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2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trlProps/ctrlProp1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asper\Desktop\Excel\call center\منتهي\1\"/>
    </mc:Choice>
  </mc:AlternateContent>
  <xr:revisionPtr revIDLastSave="0" documentId="13_ncr:1_{CC4BA5C0-5B10-4D8F-98E3-8C71546D97EF}" xr6:coauthVersionLast="47" xr6:coauthVersionMax="47" xr10:uidLastSave="{00000000-0000-0000-0000-000000000000}"/>
  <bookViews>
    <workbookView xWindow="-120" yWindow="-120" windowWidth="20730" windowHeight="11160" firstSheet="2" activeTab="6" xr2:uid="{00000000-000D-0000-FFFF-FFFF00000000}"/>
  </bookViews>
  <sheets>
    <sheet name="DAta" sheetId="1" r:id="rId1"/>
    <sheet name="agents" sheetId="2" r:id="rId2"/>
    <sheet name="Pivot tabls agents" sheetId="4" r:id="rId3"/>
    <sheet name="Pivot tabls for departmen" sheetId="6" r:id="rId4"/>
    <sheet name="Departmen" sheetId="8" r:id="rId5"/>
    <sheet name="calculation" sheetId="10" state="hidden" r:id="rId6"/>
    <sheet name="Dashboard" sheetId="11" r:id="rId7"/>
  </sheets>
  <definedNames>
    <definedName name="Agent">DAta!$C$2:$C$5001</definedName>
    <definedName name="Answered__Y_N">DAta!$E$2:$E$5001</definedName>
    <definedName name="Call_Id">DAta!$A$2:$A$5001</definedName>
    <definedName name="call_minutes">DAta!$I$2:$I$5001</definedName>
    <definedName name="Date">DAta!$B$2:$B$5001</definedName>
    <definedName name="DATE2">DAta!$L$2:$L$5001</definedName>
    <definedName name="Department">DAta!$D$2:$D$5001</definedName>
    <definedName name="order_of__weeks">calculation!$Q$2:$Q$15</definedName>
    <definedName name="Resolved">DAta!$F$2:$F$5001</definedName>
    <definedName name="Satisfaction_rating">DAta!$J$2:$J$5001</definedName>
    <definedName name="Slicer_WEEK">#N/A</definedName>
    <definedName name="Speed_of_Answer">DAta!$G$2:$G$5001</definedName>
    <definedName name="TalkDuration">DAta!$H$2:$H$5001</definedName>
    <definedName name="WEEK">DAta!$K$2:$K$5001</definedName>
    <definedName name="WEEKDAY">DAta!$M$2:$M$5001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0" l="1" a="1"/>
  <c r="F8" i="10" s="1"/>
  <c r="H51" i="10" a="1"/>
  <c r="H51" i="10" s="1"/>
  <c r="H52" i="10" a="1"/>
  <c r="H52" i="10" s="1"/>
  <c r="H53" i="10" a="1"/>
  <c r="H53" i="10" s="1"/>
  <c r="H54" i="10" a="1"/>
  <c r="H54" i="10" s="1"/>
  <c r="H55" i="10" a="1"/>
  <c r="H55" i="10" s="1"/>
  <c r="E51" i="10" a="1"/>
  <c r="E51" i="10" s="1"/>
  <c r="E52" i="10" a="1"/>
  <c r="E52" i="10" s="1"/>
  <c r="E53" i="10" a="1"/>
  <c r="E53" i="10" s="1"/>
  <c r="E54" i="10" a="1"/>
  <c r="E54" i="10" s="1"/>
  <c r="E55" i="10" a="1"/>
  <c r="E55" i="10" s="1"/>
  <c r="F51" i="10" a="1"/>
  <c r="F51" i="10" s="1"/>
  <c r="F52" i="10" a="1"/>
  <c r="F52" i="10" s="1"/>
  <c r="F53" i="10" a="1"/>
  <c r="F53" i="10" s="1"/>
  <c r="F54" i="10" a="1"/>
  <c r="F54" i="10" s="1"/>
  <c r="F55" i="10" a="1"/>
  <c r="F55" i="10" s="1"/>
  <c r="D51" i="10" a="1"/>
  <c r="D51" i="10" s="1"/>
  <c r="D52" i="10" a="1"/>
  <c r="D52" i="10" s="1"/>
  <c r="D53" i="10" a="1"/>
  <c r="D53" i="10" s="1"/>
  <c r="D54" i="10" a="1"/>
  <c r="D54" i="10" s="1"/>
  <c r="D55" i="10" a="1"/>
  <c r="D55" i="10" s="1"/>
  <c r="C51" i="10" a="1"/>
  <c r="C51" i="10" s="1"/>
  <c r="C52" i="10" a="1"/>
  <c r="C52" i="10" s="1"/>
  <c r="C53" i="10" a="1"/>
  <c r="C53" i="10" s="1"/>
  <c r="C54" i="10" a="1"/>
  <c r="C54" i="10" s="1"/>
  <c r="C55" i="10" a="1"/>
  <c r="C55" i="10" s="1"/>
  <c r="E46" i="10" a="1"/>
  <c r="E46" i="10" s="1"/>
  <c r="D46" i="10" a="1"/>
  <c r="D46" i="10" s="1"/>
  <c r="C46" i="10" a="1"/>
  <c r="C46" i="10" s="1"/>
  <c r="E45" i="10" a="1"/>
  <c r="E45" i="10" s="1"/>
  <c r="D45" i="10" a="1"/>
  <c r="D45" i="10" s="1"/>
  <c r="C45" i="10" a="1"/>
  <c r="C45" i="10" s="1"/>
  <c r="E44" i="10" a="1"/>
  <c r="E44" i="10" s="1"/>
  <c r="D44" i="10" a="1"/>
  <c r="D44" i="10" s="1"/>
  <c r="C44" i="10" a="1"/>
  <c r="C44" i="10" s="1"/>
  <c r="E43" i="10" a="1"/>
  <c r="E43" i="10" s="1"/>
  <c r="D43" i="10" a="1"/>
  <c r="D43" i="10" s="1"/>
  <c r="C43" i="10" a="1"/>
  <c r="C43" i="10" s="1"/>
  <c r="E42" i="10" a="1"/>
  <c r="E42" i="10" s="1"/>
  <c r="D42" i="10" a="1"/>
  <c r="D42" i="10" s="1"/>
  <c r="C42" i="10" a="1"/>
  <c r="C42" i="10" s="1"/>
  <c r="E41" i="10" a="1"/>
  <c r="E41" i="10" s="1"/>
  <c r="D41" i="10" a="1"/>
  <c r="D41" i="10" s="1"/>
  <c r="C41" i="10" a="1"/>
  <c r="C41" i="10" s="1"/>
  <c r="E40" i="10" a="1"/>
  <c r="E40" i="10" s="1"/>
  <c r="D40" i="10" a="1"/>
  <c r="D40" i="10" s="1"/>
  <c r="C40" i="10" a="1"/>
  <c r="C40" i="10" s="1"/>
  <c r="E39" i="10" a="1"/>
  <c r="E39" i="10" s="1"/>
  <c r="D39" i="10" a="1"/>
  <c r="D39" i="10" s="1"/>
  <c r="C39" i="10" a="1"/>
  <c r="C39" i="10" s="1"/>
  <c r="C16" i="10" a="1"/>
  <c r="C16" i="10" s="1"/>
  <c r="D16" i="10" a="1"/>
  <c r="D16" i="10" s="1"/>
  <c r="E16" i="10" a="1"/>
  <c r="E16" i="10" s="1"/>
  <c r="F16" i="10" a="1"/>
  <c r="F16" i="10" s="1"/>
  <c r="G16" i="10" a="1"/>
  <c r="G16" i="10" s="1"/>
  <c r="I16" i="10" a="1"/>
  <c r="I16" i="10" s="1"/>
  <c r="K16" i="10" a="1"/>
  <c r="K16" i="10" s="1"/>
  <c r="C17" i="10" a="1"/>
  <c r="C17" i="10" s="1"/>
  <c r="J17" i="10" s="1" a="1"/>
  <c r="J17" i="10" s="1"/>
  <c r="D17" i="10" a="1"/>
  <c r="D17" i="10" s="1"/>
  <c r="E17" i="10" a="1"/>
  <c r="E17" i="10" s="1"/>
  <c r="F17" i="10" a="1"/>
  <c r="F17" i="10" s="1"/>
  <c r="G17" i="10" a="1"/>
  <c r="G17" i="10" s="1"/>
  <c r="I17" i="10" a="1"/>
  <c r="I17" i="10" s="1"/>
  <c r="K17" i="10" a="1"/>
  <c r="K17" i="10" s="1"/>
  <c r="C18" i="10" a="1"/>
  <c r="C18" i="10" s="1"/>
  <c r="H18" i="10" s="1" a="1"/>
  <c r="H18" i="10" s="1"/>
  <c r="D18" i="10" a="1"/>
  <c r="D18" i="10" s="1"/>
  <c r="E18" i="10" a="1"/>
  <c r="E18" i="10" s="1"/>
  <c r="F18" i="10" a="1"/>
  <c r="F18" i="10" s="1"/>
  <c r="G18" i="10" a="1"/>
  <c r="G18" i="10" s="1"/>
  <c r="I18" i="10" a="1"/>
  <c r="I18" i="10" s="1"/>
  <c r="K18" i="10" a="1"/>
  <c r="K18" i="10" s="1"/>
  <c r="C19" i="10" a="1"/>
  <c r="C19" i="10" s="1"/>
  <c r="D19" i="10" a="1"/>
  <c r="D19" i="10" s="1"/>
  <c r="E19" i="10" a="1"/>
  <c r="E19" i="10" s="1"/>
  <c r="F19" i="10" a="1"/>
  <c r="F19" i="10" s="1"/>
  <c r="G19" i="10" a="1"/>
  <c r="G19" i="10" s="1"/>
  <c r="I19" i="10" a="1"/>
  <c r="I19" i="10" s="1"/>
  <c r="K19" i="10" a="1"/>
  <c r="K19" i="10" s="1"/>
  <c r="C20" i="10" a="1"/>
  <c r="C20" i="10" s="1"/>
  <c r="D20" i="10" a="1"/>
  <c r="D20" i="10" s="1"/>
  <c r="E20" i="10" a="1"/>
  <c r="E20" i="10" s="1"/>
  <c r="F20" i="10" a="1"/>
  <c r="F20" i="10" s="1"/>
  <c r="G20" i="10" a="1"/>
  <c r="G20" i="10" s="1"/>
  <c r="I20" i="10" a="1"/>
  <c r="I20" i="10" s="1"/>
  <c r="K20" i="10" a="1"/>
  <c r="K20" i="10" s="1"/>
  <c r="C21" i="10" a="1"/>
  <c r="C21" i="10" s="1"/>
  <c r="D21" i="10" a="1"/>
  <c r="D21" i="10" s="1"/>
  <c r="E21" i="10" a="1"/>
  <c r="E21" i="10" s="1"/>
  <c r="F21" i="10" a="1"/>
  <c r="F21" i="10" s="1"/>
  <c r="G21" i="10" a="1"/>
  <c r="G21" i="10" s="1"/>
  <c r="I21" i="10" a="1"/>
  <c r="I21" i="10" s="1"/>
  <c r="K21" i="10" a="1"/>
  <c r="K21" i="10" s="1"/>
  <c r="C22" i="10" a="1"/>
  <c r="C22" i="10" s="1"/>
  <c r="D22" i="10" a="1"/>
  <c r="D22" i="10" s="1"/>
  <c r="E22" i="10" a="1"/>
  <c r="E22" i="10" s="1"/>
  <c r="F22" i="10" a="1"/>
  <c r="F22" i="10" s="1"/>
  <c r="G22" i="10" a="1"/>
  <c r="G22" i="10" s="1"/>
  <c r="I22" i="10" a="1"/>
  <c r="I22" i="10" s="1"/>
  <c r="K22" i="10" a="1"/>
  <c r="K22" i="10" s="1"/>
  <c r="C23" i="10" a="1"/>
  <c r="C23" i="10" s="1"/>
  <c r="D23" i="10" a="1"/>
  <c r="D23" i="10" s="1"/>
  <c r="E23" i="10" a="1"/>
  <c r="E23" i="10" s="1"/>
  <c r="F23" i="10" a="1"/>
  <c r="F23" i="10" s="1"/>
  <c r="G23" i="10" a="1"/>
  <c r="G23" i="10" s="1"/>
  <c r="I23" i="10" a="1"/>
  <c r="I23" i="10" s="1"/>
  <c r="K23" i="10" a="1"/>
  <c r="K23" i="10" s="1"/>
  <c r="K2" i="10" a="1"/>
  <c r="K2" i="10" s="1"/>
  <c r="J2" i="10" a="1"/>
  <c r="J2" i="10" s="1"/>
  <c r="I2" i="10" a="1"/>
  <c r="I2" i="10" s="1"/>
  <c r="C8" i="10" a="1"/>
  <c r="C8" i="10" s="1"/>
  <c r="H2" i="10" a="1"/>
  <c r="H2" i="10" s="1"/>
  <c r="M8" i="10" s="1" a="1"/>
  <c r="M8" i="10" s="1"/>
  <c r="M10" i="10" s="1"/>
  <c r="N2" i="10" a="1"/>
  <c r="N2" i="10" s="1"/>
  <c r="M2" i="10" a="1"/>
  <c r="M2" i="10" s="1"/>
  <c r="L2" i="10" a="1"/>
  <c r="L2" i="10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2" i="1"/>
  <c r="B186" i="2"/>
  <c r="C117" i="2" a="1"/>
  <c r="C117" i="2" s="1"/>
  <c r="D117" i="2" a="1"/>
  <c r="D117" i="2" s="1"/>
  <c r="E117" i="2" a="1"/>
  <c r="E117" i="2" s="1"/>
  <c r="F117" i="2" a="1"/>
  <c r="F117" i="2" s="1"/>
  <c r="G117" i="2" a="1"/>
  <c r="G117" i="2" s="1"/>
  <c r="H117" i="2" a="1"/>
  <c r="H117" i="2" s="1"/>
  <c r="I117" i="2" a="1"/>
  <c r="I117" i="2" s="1"/>
  <c r="J117" i="2" a="1"/>
  <c r="J117" i="2" s="1"/>
  <c r="C118" i="2" a="1"/>
  <c r="C118" i="2" s="1"/>
  <c r="D118" i="2" a="1"/>
  <c r="D118" i="2" s="1"/>
  <c r="E118" i="2" a="1"/>
  <c r="E118" i="2" s="1"/>
  <c r="F118" i="2" a="1"/>
  <c r="F118" i="2" s="1"/>
  <c r="G118" i="2" a="1"/>
  <c r="G118" i="2" s="1"/>
  <c r="H118" i="2" a="1"/>
  <c r="H118" i="2" s="1"/>
  <c r="I118" i="2" a="1"/>
  <c r="I118" i="2" s="1"/>
  <c r="J118" i="2" a="1"/>
  <c r="J118" i="2" s="1"/>
  <c r="C119" i="2" a="1"/>
  <c r="C119" i="2" s="1"/>
  <c r="D119" i="2" a="1"/>
  <c r="D119" i="2" s="1"/>
  <c r="E119" i="2" a="1"/>
  <c r="E119" i="2" s="1"/>
  <c r="F119" i="2" a="1"/>
  <c r="F119" i="2" s="1"/>
  <c r="G119" i="2" a="1"/>
  <c r="G119" i="2" s="1"/>
  <c r="H119" i="2" a="1"/>
  <c r="H119" i="2" s="1"/>
  <c r="I119" i="2" a="1"/>
  <c r="I119" i="2" s="1"/>
  <c r="J119" i="2" a="1"/>
  <c r="J119" i="2" s="1"/>
  <c r="C120" i="2" a="1"/>
  <c r="C120" i="2" s="1"/>
  <c r="D120" i="2" a="1"/>
  <c r="D120" i="2" s="1"/>
  <c r="E120" i="2" a="1"/>
  <c r="E120" i="2" s="1"/>
  <c r="F120" i="2" a="1"/>
  <c r="F120" i="2" s="1"/>
  <c r="G120" i="2" a="1"/>
  <c r="G120" i="2" s="1"/>
  <c r="H120" i="2" a="1"/>
  <c r="H120" i="2" s="1"/>
  <c r="I120" i="2" a="1"/>
  <c r="I120" i="2" s="1"/>
  <c r="J120" i="2" a="1"/>
  <c r="J120" i="2" s="1"/>
  <c r="C121" i="2" a="1"/>
  <c r="C121" i="2" s="1"/>
  <c r="D121" i="2" a="1"/>
  <c r="D121" i="2" s="1"/>
  <c r="E121" i="2" a="1"/>
  <c r="E121" i="2" s="1"/>
  <c r="F121" i="2" a="1"/>
  <c r="F121" i="2" s="1"/>
  <c r="G121" i="2" a="1"/>
  <c r="G121" i="2" s="1"/>
  <c r="H121" i="2" a="1"/>
  <c r="H121" i="2" s="1"/>
  <c r="I121" i="2" a="1"/>
  <c r="I121" i="2" s="1"/>
  <c r="J121" i="2" a="1"/>
  <c r="J121" i="2" s="1"/>
  <c r="C122" i="2" a="1"/>
  <c r="C122" i="2" s="1"/>
  <c r="D122" i="2" a="1"/>
  <c r="D122" i="2" s="1"/>
  <c r="E122" i="2" a="1"/>
  <c r="E122" i="2" s="1"/>
  <c r="F122" i="2" a="1"/>
  <c r="F122" i="2" s="1"/>
  <c r="G122" i="2" a="1"/>
  <c r="G122" i="2" s="1"/>
  <c r="H122" i="2" a="1"/>
  <c r="H122" i="2" s="1"/>
  <c r="I122" i="2" a="1"/>
  <c r="I122" i="2" s="1"/>
  <c r="J122" i="2" a="1"/>
  <c r="J122" i="2" s="1"/>
  <c r="C123" i="2" a="1"/>
  <c r="C123" i="2" s="1"/>
  <c r="D123" i="2" a="1"/>
  <c r="D123" i="2" s="1"/>
  <c r="E123" i="2" a="1"/>
  <c r="E123" i="2" s="1"/>
  <c r="F123" i="2" a="1"/>
  <c r="F123" i="2" s="1"/>
  <c r="G123" i="2" a="1"/>
  <c r="G123" i="2" s="1"/>
  <c r="H123" i="2" a="1"/>
  <c r="H123" i="2" s="1"/>
  <c r="I123" i="2" a="1"/>
  <c r="I123" i="2" s="1"/>
  <c r="J123" i="2" a="1"/>
  <c r="J123" i="2" s="1"/>
  <c r="C124" i="2" a="1"/>
  <c r="C124" i="2" s="1"/>
  <c r="D124" i="2" a="1"/>
  <c r="D124" i="2" s="1"/>
  <c r="E124" i="2" a="1"/>
  <c r="E124" i="2" s="1"/>
  <c r="F124" i="2" a="1"/>
  <c r="F124" i="2" s="1"/>
  <c r="G124" i="2" a="1"/>
  <c r="G124" i="2" s="1"/>
  <c r="H124" i="2" a="1"/>
  <c r="H124" i="2" s="1"/>
  <c r="I124" i="2" a="1"/>
  <c r="I124" i="2" s="1"/>
  <c r="J124" i="2" a="1"/>
  <c r="J124" i="2" s="1"/>
  <c r="C125" i="2" a="1"/>
  <c r="C125" i="2" s="1"/>
  <c r="D125" i="2" a="1"/>
  <c r="D125" i="2" s="1"/>
  <c r="E125" i="2" a="1"/>
  <c r="E125" i="2" s="1"/>
  <c r="F125" i="2" a="1"/>
  <c r="F125" i="2" s="1"/>
  <c r="G125" i="2" a="1"/>
  <c r="G125" i="2" s="1"/>
  <c r="H125" i="2" a="1"/>
  <c r="H125" i="2" s="1"/>
  <c r="I125" i="2" a="1"/>
  <c r="I125" i="2" s="1"/>
  <c r="J125" i="2" a="1"/>
  <c r="J125" i="2" s="1"/>
  <c r="C126" i="2" a="1"/>
  <c r="C126" i="2" s="1"/>
  <c r="D126" i="2" a="1"/>
  <c r="D126" i="2" s="1"/>
  <c r="E126" i="2" a="1"/>
  <c r="E126" i="2" s="1"/>
  <c r="F126" i="2" a="1"/>
  <c r="F126" i="2" s="1"/>
  <c r="G126" i="2" a="1"/>
  <c r="G126" i="2" s="1"/>
  <c r="H126" i="2" a="1"/>
  <c r="H126" i="2" s="1"/>
  <c r="I126" i="2" a="1"/>
  <c r="I126" i="2" s="1"/>
  <c r="J126" i="2" a="1"/>
  <c r="J126" i="2" s="1"/>
  <c r="C127" i="2" a="1"/>
  <c r="C127" i="2" s="1"/>
  <c r="D127" i="2" a="1"/>
  <c r="D127" i="2" s="1"/>
  <c r="E127" i="2" a="1"/>
  <c r="E127" i="2" s="1"/>
  <c r="F127" i="2" a="1"/>
  <c r="F127" i="2" s="1"/>
  <c r="G127" i="2" a="1"/>
  <c r="G127" i="2" s="1"/>
  <c r="H127" i="2" a="1"/>
  <c r="H127" i="2" s="1"/>
  <c r="I127" i="2" a="1"/>
  <c r="I127" i="2" s="1"/>
  <c r="J127" i="2" a="1"/>
  <c r="J127" i="2" s="1"/>
  <c r="C128" i="2" a="1"/>
  <c r="C128" i="2" s="1"/>
  <c r="D128" i="2" a="1"/>
  <c r="D128" i="2" s="1"/>
  <c r="E128" i="2" a="1"/>
  <c r="E128" i="2" s="1"/>
  <c r="F128" i="2" a="1"/>
  <c r="F128" i="2" s="1"/>
  <c r="G128" i="2" a="1"/>
  <c r="G128" i="2" s="1"/>
  <c r="H128" i="2" a="1"/>
  <c r="H128" i="2" s="1"/>
  <c r="I128" i="2" a="1"/>
  <c r="I128" i="2" s="1"/>
  <c r="J128" i="2" a="1"/>
  <c r="J128" i="2" s="1"/>
  <c r="C129" i="2" a="1"/>
  <c r="C129" i="2" s="1"/>
  <c r="D129" i="2" a="1"/>
  <c r="D129" i="2" s="1"/>
  <c r="E129" i="2" a="1"/>
  <c r="E129" i="2" s="1"/>
  <c r="F129" i="2" a="1"/>
  <c r="F129" i="2" s="1"/>
  <c r="G129" i="2" a="1"/>
  <c r="G129" i="2" s="1"/>
  <c r="H129" i="2" a="1"/>
  <c r="H129" i="2" s="1"/>
  <c r="I129" i="2" a="1"/>
  <c r="I129" i="2" s="1"/>
  <c r="J129" i="2" a="1"/>
  <c r="J129" i="2" s="1"/>
  <c r="D116" i="2" a="1"/>
  <c r="D116" i="2" s="1"/>
  <c r="E116" i="2" a="1"/>
  <c r="E116" i="2" s="1"/>
  <c r="F116" i="2" a="1"/>
  <c r="F116" i="2" s="1"/>
  <c r="G116" i="2" a="1"/>
  <c r="G116" i="2" s="1"/>
  <c r="H116" i="2" a="1"/>
  <c r="H116" i="2" s="1"/>
  <c r="I116" i="2" a="1"/>
  <c r="I116" i="2" s="1"/>
  <c r="J116" i="2" a="1"/>
  <c r="J116" i="2" s="1"/>
  <c r="C116" i="2" a="1"/>
  <c r="C116" i="2" s="1"/>
  <c r="C130" i="2" s="1"/>
  <c r="B2" i="10"/>
  <c r="L20" i="10" l="1"/>
  <c r="L22" i="10"/>
  <c r="L23" i="10"/>
  <c r="L16" i="10"/>
  <c r="L18" i="10"/>
  <c r="L17" i="10"/>
  <c r="L19" i="10"/>
  <c r="L21" i="10"/>
  <c r="N20" i="10"/>
  <c r="I42" i="10"/>
  <c r="J42" i="10" s="1"/>
  <c r="N23" i="10"/>
  <c r="N19" i="10"/>
  <c r="N22" i="10"/>
  <c r="N18" i="10"/>
  <c r="N21" i="10"/>
  <c r="N17" i="10"/>
  <c r="I43" i="10"/>
  <c r="J43" i="10" s="1"/>
  <c r="I44" i="10"/>
  <c r="J44" i="10" s="1"/>
  <c r="N16" i="10"/>
  <c r="I41" i="10"/>
  <c r="I52" i="10"/>
  <c r="I55" i="10"/>
  <c r="I53" i="10"/>
  <c r="J54" i="10"/>
  <c r="I51" i="10"/>
  <c r="K55" i="10"/>
  <c r="K54" i="10"/>
  <c r="K53" i="10"/>
  <c r="K52" i="10"/>
  <c r="K51" i="10"/>
  <c r="J55" i="10"/>
  <c r="J53" i="10"/>
  <c r="J52" i="10"/>
  <c r="J51" i="10"/>
  <c r="I54" i="10"/>
  <c r="G55" i="10"/>
  <c r="G54" i="10"/>
  <c r="G53" i="10"/>
  <c r="G52" i="10"/>
  <c r="G51" i="10"/>
  <c r="F43" i="10"/>
  <c r="F42" i="10"/>
  <c r="F41" i="10"/>
  <c r="F40" i="10"/>
  <c r="F46" i="10"/>
  <c r="F45" i="10"/>
  <c r="F44" i="10"/>
  <c r="F39" i="10"/>
  <c r="H22" i="10" a="1"/>
  <c r="H22" i="10" s="1"/>
  <c r="J22" i="10" a="1"/>
  <c r="J22" i="10" s="1"/>
  <c r="J23" i="10" a="1"/>
  <c r="J23" i="10" s="1"/>
  <c r="H23" i="10" a="1"/>
  <c r="H23" i="10" s="1"/>
  <c r="H21" i="10" a="1"/>
  <c r="H21" i="10" s="1"/>
  <c r="J21" i="10" a="1"/>
  <c r="J21" i="10" s="1"/>
  <c r="J20" i="10" a="1"/>
  <c r="J20" i="10" s="1"/>
  <c r="H20" i="10" a="1"/>
  <c r="H20" i="10" s="1"/>
  <c r="H19" i="10" a="1"/>
  <c r="H19" i="10" s="1"/>
  <c r="J19" i="10" a="1"/>
  <c r="J19" i="10" s="1"/>
  <c r="H16" i="10" a="1"/>
  <c r="H16" i="10" s="1"/>
  <c r="J16" i="10" a="1"/>
  <c r="J16" i="10" s="1"/>
  <c r="H17" i="10" a="1"/>
  <c r="H17" i="10" s="1"/>
  <c r="J18" i="10" a="1"/>
  <c r="J18" i="10" s="1"/>
  <c r="F130" i="2"/>
  <c r="H130" i="2"/>
  <c r="D130" i="2"/>
  <c r="J130" i="2"/>
  <c r="I130" i="2"/>
  <c r="G130" i="2"/>
  <c r="E130" i="2"/>
  <c r="G108" i="8" a="1"/>
  <c r="G108" i="8" s="1"/>
  <c r="F108" i="8" a="1"/>
  <c r="F108" i="8" s="1"/>
  <c r="E108" i="8" a="1"/>
  <c r="E108" i="8" s="1"/>
  <c r="D108" i="8" a="1"/>
  <c r="D108" i="8" s="1"/>
  <c r="C108" i="8" a="1"/>
  <c r="C108" i="8" s="1"/>
  <c r="G107" i="8" a="1"/>
  <c r="G107" i="8" s="1"/>
  <c r="F107" i="8" a="1"/>
  <c r="F107" i="8" s="1"/>
  <c r="E107" i="8" a="1"/>
  <c r="E107" i="8" s="1"/>
  <c r="D107" i="8" a="1"/>
  <c r="D107" i="8" s="1"/>
  <c r="C107" i="8" a="1"/>
  <c r="C107" i="8" s="1"/>
  <c r="G106" i="8" a="1"/>
  <c r="G106" i="8" s="1"/>
  <c r="F106" i="8" a="1"/>
  <c r="F106" i="8" s="1"/>
  <c r="E106" i="8" a="1"/>
  <c r="E106" i="8" s="1"/>
  <c r="D106" i="8" a="1"/>
  <c r="D106" i="8" s="1"/>
  <c r="C106" i="8" a="1"/>
  <c r="C106" i="8" s="1"/>
  <c r="G105" i="8" a="1"/>
  <c r="G105" i="8" s="1"/>
  <c r="F105" i="8" a="1"/>
  <c r="F105" i="8" s="1"/>
  <c r="E105" i="8" a="1"/>
  <c r="E105" i="8" s="1"/>
  <c r="D105" i="8" a="1"/>
  <c r="D105" i="8" s="1"/>
  <c r="C105" i="8" a="1"/>
  <c r="C105" i="8" s="1"/>
  <c r="G104" i="8" a="1"/>
  <c r="G104" i="8" s="1"/>
  <c r="F104" i="8" a="1"/>
  <c r="F104" i="8" s="1"/>
  <c r="E104" i="8" a="1"/>
  <c r="E104" i="8" s="1"/>
  <c r="D104" i="8" a="1"/>
  <c r="D104" i="8" s="1"/>
  <c r="C104" i="8" a="1"/>
  <c r="C104" i="8" s="1"/>
  <c r="G103" i="8" a="1"/>
  <c r="G103" i="8" s="1"/>
  <c r="F103" i="8" a="1"/>
  <c r="F103" i="8" s="1"/>
  <c r="E103" i="8" a="1"/>
  <c r="E103" i="8" s="1"/>
  <c r="D103" i="8" a="1"/>
  <c r="D103" i="8" s="1"/>
  <c r="C103" i="8" a="1"/>
  <c r="C103" i="8" s="1"/>
  <c r="G102" i="8" a="1"/>
  <c r="G102" i="8" s="1"/>
  <c r="F102" i="8" a="1"/>
  <c r="F102" i="8" s="1"/>
  <c r="E102" i="8" a="1"/>
  <c r="E102" i="8" s="1"/>
  <c r="D102" i="8" a="1"/>
  <c r="D102" i="8" s="1"/>
  <c r="C102" i="8" a="1"/>
  <c r="C102" i="8" s="1"/>
  <c r="G101" i="8" a="1"/>
  <c r="G101" i="8" s="1"/>
  <c r="F101" i="8" a="1"/>
  <c r="F101" i="8" s="1"/>
  <c r="E101" i="8" a="1"/>
  <c r="E101" i="8" s="1"/>
  <c r="D101" i="8" a="1"/>
  <c r="D101" i="8" s="1"/>
  <c r="C101" i="8" a="1"/>
  <c r="C101" i="8" s="1"/>
  <c r="G100" i="8" a="1"/>
  <c r="G100" i="8" s="1"/>
  <c r="F100" i="8" a="1"/>
  <c r="F100" i="8" s="1"/>
  <c r="E100" i="8" a="1"/>
  <c r="E100" i="8" s="1"/>
  <c r="D100" i="8" a="1"/>
  <c r="D100" i="8" s="1"/>
  <c r="C100" i="8" a="1"/>
  <c r="C100" i="8" s="1"/>
  <c r="G99" i="8" a="1"/>
  <c r="G99" i="8" s="1"/>
  <c r="F99" i="8" a="1"/>
  <c r="F99" i="8" s="1"/>
  <c r="E99" i="8" a="1"/>
  <c r="E99" i="8" s="1"/>
  <c r="D99" i="8" a="1"/>
  <c r="D99" i="8" s="1"/>
  <c r="C99" i="8" a="1"/>
  <c r="C99" i="8" s="1"/>
  <c r="G98" i="8" a="1"/>
  <c r="G98" i="8" s="1"/>
  <c r="F98" i="8" a="1"/>
  <c r="F98" i="8" s="1"/>
  <c r="E98" i="8" a="1"/>
  <c r="E98" i="8" s="1"/>
  <c r="D98" i="8" a="1"/>
  <c r="D98" i="8" s="1"/>
  <c r="C98" i="8" a="1"/>
  <c r="C98" i="8" s="1"/>
  <c r="G97" i="8" a="1"/>
  <c r="G97" i="8" s="1"/>
  <c r="F97" i="8" a="1"/>
  <c r="F97" i="8" s="1"/>
  <c r="E97" i="8" a="1"/>
  <c r="E97" i="8" s="1"/>
  <c r="D97" i="8" a="1"/>
  <c r="D97" i="8" s="1"/>
  <c r="C97" i="8" a="1"/>
  <c r="C97" i="8" s="1"/>
  <c r="G96" i="8" a="1"/>
  <c r="G96" i="8" s="1"/>
  <c r="F96" i="8" a="1"/>
  <c r="F96" i="8" s="1"/>
  <c r="E96" i="8" a="1"/>
  <c r="E96" i="8" s="1"/>
  <c r="D96" i="8" a="1"/>
  <c r="D96" i="8" s="1"/>
  <c r="C96" i="8" a="1"/>
  <c r="C96" i="8" s="1"/>
  <c r="G95" i="8" a="1"/>
  <c r="G95" i="8" s="1"/>
  <c r="F95" i="8" a="1"/>
  <c r="F95" i="8" s="1"/>
  <c r="E95" i="8" a="1"/>
  <c r="E95" i="8" s="1"/>
  <c r="D95" i="8" a="1"/>
  <c r="D95" i="8" s="1"/>
  <c r="C95" i="8" a="1"/>
  <c r="C95" i="8"/>
  <c r="G90" i="8" a="1"/>
  <c r="G90" i="8" s="1"/>
  <c r="F90" i="8" a="1"/>
  <c r="F90" i="8" s="1"/>
  <c r="E90" i="8" a="1"/>
  <c r="E90" i="8" s="1"/>
  <c r="D90" i="8" a="1"/>
  <c r="D90" i="8" s="1"/>
  <c r="C90" i="8" a="1"/>
  <c r="C90" i="8" s="1"/>
  <c r="G89" i="8" a="1"/>
  <c r="G89" i="8" s="1"/>
  <c r="F89" i="8" a="1"/>
  <c r="F89" i="8" s="1"/>
  <c r="E89" i="8" a="1"/>
  <c r="E89" i="8" s="1"/>
  <c r="D89" i="8" a="1"/>
  <c r="D89" i="8" s="1"/>
  <c r="C89" i="8" a="1"/>
  <c r="C89" i="8" s="1"/>
  <c r="G88" i="8" a="1"/>
  <c r="G88" i="8" s="1"/>
  <c r="F88" i="8" a="1"/>
  <c r="F88" i="8" s="1"/>
  <c r="E88" i="8" a="1"/>
  <c r="E88" i="8" s="1"/>
  <c r="D88" i="8" a="1"/>
  <c r="D88" i="8" s="1"/>
  <c r="C88" i="8" a="1"/>
  <c r="C88" i="8" s="1"/>
  <c r="G87" i="8" a="1"/>
  <c r="G87" i="8" s="1"/>
  <c r="F87" i="8" a="1"/>
  <c r="F87" i="8" s="1"/>
  <c r="E87" i="8" a="1"/>
  <c r="E87" i="8" s="1"/>
  <c r="D87" i="8" a="1"/>
  <c r="D87" i="8" s="1"/>
  <c r="C87" i="8" a="1"/>
  <c r="C87" i="8" s="1"/>
  <c r="G86" i="8" a="1"/>
  <c r="G86" i="8" s="1"/>
  <c r="F86" i="8" a="1"/>
  <c r="F86" i="8" s="1"/>
  <c r="E86" i="8" a="1"/>
  <c r="E86" i="8" s="1"/>
  <c r="D86" i="8" a="1"/>
  <c r="D86" i="8" s="1"/>
  <c r="C86" i="8" a="1"/>
  <c r="C86" i="8" s="1"/>
  <c r="G85" i="8" a="1"/>
  <c r="G85" i="8" s="1"/>
  <c r="F85" i="8" a="1"/>
  <c r="F85" i="8" s="1"/>
  <c r="E85" i="8" a="1"/>
  <c r="E85" i="8" s="1"/>
  <c r="D85" i="8" a="1"/>
  <c r="D85" i="8" s="1"/>
  <c r="C85" i="8" a="1"/>
  <c r="C85" i="8" s="1"/>
  <c r="G84" i="8" a="1"/>
  <c r="G84" i="8" s="1"/>
  <c r="F84" i="8" a="1"/>
  <c r="F84" i="8" s="1"/>
  <c r="E84" i="8" a="1"/>
  <c r="E84" i="8" s="1"/>
  <c r="D84" i="8" a="1"/>
  <c r="D84" i="8" s="1"/>
  <c r="C84" i="8" a="1"/>
  <c r="C84" i="8" s="1"/>
  <c r="G83" i="8" a="1"/>
  <c r="G83" i="8" s="1"/>
  <c r="F83" i="8" a="1"/>
  <c r="F83" i="8" s="1"/>
  <c r="E83" i="8" a="1"/>
  <c r="E83" i="8" s="1"/>
  <c r="D83" i="8" a="1"/>
  <c r="D83" i="8" s="1"/>
  <c r="C83" i="8" a="1"/>
  <c r="C83" i="8" s="1"/>
  <c r="G82" i="8" a="1"/>
  <c r="G82" i="8" s="1"/>
  <c r="F82" i="8" a="1"/>
  <c r="F82" i="8" s="1"/>
  <c r="E82" i="8" a="1"/>
  <c r="E82" i="8" s="1"/>
  <c r="D82" i="8" a="1"/>
  <c r="D82" i="8" s="1"/>
  <c r="C82" i="8" a="1"/>
  <c r="C82" i="8" s="1"/>
  <c r="G81" i="8" a="1"/>
  <c r="G81" i="8" s="1"/>
  <c r="F81" i="8" a="1"/>
  <c r="F81" i="8" s="1"/>
  <c r="E81" i="8" a="1"/>
  <c r="E81" i="8" s="1"/>
  <c r="D81" i="8" a="1"/>
  <c r="D81" i="8" s="1"/>
  <c r="C81" i="8" a="1"/>
  <c r="C81" i="8" s="1"/>
  <c r="G80" i="8" a="1"/>
  <c r="G80" i="8" s="1"/>
  <c r="F80" i="8" a="1"/>
  <c r="F80" i="8" s="1"/>
  <c r="E80" i="8" a="1"/>
  <c r="E80" i="8" s="1"/>
  <c r="D80" i="8" a="1"/>
  <c r="D80" i="8" s="1"/>
  <c r="C80" i="8" a="1"/>
  <c r="C80" i="8" s="1"/>
  <c r="G79" i="8" a="1"/>
  <c r="G79" i="8" s="1"/>
  <c r="F79" i="8" a="1"/>
  <c r="F79" i="8" s="1"/>
  <c r="E79" i="8" a="1"/>
  <c r="E79" i="8" s="1"/>
  <c r="D79" i="8" a="1"/>
  <c r="D79" i="8" s="1"/>
  <c r="C79" i="8" a="1"/>
  <c r="C79" i="8" s="1"/>
  <c r="G78" i="8" a="1"/>
  <c r="G78" i="8" s="1"/>
  <c r="F78" i="8" a="1"/>
  <c r="F78" i="8" s="1"/>
  <c r="E78" i="8" a="1"/>
  <c r="E78" i="8" s="1"/>
  <c r="D78" i="8" a="1"/>
  <c r="D78" i="8" s="1"/>
  <c r="C78" i="8" a="1"/>
  <c r="C78" i="8" s="1"/>
  <c r="G77" i="8" a="1"/>
  <c r="G77" i="8" s="1"/>
  <c r="F77" i="8" a="1"/>
  <c r="F77" i="8" s="1"/>
  <c r="E77" i="8" a="1"/>
  <c r="E77" i="8" s="1"/>
  <c r="D77" i="8" a="1"/>
  <c r="D77" i="8" s="1"/>
  <c r="C77" i="8" a="1"/>
  <c r="C77" i="8" s="1"/>
  <c r="G72" i="8" a="1"/>
  <c r="G72" i="8" s="1"/>
  <c r="F72" i="8" a="1"/>
  <c r="F72" i="8" s="1"/>
  <c r="E72" i="8" a="1"/>
  <c r="E72" i="8" s="1"/>
  <c r="D72" i="8" a="1"/>
  <c r="D72" i="8" s="1"/>
  <c r="C72" i="8" a="1"/>
  <c r="C72" i="8" s="1"/>
  <c r="G71" i="8" a="1"/>
  <c r="G71" i="8" s="1"/>
  <c r="F71" i="8" a="1"/>
  <c r="F71" i="8" s="1"/>
  <c r="E71" i="8" a="1"/>
  <c r="E71" i="8" s="1"/>
  <c r="D71" i="8" a="1"/>
  <c r="D71" i="8" s="1"/>
  <c r="C71" i="8" a="1"/>
  <c r="C71" i="8" s="1"/>
  <c r="G70" i="8" a="1"/>
  <c r="G70" i="8" s="1"/>
  <c r="F70" i="8" a="1"/>
  <c r="F70" i="8" s="1"/>
  <c r="E70" i="8" a="1"/>
  <c r="E70" i="8" s="1"/>
  <c r="D70" i="8" a="1"/>
  <c r="D70" i="8" s="1"/>
  <c r="C70" i="8" a="1"/>
  <c r="C70" i="8" s="1"/>
  <c r="G69" i="8" a="1"/>
  <c r="G69" i="8" s="1"/>
  <c r="F69" i="8" a="1"/>
  <c r="F69" i="8" s="1"/>
  <c r="E69" i="8" a="1"/>
  <c r="E69" i="8" s="1"/>
  <c r="D69" i="8" a="1"/>
  <c r="D69" i="8" s="1"/>
  <c r="C69" i="8" a="1"/>
  <c r="C69" i="8" s="1"/>
  <c r="G68" i="8" a="1"/>
  <c r="G68" i="8" s="1"/>
  <c r="F68" i="8" a="1"/>
  <c r="F68" i="8" s="1"/>
  <c r="E68" i="8" a="1"/>
  <c r="E68" i="8" s="1"/>
  <c r="D68" i="8" a="1"/>
  <c r="D68" i="8" s="1"/>
  <c r="C68" i="8" a="1"/>
  <c r="C68" i="8" s="1"/>
  <c r="G67" i="8" a="1"/>
  <c r="G67" i="8" s="1"/>
  <c r="F67" i="8" a="1"/>
  <c r="F67" i="8" s="1"/>
  <c r="E67" i="8" a="1"/>
  <c r="E67" i="8" s="1"/>
  <c r="D67" i="8" a="1"/>
  <c r="D67" i="8" s="1"/>
  <c r="C67" i="8" a="1"/>
  <c r="C67" i="8" s="1"/>
  <c r="G66" i="8" a="1"/>
  <c r="G66" i="8" s="1"/>
  <c r="F66" i="8" a="1"/>
  <c r="F66" i="8" s="1"/>
  <c r="E66" i="8" a="1"/>
  <c r="E66" i="8" s="1"/>
  <c r="D66" i="8" a="1"/>
  <c r="D66" i="8" s="1"/>
  <c r="C66" i="8" a="1"/>
  <c r="C66" i="8" s="1"/>
  <c r="G65" i="8" a="1"/>
  <c r="G65" i="8" s="1"/>
  <c r="F65" i="8" a="1"/>
  <c r="F65" i="8" s="1"/>
  <c r="E65" i="8" a="1"/>
  <c r="E65" i="8" s="1"/>
  <c r="D65" i="8" a="1"/>
  <c r="D65" i="8" s="1"/>
  <c r="C65" i="8" a="1"/>
  <c r="C65" i="8" s="1"/>
  <c r="G64" i="8" a="1"/>
  <c r="G64" i="8" s="1"/>
  <c r="F64" i="8" a="1"/>
  <c r="F64" i="8" s="1"/>
  <c r="E64" i="8" a="1"/>
  <c r="E64" i="8" s="1"/>
  <c r="D64" i="8" a="1"/>
  <c r="D64" i="8" s="1"/>
  <c r="C64" i="8" a="1"/>
  <c r="C64" i="8" s="1"/>
  <c r="G63" i="8" a="1"/>
  <c r="G63" i="8" s="1"/>
  <c r="F63" i="8" a="1"/>
  <c r="F63" i="8" s="1"/>
  <c r="E63" i="8" a="1"/>
  <c r="E63" i="8" s="1"/>
  <c r="D63" i="8" a="1"/>
  <c r="D63" i="8" s="1"/>
  <c r="C63" i="8" a="1"/>
  <c r="C63" i="8" s="1"/>
  <c r="G62" i="8" a="1"/>
  <c r="G62" i="8" s="1"/>
  <c r="F62" i="8" a="1"/>
  <c r="F62" i="8" s="1"/>
  <c r="E62" i="8" a="1"/>
  <c r="E62" i="8" s="1"/>
  <c r="D62" i="8" a="1"/>
  <c r="D62" i="8" s="1"/>
  <c r="C62" i="8" a="1"/>
  <c r="C62" i="8" s="1"/>
  <c r="G61" i="8" a="1"/>
  <c r="G61" i="8" s="1"/>
  <c r="F61" i="8" a="1"/>
  <c r="F61" i="8" s="1"/>
  <c r="E61" i="8" a="1"/>
  <c r="E61" i="8" s="1"/>
  <c r="D61" i="8" a="1"/>
  <c r="D61" i="8" s="1"/>
  <c r="C61" i="8" a="1"/>
  <c r="C61" i="8" s="1"/>
  <c r="G60" i="8" a="1"/>
  <c r="G60" i="8" s="1"/>
  <c r="F60" i="8" a="1"/>
  <c r="F60" i="8" s="1"/>
  <c r="E60" i="8" a="1"/>
  <c r="E60" i="8" s="1"/>
  <c r="D60" i="8" a="1"/>
  <c r="D60" i="8" s="1"/>
  <c r="C60" i="8" a="1"/>
  <c r="C60" i="8" s="1"/>
  <c r="G59" i="8" a="1"/>
  <c r="G59" i="8" s="1"/>
  <c r="F59" i="8" a="1"/>
  <c r="F59" i="8" s="1"/>
  <c r="E59" i="8" a="1"/>
  <c r="E59" i="8" s="1"/>
  <c r="D59" i="8" a="1"/>
  <c r="D59" i="8" s="1"/>
  <c r="C59" i="8" a="1"/>
  <c r="C59" i="8" s="1"/>
  <c r="G54" i="8" a="1"/>
  <c r="G54" i="8" s="1"/>
  <c r="F54" i="8" a="1"/>
  <c r="F54" i="8" s="1"/>
  <c r="E54" i="8" a="1"/>
  <c r="E54" i="8" s="1"/>
  <c r="D54" i="8" a="1"/>
  <c r="D54" i="8" s="1"/>
  <c r="C54" i="8" a="1"/>
  <c r="C54" i="8" s="1"/>
  <c r="G53" i="8" a="1"/>
  <c r="G53" i="8" s="1"/>
  <c r="F53" i="8" a="1"/>
  <c r="F53" i="8" s="1"/>
  <c r="E53" i="8" a="1"/>
  <c r="E53" i="8" s="1"/>
  <c r="D53" i="8" a="1"/>
  <c r="D53" i="8" s="1"/>
  <c r="C53" i="8" a="1"/>
  <c r="C53" i="8" s="1"/>
  <c r="G52" i="8" a="1"/>
  <c r="G52" i="8" s="1"/>
  <c r="F52" i="8" a="1"/>
  <c r="F52" i="8" s="1"/>
  <c r="E52" i="8" a="1"/>
  <c r="E52" i="8" s="1"/>
  <c r="D52" i="8" a="1"/>
  <c r="D52" i="8" s="1"/>
  <c r="C52" i="8" a="1"/>
  <c r="C52" i="8" s="1"/>
  <c r="G51" i="8" a="1"/>
  <c r="G51" i="8" s="1"/>
  <c r="F51" i="8" a="1"/>
  <c r="F51" i="8" s="1"/>
  <c r="E51" i="8" a="1"/>
  <c r="E51" i="8" s="1"/>
  <c r="D51" i="8" a="1"/>
  <c r="D51" i="8" s="1"/>
  <c r="C51" i="8" a="1"/>
  <c r="C51" i="8" s="1"/>
  <c r="G50" i="8" a="1"/>
  <c r="G50" i="8" s="1"/>
  <c r="F50" i="8" a="1"/>
  <c r="F50" i="8" s="1"/>
  <c r="E50" i="8" a="1"/>
  <c r="E50" i="8" s="1"/>
  <c r="D50" i="8" a="1"/>
  <c r="D50" i="8" s="1"/>
  <c r="C50" i="8" a="1"/>
  <c r="C50" i="8" s="1"/>
  <c r="G49" i="8" a="1"/>
  <c r="G49" i="8" s="1"/>
  <c r="F49" i="8" a="1"/>
  <c r="F49" i="8" s="1"/>
  <c r="E49" i="8" a="1"/>
  <c r="E49" i="8" s="1"/>
  <c r="D49" i="8" a="1"/>
  <c r="D49" i="8" s="1"/>
  <c r="C49" i="8" a="1"/>
  <c r="C49" i="8" s="1"/>
  <c r="G48" i="8" a="1"/>
  <c r="G48" i="8" s="1"/>
  <c r="F48" i="8" a="1"/>
  <c r="F48" i="8" s="1"/>
  <c r="E48" i="8" a="1"/>
  <c r="E48" i="8" s="1"/>
  <c r="D48" i="8" a="1"/>
  <c r="D48" i="8" s="1"/>
  <c r="C48" i="8" a="1"/>
  <c r="C48" i="8" s="1"/>
  <c r="G47" i="8" a="1"/>
  <c r="G47" i="8" s="1"/>
  <c r="F47" i="8" a="1"/>
  <c r="F47" i="8" s="1"/>
  <c r="E47" i="8" a="1"/>
  <c r="E47" i="8" s="1"/>
  <c r="D47" i="8" a="1"/>
  <c r="D47" i="8" s="1"/>
  <c r="C47" i="8" a="1"/>
  <c r="C47" i="8" s="1"/>
  <c r="G46" i="8" a="1"/>
  <c r="G46" i="8" s="1"/>
  <c r="F46" i="8" a="1"/>
  <c r="F46" i="8" s="1"/>
  <c r="E46" i="8" a="1"/>
  <c r="E46" i="8" s="1"/>
  <c r="D46" i="8" a="1"/>
  <c r="D46" i="8" s="1"/>
  <c r="C46" i="8" a="1"/>
  <c r="C46" i="8" s="1"/>
  <c r="G45" i="8" a="1"/>
  <c r="G45" i="8" s="1"/>
  <c r="F45" i="8" a="1"/>
  <c r="F45" i="8" s="1"/>
  <c r="E45" i="8" a="1"/>
  <c r="E45" i="8" s="1"/>
  <c r="D45" i="8" a="1"/>
  <c r="D45" i="8" s="1"/>
  <c r="C45" i="8" a="1"/>
  <c r="C45" i="8" s="1"/>
  <c r="G44" i="8" a="1"/>
  <c r="G44" i="8" s="1"/>
  <c r="F44" i="8" a="1"/>
  <c r="F44" i="8" s="1"/>
  <c r="E44" i="8" a="1"/>
  <c r="E44" i="8" s="1"/>
  <c r="D44" i="8" a="1"/>
  <c r="D44" i="8" s="1"/>
  <c r="C44" i="8" a="1"/>
  <c r="C44" i="8" s="1"/>
  <c r="G43" i="8" a="1"/>
  <c r="G43" i="8" s="1"/>
  <c r="F43" i="8" a="1"/>
  <c r="F43" i="8"/>
  <c r="E43" i="8" a="1"/>
  <c r="E43" i="8" s="1"/>
  <c r="D43" i="8" a="1"/>
  <c r="D43" i="8" s="1"/>
  <c r="C43" i="8" a="1"/>
  <c r="C43" i="8" s="1"/>
  <c r="G42" i="8" a="1"/>
  <c r="G42" i="8" s="1"/>
  <c r="F42" i="8" a="1"/>
  <c r="F42" i="8" s="1"/>
  <c r="E42" i="8" a="1"/>
  <c r="E42" i="8" s="1"/>
  <c r="D42" i="8" a="1"/>
  <c r="D42" i="8" s="1"/>
  <c r="C42" i="8" a="1"/>
  <c r="C42" i="8" s="1"/>
  <c r="G41" i="8" a="1"/>
  <c r="G41" i="8" s="1"/>
  <c r="F41" i="8" a="1"/>
  <c r="F41" i="8" s="1"/>
  <c r="E41" i="8" a="1"/>
  <c r="E41" i="8" s="1"/>
  <c r="D41" i="8" a="1"/>
  <c r="D41" i="8" s="1"/>
  <c r="C41" i="8" a="1"/>
  <c r="C41" i="8"/>
  <c r="G36" i="8" a="1"/>
  <c r="G36" i="8" s="1"/>
  <c r="F36" i="8" a="1"/>
  <c r="F36" i="8" s="1"/>
  <c r="E36" i="8" a="1"/>
  <c r="E36" i="8" s="1"/>
  <c r="D36" i="8" a="1"/>
  <c r="D36" i="8" s="1"/>
  <c r="C36" i="8" a="1"/>
  <c r="C36" i="8" s="1"/>
  <c r="G35" i="8" a="1"/>
  <c r="G35" i="8" s="1"/>
  <c r="F35" i="8" a="1"/>
  <c r="F35" i="8" s="1"/>
  <c r="E35" i="8" a="1"/>
  <c r="E35" i="8" s="1"/>
  <c r="D35" i="8" a="1"/>
  <c r="D35" i="8" s="1"/>
  <c r="C35" i="8" a="1"/>
  <c r="C35" i="8" s="1"/>
  <c r="G34" i="8" a="1"/>
  <c r="G34" i="8"/>
  <c r="F34" i="8" a="1"/>
  <c r="F34" i="8" s="1"/>
  <c r="E34" i="8" a="1"/>
  <c r="E34" i="8" s="1"/>
  <c r="D34" i="8" a="1"/>
  <c r="D34" i="8" s="1"/>
  <c r="C34" i="8" a="1"/>
  <c r="C34" i="8" s="1"/>
  <c r="G33" i="8" a="1"/>
  <c r="G33" i="8" s="1"/>
  <c r="F33" i="8" a="1"/>
  <c r="F33" i="8" s="1"/>
  <c r="E33" i="8" a="1"/>
  <c r="E33" i="8" s="1"/>
  <c r="D33" i="8" a="1"/>
  <c r="D33" i="8" s="1"/>
  <c r="C33" i="8" a="1"/>
  <c r="C33" i="8" s="1"/>
  <c r="G32" i="8" a="1"/>
  <c r="G32" i="8" s="1"/>
  <c r="F32" i="8" a="1"/>
  <c r="F32" i="8" s="1"/>
  <c r="E32" i="8" a="1"/>
  <c r="E32" i="8" s="1"/>
  <c r="D32" i="8" a="1"/>
  <c r="D32" i="8" s="1"/>
  <c r="C32" i="8" a="1"/>
  <c r="C32" i="8" s="1"/>
  <c r="G31" i="8" a="1"/>
  <c r="G31" i="8" s="1"/>
  <c r="F31" i="8" a="1"/>
  <c r="F31" i="8" s="1"/>
  <c r="E31" i="8" a="1"/>
  <c r="E31" i="8" s="1"/>
  <c r="D31" i="8" a="1"/>
  <c r="D31" i="8" s="1"/>
  <c r="C31" i="8" a="1"/>
  <c r="C31" i="8" s="1"/>
  <c r="G30" i="8" a="1"/>
  <c r="G30" i="8" s="1"/>
  <c r="F30" i="8" a="1"/>
  <c r="F30" i="8"/>
  <c r="E30" i="8" a="1"/>
  <c r="E30" i="8" s="1"/>
  <c r="D30" i="8" a="1"/>
  <c r="D30" i="8" s="1"/>
  <c r="C30" i="8" a="1"/>
  <c r="C30" i="8" s="1"/>
  <c r="G29" i="8" a="1"/>
  <c r="G29" i="8" s="1"/>
  <c r="F29" i="8" a="1"/>
  <c r="F29" i="8" s="1"/>
  <c r="E29" i="8" a="1"/>
  <c r="E29" i="8" s="1"/>
  <c r="D29" i="8" a="1"/>
  <c r="D29" i="8" s="1"/>
  <c r="C29" i="8" a="1"/>
  <c r="C29" i="8" s="1"/>
  <c r="G28" i="8" a="1"/>
  <c r="G28" i="8" s="1"/>
  <c r="F28" i="8" a="1"/>
  <c r="F28" i="8" s="1"/>
  <c r="E28" i="8" a="1"/>
  <c r="E28" i="8"/>
  <c r="D28" i="8" a="1"/>
  <c r="D28" i="8" s="1"/>
  <c r="C28" i="8" a="1"/>
  <c r="C28" i="8" s="1"/>
  <c r="G27" i="8" a="1"/>
  <c r="G27" i="8" s="1"/>
  <c r="F27" i="8" a="1"/>
  <c r="F27" i="8" s="1"/>
  <c r="E27" i="8" a="1"/>
  <c r="E27" i="8" s="1"/>
  <c r="D27" i="8" a="1"/>
  <c r="D27" i="8" s="1"/>
  <c r="C27" i="8" a="1"/>
  <c r="C27" i="8" s="1"/>
  <c r="G26" i="8" a="1"/>
  <c r="G26" i="8" s="1"/>
  <c r="F26" i="8" a="1"/>
  <c r="F26" i="8" s="1"/>
  <c r="E26" i="8" a="1"/>
  <c r="E26" i="8" s="1"/>
  <c r="D26" i="8" a="1"/>
  <c r="D26" i="8" s="1"/>
  <c r="C26" i="8" a="1"/>
  <c r="C26" i="8" s="1"/>
  <c r="G25" i="8" a="1"/>
  <c r="G25" i="8" s="1"/>
  <c r="F25" i="8" a="1"/>
  <c r="F25" i="8" s="1"/>
  <c r="E25" i="8" a="1"/>
  <c r="E25" i="8" s="1"/>
  <c r="D25" i="8" a="1"/>
  <c r="D25" i="8" s="1"/>
  <c r="C25" i="8" a="1"/>
  <c r="C25" i="8" s="1"/>
  <c r="G24" i="8" a="1"/>
  <c r="G24" i="8" s="1"/>
  <c r="F24" i="8" a="1"/>
  <c r="F24" i="8" s="1"/>
  <c r="E24" i="8" a="1"/>
  <c r="E24" i="8" s="1"/>
  <c r="D24" i="8" a="1"/>
  <c r="D24" i="8"/>
  <c r="C24" i="8" a="1"/>
  <c r="C24" i="8" s="1"/>
  <c r="G23" i="8" a="1"/>
  <c r="G23" i="8" s="1"/>
  <c r="F23" i="8" a="1"/>
  <c r="F23" i="8" s="1"/>
  <c r="E23" i="8" a="1"/>
  <c r="E23" i="8" s="1"/>
  <c r="D23" i="8" a="1"/>
  <c r="D23" i="8" s="1"/>
  <c r="C23" i="8" a="1"/>
  <c r="C23" i="8" s="1"/>
  <c r="G18" i="8" a="1"/>
  <c r="G18" i="8" s="1"/>
  <c r="F18" i="8" a="1"/>
  <c r="F18" i="8" s="1"/>
  <c r="F144" i="8" s="1"/>
  <c r="E18" i="8" a="1"/>
  <c r="E18" i="8" s="1"/>
  <c r="D18" i="8" a="1"/>
  <c r="D18" i="8" s="1"/>
  <c r="C18" i="8" a="1"/>
  <c r="C18" i="8"/>
  <c r="G17" i="8" a="1"/>
  <c r="G17" i="8" s="1"/>
  <c r="F17" i="8" a="1"/>
  <c r="F17" i="8" s="1"/>
  <c r="E17" i="8" a="1"/>
  <c r="E17" i="8" s="1"/>
  <c r="D17" i="8" a="1"/>
  <c r="D17" i="8" s="1"/>
  <c r="C17" i="8" a="1"/>
  <c r="C17" i="8" s="1"/>
  <c r="C143" i="8" s="1"/>
  <c r="G16" i="8" a="1"/>
  <c r="G16" i="8" s="1"/>
  <c r="F16" i="8" a="1"/>
  <c r="F16" i="8" s="1"/>
  <c r="E16" i="8" a="1"/>
  <c r="E16" i="8" s="1"/>
  <c r="D16" i="8" a="1"/>
  <c r="D16" i="8" s="1"/>
  <c r="C16" i="8" a="1"/>
  <c r="C16" i="8" s="1"/>
  <c r="G15" i="8" a="1"/>
  <c r="G15" i="8" s="1"/>
  <c r="F15" i="8" a="1"/>
  <c r="F15" i="8" s="1"/>
  <c r="E15" i="8" a="1"/>
  <c r="E15" i="8" s="1"/>
  <c r="D15" i="8" a="1"/>
  <c r="D15" i="8" s="1"/>
  <c r="C15" i="8" a="1"/>
  <c r="C15" i="8" s="1"/>
  <c r="G14" i="8" a="1"/>
  <c r="G14" i="8" s="1"/>
  <c r="F14" i="8" a="1"/>
  <c r="F14" i="8" s="1"/>
  <c r="E14" i="8" a="1"/>
  <c r="E14" i="8" s="1"/>
  <c r="D14" i="8" a="1"/>
  <c r="D14" i="8" s="1"/>
  <c r="C14" i="8" a="1"/>
  <c r="C14" i="8" s="1"/>
  <c r="G13" i="8" a="1"/>
  <c r="G13" i="8"/>
  <c r="G139" i="8" s="1"/>
  <c r="F13" i="8" a="1"/>
  <c r="F13" i="8" s="1"/>
  <c r="E13" i="8" a="1"/>
  <c r="E13" i="8" s="1"/>
  <c r="D13" i="8" a="1"/>
  <c r="D13" i="8" s="1"/>
  <c r="C13" i="8" a="1"/>
  <c r="C13" i="8" s="1"/>
  <c r="G12" i="8" a="1"/>
  <c r="G12" i="8" s="1"/>
  <c r="F12" i="8" a="1"/>
  <c r="F12" i="8" s="1"/>
  <c r="E12" i="8" a="1"/>
  <c r="E12" i="8" s="1"/>
  <c r="D12" i="8" a="1"/>
  <c r="D12" i="8" s="1"/>
  <c r="C12" i="8" a="1"/>
  <c r="C12" i="8" s="1"/>
  <c r="G11" i="8" a="1"/>
  <c r="G11" i="8" s="1"/>
  <c r="F11" i="8" a="1"/>
  <c r="F11" i="8" s="1"/>
  <c r="E11" i="8" a="1"/>
  <c r="E11" i="8" s="1"/>
  <c r="D11" i="8" a="1"/>
  <c r="D11" i="8" s="1"/>
  <c r="C11" i="8" a="1"/>
  <c r="C11" i="8" s="1"/>
  <c r="G10" i="8" a="1"/>
  <c r="G10" i="8" s="1"/>
  <c r="F10" i="8" a="1"/>
  <c r="F10" i="8" s="1"/>
  <c r="E10" i="8" a="1"/>
  <c r="E10" i="8" s="1"/>
  <c r="D10" i="8" a="1"/>
  <c r="D10" i="8" s="1"/>
  <c r="C10" i="8" a="1"/>
  <c r="C10" i="8" s="1"/>
  <c r="G9" i="8" a="1"/>
  <c r="G9" i="8" s="1"/>
  <c r="F9" i="8" a="1"/>
  <c r="F9" i="8" s="1"/>
  <c r="E9" i="8" a="1"/>
  <c r="E9" i="8" s="1"/>
  <c r="D9" i="8" a="1"/>
  <c r="D9" i="8" s="1"/>
  <c r="C9" i="8" a="1"/>
  <c r="C9" i="8" s="1"/>
  <c r="G8" i="8" a="1"/>
  <c r="G8" i="8" s="1"/>
  <c r="F8" i="8" a="1"/>
  <c r="F8" i="8" s="1"/>
  <c r="E8" i="8" a="1"/>
  <c r="E8" i="8" s="1"/>
  <c r="D8" i="8" a="1"/>
  <c r="D8" i="8" s="1"/>
  <c r="C8" i="8" a="1"/>
  <c r="C8" i="8" s="1"/>
  <c r="G7" i="8" a="1"/>
  <c r="G7" i="8" s="1"/>
  <c r="F7" i="8" a="1"/>
  <c r="F7" i="8" s="1"/>
  <c r="E7" i="8" a="1"/>
  <c r="E7" i="8" s="1"/>
  <c r="D7" i="8" a="1"/>
  <c r="D7" i="8" s="1"/>
  <c r="C7" i="8" a="1"/>
  <c r="C7" i="8" s="1"/>
  <c r="G6" i="8" a="1"/>
  <c r="G6" i="8" s="1"/>
  <c r="F6" i="8" a="1"/>
  <c r="F6" i="8" s="1"/>
  <c r="E6" i="8" a="1"/>
  <c r="E6" i="8" s="1"/>
  <c r="D6" i="8" a="1"/>
  <c r="D6" i="8" s="1"/>
  <c r="C6" i="8" a="1"/>
  <c r="C6" i="8" s="1"/>
  <c r="G5" i="8" a="1"/>
  <c r="G5" i="8" s="1"/>
  <c r="F5" i="8" a="1"/>
  <c r="F5" i="8" s="1"/>
  <c r="E5" i="8" a="1"/>
  <c r="E5" i="8" s="1"/>
  <c r="D5" i="8" a="1"/>
  <c r="D5" i="8" s="1"/>
  <c r="C5" i="8" a="1"/>
  <c r="C5" i="8" s="1"/>
  <c r="J112" i="2" a="1"/>
  <c r="J112" i="2" s="1"/>
  <c r="I112" i="2" a="1"/>
  <c r="I112" i="2" s="1"/>
  <c r="H112" i="2" a="1"/>
  <c r="H112" i="2" s="1"/>
  <c r="G112" i="2" a="1"/>
  <c r="G112" i="2" s="1"/>
  <c r="F112" i="2" a="1"/>
  <c r="F112" i="2" s="1"/>
  <c r="E112" i="2" a="1"/>
  <c r="E112" i="2" s="1"/>
  <c r="D112" i="2" a="1"/>
  <c r="D112" i="2" s="1"/>
  <c r="C112" i="2" a="1"/>
  <c r="C112" i="2" s="1"/>
  <c r="J111" i="2" a="1"/>
  <c r="J111" i="2" s="1"/>
  <c r="I111" i="2" a="1"/>
  <c r="I111" i="2" s="1"/>
  <c r="H111" i="2" a="1"/>
  <c r="H111" i="2" s="1"/>
  <c r="G111" i="2" a="1"/>
  <c r="G111" i="2" s="1"/>
  <c r="F111" i="2" a="1"/>
  <c r="F111" i="2" s="1"/>
  <c r="E111" i="2" a="1"/>
  <c r="E111" i="2" s="1"/>
  <c r="D111" i="2" a="1"/>
  <c r="D111" i="2" s="1"/>
  <c r="C111" i="2" a="1"/>
  <c r="C111" i="2" s="1"/>
  <c r="J110" i="2" a="1"/>
  <c r="J110" i="2" s="1"/>
  <c r="I110" i="2" a="1"/>
  <c r="I110" i="2" s="1"/>
  <c r="H110" i="2" a="1"/>
  <c r="H110" i="2" s="1"/>
  <c r="G110" i="2" a="1"/>
  <c r="G110" i="2" s="1"/>
  <c r="F110" i="2" a="1"/>
  <c r="F110" i="2" s="1"/>
  <c r="E110" i="2" a="1"/>
  <c r="E110" i="2" s="1"/>
  <c r="D110" i="2" a="1"/>
  <c r="D110" i="2" s="1"/>
  <c r="C110" i="2" a="1"/>
  <c r="C110" i="2" s="1"/>
  <c r="J109" i="2" a="1"/>
  <c r="J109" i="2" s="1"/>
  <c r="I109" i="2" a="1"/>
  <c r="I109" i="2" s="1"/>
  <c r="H109" i="2" a="1"/>
  <c r="H109" i="2" s="1"/>
  <c r="G109" i="2" a="1"/>
  <c r="G109" i="2" s="1"/>
  <c r="F109" i="2" a="1"/>
  <c r="F109" i="2" s="1"/>
  <c r="E109" i="2" a="1"/>
  <c r="E109" i="2" s="1"/>
  <c r="D109" i="2" a="1"/>
  <c r="D109" i="2" s="1"/>
  <c r="C109" i="2" a="1"/>
  <c r="C109" i="2" s="1"/>
  <c r="J108" i="2" a="1"/>
  <c r="J108" i="2" s="1"/>
  <c r="I108" i="2" a="1"/>
  <c r="I108" i="2" s="1"/>
  <c r="H108" i="2" a="1"/>
  <c r="H108" i="2" s="1"/>
  <c r="G108" i="2" a="1"/>
  <c r="G108" i="2" s="1"/>
  <c r="F108" i="2" a="1"/>
  <c r="F108" i="2" s="1"/>
  <c r="E108" i="2" a="1"/>
  <c r="E108" i="2" s="1"/>
  <c r="D108" i="2" a="1"/>
  <c r="D108" i="2" s="1"/>
  <c r="C108" i="2" a="1"/>
  <c r="C108" i="2" s="1"/>
  <c r="J107" i="2" a="1"/>
  <c r="J107" i="2" s="1"/>
  <c r="I107" i="2" a="1"/>
  <c r="I107" i="2" s="1"/>
  <c r="H107" i="2" a="1"/>
  <c r="H107" i="2" s="1"/>
  <c r="G107" i="2" a="1"/>
  <c r="G107" i="2" s="1"/>
  <c r="F107" i="2" a="1"/>
  <c r="F107" i="2" s="1"/>
  <c r="E107" i="2" a="1"/>
  <c r="E107" i="2" s="1"/>
  <c r="D107" i="2" a="1"/>
  <c r="D107" i="2" s="1"/>
  <c r="C107" i="2" a="1"/>
  <c r="C107" i="2" s="1"/>
  <c r="J106" i="2" a="1"/>
  <c r="J106" i="2" s="1"/>
  <c r="I106" i="2" a="1"/>
  <c r="I106" i="2" s="1"/>
  <c r="H106" i="2" a="1"/>
  <c r="H106" i="2" s="1"/>
  <c r="G106" i="2" a="1"/>
  <c r="G106" i="2" s="1"/>
  <c r="F106" i="2" a="1"/>
  <c r="F106" i="2" s="1"/>
  <c r="E106" i="2" a="1"/>
  <c r="E106" i="2" s="1"/>
  <c r="D106" i="2" a="1"/>
  <c r="D106" i="2" s="1"/>
  <c r="C106" i="2" a="1"/>
  <c r="C106" i="2" s="1"/>
  <c r="J105" i="2" a="1"/>
  <c r="J105" i="2" s="1"/>
  <c r="I105" i="2" a="1"/>
  <c r="I105" i="2" s="1"/>
  <c r="H105" i="2" a="1"/>
  <c r="H105" i="2" s="1"/>
  <c r="G105" i="2" a="1"/>
  <c r="G105" i="2" s="1"/>
  <c r="F105" i="2" a="1"/>
  <c r="F105" i="2" s="1"/>
  <c r="E105" i="2" a="1"/>
  <c r="E105" i="2" s="1"/>
  <c r="D105" i="2" a="1"/>
  <c r="D105" i="2" s="1"/>
  <c r="C105" i="2" a="1"/>
  <c r="C105" i="2" s="1"/>
  <c r="J104" i="2" a="1"/>
  <c r="J104" i="2" s="1"/>
  <c r="I104" i="2" a="1"/>
  <c r="I104" i="2" s="1"/>
  <c r="H104" i="2" a="1"/>
  <c r="H104" i="2" s="1"/>
  <c r="G104" i="2" a="1"/>
  <c r="G104" i="2" s="1"/>
  <c r="F104" i="2" a="1"/>
  <c r="F104" i="2" s="1"/>
  <c r="E104" i="2" a="1"/>
  <c r="E104" i="2" s="1"/>
  <c r="D104" i="2" a="1"/>
  <c r="D104" i="2" s="1"/>
  <c r="C104" i="2" a="1"/>
  <c r="C104" i="2" s="1"/>
  <c r="J103" i="2" a="1"/>
  <c r="J103" i="2" s="1"/>
  <c r="I103" i="2" a="1"/>
  <c r="I103" i="2" s="1"/>
  <c r="H103" i="2" a="1"/>
  <c r="H103" i="2" s="1"/>
  <c r="G103" i="2" a="1"/>
  <c r="G103" i="2" s="1"/>
  <c r="F103" i="2" a="1"/>
  <c r="F103" i="2" s="1"/>
  <c r="E103" i="2" a="1"/>
  <c r="E103" i="2" s="1"/>
  <c r="D103" i="2" a="1"/>
  <c r="D103" i="2" s="1"/>
  <c r="C103" i="2" a="1"/>
  <c r="C103" i="2" s="1"/>
  <c r="J102" i="2" a="1"/>
  <c r="J102" i="2" s="1"/>
  <c r="I102" i="2" a="1"/>
  <c r="I102" i="2" s="1"/>
  <c r="H102" i="2" a="1"/>
  <c r="H102" i="2" s="1"/>
  <c r="G102" i="2" a="1"/>
  <c r="G102" i="2" s="1"/>
  <c r="F102" i="2" a="1"/>
  <c r="F102" i="2" s="1"/>
  <c r="E102" i="2" a="1"/>
  <c r="E102" i="2" s="1"/>
  <c r="D102" i="2" a="1"/>
  <c r="D102" i="2" s="1"/>
  <c r="C102" i="2" a="1"/>
  <c r="C102" i="2" s="1"/>
  <c r="J101" i="2" a="1"/>
  <c r="J101" i="2" s="1"/>
  <c r="I101" i="2" a="1"/>
  <c r="I101" i="2" s="1"/>
  <c r="H101" i="2" a="1"/>
  <c r="H101" i="2" s="1"/>
  <c r="G101" i="2" a="1"/>
  <c r="G101" i="2" s="1"/>
  <c r="F101" i="2" a="1"/>
  <c r="F101" i="2" s="1"/>
  <c r="E101" i="2" a="1"/>
  <c r="E101" i="2" s="1"/>
  <c r="D101" i="2" a="1"/>
  <c r="D101" i="2" s="1"/>
  <c r="C101" i="2" a="1"/>
  <c r="C101" i="2" s="1"/>
  <c r="J100" i="2" a="1"/>
  <c r="J100" i="2" s="1"/>
  <c r="I100" i="2" a="1"/>
  <c r="I100" i="2" s="1"/>
  <c r="H100" i="2" a="1"/>
  <c r="H100" i="2" s="1"/>
  <c r="G100" i="2" a="1"/>
  <c r="G100" i="2" s="1"/>
  <c r="F100" i="2" a="1"/>
  <c r="F100" i="2" s="1"/>
  <c r="E100" i="2" a="1"/>
  <c r="E100" i="2" s="1"/>
  <c r="D100" i="2" a="1"/>
  <c r="D100" i="2" s="1"/>
  <c r="C100" i="2" a="1"/>
  <c r="C100" i="2" s="1"/>
  <c r="J99" i="2" a="1"/>
  <c r="J99" i="2" s="1"/>
  <c r="I99" i="2" a="1"/>
  <c r="I99" i="2" s="1"/>
  <c r="H99" i="2" a="1"/>
  <c r="H99" i="2" s="1"/>
  <c r="G99" i="2" a="1"/>
  <c r="G99" i="2" s="1"/>
  <c r="F99" i="2" a="1"/>
  <c r="F99" i="2" s="1"/>
  <c r="E99" i="2" a="1"/>
  <c r="E99" i="2" s="1"/>
  <c r="D99" i="2" a="1"/>
  <c r="D99" i="2" s="1"/>
  <c r="C99" i="2" a="1"/>
  <c r="C99" i="2" s="1"/>
  <c r="J94" i="2" a="1"/>
  <c r="J94" i="2" s="1"/>
  <c r="I94" i="2" a="1"/>
  <c r="I94" i="2" s="1"/>
  <c r="H94" i="2" a="1"/>
  <c r="H94" i="2" s="1"/>
  <c r="G94" i="2" a="1"/>
  <c r="G94" i="2" s="1"/>
  <c r="F94" i="2" a="1"/>
  <c r="F94" i="2" s="1"/>
  <c r="E94" i="2" a="1"/>
  <c r="E94" i="2" s="1"/>
  <c r="D94" i="2" a="1"/>
  <c r="D94" i="2" s="1"/>
  <c r="C94" i="2" a="1"/>
  <c r="C94" i="2" s="1"/>
  <c r="J93" i="2" a="1"/>
  <c r="J93" i="2" s="1"/>
  <c r="I93" i="2" a="1"/>
  <c r="I93" i="2" s="1"/>
  <c r="H93" i="2" a="1"/>
  <c r="H93" i="2" s="1"/>
  <c r="G93" i="2" a="1"/>
  <c r="G93" i="2" s="1"/>
  <c r="F93" i="2" a="1"/>
  <c r="F93" i="2" s="1"/>
  <c r="E93" i="2" a="1"/>
  <c r="E93" i="2" s="1"/>
  <c r="D93" i="2" a="1"/>
  <c r="D93" i="2" s="1"/>
  <c r="C93" i="2" a="1"/>
  <c r="C93" i="2" s="1"/>
  <c r="J92" i="2" a="1"/>
  <c r="J92" i="2" s="1"/>
  <c r="I92" i="2" a="1"/>
  <c r="I92" i="2" s="1"/>
  <c r="H92" i="2" a="1"/>
  <c r="H92" i="2" s="1"/>
  <c r="G92" i="2" a="1"/>
  <c r="G92" i="2" s="1"/>
  <c r="F92" i="2" a="1"/>
  <c r="F92" i="2" s="1"/>
  <c r="E92" i="2" a="1"/>
  <c r="E92" i="2" s="1"/>
  <c r="D92" i="2" a="1"/>
  <c r="D92" i="2" s="1"/>
  <c r="C92" i="2" a="1"/>
  <c r="C92" i="2" s="1"/>
  <c r="J91" i="2" a="1"/>
  <c r="J91" i="2" s="1"/>
  <c r="I91" i="2" a="1"/>
  <c r="I91" i="2" s="1"/>
  <c r="H91" i="2" a="1"/>
  <c r="H91" i="2" s="1"/>
  <c r="G91" i="2" a="1"/>
  <c r="G91" i="2" s="1"/>
  <c r="F91" i="2" a="1"/>
  <c r="F91" i="2" s="1"/>
  <c r="E91" i="2" a="1"/>
  <c r="E91" i="2" s="1"/>
  <c r="D91" i="2" a="1"/>
  <c r="D91" i="2" s="1"/>
  <c r="C91" i="2" a="1"/>
  <c r="C91" i="2" s="1"/>
  <c r="J90" i="2" a="1"/>
  <c r="J90" i="2" s="1"/>
  <c r="I90" i="2" a="1"/>
  <c r="I90" i="2" s="1"/>
  <c r="H90" i="2" a="1"/>
  <c r="H90" i="2" s="1"/>
  <c r="G90" i="2" a="1"/>
  <c r="G90" i="2" s="1"/>
  <c r="F90" i="2" a="1"/>
  <c r="F90" i="2" s="1"/>
  <c r="E90" i="2" a="1"/>
  <c r="E90" i="2" s="1"/>
  <c r="D90" i="2" a="1"/>
  <c r="D90" i="2" s="1"/>
  <c r="C90" i="2" a="1"/>
  <c r="C90" i="2" s="1"/>
  <c r="J89" i="2" a="1"/>
  <c r="J89" i="2" s="1"/>
  <c r="I89" i="2" a="1"/>
  <c r="I89" i="2" s="1"/>
  <c r="H89" i="2" a="1"/>
  <c r="H89" i="2" s="1"/>
  <c r="G89" i="2" a="1"/>
  <c r="G89" i="2" s="1"/>
  <c r="F89" i="2" a="1"/>
  <c r="F89" i="2" s="1"/>
  <c r="E89" i="2" a="1"/>
  <c r="E89" i="2" s="1"/>
  <c r="D89" i="2" a="1"/>
  <c r="D89" i="2" s="1"/>
  <c r="C89" i="2" a="1"/>
  <c r="C89" i="2" s="1"/>
  <c r="J88" i="2" a="1"/>
  <c r="J88" i="2" s="1"/>
  <c r="I88" i="2" a="1"/>
  <c r="I88" i="2" s="1"/>
  <c r="H88" i="2" a="1"/>
  <c r="H88" i="2" s="1"/>
  <c r="G88" i="2" a="1"/>
  <c r="G88" i="2" s="1"/>
  <c r="F88" i="2" a="1"/>
  <c r="F88" i="2" s="1"/>
  <c r="E88" i="2" a="1"/>
  <c r="E88" i="2" s="1"/>
  <c r="D88" i="2" a="1"/>
  <c r="D88" i="2" s="1"/>
  <c r="C88" i="2" a="1"/>
  <c r="C88" i="2" s="1"/>
  <c r="J87" i="2" a="1"/>
  <c r="J87" i="2" s="1"/>
  <c r="I87" i="2" a="1"/>
  <c r="I87" i="2" s="1"/>
  <c r="H87" i="2" a="1"/>
  <c r="H87" i="2" s="1"/>
  <c r="G87" i="2" a="1"/>
  <c r="G87" i="2" s="1"/>
  <c r="F87" i="2" a="1"/>
  <c r="F87" i="2" s="1"/>
  <c r="E87" i="2" a="1"/>
  <c r="E87" i="2" s="1"/>
  <c r="D87" i="2" a="1"/>
  <c r="D87" i="2" s="1"/>
  <c r="C87" i="2" a="1"/>
  <c r="C87" i="2" s="1"/>
  <c r="J86" i="2" a="1"/>
  <c r="J86" i="2" s="1"/>
  <c r="I86" i="2" a="1"/>
  <c r="I86" i="2" s="1"/>
  <c r="H86" i="2" a="1"/>
  <c r="H86" i="2" s="1"/>
  <c r="G86" i="2" a="1"/>
  <c r="G86" i="2" s="1"/>
  <c r="F86" i="2" a="1"/>
  <c r="F86" i="2" s="1"/>
  <c r="E86" i="2" a="1"/>
  <c r="E86" i="2" s="1"/>
  <c r="D86" i="2" a="1"/>
  <c r="D86" i="2" s="1"/>
  <c r="C86" i="2" a="1"/>
  <c r="C86" i="2" s="1"/>
  <c r="J85" i="2" a="1"/>
  <c r="J85" i="2" s="1"/>
  <c r="I85" i="2" a="1"/>
  <c r="I85" i="2" s="1"/>
  <c r="H85" i="2" a="1"/>
  <c r="H85" i="2" s="1"/>
  <c r="G85" i="2" a="1"/>
  <c r="G85" i="2" s="1"/>
  <c r="F85" i="2" a="1"/>
  <c r="F85" i="2" s="1"/>
  <c r="E85" i="2" a="1"/>
  <c r="E85" i="2" s="1"/>
  <c r="D85" i="2" a="1"/>
  <c r="D85" i="2" s="1"/>
  <c r="C85" i="2" a="1"/>
  <c r="C85" i="2" s="1"/>
  <c r="J84" i="2" a="1"/>
  <c r="J84" i="2" s="1"/>
  <c r="I84" i="2" a="1"/>
  <c r="I84" i="2" s="1"/>
  <c r="H84" i="2" a="1"/>
  <c r="H84" i="2" s="1"/>
  <c r="G84" i="2" a="1"/>
  <c r="G84" i="2" s="1"/>
  <c r="F84" i="2" a="1"/>
  <c r="F84" i="2" s="1"/>
  <c r="E84" i="2" a="1"/>
  <c r="E84" i="2" s="1"/>
  <c r="D84" i="2" a="1"/>
  <c r="D84" i="2" s="1"/>
  <c r="C84" i="2" a="1"/>
  <c r="C84" i="2" s="1"/>
  <c r="J83" i="2" a="1"/>
  <c r="J83" i="2" s="1"/>
  <c r="I83" i="2" a="1"/>
  <c r="I83" i="2" s="1"/>
  <c r="H83" i="2" a="1"/>
  <c r="H83" i="2" s="1"/>
  <c r="G83" i="2" a="1"/>
  <c r="G83" i="2" s="1"/>
  <c r="F83" i="2" a="1"/>
  <c r="F83" i="2" s="1"/>
  <c r="E83" i="2" a="1"/>
  <c r="E83" i="2" s="1"/>
  <c r="D83" i="2" a="1"/>
  <c r="D83" i="2" s="1"/>
  <c r="C83" i="2" a="1"/>
  <c r="C83" i="2" s="1"/>
  <c r="J82" i="2" a="1"/>
  <c r="J82" i="2" s="1"/>
  <c r="I82" i="2" a="1"/>
  <c r="I82" i="2" s="1"/>
  <c r="H82" i="2" a="1"/>
  <c r="H82" i="2" s="1"/>
  <c r="G82" i="2" a="1"/>
  <c r="G82" i="2" s="1"/>
  <c r="F82" i="2" a="1"/>
  <c r="F82" i="2" s="1"/>
  <c r="E82" i="2" a="1"/>
  <c r="E82" i="2" s="1"/>
  <c r="D82" i="2" a="1"/>
  <c r="D82" i="2" s="1"/>
  <c r="C82" i="2" a="1"/>
  <c r="C82" i="2" s="1"/>
  <c r="J81" i="2" a="1"/>
  <c r="J81" i="2" s="1"/>
  <c r="I81" i="2" a="1"/>
  <c r="I81" i="2" s="1"/>
  <c r="H81" i="2" a="1"/>
  <c r="H81" i="2" s="1"/>
  <c r="G81" i="2" a="1"/>
  <c r="G81" i="2" s="1"/>
  <c r="F81" i="2" a="1"/>
  <c r="F81" i="2" s="1"/>
  <c r="E81" i="2" a="1"/>
  <c r="E81" i="2" s="1"/>
  <c r="D81" i="2" a="1"/>
  <c r="D81" i="2" s="1"/>
  <c r="C81" i="2" a="1"/>
  <c r="C81" i="2" s="1"/>
  <c r="J75" i="2" a="1"/>
  <c r="J75" i="2" s="1"/>
  <c r="I75" i="2" a="1"/>
  <c r="I75" i="2" s="1"/>
  <c r="H75" i="2" a="1"/>
  <c r="H75" i="2" s="1"/>
  <c r="G75" i="2" a="1"/>
  <c r="G75" i="2" s="1"/>
  <c r="F75" i="2" a="1"/>
  <c r="F75" i="2" s="1"/>
  <c r="E75" i="2" a="1"/>
  <c r="E75" i="2" s="1"/>
  <c r="D75" i="2" a="1"/>
  <c r="D75" i="2" s="1"/>
  <c r="C75" i="2" a="1"/>
  <c r="C75" i="2" s="1"/>
  <c r="J74" i="2" a="1"/>
  <c r="J74" i="2" s="1"/>
  <c r="I74" i="2" a="1"/>
  <c r="I74" i="2" s="1"/>
  <c r="H74" i="2" a="1"/>
  <c r="H74" i="2" s="1"/>
  <c r="G74" i="2" a="1"/>
  <c r="G74" i="2" s="1"/>
  <c r="F74" i="2" a="1"/>
  <c r="F74" i="2" s="1"/>
  <c r="E74" i="2" a="1"/>
  <c r="E74" i="2" s="1"/>
  <c r="D74" i="2" a="1"/>
  <c r="D74" i="2" s="1"/>
  <c r="C74" i="2" a="1"/>
  <c r="C74" i="2" s="1"/>
  <c r="J73" i="2" a="1"/>
  <c r="J73" i="2" s="1"/>
  <c r="I73" i="2" a="1"/>
  <c r="I73" i="2" s="1"/>
  <c r="H73" i="2" a="1"/>
  <c r="H73" i="2" s="1"/>
  <c r="G73" i="2" a="1"/>
  <c r="G73" i="2" s="1"/>
  <c r="F73" i="2" a="1"/>
  <c r="F73" i="2" s="1"/>
  <c r="E73" i="2" a="1"/>
  <c r="E73" i="2" s="1"/>
  <c r="D73" i="2" a="1"/>
  <c r="D73" i="2" s="1"/>
  <c r="C73" i="2" a="1"/>
  <c r="C73" i="2" s="1"/>
  <c r="J72" i="2" a="1"/>
  <c r="J72" i="2" s="1"/>
  <c r="I72" i="2" a="1"/>
  <c r="I72" i="2" s="1"/>
  <c r="H72" i="2" a="1"/>
  <c r="H72" i="2" s="1"/>
  <c r="G72" i="2" a="1"/>
  <c r="G72" i="2" s="1"/>
  <c r="F72" i="2" a="1"/>
  <c r="F72" i="2" s="1"/>
  <c r="E72" i="2" a="1"/>
  <c r="E72" i="2" s="1"/>
  <c r="D72" i="2" a="1"/>
  <c r="D72" i="2" s="1"/>
  <c r="C72" i="2" a="1"/>
  <c r="C72" i="2" s="1"/>
  <c r="J71" i="2" a="1"/>
  <c r="J71" i="2" s="1"/>
  <c r="I71" i="2" a="1"/>
  <c r="I71" i="2" s="1"/>
  <c r="H71" i="2" a="1"/>
  <c r="H71" i="2" s="1"/>
  <c r="G71" i="2" a="1"/>
  <c r="G71" i="2" s="1"/>
  <c r="F71" i="2" a="1"/>
  <c r="F71" i="2" s="1"/>
  <c r="E71" i="2" a="1"/>
  <c r="E71" i="2" s="1"/>
  <c r="D71" i="2" a="1"/>
  <c r="D71" i="2" s="1"/>
  <c r="C71" i="2" a="1"/>
  <c r="C71" i="2" s="1"/>
  <c r="J70" i="2" a="1"/>
  <c r="J70" i="2" s="1"/>
  <c r="I70" i="2" a="1"/>
  <c r="I70" i="2" s="1"/>
  <c r="H70" i="2" a="1"/>
  <c r="H70" i="2" s="1"/>
  <c r="G70" i="2" a="1"/>
  <c r="G70" i="2" s="1"/>
  <c r="F70" i="2" a="1"/>
  <c r="F70" i="2" s="1"/>
  <c r="E70" i="2" a="1"/>
  <c r="E70" i="2" s="1"/>
  <c r="D70" i="2" a="1"/>
  <c r="D70" i="2" s="1"/>
  <c r="C70" i="2" a="1"/>
  <c r="C70" i="2" s="1"/>
  <c r="J69" i="2" a="1"/>
  <c r="J69" i="2" s="1"/>
  <c r="I69" i="2" a="1"/>
  <c r="I69" i="2" s="1"/>
  <c r="H69" i="2" a="1"/>
  <c r="H69" i="2" s="1"/>
  <c r="G69" i="2" a="1"/>
  <c r="G69" i="2" s="1"/>
  <c r="F69" i="2" a="1"/>
  <c r="F69" i="2" s="1"/>
  <c r="E69" i="2" a="1"/>
  <c r="E69" i="2" s="1"/>
  <c r="D69" i="2" a="1"/>
  <c r="D69" i="2" s="1"/>
  <c r="C69" i="2" a="1"/>
  <c r="C69" i="2" s="1"/>
  <c r="J68" i="2" a="1"/>
  <c r="J68" i="2" s="1"/>
  <c r="I68" i="2" a="1"/>
  <c r="I68" i="2" s="1"/>
  <c r="H68" i="2" a="1"/>
  <c r="H68" i="2" s="1"/>
  <c r="G68" i="2" a="1"/>
  <c r="G68" i="2" s="1"/>
  <c r="F68" i="2" a="1"/>
  <c r="F68" i="2" s="1"/>
  <c r="E68" i="2" a="1"/>
  <c r="E68" i="2" s="1"/>
  <c r="D68" i="2" a="1"/>
  <c r="D68" i="2" s="1"/>
  <c r="C68" i="2" a="1"/>
  <c r="C68" i="2" s="1"/>
  <c r="J67" i="2" a="1"/>
  <c r="J67" i="2" s="1"/>
  <c r="I67" i="2" a="1"/>
  <c r="I67" i="2" s="1"/>
  <c r="H67" i="2" a="1"/>
  <c r="H67" i="2" s="1"/>
  <c r="G67" i="2" a="1"/>
  <c r="G67" i="2" s="1"/>
  <c r="F67" i="2" a="1"/>
  <c r="F67" i="2" s="1"/>
  <c r="E67" i="2" a="1"/>
  <c r="E67" i="2" s="1"/>
  <c r="D67" i="2" a="1"/>
  <c r="D67" i="2" s="1"/>
  <c r="C67" i="2" a="1"/>
  <c r="C67" i="2" s="1"/>
  <c r="J66" i="2" a="1"/>
  <c r="J66" i="2" s="1"/>
  <c r="I66" i="2" a="1"/>
  <c r="I66" i="2" s="1"/>
  <c r="H66" i="2" a="1"/>
  <c r="H66" i="2" s="1"/>
  <c r="G66" i="2" a="1"/>
  <c r="G66" i="2" s="1"/>
  <c r="F66" i="2" a="1"/>
  <c r="F66" i="2" s="1"/>
  <c r="E66" i="2" a="1"/>
  <c r="E66" i="2" s="1"/>
  <c r="D66" i="2" a="1"/>
  <c r="D66" i="2" s="1"/>
  <c r="C66" i="2" a="1"/>
  <c r="C66" i="2" s="1"/>
  <c r="J65" i="2" a="1"/>
  <c r="J65" i="2" s="1"/>
  <c r="I65" i="2" a="1"/>
  <c r="I65" i="2" s="1"/>
  <c r="H65" i="2" a="1"/>
  <c r="H65" i="2" s="1"/>
  <c r="G65" i="2" a="1"/>
  <c r="G65" i="2" s="1"/>
  <c r="F65" i="2" a="1"/>
  <c r="F65" i="2" s="1"/>
  <c r="E65" i="2" a="1"/>
  <c r="E65" i="2" s="1"/>
  <c r="D65" i="2" a="1"/>
  <c r="D65" i="2" s="1"/>
  <c r="C65" i="2" a="1"/>
  <c r="C65" i="2" s="1"/>
  <c r="J64" i="2" a="1"/>
  <c r="J64" i="2" s="1"/>
  <c r="I64" i="2" a="1"/>
  <c r="I64" i="2" s="1"/>
  <c r="H64" i="2" a="1"/>
  <c r="H64" i="2" s="1"/>
  <c r="G64" i="2" a="1"/>
  <c r="G64" i="2" s="1"/>
  <c r="F64" i="2" a="1"/>
  <c r="F64" i="2" s="1"/>
  <c r="E64" i="2" a="1"/>
  <c r="E64" i="2" s="1"/>
  <c r="D64" i="2" a="1"/>
  <c r="D64" i="2" s="1"/>
  <c r="C64" i="2" a="1"/>
  <c r="C64" i="2" s="1"/>
  <c r="J63" i="2" a="1"/>
  <c r="J63" i="2" s="1"/>
  <c r="I63" i="2" a="1"/>
  <c r="I63" i="2" s="1"/>
  <c r="H63" i="2" a="1"/>
  <c r="H63" i="2" s="1"/>
  <c r="G63" i="2" a="1"/>
  <c r="G63" i="2" s="1"/>
  <c r="F63" i="2" a="1"/>
  <c r="F63" i="2" s="1"/>
  <c r="E63" i="2" a="1"/>
  <c r="E63" i="2" s="1"/>
  <c r="D63" i="2" a="1"/>
  <c r="D63" i="2" s="1"/>
  <c r="C63" i="2" a="1"/>
  <c r="C63" i="2" s="1"/>
  <c r="J62" i="2" a="1"/>
  <c r="J62" i="2" s="1"/>
  <c r="I62" i="2" a="1"/>
  <c r="I62" i="2" s="1"/>
  <c r="I76" i="2" s="1"/>
  <c r="H62" i="2" a="1"/>
  <c r="H62" i="2" s="1"/>
  <c r="H76" i="2" s="1"/>
  <c r="G62" i="2" a="1"/>
  <c r="G62" i="2" s="1"/>
  <c r="G76" i="2" s="1"/>
  <c r="F62" i="2" a="1"/>
  <c r="F62" i="2" s="1"/>
  <c r="F76" i="2" s="1"/>
  <c r="E62" i="2" a="1"/>
  <c r="E62" i="2" s="1"/>
  <c r="E76" i="2" s="1"/>
  <c r="D62" i="2" a="1"/>
  <c r="D62" i="2" s="1"/>
  <c r="D76" i="2" s="1"/>
  <c r="C62" i="2" a="1"/>
  <c r="C62" i="2" s="1"/>
  <c r="C76" i="2" s="1"/>
  <c r="J55" i="2" a="1"/>
  <c r="J55" i="2" s="1"/>
  <c r="J147" i="2" s="1"/>
  <c r="I55" i="2" a="1"/>
  <c r="I55" i="2" s="1"/>
  <c r="I147" i="2" s="1"/>
  <c r="H55" i="2" a="1"/>
  <c r="H55" i="2" s="1"/>
  <c r="H147" i="2" s="1"/>
  <c r="G55" i="2" a="1"/>
  <c r="G55" i="2" s="1"/>
  <c r="G147" i="2" s="1"/>
  <c r="F55" i="2" a="1"/>
  <c r="F55" i="2" s="1"/>
  <c r="F147" i="2" s="1"/>
  <c r="E55" i="2" a="1"/>
  <c r="E55" i="2" s="1"/>
  <c r="E147" i="2" s="1"/>
  <c r="D55" i="2" a="1"/>
  <c r="D55" i="2" s="1"/>
  <c r="D147" i="2" s="1"/>
  <c r="C55" i="2" a="1"/>
  <c r="C55" i="2" s="1"/>
  <c r="C147" i="2" s="1"/>
  <c r="J54" i="2" a="1"/>
  <c r="J54" i="2" s="1"/>
  <c r="J146" i="2" s="1"/>
  <c r="I54" i="2" a="1"/>
  <c r="I54" i="2" s="1"/>
  <c r="I146" i="2" s="1"/>
  <c r="H54" i="2" a="1"/>
  <c r="H54" i="2" s="1"/>
  <c r="H146" i="2" s="1"/>
  <c r="G54" i="2" a="1"/>
  <c r="G54" i="2" s="1"/>
  <c r="G146" i="2" s="1"/>
  <c r="F54" i="2" a="1"/>
  <c r="F54" i="2" s="1"/>
  <c r="F146" i="2" s="1"/>
  <c r="E54" i="2" a="1"/>
  <c r="E54" i="2" s="1"/>
  <c r="E146" i="2" s="1"/>
  <c r="D54" i="2" a="1"/>
  <c r="D54" i="2" s="1"/>
  <c r="D146" i="2" s="1"/>
  <c r="C54" i="2" a="1"/>
  <c r="C54" i="2" s="1"/>
  <c r="C146" i="2" s="1"/>
  <c r="J53" i="2" a="1"/>
  <c r="J53" i="2" s="1"/>
  <c r="J145" i="2" s="1"/>
  <c r="I53" i="2" a="1"/>
  <c r="I53" i="2" s="1"/>
  <c r="I145" i="2" s="1"/>
  <c r="H53" i="2" a="1"/>
  <c r="H53" i="2" s="1"/>
  <c r="H145" i="2" s="1"/>
  <c r="G53" i="2" a="1"/>
  <c r="G53" i="2" s="1"/>
  <c r="G145" i="2" s="1"/>
  <c r="F53" i="2" a="1"/>
  <c r="F53" i="2" s="1"/>
  <c r="F145" i="2" s="1"/>
  <c r="E53" i="2" a="1"/>
  <c r="E53" i="2" s="1"/>
  <c r="E145" i="2" s="1"/>
  <c r="D53" i="2" a="1"/>
  <c r="D53" i="2" s="1"/>
  <c r="D145" i="2" s="1"/>
  <c r="C53" i="2" a="1"/>
  <c r="C53" i="2" s="1"/>
  <c r="C145" i="2" s="1"/>
  <c r="J52" i="2" a="1"/>
  <c r="J52" i="2" s="1"/>
  <c r="J144" i="2" s="1"/>
  <c r="I52" i="2" a="1"/>
  <c r="I52" i="2" s="1"/>
  <c r="I144" i="2" s="1"/>
  <c r="H52" i="2" a="1"/>
  <c r="H52" i="2" s="1"/>
  <c r="H144" i="2" s="1"/>
  <c r="G52" i="2" a="1"/>
  <c r="G52" i="2" s="1"/>
  <c r="G144" i="2" s="1"/>
  <c r="F52" i="2" a="1"/>
  <c r="F52" i="2" s="1"/>
  <c r="F144" i="2" s="1"/>
  <c r="E52" i="2" a="1"/>
  <c r="E52" i="2" s="1"/>
  <c r="E144" i="2" s="1"/>
  <c r="D52" i="2" a="1"/>
  <c r="D52" i="2" s="1"/>
  <c r="D144" i="2" s="1"/>
  <c r="C52" i="2" a="1"/>
  <c r="C52" i="2" s="1"/>
  <c r="C144" i="2" s="1"/>
  <c r="J51" i="2" a="1"/>
  <c r="J51" i="2" s="1"/>
  <c r="J143" i="2" s="1"/>
  <c r="I51" i="2" a="1"/>
  <c r="I51" i="2" s="1"/>
  <c r="I143" i="2" s="1"/>
  <c r="H51" i="2" a="1"/>
  <c r="H51" i="2" s="1"/>
  <c r="H143" i="2" s="1"/>
  <c r="G51" i="2" a="1"/>
  <c r="G51" i="2" s="1"/>
  <c r="G143" i="2" s="1"/>
  <c r="F51" i="2" a="1"/>
  <c r="F51" i="2" s="1"/>
  <c r="F143" i="2" s="1"/>
  <c r="E51" i="2" a="1"/>
  <c r="E51" i="2" s="1"/>
  <c r="E143" i="2" s="1"/>
  <c r="D51" i="2" a="1"/>
  <c r="D51" i="2" s="1"/>
  <c r="D143" i="2" s="1"/>
  <c r="C51" i="2" a="1"/>
  <c r="C51" i="2" s="1"/>
  <c r="C143" i="2" s="1"/>
  <c r="J50" i="2" a="1"/>
  <c r="J50" i="2" s="1"/>
  <c r="J142" i="2" s="1"/>
  <c r="I50" i="2" a="1"/>
  <c r="I50" i="2" s="1"/>
  <c r="I142" i="2" s="1"/>
  <c r="H50" i="2" a="1"/>
  <c r="H50" i="2" s="1"/>
  <c r="H142" i="2" s="1"/>
  <c r="G50" i="2" a="1"/>
  <c r="G50" i="2" s="1"/>
  <c r="G142" i="2" s="1"/>
  <c r="F50" i="2" a="1"/>
  <c r="F50" i="2" s="1"/>
  <c r="F142" i="2" s="1"/>
  <c r="E50" i="2" a="1"/>
  <c r="E50" i="2" s="1"/>
  <c r="E142" i="2" s="1"/>
  <c r="D50" i="2" a="1"/>
  <c r="D50" i="2" s="1"/>
  <c r="D142" i="2" s="1"/>
  <c r="C50" i="2" a="1"/>
  <c r="C50" i="2" s="1"/>
  <c r="C142" i="2" s="1"/>
  <c r="J49" i="2" a="1"/>
  <c r="J49" i="2" s="1"/>
  <c r="J141" i="2" s="1"/>
  <c r="I49" i="2" a="1"/>
  <c r="I49" i="2" s="1"/>
  <c r="I141" i="2" s="1"/>
  <c r="H49" i="2" a="1"/>
  <c r="H49" i="2" s="1"/>
  <c r="H141" i="2" s="1"/>
  <c r="G49" i="2" a="1"/>
  <c r="G49" i="2" s="1"/>
  <c r="G141" i="2" s="1"/>
  <c r="F49" i="2" a="1"/>
  <c r="F49" i="2" s="1"/>
  <c r="F141" i="2" s="1"/>
  <c r="E49" i="2" a="1"/>
  <c r="E49" i="2" s="1"/>
  <c r="E141" i="2" s="1"/>
  <c r="D49" i="2" a="1"/>
  <c r="D49" i="2" s="1"/>
  <c r="D141" i="2" s="1"/>
  <c r="C49" i="2" a="1"/>
  <c r="C49" i="2" s="1"/>
  <c r="C141" i="2" s="1"/>
  <c r="J48" i="2" a="1"/>
  <c r="J48" i="2" s="1"/>
  <c r="J140" i="2" s="1"/>
  <c r="I48" i="2" a="1"/>
  <c r="I48" i="2" s="1"/>
  <c r="I140" i="2" s="1"/>
  <c r="H48" i="2" a="1"/>
  <c r="H48" i="2" s="1"/>
  <c r="H140" i="2" s="1"/>
  <c r="G48" i="2" a="1"/>
  <c r="G48" i="2" s="1"/>
  <c r="G140" i="2" s="1"/>
  <c r="F48" i="2" a="1"/>
  <c r="F48" i="2" s="1"/>
  <c r="F140" i="2" s="1"/>
  <c r="E48" i="2" a="1"/>
  <c r="E48" i="2" s="1"/>
  <c r="E140" i="2" s="1"/>
  <c r="D48" i="2" a="1"/>
  <c r="D48" i="2" s="1"/>
  <c r="D140" i="2" s="1"/>
  <c r="C48" i="2" a="1"/>
  <c r="C48" i="2" s="1"/>
  <c r="C140" i="2" s="1"/>
  <c r="J47" i="2" a="1"/>
  <c r="J47" i="2" s="1"/>
  <c r="J139" i="2" s="1"/>
  <c r="I47" i="2" a="1"/>
  <c r="I47" i="2" s="1"/>
  <c r="I139" i="2" s="1"/>
  <c r="H47" i="2" a="1"/>
  <c r="H47" i="2" s="1"/>
  <c r="H139" i="2" s="1"/>
  <c r="G47" i="2" a="1"/>
  <c r="G47" i="2" s="1"/>
  <c r="G139" i="2" s="1"/>
  <c r="F47" i="2" a="1"/>
  <c r="F47" i="2" s="1"/>
  <c r="F139" i="2" s="1"/>
  <c r="E47" i="2" a="1"/>
  <c r="E47" i="2" s="1"/>
  <c r="E139" i="2" s="1"/>
  <c r="D47" i="2" a="1"/>
  <c r="D47" i="2" s="1"/>
  <c r="D139" i="2" s="1"/>
  <c r="C47" i="2" a="1"/>
  <c r="C47" i="2" s="1"/>
  <c r="C139" i="2" s="1"/>
  <c r="J46" i="2" a="1"/>
  <c r="J46" i="2" s="1"/>
  <c r="J138" i="2" s="1"/>
  <c r="I46" i="2" a="1"/>
  <c r="I46" i="2" s="1"/>
  <c r="I138" i="2" s="1"/>
  <c r="H46" i="2" a="1"/>
  <c r="H46" i="2" s="1"/>
  <c r="H138" i="2" s="1"/>
  <c r="G46" i="2" a="1"/>
  <c r="G46" i="2" s="1"/>
  <c r="G138" i="2" s="1"/>
  <c r="F46" i="2" a="1"/>
  <c r="F46" i="2" s="1"/>
  <c r="F138" i="2" s="1"/>
  <c r="E46" i="2" a="1"/>
  <c r="E46" i="2" s="1"/>
  <c r="E138" i="2" s="1"/>
  <c r="D46" i="2" a="1"/>
  <c r="D46" i="2" s="1"/>
  <c r="D138" i="2" s="1"/>
  <c r="C46" i="2" a="1"/>
  <c r="C46" i="2" s="1"/>
  <c r="C138" i="2" s="1"/>
  <c r="J45" i="2" a="1"/>
  <c r="J45" i="2" s="1"/>
  <c r="J137" i="2" s="1"/>
  <c r="I45" i="2" a="1"/>
  <c r="I45" i="2" s="1"/>
  <c r="I137" i="2" s="1"/>
  <c r="H45" i="2" a="1"/>
  <c r="H45" i="2" s="1"/>
  <c r="H137" i="2" s="1"/>
  <c r="G45" i="2" a="1"/>
  <c r="G45" i="2" s="1"/>
  <c r="G137" i="2" s="1"/>
  <c r="F45" i="2" a="1"/>
  <c r="F45" i="2" s="1"/>
  <c r="F137" i="2" s="1"/>
  <c r="E45" i="2" a="1"/>
  <c r="E45" i="2" s="1"/>
  <c r="E137" i="2" s="1"/>
  <c r="D45" i="2" a="1"/>
  <c r="D45" i="2" s="1"/>
  <c r="D137" i="2" s="1"/>
  <c r="C45" i="2" a="1"/>
  <c r="C45" i="2" s="1"/>
  <c r="C137" i="2" s="1"/>
  <c r="J44" i="2" a="1"/>
  <c r="J44" i="2" s="1"/>
  <c r="J136" i="2" s="1"/>
  <c r="I44" i="2" a="1"/>
  <c r="I44" i="2" s="1"/>
  <c r="I136" i="2" s="1"/>
  <c r="H44" i="2" a="1"/>
  <c r="H44" i="2" s="1"/>
  <c r="H136" i="2" s="1"/>
  <c r="G44" i="2" a="1"/>
  <c r="G44" i="2" s="1"/>
  <c r="G136" i="2" s="1"/>
  <c r="F44" i="2" a="1"/>
  <c r="F44" i="2" s="1"/>
  <c r="F136" i="2" s="1"/>
  <c r="E44" i="2" a="1"/>
  <c r="E44" i="2" s="1"/>
  <c r="E136" i="2" s="1"/>
  <c r="D44" i="2" a="1"/>
  <c r="D44" i="2" s="1"/>
  <c r="D136" i="2" s="1"/>
  <c r="C44" i="2" a="1"/>
  <c r="C44" i="2" s="1"/>
  <c r="C136" i="2" s="1"/>
  <c r="J43" i="2" a="1"/>
  <c r="J43" i="2" s="1"/>
  <c r="J135" i="2" s="1"/>
  <c r="I43" i="2" a="1"/>
  <c r="I43" i="2" s="1"/>
  <c r="I135" i="2" s="1"/>
  <c r="H43" i="2" a="1"/>
  <c r="H43" i="2" s="1"/>
  <c r="H135" i="2" s="1"/>
  <c r="G43" i="2" a="1"/>
  <c r="G43" i="2" s="1"/>
  <c r="G135" i="2" s="1"/>
  <c r="F43" i="2" a="1"/>
  <c r="F43" i="2" s="1"/>
  <c r="F135" i="2" s="1"/>
  <c r="E43" i="2" a="1"/>
  <c r="E43" i="2" s="1"/>
  <c r="E135" i="2" s="1"/>
  <c r="D43" i="2" a="1"/>
  <c r="D43" i="2" s="1"/>
  <c r="D135" i="2" s="1"/>
  <c r="C43" i="2" a="1"/>
  <c r="C43" i="2" s="1"/>
  <c r="C135" i="2" s="1"/>
  <c r="J42" i="2" a="1"/>
  <c r="J42" i="2" s="1"/>
  <c r="J56" i="2" s="1"/>
  <c r="I42" i="2" a="1"/>
  <c r="I42" i="2" s="1"/>
  <c r="H42" i="2" a="1"/>
  <c r="H42" i="2" s="1"/>
  <c r="G42" i="2" a="1"/>
  <c r="G42" i="2" s="1"/>
  <c r="F42" i="2" a="1"/>
  <c r="F42" i="2" s="1"/>
  <c r="E42" i="2" a="1"/>
  <c r="E42" i="2" s="1"/>
  <c r="D42" i="2" a="1"/>
  <c r="D42" i="2" s="1"/>
  <c r="C42" i="2" a="1"/>
  <c r="C42" i="2" s="1"/>
  <c r="J36" i="2" a="1"/>
  <c r="J36" i="2" s="1"/>
  <c r="I36" i="2" a="1"/>
  <c r="I36" i="2" s="1"/>
  <c r="H36" i="2" a="1"/>
  <c r="H36" i="2" s="1"/>
  <c r="G36" i="2" a="1"/>
  <c r="G36" i="2" s="1"/>
  <c r="F36" i="2" a="1"/>
  <c r="F36" i="2" s="1"/>
  <c r="E36" i="2" a="1"/>
  <c r="E36" i="2" s="1"/>
  <c r="D36" i="2" a="1"/>
  <c r="D36" i="2" s="1"/>
  <c r="C36" i="2" a="1"/>
  <c r="C36" i="2" s="1"/>
  <c r="J35" i="2" a="1"/>
  <c r="J35" i="2" s="1"/>
  <c r="I35" i="2" a="1"/>
  <c r="I35" i="2" s="1"/>
  <c r="H35" i="2" a="1"/>
  <c r="H35" i="2" s="1"/>
  <c r="G35" i="2" a="1"/>
  <c r="G35" i="2" s="1"/>
  <c r="F35" i="2" a="1"/>
  <c r="F35" i="2" s="1"/>
  <c r="E35" i="2" a="1"/>
  <c r="E35" i="2" s="1"/>
  <c r="D35" i="2" a="1"/>
  <c r="D35" i="2" s="1"/>
  <c r="C35" i="2" a="1"/>
  <c r="C35" i="2" s="1"/>
  <c r="J34" i="2" a="1"/>
  <c r="J34" i="2" s="1"/>
  <c r="I34" i="2" a="1"/>
  <c r="I34" i="2" s="1"/>
  <c r="H34" i="2" a="1"/>
  <c r="H34" i="2" s="1"/>
  <c r="G34" i="2" a="1"/>
  <c r="G34" i="2" s="1"/>
  <c r="F34" i="2" a="1"/>
  <c r="F34" i="2" s="1"/>
  <c r="E34" i="2" a="1"/>
  <c r="E34" i="2" s="1"/>
  <c r="D34" i="2" a="1"/>
  <c r="D34" i="2" s="1"/>
  <c r="C34" i="2" a="1"/>
  <c r="C34" i="2" s="1"/>
  <c r="J33" i="2" a="1"/>
  <c r="J33" i="2" s="1"/>
  <c r="I33" i="2" a="1"/>
  <c r="I33" i="2" s="1"/>
  <c r="H33" i="2" a="1"/>
  <c r="H33" i="2" s="1"/>
  <c r="G33" i="2" a="1"/>
  <c r="G33" i="2" s="1"/>
  <c r="F33" i="2" a="1"/>
  <c r="F33" i="2" s="1"/>
  <c r="E33" i="2" a="1"/>
  <c r="E33" i="2" s="1"/>
  <c r="D33" i="2" a="1"/>
  <c r="D33" i="2" s="1"/>
  <c r="C33" i="2" a="1"/>
  <c r="C33" i="2" s="1"/>
  <c r="J32" i="2" a="1"/>
  <c r="J32" i="2" s="1"/>
  <c r="I32" i="2" a="1"/>
  <c r="I32" i="2" s="1"/>
  <c r="H32" i="2" a="1"/>
  <c r="H32" i="2" s="1"/>
  <c r="G32" i="2" a="1"/>
  <c r="G32" i="2" s="1"/>
  <c r="F32" i="2" a="1"/>
  <c r="F32" i="2" s="1"/>
  <c r="E32" i="2" a="1"/>
  <c r="E32" i="2" s="1"/>
  <c r="D32" i="2" a="1"/>
  <c r="D32" i="2" s="1"/>
  <c r="C32" i="2" a="1"/>
  <c r="C32" i="2" s="1"/>
  <c r="J31" i="2" a="1"/>
  <c r="J31" i="2" s="1"/>
  <c r="I31" i="2" a="1"/>
  <c r="I31" i="2" s="1"/>
  <c r="H31" i="2" a="1"/>
  <c r="H31" i="2" s="1"/>
  <c r="G31" i="2" a="1"/>
  <c r="G31" i="2" s="1"/>
  <c r="F31" i="2" a="1"/>
  <c r="F31" i="2" s="1"/>
  <c r="E31" i="2" a="1"/>
  <c r="E31" i="2" s="1"/>
  <c r="D31" i="2" a="1"/>
  <c r="D31" i="2" s="1"/>
  <c r="C31" i="2" a="1"/>
  <c r="C31" i="2" s="1"/>
  <c r="J30" i="2" a="1"/>
  <c r="J30" i="2" s="1"/>
  <c r="I30" i="2" a="1"/>
  <c r="I30" i="2" s="1"/>
  <c r="H30" i="2" a="1"/>
  <c r="H30" i="2" s="1"/>
  <c r="G30" i="2" a="1"/>
  <c r="G30" i="2" s="1"/>
  <c r="F30" i="2" a="1"/>
  <c r="F30" i="2" s="1"/>
  <c r="E30" i="2" a="1"/>
  <c r="E30" i="2" s="1"/>
  <c r="D30" i="2" a="1"/>
  <c r="D30" i="2" s="1"/>
  <c r="C30" i="2" a="1"/>
  <c r="C30" i="2" s="1"/>
  <c r="J29" i="2" a="1"/>
  <c r="J29" i="2" s="1"/>
  <c r="I29" i="2" a="1"/>
  <c r="I29" i="2" s="1"/>
  <c r="H29" i="2" a="1"/>
  <c r="H29" i="2" s="1"/>
  <c r="G29" i="2" a="1"/>
  <c r="G29" i="2" s="1"/>
  <c r="F29" i="2" a="1"/>
  <c r="F29" i="2" s="1"/>
  <c r="E29" i="2" a="1"/>
  <c r="E29" i="2" s="1"/>
  <c r="D29" i="2" a="1"/>
  <c r="D29" i="2" s="1"/>
  <c r="C29" i="2" a="1"/>
  <c r="C29" i="2" s="1"/>
  <c r="J28" i="2" a="1"/>
  <c r="J28" i="2" s="1"/>
  <c r="I28" i="2" a="1"/>
  <c r="I28" i="2" s="1"/>
  <c r="H28" i="2" a="1"/>
  <c r="H28" i="2" s="1"/>
  <c r="G28" i="2" a="1"/>
  <c r="G28" i="2" s="1"/>
  <c r="F28" i="2" a="1"/>
  <c r="F28" i="2" s="1"/>
  <c r="E28" i="2" a="1"/>
  <c r="E28" i="2" s="1"/>
  <c r="D28" i="2" a="1"/>
  <c r="D28" i="2" s="1"/>
  <c r="C28" i="2" a="1"/>
  <c r="C28" i="2" s="1"/>
  <c r="J27" i="2" a="1"/>
  <c r="J27" i="2" s="1"/>
  <c r="I27" i="2" a="1"/>
  <c r="I27" i="2" s="1"/>
  <c r="H27" i="2" a="1"/>
  <c r="H27" i="2" s="1"/>
  <c r="G27" i="2" a="1"/>
  <c r="G27" i="2" s="1"/>
  <c r="F27" i="2" a="1"/>
  <c r="F27" i="2" s="1"/>
  <c r="E27" i="2" a="1"/>
  <c r="E27" i="2" s="1"/>
  <c r="D27" i="2" a="1"/>
  <c r="D27" i="2" s="1"/>
  <c r="C27" i="2" a="1"/>
  <c r="C27" i="2" s="1"/>
  <c r="J26" i="2" a="1"/>
  <c r="J26" i="2" s="1"/>
  <c r="I26" i="2" a="1"/>
  <c r="I26" i="2" s="1"/>
  <c r="H26" i="2" a="1"/>
  <c r="H26" i="2" s="1"/>
  <c r="G26" i="2" a="1"/>
  <c r="G26" i="2" s="1"/>
  <c r="F26" i="2" a="1"/>
  <c r="F26" i="2" s="1"/>
  <c r="E26" i="2" a="1"/>
  <c r="E26" i="2" s="1"/>
  <c r="D26" i="2" a="1"/>
  <c r="D26" i="2" s="1"/>
  <c r="C26" i="2" a="1"/>
  <c r="C26" i="2" s="1"/>
  <c r="J25" i="2" a="1"/>
  <c r="J25" i="2" s="1"/>
  <c r="I25" i="2" a="1"/>
  <c r="I25" i="2" s="1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C25" i="2" a="1"/>
  <c r="C25" i="2" s="1"/>
  <c r="J24" i="2" a="1"/>
  <c r="J24" i="2" s="1"/>
  <c r="I24" i="2" a="1"/>
  <c r="I24" i="2" s="1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C24" i="2" a="1"/>
  <c r="C24" i="2" s="1"/>
  <c r="J23" i="2" a="1"/>
  <c r="J23" i="2" s="1"/>
  <c r="J37" i="2" s="1"/>
  <c r="I23" i="2" a="1"/>
  <c r="I23" i="2" s="1"/>
  <c r="I37" i="2" s="1"/>
  <c r="H23" i="2" a="1"/>
  <c r="H23" i="2" s="1"/>
  <c r="H37" i="2" s="1"/>
  <c r="G23" i="2" a="1"/>
  <c r="G23" i="2" s="1"/>
  <c r="G37" i="2" s="1"/>
  <c r="F23" i="2" a="1"/>
  <c r="F23" i="2" s="1"/>
  <c r="F37" i="2" s="1"/>
  <c r="E23" i="2" a="1"/>
  <c r="E23" i="2" s="1"/>
  <c r="E37" i="2" s="1"/>
  <c r="D23" i="2" a="1"/>
  <c r="D23" i="2" s="1"/>
  <c r="D37" i="2" s="1"/>
  <c r="C23" i="2" a="1"/>
  <c r="C23" i="2" s="1"/>
  <c r="C37" i="2" s="1"/>
  <c r="K18" i="2"/>
  <c r="H18" i="2" a="1"/>
  <c r="H18" i="2" s="1"/>
  <c r="G18" i="2" a="1"/>
  <c r="G18" i="2" s="1"/>
  <c r="M18" i="2" s="1"/>
  <c r="F18" i="2" a="1"/>
  <c r="F18" i="2" s="1"/>
  <c r="E18" i="2" a="1"/>
  <c r="E18" i="2" s="1"/>
  <c r="D18" i="2" a="1"/>
  <c r="D18" i="2" s="1"/>
  <c r="C18" i="2" a="1"/>
  <c r="C18" i="2" s="1"/>
  <c r="K17" i="2"/>
  <c r="H17" i="2" a="1"/>
  <c r="H17" i="2" s="1"/>
  <c r="G17" i="2" a="1"/>
  <c r="G17" i="2" s="1"/>
  <c r="M17" i="2" s="1"/>
  <c r="F17" i="2" a="1"/>
  <c r="F17" i="2" s="1"/>
  <c r="E17" i="2" a="1"/>
  <c r="E17" i="2" s="1"/>
  <c r="D17" i="2" a="1"/>
  <c r="D17" i="2" s="1"/>
  <c r="C17" i="2" a="1"/>
  <c r="C17" i="2" s="1"/>
  <c r="K16" i="2"/>
  <c r="H16" i="2" a="1"/>
  <c r="H16" i="2" s="1"/>
  <c r="G16" i="2" a="1"/>
  <c r="G16" i="2" s="1"/>
  <c r="M16" i="2" s="1"/>
  <c r="F16" i="2" a="1"/>
  <c r="F16" i="2" s="1"/>
  <c r="E16" i="2" a="1"/>
  <c r="E16" i="2" s="1"/>
  <c r="D16" i="2" a="1"/>
  <c r="D16" i="2" s="1"/>
  <c r="C16" i="2" a="1"/>
  <c r="C16" i="2" s="1"/>
  <c r="K15" i="2"/>
  <c r="H15" i="2" a="1"/>
  <c r="H15" i="2" s="1"/>
  <c r="G15" i="2" a="1"/>
  <c r="G15" i="2" s="1"/>
  <c r="M15" i="2" s="1"/>
  <c r="F15" i="2" a="1"/>
  <c r="F15" i="2" s="1"/>
  <c r="E15" i="2" a="1"/>
  <c r="E15" i="2" s="1"/>
  <c r="D15" i="2" a="1"/>
  <c r="D15" i="2" s="1"/>
  <c r="C15" i="2" a="1"/>
  <c r="C15" i="2" s="1"/>
  <c r="K14" i="2"/>
  <c r="H14" i="2" a="1"/>
  <c r="H14" i="2" s="1"/>
  <c r="G14" i="2" a="1"/>
  <c r="G14" i="2" s="1"/>
  <c r="M14" i="2" s="1"/>
  <c r="F14" i="2" a="1"/>
  <c r="F14" i="2" s="1"/>
  <c r="E14" i="2" a="1"/>
  <c r="E14" i="2" s="1"/>
  <c r="D14" i="2" a="1"/>
  <c r="D14" i="2" s="1"/>
  <c r="C14" i="2" a="1"/>
  <c r="C14" i="2" s="1"/>
  <c r="K13" i="2"/>
  <c r="H13" i="2" a="1"/>
  <c r="H13" i="2" s="1"/>
  <c r="G13" i="2" a="1"/>
  <c r="G13" i="2" s="1"/>
  <c r="M13" i="2" s="1"/>
  <c r="F13" i="2" a="1"/>
  <c r="F13" i="2" s="1"/>
  <c r="E13" i="2" a="1"/>
  <c r="E13" i="2" s="1"/>
  <c r="D13" i="2" a="1"/>
  <c r="D13" i="2" s="1"/>
  <c r="C13" i="2" a="1"/>
  <c r="C13" i="2" s="1"/>
  <c r="K12" i="2"/>
  <c r="H12" i="2" a="1"/>
  <c r="H12" i="2" s="1"/>
  <c r="G12" i="2" a="1"/>
  <c r="G12" i="2" s="1"/>
  <c r="M12" i="2" s="1"/>
  <c r="F12" i="2" a="1"/>
  <c r="F12" i="2" s="1"/>
  <c r="E12" i="2" a="1"/>
  <c r="E12" i="2" s="1"/>
  <c r="D12" i="2" a="1"/>
  <c r="D12" i="2" s="1"/>
  <c r="C12" i="2" a="1"/>
  <c r="C12" i="2" s="1"/>
  <c r="K11" i="2"/>
  <c r="H11" i="2" a="1"/>
  <c r="H11" i="2" s="1"/>
  <c r="G11" i="2" a="1"/>
  <c r="G11" i="2" s="1"/>
  <c r="M11" i="2" s="1"/>
  <c r="F11" i="2" a="1"/>
  <c r="F11" i="2" s="1"/>
  <c r="E11" i="2" a="1"/>
  <c r="E11" i="2" s="1"/>
  <c r="D11" i="2" a="1"/>
  <c r="D11" i="2" s="1"/>
  <c r="C11" i="2" a="1"/>
  <c r="C11" i="2" s="1"/>
  <c r="K10" i="2"/>
  <c r="H10" i="2" a="1"/>
  <c r="H10" i="2" s="1"/>
  <c r="G10" i="2" a="1"/>
  <c r="G10" i="2" s="1"/>
  <c r="M10" i="2" s="1"/>
  <c r="F10" i="2" a="1"/>
  <c r="F10" i="2" s="1"/>
  <c r="E10" i="2" a="1"/>
  <c r="E10" i="2" s="1"/>
  <c r="D10" i="2" a="1"/>
  <c r="D10" i="2" s="1"/>
  <c r="C10" i="2" a="1"/>
  <c r="C10" i="2" s="1"/>
  <c r="K9" i="2"/>
  <c r="H9" i="2" a="1"/>
  <c r="H9" i="2" s="1"/>
  <c r="G9" i="2" a="1"/>
  <c r="G9" i="2" s="1"/>
  <c r="M9" i="2" s="1"/>
  <c r="F9" i="2" a="1"/>
  <c r="F9" i="2" s="1"/>
  <c r="E9" i="2" a="1"/>
  <c r="E9" i="2" s="1"/>
  <c r="D9" i="2" a="1"/>
  <c r="D9" i="2" s="1"/>
  <c r="C9" i="2" a="1"/>
  <c r="C9" i="2" s="1"/>
  <c r="K8" i="2"/>
  <c r="H8" i="2" a="1"/>
  <c r="H8" i="2" s="1"/>
  <c r="G8" i="2" a="1"/>
  <c r="G8" i="2" s="1"/>
  <c r="M8" i="2" s="1"/>
  <c r="F8" i="2" a="1"/>
  <c r="F8" i="2" s="1"/>
  <c r="E8" i="2" a="1"/>
  <c r="E8" i="2" s="1"/>
  <c r="D8" i="2" a="1"/>
  <c r="D8" i="2" s="1"/>
  <c r="C8" i="2" a="1"/>
  <c r="C8" i="2" s="1"/>
  <c r="K7" i="2"/>
  <c r="H7" i="2" a="1"/>
  <c r="H7" i="2" s="1"/>
  <c r="G7" i="2" a="1"/>
  <c r="G7" i="2" s="1"/>
  <c r="M7" i="2" s="1"/>
  <c r="F7" i="2" a="1"/>
  <c r="F7" i="2" s="1"/>
  <c r="E7" i="2" a="1"/>
  <c r="E7" i="2" s="1"/>
  <c r="D7" i="2" a="1"/>
  <c r="D7" i="2" s="1"/>
  <c r="C7" i="2" a="1"/>
  <c r="C7" i="2" s="1"/>
  <c r="K6" i="2"/>
  <c r="H6" i="2" a="1"/>
  <c r="H6" i="2" s="1"/>
  <c r="G6" i="2" a="1"/>
  <c r="G6" i="2" s="1"/>
  <c r="M6" i="2" s="1"/>
  <c r="F6" i="2" a="1"/>
  <c r="F6" i="2" s="1"/>
  <c r="E6" i="2" a="1"/>
  <c r="E6" i="2" s="1"/>
  <c r="D6" i="2" a="1"/>
  <c r="D6" i="2" s="1"/>
  <c r="C6" i="2" a="1"/>
  <c r="C6" i="2" s="1"/>
  <c r="K5" i="2"/>
  <c r="H5" i="2" a="1"/>
  <c r="H5" i="2" s="1"/>
  <c r="G5" i="2" a="1"/>
  <c r="G5" i="2" s="1"/>
  <c r="F5" i="2" a="1"/>
  <c r="F5" i="2" s="1"/>
  <c r="E5" i="2" a="1"/>
  <c r="E5" i="2" s="1"/>
  <c r="D5" i="2" a="1"/>
  <c r="D5" i="2" s="1"/>
  <c r="C5" i="2" a="1"/>
  <c r="C5" i="2" s="1"/>
  <c r="L44" i="10" l="1"/>
  <c r="L43" i="10"/>
  <c r="J41" i="10"/>
  <c r="L41" i="10" s="1" a="1"/>
  <c r="L41" i="10" s="1"/>
  <c r="H33" i="10"/>
  <c r="I33" i="10" s="1"/>
  <c r="J33" i="10" s="1"/>
  <c r="H34" i="10"/>
  <c r="I34" i="10" s="1"/>
  <c r="J34" i="10" s="1"/>
  <c r="H32" i="10"/>
  <c r="I32" i="10" s="1"/>
  <c r="J32" i="10" s="1"/>
  <c r="K41" i="10" s="1"/>
  <c r="J76" i="2"/>
  <c r="E134" i="2"/>
  <c r="E56" i="2"/>
  <c r="F134" i="2"/>
  <c r="F56" i="2"/>
  <c r="D134" i="2"/>
  <c r="D56" i="2"/>
  <c r="G134" i="2"/>
  <c r="G56" i="2"/>
  <c r="H134" i="2"/>
  <c r="H56" i="2"/>
  <c r="I134" i="2"/>
  <c r="I56" i="2"/>
  <c r="C134" i="2"/>
  <c r="C56" i="2"/>
  <c r="J134" i="2"/>
  <c r="J6" i="2"/>
  <c r="E134" i="8"/>
  <c r="G135" i="8"/>
  <c r="G132" i="8"/>
  <c r="C182" i="2"/>
  <c r="D134" i="8"/>
  <c r="G140" i="8"/>
  <c r="D142" i="8"/>
  <c r="E141" i="8"/>
  <c r="G180" i="2"/>
  <c r="J13" i="2"/>
  <c r="G172" i="2"/>
  <c r="J12" i="2"/>
  <c r="F175" i="2"/>
  <c r="C183" i="2"/>
  <c r="C174" i="2"/>
  <c r="I184" i="2"/>
  <c r="J176" i="2"/>
  <c r="J17" i="2"/>
  <c r="E173" i="2"/>
  <c r="C175" i="2"/>
  <c r="J184" i="2"/>
  <c r="F179" i="2"/>
  <c r="J18" i="2"/>
  <c r="F183" i="2"/>
  <c r="J7" i="2"/>
  <c r="J8" i="2"/>
  <c r="F178" i="2"/>
  <c r="I176" i="2"/>
  <c r="E181" i="2"/>
  <c r="J14" i="2"/>
  <c r="J15" i="2"/>
  <c r="D172" i="2"/>
  <c r="I172" i="2"/>
  <c r="I175" i="2"/>
  <c r="D180" i="2"/>
  <c r="I180" i="2"/>
  <c r="I183" i="2"/>
  <c r="J9" i="2"/>
  <c r="J10" i="2"/>
  <c r="J11" i="2"/>
  <c r="J16" i="2"/>
  <c r="D176" i="2"/>
  <c r="C179" i="2"/>
  <c r="I179" i="2"/>
  <c r="D184" i="2"/>
  <c r="I14" i="2"/>
  <c r="E174" i="2"/>
  <c r="J177" i="2"/>
  <c r="I18" i="2"/>
  <c r="J172" i="2"/>
  <c r="G176" i="2"/>
  <c r="J180" i="2"/>
  <c r="G184" i="2"/>
  <c r="F138" i="8"/>
  <c r="C140" i="8"/>
  <c r="F141" i="8"/>
  <c r="F133" i="8"/>
  <c r="D135" i="8"/>
  <c r="C173" i="2"/>
  <c r="C181" i="2"/>
  <c r="G177" i="2"/>
  <c r="H179" i="2"/>
  <c r="H182" i="2"/>
  <c r="G185" i="2"/>
  <c r="C131" i="8"/>
  <c r="D139" i="8"/>
  <c r="F140" i="8"/>
  <c r="I13" i="2"/>
  <c r="E142" i="8"/>
  <c r="G143" i="8"/>
  <c r="E133" i="8"/>
  <c r="C135" i="8"/>
  <c r="F136" i="8"/>
  <c r="D138" i="8"/>
  <c r="E177" i="2"/>
  <c r="E185" i="2"/>
  <c r="G136" i="8"/>
  <c r="E138" i="8"/>
  <c r="F174" i="2"/>
  <c r="C178" i="2"/>
  <c r="F182" i="2"/>
  <c r="D132" i="8"/>
  <c r="E135" i="8"/>
  <c r="I15" i="2"/>
  <c r="I5" i="2"/>
  <c r="C2" i="10"/>
  <c r="C4" i="10"/>
  <c r="I6" i="2"/>
  <c r="I7" i="2"/>
  <c r="I8" i="2"/>
  <c r="I9" i="2"/>
  <c r="I10" i="2"/>
  <c r="I11" i="2"/>
  <c r="I12" i="2"/>
  <c r="I16" i="2"/>
  <c r="J173" i="2"/>
  <c r="E178" i="2"/>
  <c r="J181" i="2"/>
  <c r="C158" i="2"/>
  <c r="D131" i="8"/>
  <c r="C136" i="8"/>
  <c r="F137" i="8"/>
  <c r="G144" i="8"/>
  <c r="G116" i="8"/>
  <c r="C166" i="2"/>
  <c r="D114" i="8"/>
  <c r="F115" i="8"/>
  <c r="C120" i="8"/>
  <c r="D126" i="8"/>
  <c r="E4" i="10"/>
  <c r="E2" i="10"/>
  <c r="C177" i="2"/>
  <c r="G178" i="2"/>
  <c r="G115" i="8"/>
  <c r="D4" i="10"/>
  <c r="D2" i="10"/>
  <c r="C185" i="2"/>
  <c r="F4" i="10"/>
  <c r="F2" i="10"/>
  <c r="I17" i="2"/>
  <c r="C172" i="2"/>
  <c r="G173" i="2"/>
  <c r="H175" i="2"/>
  <c r="D177" i="2"/>
  <c r="H178" i="2"/>
  <c r="C180" i="2"/>
  <c r="G181" i="2"/>
  <c r="H183" i="2"/>
  <c r="D185" i="2"/>
  <c r="G131" i="8"/>
  <c r="C144" i="8"/>
  <c r="C116" i="8"/>
  <c r="E182" i="2"/>
  <c r="J185" i="2"/>
  <c r="E154" i="2"/>
  <c r="J154" i="2"/>
  <c r="D159" i="2"/>
  <c r="C132" i="8"/>
  <c r="G114" i="8"/>
  <c r="F117" i="8"/>
  <c r="G120" i="8"/>
  <c r="M5" i="2"/>
  <c r="J5" i="2" s="1"/>
  <c r="G2" i="10"/>
  <c r="G4" i="10"/>
  <c r="H4" i="10"/>
  <c r="G174" i="2"/>
  <c r="G182" i="2"/>
  <c r="C124" i="8"/>
  <c r="D127" i="8"/>
  <c r="D173" i="2"/>
  <c r="H174" i="2"/>
  <c r="C176" i="2"/>
  <c r="D181" i="2"/>
  <c r="C184" i="2"/>
  <c r="G154" i="2"/>
  <c r="F132" i="8"/>
  <c r="E137" i="8"/>
  <c r="C139" i="8"/>
  <c r="G141" i="8"/>
  <c r="D143" i="8"/>
  <c r="J153" i="2"/>
  <c r="F155" i="2"/>
  <c r="D154" i="2"/>
  <c r="I156" i="2"/>
  <c r="D153" i="2"/>
  <c r="I153" i="2"/>
  <c r="E155" i="2"/>
  <c r="E175" i="2"/>
  <c r="F180" i="2"/>
  <c r="F153" i="2"/>
  <c r="E158" i="2"/>
  <c r="D155" i="2"/>
  <c r="E156" i="2"/>
  <c r="J158" i="2"/>
  <c r="H159" i="2"/>
  <c r="E160" i="2"/>
  <c r="H173" i="2"/>
  <c r="I174" i="2"/>
  <c r="J175" i="2"/>
  <c r="H177" i="2"/>
  <c r="I178" i="2"/>
  <c r="J179" i="2"/>
  <c r="H181" i="2"/>
  <c r="I182" i="2"/>
  <c r="J183" i="2"/>
  <c r="H185" i="2"/>
  <c r="C154" i="2"/>
  <c r="H154" i="2"/>
  <c r="I155" i="2"/>
  <c r="J156" i="2"/>
  <c r="H157" i="2"/>
  <c r="C159" i="2"/>
  <c r="G161" i="2"/>
  <c r="G163" i="2"/>
  <c r="D166" i="2"/>
  <c r="I166" i="2"/>
  <c r="G153" i="2"/>
  <c r="F156" i="2"/>
  <c r="C157" i="2"/>
  <c r="I157" i="2"/>
  <c r="I159" i="2"/>
  <c r="C161" i="2"/>
  <c r="F162" i="2"/>
  <c r="D178" i="2"/>
  <c r="E183" i="2"/>
  <c r="H172" i="2"/>
  <c r="I173" i="2"/>
  <c r="J174" i="2"/>
  <c r="H176" i="2"/>
  <c r="I177" i="2"/>
  <c r="J178" i="2"/>
  <c r="H180" i="2"/>
  <c r="I181" i="2"/>
  <c r="J182" i="2"/>
  <c r="H184" i="2"/>
  <c r="I185" i="2"/>
  <c r="C153" i="2"/>
  <c r="H153" i="2"/>
  <c r="I154" i="2"/>
  <c r="J155" i="2"/>
  <c r="D157" i="2"/>
  <c r="G158" i="2"/>
  <c r="G160" i="2"/>
  <c r="I161" i="2"/>
  <c r="G165" i="2"/>
  <c r="D174" i="2"/>
  <c r="E179" i="2"/>
  <c r="F184" i="2"/>
  <c r="G175" i="2"/>
  <c r="G179" i="2"/>
  <c r="G183" i="2"/>
  <c r="G156" i="2"/>
  <c r="J157" i="2"/>
  <c r="E159" i="2"/>
  <c r="I163" i="2"/>
  <c r="C165" i="2"/>
  <c r="F166" i="2"/>
  <c r="F172" i="2"/>
  <c r="D182" i="2"/>
  <c r="C156" i="2"/>
  <c r="H156" i="2"/>
  <c r="E157" i="2"/>
  <c r="H158" i="2"/>
  <c r="F159" i="2"/>
  <c r="C160" i="2"/>
  <c r="E161" i="2"/>
  <c r="J163" i="2"/>
  <c r="I165" i="2"/>
  <c r="F173" i="2"/>
  <c r="D175" i="2"/>
  <c r="E176" i="2"/>
  <c r="F177" i="2"/>
  <c r="D179" i="2"/>
  <c r="E180" i="2"/>
  <c r="F181" i="2"/>
  <c r="D183" i="2"/>
  <c r="E184" i="2"/>
  <c r="F185" i="2"/>
  <c r="E153" i="2"/>
  <c r="F154" i="2"/>
  <c r="G155" i="2"/>
  <c r="D156" i="2"/>
  <c r="F157" i="2"/>
  <c r="G159" i="2"/>
  <c r="I160" i="2"/>
  <c r="C162" i="2"/>
  <c r="E163" i="2"/>
  <c r="F176" i="2"/>
  <c r="E172" i="2"/>
  <c r="C155" i="2"/>
  <c r="H155" i="2"/>
  <c r="G157" i="2"/>
  <c r="D158" i="2"/>
  <c r="I158" i="2"/>
  <c r="D160" i="2"/>
  <c r="D162" i="2"/>
  <c r="I162" i="2"/>
  <c r="C164" i="2"/>
  <c r="H164" i="2"/>
  <c r="E165" i="2"/>
  <c r="H160" i="2"/>
  <c r="D161" i="2"/>
  <c r="H161" i="2"/>
  <c r="E162" i="2"/>
  <c r="F163" i="2"/>
  <c r="G164" i="2"/>
  <c r="H165" i="2"/>
  <c r="E166" i="2"/>
  <c r="F158" i="2"/>
  <c r="J162" i="2"/>
  <c r="D165" i="2"/>
  <c r="J166" i="2"/>
  <c r="J161" i="2"/>
  <c r="C163" i="2"/>
  <c r="D164" i="2"/>
  <c r="I164" i="2"/>
  <c r="J165" i="2"/>
  <c r="J160" i="2"/>
  <c r="F161" i="2"/>
  <c r="G162" i="2"/>
  <c r="H163" i="2"/>
  <c r="E164" i="2"/>
  <c r="F165" i="2"/>
  <c r="G166" i="2"/>
  <c r="F160" i="2"/>
  <c r="D163" i="2"/>
  <c r="J164" i="2"/>
  <c r="J159" i="2"/>
  <c r="H162" i="2"/>
  <c r="F164" i="2"/>
  <c r="H166" i="2"/>
  <c r="G119" i="8"/>
  <c r="E132" i="8"/>
  <c r="F135" i="8"/>
  <c r="G138" i="8"/>
  <c r="C142" i="8"/>
  <c r="E117" i="8"/>
  <c r="G118" i="8"/>
  <c r="F121" i="8"/>
  <c r="E124" i="8"/>
  <c r="C126" i="8"/>
  <c r="E131" i="8"/>
  <c r="F134" i="8"/>
  <c r="G137" i="8"/>
  <c r="C141" i="8"/>
  <c r="D144" i="8"/>
  <c r="D115" i="8"/>
  <c r="E116" i="8"/>
  <c r="C119" i="8"/>
  <c r="E120" i="8"/>
  <c r="G121" i="8"/>
  <c r="D123" i="8"/>
  <c r="F124" i="8"/>
  <c r="F131" i="8"/>
  <c r="G134" i="8"/>
  <c r="C138" i="8"/>
  <c r="D141" i="8"/>
  <c r="E144" i="8"/>
  <c r="E115" i="8"/>
  <c r="F116" i="8"/>
  <c r="D119" i="8"/>
  <c r="F120" i="8"/>
  <c r="C122" i="8"/>
  <c r="G124" i="8"/>
  <c r="F127" i="8"/>
  <c r="G133" i="8"/>
  <c r="C137" i="8"/>
  <c r="D140" i="8"/>
  <c r="E143" i="8"/>
  <c r="E114" i="8"/>
  <c r="G117" i="8"/>
  <c r="D122" i="8"/>
  <c r="F123" i="8"/>
  <c r="C125" i="8"/>
  <c r="E126" i="8"/>
  <c r="G127" i="8"/>
  <c r="C134" i="8"/>
  <c r="D137" i="8"/>
  <c r="E140" i="8"/>
  <c r="F143" i="8"/>
  <c r="F114" i="8"/>
  <c r="C118" i="8"/>
  <c r="F119" i="8"/>
  <c r="E122" i="8"/>
  <c r="G123" i="8"/>
  <c r="D125" i="8"/>
  <c r="C133" i="8"/>
  <c r="D136" i="8"/>
  <c r="E139" i="8"/>
  <c r="F142" i="8"/>
  <c r="D118" i="8"/>
  <c r="E125" i="8"/>
  <c r="G126" i="8"/>
  <c r="D133" i="8"/>
  <c r="E136" i="8"/>
  <c r="F139" i="8"/>
  <c r="G142" i="8"/>
  <c r="E118" i="8"/>
  <c r="D121" i="8"/>
  <c r="G122" i="8"/>
  <c r="F125" i="8"/>
  <c r="C127" i="8"/>
  <c r="C114" i="8"/>
  <c r="C115" i="8"/>
  <c r="D117" i="8"/>
  <c r="F118" i="8"/>
  <c r="E121" i="8"/>
  <c r="C123" i="8"/>
  <c r="C121" i="8"/>
  <c r="D124" i="8"/>
  <c r="E127" i="8"/>
  <c r="C117" i="8"/>
  <c r="D120" i="8"/>
  <c r="E123" i="8"/>
  <c r="F126" i="8"/>
  <c r="D116" i="8"/>
  <c r="E119" i="8"/>
  <c r="F122" i="8"/>
  <c r="G125" i="8"/>
  <c r="K42" i="10" l="1"/>
  <c r="L42" i="10"/>
  <c r="K43" i="10"/>
  <c r="E8" i="10" a="1"/>
  <c r="E8" i="10" s="1"/>
  <c r="D8" i="10" a="1"/>
  <c r="D8" i="10" s="1"/>
  <c r="E186" i="2"/>
  <c r="D186" i="2"/>
  <c r="H186" i="2"/>
  <c r="G186" i="2"/>
  <c r="J186" i="2"/>
  <c r="F186" i="2"/>
  <c r="C186" i="2"/>
  <c r="I186" i="2"/>
  <c r="J4" i="10"/>
  <c r="I4" i="10"/>
  <c r="K44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<sst xmlns="http://schemas.openxmlformats.org/spreadsheetml/2006/main" count="27254" uniqueCount="5082">
  <si>
    <t>Call Id</t>
  </si>
  <si>
    <t>Date</t>
  </si>
  <si>
    <t>Agent</t>
  </si>
  <si>
    <t>Department</t>
  </si>
  <si>
    <t>Resolved</t>
  </si>
  <si>
    <t>Speed of Answer</t>
  </si>
  <si>
    <t>TalkDuration</t>
  </si>
  <si>
    <t>Satisfaction rating</t>
  </si>
  <si>
    <t>WEEK</t>
  </si>
  <si>
    <t>DATE2</t>
  </si>
  <si>
    <t>WEEKDAY</t>
  </si>
  <si>
    <t>ID0001</t>
  </si>
  <si>
    <t>Diane</t>
  </si>
  <si>
    <t>Washing Machine</t>
  </si>
  <si>
    <t>Y</t>
  </si>
  <si>
    <t>ID0002</t>
  </si>
  <si>
    <t>Becky</t>
  </si>
  <si>
    <t>Air Conditioner</t>
  </si>
  <si>
    <t>N</t>
  </si>
  <si>
    <t>ID0003</t>
  </si>
  <si>
    <t>Stewart</t>
  </si>
  <si>
    <t>ID0004</t>
  </si>
  <si>
    <t>Greg</t>
  </si>
  <si>
    <t>ID0005</t>
  </si>
  <si>
    <t>Toaster</t>
  </si>
  <si>
    <t>ID0006</t>
  </si>
  <si>
    <t/>
  </si>
  <si>
    <t>ID0007</t>
  </si>
  <si>
    <t>ID0008</t>
  </si>
  <si>
    <t>ID0009</t>
  </si>
  <si>
    <t>Fridge</t>
  </si>
  <si>
    <t>ID0010</t>
  </si>
  <si>
    <t>Jim</t>
  </si>
  <si>
    <t>Television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</si>
  <si>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</si>
  <si>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</si>
  <si>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</si>
  <si>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</si>
  <si>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</si>
  <si>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</si>
  <si>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</si>
  <si>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</si>
  <si>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</si>
  <si>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</si>
  <si>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</si>
  <si>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</si>
  <si>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</si>
  <si>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</si>
  <si>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</si>
  <si>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</si>
  <si>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</si>
  <si>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</si>
  <si>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</si>
  <si>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</si>
  <si>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</si>
  <si>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</si>
  <si>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</si>
  <si>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</si>
  <si>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</si>
  <si>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</si>
  <si>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</si>
  <si>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</si>
  <si>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</si>
  <si>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</si>
  <si>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</si>
  <si>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</si>
  <si>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</si>
  <si>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</si>
  <si>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</si>
  <si>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</si>
  <si>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</si>
  <si>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</si>
  <si>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</si>
  <si>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</si>
  <si>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</si>
  <si>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</si>
  <si>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</si>
  <si>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</si>
  <si>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</si>
  <si>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</si>
  <si>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</si>
  <si>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</si>
  <si>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</si>
  <si>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</si>
  <si>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</si>
  <si>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</si>
  <si>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</si>
  <si>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</si>
  <si>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</si>
  <si>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</si>
  <si>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</si>
  <si>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</si>
  <si>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</si>
  <si>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</si>
  <si>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</si>
  <si>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</si>
  <si>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</si>
  <si>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</si>
  <si>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</si>
  <si>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</si>
  <si>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</si>
  <si>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</si>
  <si>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</si>
  <si>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</si>
  <si>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</si>
  <si>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</si>
  <si>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</si>
  <si>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</si>
  <si>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</si>
  <si>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</si>
  <si>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</si>
  <si>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</si>
  <si>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</si>
  <si>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</si>
  <si>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</si>
  <si>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</si>
  <si>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</si>
  <si>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</si>
  <si>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</si>
  <si>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</si>
  <si>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</si>
  <si>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</si>
  <si>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</si>
  <si>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</si>
  <si>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</si>
  <si>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</si>
  <si>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</si>
  <si>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</si>
  <si>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</si>
  <si>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</si>
  <si>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</si>
  <si>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</si>
  <si>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</si>
  <si>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</si>
  <si>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</si>
  <si>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</si>
  <si>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</si>
  <si>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</si>
  <si>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</si>
  <si>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</si>
  <si>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</si>
  <si>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</si>
  <si>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</si>
  <si>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</si>
  <si>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</si>
  <si>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</si>
  <si>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</si>
  <si>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</si>
  <si>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</si>
  <si>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</si>
  <si>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</si>
  <si>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</si>
  <si>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</si>
  <si>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</si>
  <si>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</si>
  <si>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</si>
  <si>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</si>
  <si>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</si>
  <si>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</si>
  <si>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</si>
  <si>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</si>
  <si>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</si>
  <si>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</si>
  <si>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</si>
  <si>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</si>
  <si>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</si>
  <si>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</si>
  <si>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</si>
  <si>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</si>
  <si>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</si>
  <si>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</si>
  <si>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</si>
  <si>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</si>
  <si>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</si>
  <si>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</si>
  <si>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</si>
  <si>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</si>
  <si>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</si>
  <si>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</si>
  <si>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</si>
  <si>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</si>
  <si>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</si>
  <si>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</si>
  <si>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</si>
  <si>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</si>
  <si>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</si>
  <si>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</si>
  <si>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</si>
  <si>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</si>
  <si>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</si>
  <si>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</si>
  <si>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</si>
  <si>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</si>
  <si>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</si>
  <si>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</si>
  <si>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</si>
  <si>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</si>
  <si>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</si>
  <si>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</si>
  <si>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</si>
  <si>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</si>
  <si>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</si>
  <si>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</si>
  <si>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</si>
  <si>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</si>
  <si>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</si>
  <si>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</si>
  <si>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</si>
  <si>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</si>
  <si>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</si>
  <si>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</si>
  <si>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</si>
  <si>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</si>
  <si>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</si>
  <si>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</si>
  <si>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</si>
  <si>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</si>
  <si>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</si>
  <si>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</si>
  <si>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</si>
  <si>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</si>
  <si>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</si>
  <si>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</si>
  <si>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</si>
  <si>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</si>
  <si>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</si>
  <si>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</si>
  <si>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</si>
  <si>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</si>
  <si>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</si>
  <si>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</si>
  <si>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</si>
  <si>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</si>
  <si>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</si>
  <si>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</si>
  <si>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</si>
  <si>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</si>
  <si>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</si>
  <si>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</si>
  <si>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</si>
  <si>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</si>
  <si>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</si>
  <si>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</si>
  <si>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</si>
  <si>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</si>
  <si>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</si>
  <si>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</si>
  <si>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</si>
  <si>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</si>
  <si>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</si>
  <si>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</si>
  <si>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</si>
  <si>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</si>
  <si>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</si>
  <si>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</si>
  <si>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</si>
  <si>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</si>
  <si>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</si>
  <si>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</si>
  <si>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</si>
  <si>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</si>
  <si>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</si>
  <si>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</si>
  <si>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</si>
  <si>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</si>
  <si>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</si>
  <si>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</si>
  <si>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</si>
  <si>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</si>
  <si>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</si>
  <si>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</si>
  <si>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</si>
  <si>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</si>
  <si>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</si>
  <si>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</si>
  <si>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</si>
  <si>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</si>
  <si>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</si>
  <si>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</si>
  <si>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</si>
  <si>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</si>
  <si>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</si>
  <si>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</si>
  <si>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</si>
  <si>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</si>
  <si>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</si>
  <si>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</si>
  <si>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</si>
  <si>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</si>
  <si>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</si>
  <si>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</si>
  <si>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</si>
  <si>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</si>
  <si>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</si>
  <si>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</si>
  <si>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</si>
  <si>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</si>
  <si>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</si>
  <si>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</si>
  <si>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</si>
  <si>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</si>
  <si>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</si>
  <si>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</si>
  <si>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</si>
  <si>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</si>
  <si>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</si>
  <si>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</si>
  <si>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</si>
  <si>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</si>
  <si>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</si>
  <si>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</si>
  <si>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</si>
  <si>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</si>
  <si>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</si>
  <si>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</si>
  <si>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</si>
  <si>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</si>
  <si>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</si>
  <si>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</si>
  <si>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</si>
  <si>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</si>
  <si>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</si>
  <si>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</si>
  <si>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</si>
  <si>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</si>
  <si>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</si>
  <si>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</si>
  <si>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</si>
  <si>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</si>
  <si>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</si>
  <si>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</si>
  <si>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</si>
  <si>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</si>
  <si>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</si>
  <si>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</si>
  <si>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</si>
  <si>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</si>
  <si>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</si>
  <si>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</si>
  <si>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</si>
  <si>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</si>
  <si>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</si>
  <si>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</si>
  <si>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</si>
  <si>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</si>
  <si>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</si>
  <si>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</si>
  <si>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</si>
  <si>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</si>
  <si>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</si>
  <si>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</si>
  <si>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</si>
  <si>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</si>
  <si>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</si>
  <si>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</si>
  <si>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</si>
  <si>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</si>
  <si>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</si>
  <si>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</si>
  <si>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</si>
  <si>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</si>
  <si>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</si>
  <si>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</si>
  <si>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</si>
  <si>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</si>
  <si>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</si>
  <si>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</si>
  <si>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</si>
  <si>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</si>
  <si>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</si>
  <si>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</si>
  <si>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</si>
  <si>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</si>
  <si>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</si>
  <si>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</si>
  <si>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</si>
  <si>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</si>
  <si>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</si>
  <si>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</si>
  <si>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</si>
  <si>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</si>
  <si>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</si>
  <si>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</si>
  <si>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</si>
  <si>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</si>
  <si>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</si>
  <si>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</si>
  <si>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</si>
  <si>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</si>
  <si>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</si>
  <si>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</si>
  <si>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</si>
  <si>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</si>
  <si>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</si>
  <si>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</si>
  <si>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</si>
  <si>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</si>
  <si>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</si>
  <si>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</si>
  <si>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</si>
  <si>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</si>
  <si>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</si>
  <si>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</si>
  <si>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</si>
  <si>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</si>
  <si>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</si>
  <si>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</si>
  <si>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</si>
  <si>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</si>
  <si>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</si>
  <si>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</si>
  <si>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</si>
  <si>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</si>
  <si>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</si>
  <si>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</si>
  <si>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</si>
  <si>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</si>
  <si>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</si>
  <si>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</si>
  <si>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</si>
  <si>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</si>
  <si>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</si>
  <si>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</si>
  <si>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</si>
  <si>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</si>
  <si>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</si>
  <si>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</si>
  <si>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</si>
  <si>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</si>
  <si>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</si>
  <si>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</si>
  <si>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</si>
  <si>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</si>
  <si>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</si>
  <si>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</si>
  <si>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</si>
  <si>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</si>
  <si>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</si>
  <si>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</si>
  <si>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</si>
  <si>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</si>
  <si>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</si>
  <si>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</si>
  <si>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</si>
  <si>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</si>
  <si>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</si>
  <si>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</si>
  <si>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</si>
  <si>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</si>
  <si>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</si>
  <si>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</si>
  <si>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</si>
  <si>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</si>
  <si>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</si>
  <si>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</si>
  <si>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</si>
  <si>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</si>
  <si>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</si>
  <si>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</si>
  <si>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</si>
  <si>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</si>
  <si>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</si>
  <si>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</si>
  <si>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</si>
  <si>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</si>
  <si>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</si>
  <si>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</si>
  <si>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</si>
  <si>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</si>
  <si>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</si>
  <si>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</si>
  <si>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</si>
  <si>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</si>
  <si>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</si>
  <si>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</si>
  <si>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</si>
  <si>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</si>
  <si>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</si>
  <si>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</si>
  <si>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</si>
  <si>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</si>
  <si>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</si>
  <si>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</si>
  <si>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</si>
  <si>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</si>
  <si>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</si>
  <si>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</si>
  <si>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</si>
  <si>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</si>
  <si>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</si>
  <si>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</si>
  <si>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</si>
  <si>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</si>
  <si>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</si>
  <si>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</si>
  <si>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</si>
  <si>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</si>
  <si>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</si>
  <si>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</si>
  <si>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</si>
  <si>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</si>
  <si>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</si>
  <si>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</si>
  <si>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</si>
  <si>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</si>
  <si>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</si>
  <si>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</si>
  <si>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</si>
  <si>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</si>
  <si>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</si>
  <si>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</si>
  <si>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</si>
  <si>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</si>
  <si>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</si>
  <si>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</si>
  <si>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</si>
  <si>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</si>
  <si>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</si>
  <si>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</si>
  <si>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</si>
  <si>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</si>
  <si>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</si>
  <si>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</si>
  <si>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</si>
  <si>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</si>
  <si>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</si>
  <si>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</si>
  <si>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</si>
  <si>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</si>
  <si>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</si>
  <si>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</si>
  <si>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</si>
  <si>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</si>
  <si>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</si>
  <si>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</si>
  <si>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</si>
  <si>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</si>
  <si>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</si>
  <si>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</si>
  <si>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</si>
  <si>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</si>
  <si>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</si>
  <si>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</si>
  <si>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</si>
  <si>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</si>
  <si>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</si>
  <si>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</si>
  <si>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</si>
  <si>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</si>
  <si>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</si>
  <si>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</si>
  <si>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</si>
  <si>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</si>
  <si>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</si>
  <si>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</si>
  <si>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</si>
  <si>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</si>
  <si>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</si>
  <si>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</si>
  <si>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</si>
  <si>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</si>
  <si>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</si>
  <si>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</si>
  <si>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</si>
  <si>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</si>
  <si>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</si>
  <si>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</si>
  <si>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</si>
  <si>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</si>
  <si>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</si>
  <si>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</si>
  <si>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</si>
  <si>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</si>
  <si>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</si>
  <si>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</si>
  <si>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</si>
  <si>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</si>
  <si>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</si>
  <si>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</si>
  <si>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</si>
  <si>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</si>
  <si>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</si>
  <si>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</si>
  <si>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</si>
  <si>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</si>
  <si>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</si>
  <si>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</si>
  <si>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</si>
  <si>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</si>
  <si>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</si>
  <si>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</si>
  <si>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</si>
  <si>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</si>
  <si>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</si>
  <si>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</si>
  <si>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</si>
  <si>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</si>
  <si>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</si>
  <si>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</si>
  <si>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</si>
  <si>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</si>
  <si>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</si>
  <si>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</si>
  <si>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</si>
  <si>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</si>
  <si>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</si>
  <si>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</si>
  <si>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</si>
  <si>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</si>
  <si>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</si>
  <si>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</si>
  <si>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</si>
  <si>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</si>
  <si>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</si>
  <si>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</si>
  <si>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</si>
  <si>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</si>
  <si>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</si>
  <si>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</si>
  <si>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</si>
  <si>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</si>
  <si>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</si>
  <si>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</si>
  <si>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</si>
  <si>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</si>
  <si>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</si>
  <si>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</si>
  <si>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</si>
  <si>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</si>
  <si>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</si>
  <si>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</si>
  <si>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</si>
  <si>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</si>
  <si>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</si>
  <si>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</si>
  <si>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</si>
  <si>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</si>
  <si>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</si>
  <si>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</si>
  <si>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</si>
  <si>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</si>
  <si>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</si>
  <si>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</si>
  <si>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</si>
  <si>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</si>
  <si>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</si>
  <si>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</si>
  <si>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</si>
  <si>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</si>
  <si>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</si>
  <si>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</si>
  <si>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</si>
  <si>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</si>
  <si>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</si>
  <si>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</si>
  <si>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</si>
  <si>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</si>
  <si>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</si>
  <si>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</si>
  <si>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</si>
  <si>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</si>
  <si>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</si>
  <si>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</si>
  <si>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</si>
  <si>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</si>
  <si>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</si>
  <si>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</si>
  <si>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</si>
  <si>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</si>
  <si>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</si>
  <si>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</si>
  <si>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</si>
  <si>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</si>
  <si>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</si>
  <si>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</si>
  <si>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</si>
  <si>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</si>
  <si>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</si>
  <si>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</si>
  <si>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</si>
  <si>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</si>
  <si>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</si>
  <si>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</si>
  <si>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</si>
  <si>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</si>
  <si>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</si>
  <si>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</si>
  <si>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</si>
  <si>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</si>
  <si>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</si>
  <si>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</si>
  <si>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</si>
  <si>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</si>
  <si>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</si>
  <si>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</si>
  <si>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</si>
  <si>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</si>
  <si>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</si>
  <si>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</si>
  <si>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</si>
  <si>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</si>
  <si>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</si>
  <si>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</si>
  <si>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</si>
  <si>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</si>
  <si>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</si>
  <si>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</si>
  <si>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</si>
  <si>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</si>
  <si>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</si>
  <si>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</si>
  <si>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</si>
  <si>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</si>
  <si>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</si>
  <si>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</si>
  <si>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</si>
  <si>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</si>
  <si>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</si>
  <si>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</si>
  <si>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</si>
  <si>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</si>
  <si>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</si>
  <si>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</si>
  <si>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</si>
  <si>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</si>
  <si>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</si>
  <si>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</si>
  <si>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</si>
  <si>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</si>
  <si>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</si>
  <si>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</si>
  <si>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</si>
  <si>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</si>
  <si>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</si>
  <si>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</si>
  <si>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</si>
  <si>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</si>
  <si>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</si>
  <si>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</si>
  <si>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</si>
  <si>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</si>
  <si>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</si>
  <si>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</si>
  <si>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</si>
  <si>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</si>
  <si>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</si>
  <si>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</si>
  <si>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</si>
  <si>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</si>
  <si>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</si>
  <si>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</si>
  <si>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</si>
  <si>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</si>
  <si>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</si>
  <si>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</si>
  <si>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</si>
  <si>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</si>
  <si>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</si>
  <si>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</si>
  <si>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</si>
  <si>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</si>
  <si>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</si>
  <si>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</si>
  <si>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</si>
  <si>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</si>
  <si>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</si>
  <si>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</si>
  <si>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</si>
  <si>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</si>
  <si>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</si>
  <si>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</si>
  <si>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</si>
  <si>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</si>
  <si>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</si>
  <si>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</si>
  <si>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</si>
  <si>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</si>
  <si>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</si>
  <si>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</si>
  <si>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</si>
  <si>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</si>
  <si>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</si>
  <si>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</si>
  <si>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</si>
  <si>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</si>
  <si>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</si>
  <si>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</si>
  <si>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</si>
  <si>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</si>
  <si>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</si>
  <si>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</si>
  <si>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</si>
  <si>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</si>
  <si>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</si>
  <si>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</si>
  <si>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</si>
  <si>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</si>
  <si>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</si>
  <si>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</si>
  <si>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</si>
  <si>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</si>
  <si>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</si>
  <si>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</si>
  <si>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</si>
  <si>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</si>
  <si>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</si>
  <si>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</si>
  <si>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</si>
  <si>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</si>
  <si>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</si>
  <si>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</si>
  <si>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</si>
  <si>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</si>
  <si>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</si>
  <si>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</si>
  <si>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</si>
  <si>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</si>
  <si>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</si>
  <si>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</si>
  <si>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</si>
  <si>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</si>
  <si>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</si>
  <si>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</si>
  <si>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</si>
  <si>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</si>
  <si>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</si>
  <si>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</si>
  <si>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</si>
  <si>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</si>
  <si>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</si>
  <si>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</si>
  <si>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</si>
  <si>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</si>
  <si>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</si>
  <si>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</si>
  <si>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</si>
  <si>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</si>
  <si>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</si>
  <si>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</si>
  <si>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</si>
  <si>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</si>
  <si>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</si>
  <si>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</si>
  <si>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</si>
  <si>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</si>
  <si>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</si>
  <si>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</si>
  <si>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</si>
  <si>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</si>
  <si>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</si>
  <si>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</si>
  <si>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</si>
  <si>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</si>
  <si>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</si>
  <si>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</si>
  <si>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</si>
  <si>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</si>
  <si>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</si>
  <si>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</si>
  <si>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</si>
  <si>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</si>
  <si>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</si>
  <si>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</si>
  <si>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</si>
  <si>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</si>
  <si>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</si>
  <si>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</si>
  <si>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</si>
  <si>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</si>
  <si>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</si>
  <si>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</si>
  <si>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</si>
  <si>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</si>
  <si>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</si>
  <si>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</si>
  <si>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</si>
  <si>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</si>
  <si>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</si>
  <si>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</si>
  <si>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</si>
  <si>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</si>
  <si>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</si>
  <si>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</si>
  <si>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</si>
  <si>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</si>
  <si>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</si>
  <si>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</si>
  <si>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</si>
  <si>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</si>
  <si>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</si>
  <si>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</si>
  <si>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</si>
  <si>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</si>
  <si>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</si>
  <si>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</si>
  <si>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</si>
  <si>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</si>
  <si>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</si>
  <si>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</si>
  <si>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</si>
  <si>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</si>
  <si>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</si>
  <si>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</si>
  <si>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</si>
  <si>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</si>
  <si>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</si>
  <si>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</si>
  <si>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</si>
  <si>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</si>
  <si>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</si>
  <si>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</si>
  <si>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</si>
  <si>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</si>
  <si>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</si>
  <si>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</si>
  <si>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</si>
  <si>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</si>
  <si>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</si>
  <si>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</si>
  <si>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</si>
  <si>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</si>
  <si>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</si>
  <si>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</si>
  <si>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</si>
  <si>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</si>
  <si>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</si>
  <si>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</si>
  <si>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</si>
  <si>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</si>
  <si>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</si>
  <si>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</si>
  <si>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</si>
  <si>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</si>
  <si>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</si>
  <si>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</si>
  <si>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</si>
  <si>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</si>
  <si>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</si>
  <si>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</si>
  <si>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</si>
  <si>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</si>
  <si>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</si>
  <si>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</si>
  <si>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</si>
  <si>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</si>
  <si>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</si>
  <si>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</si>
  <si>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</si>
  <si>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</si>
  <si>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</si>
  <si>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</si>
  <si>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</si>
  <si>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</si>
  <si>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</si>
  <si>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</si>
  <si>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</si>
  <si>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</si>
  <si>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</si>
  <si>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</si>
  <si>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</si>
  <si>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</si>
  <si>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</si>
  <si>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</si>
  <si>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</si>
  <si>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</si>
  <si>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</si>
  <si>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</si>
  <si>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</si>
  <si>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</si>
  <si>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</si>
  <si>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</si>
  <si>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</si>
  <si>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</si>
  <si>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</si>
  <si>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</si>
  <si>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</si>
  <si>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</si>
  <si>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</si>
  <si>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</si>
  <si>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</si>
  <si>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</si>
  <si>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</si>
  <si>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</si>
  <si>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</si>
  <si>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</si>
  <si>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</si>
  <si>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</si>
  <si>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</si>
  <si>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</si>
  <si>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</si>
  <si>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</si>
  <si>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</si>
  <si>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</si>
  <si>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</si>
  <si>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</si>
  <si>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</si>
  <si>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</si>
  <si>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</si>
  <si>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</si>
  <si>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</si>
  <si>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</si>
  <si>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</si>
  <si>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</si>
  <si>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</si>
  <si>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</si>
  <si>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</si>
  <si>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</si>
  <si>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</si>
  <si>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</si>
  <si>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</si>
  <si>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</si>
  <si>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</si>
  <si>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</si>
  <si>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</si>
  <si>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</si>
  <si>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</si>
  <si>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</si>
  <si>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</si>
  <si>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</si>
  <si>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</si>
  <si>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</si>
  <si>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</si>
  <si>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</si>
  <si>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</si>
  <si>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</si>
  <si>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</si>
  <si>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</si>
  <si>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</si>
  <si>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</si>
  <si>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</si>
  <si>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</si>
  <si>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</si>
  <si>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</si>
  <si>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</si>
  <si>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</si>
  <si>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</si>
  <si>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</si>
  <si>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</si>
  <si>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</si>
  <si>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</si>
  <si>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</si>
  <si>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</si>
  <si>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</si>
  <si>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</si>
  <si>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</si>
  <si>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</si>
  <si>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</si>
  <si>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</si>
  <si>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</si>
  <si>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</si>
  <si>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</si>
  <si>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</si>
  <si>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</si>
  <si>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</si>
  <si>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</si>
  <si>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</si>
  <si>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</si>
  <si>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</si>
  <si>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</si>
  <si>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</si>
  <si>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</si>
  <si>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</si>
  <si>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</si>
  <si>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</si>
  <si>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</si>
  <si>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</si>
  <si>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</si>
  <si>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</si>
  <si>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</si>
  <si>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</si>
  <si>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</si>
  <si>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</si>
  <si>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</si>
  <si>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</si>
  <si>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</si>
  <si>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</si>
  <si>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</si>
  <si>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</si>
  <si>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</si>
  <si>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</si>
  <si>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</si>
  <si>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</si>
  <si>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</si>
  <si>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</si>
  <si>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</si>
  <si>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</si>
  <si>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</si>
  <si>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</si>
  <si>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</si>
  <si>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</si>
  <si>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</si>
  <si>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</si>
  <si>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</si>
  <si>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</si>
  <si>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</si>
  <si>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</si>
  <si>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</si>
  <si>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</si>
  <si>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</si>
  <si>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</si>
  <si>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</si>
  <si>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</si>
  <si>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</si>
  <si>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</si>
  <si>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</si>
  <si>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</si>
  <si>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</si>
  <si>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</si>
  <si>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</si>
  <si>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</si>
  <si>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</si>
  <si>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</si>
  <si>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</si>
  <si>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</si>
  <si>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</si>
  <si>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</si>
  <si>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</si>
  <si>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</si>
  <si>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</si>
  <si>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</si>
  <si>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</si>
  <si>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</si>
  <si>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</si>
  <si>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</si>
  <si>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</si>
  <si>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</si>
  <si>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</si>
  <si>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</si>
  <si>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</si>
  <si>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</si>
  <si>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</si>
  <si>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</si>
  <si>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</si>
  <si>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</si>
  <si>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</si>
  <si>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</si>
  <si>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</si>
  <si>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</si>
  <si>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</si>
  <si>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</si>
  <si>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</si>
  <si>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</si>
  <si>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</si>
  <si>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</si>
  <si>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</si>
  <si>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</si>
  <si>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</si>
  <si>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</si>
  <si>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</si>
  <si>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</si>
  <si>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</si>
  <si>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</si>
  <si>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</si>
  <si>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</si>
  <si>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</si>
  <si>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</si>
  <si>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</si>
  <si>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</si>
  <si>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</si>
  <si>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</si>
  <si>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</si>
  <si>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</si>
  <si>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</si>
  <si>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</si>
  <si>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</si>
  <si>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</si>
  <si>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</si>
  <si>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</si>
  <si>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</si>
  <si>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</si>
  <si>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</si>
  <si>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</si>
  <si>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</si>
  <si>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</si>
  <si>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</si>
  <si>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</si>
  <si>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</si>
  <si>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</si>
  <si>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</si>
  <si>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</si>
  <si>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</si>
  <si>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</si>
  <si>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</si>
  <si>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</si>
  <si>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</si>
  <si>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</si>
  <si>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</si>
  <si>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</si>
  <si>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</si>
  <si>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</si>
  <si>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</si>
  <si>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</si>
  <si>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</si>
  <si>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</si>
  <si>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</si>
  <si>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</si>
  <si>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</si>
  <si>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</si>
  <si>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</si>
  <si>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</si>
  <si>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</si>
  <si>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</si>
  <si>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</si>
  <si>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</si>
  <si>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</si>
  <si>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</si>
  <si>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</si>
  <si>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</si>
  <si>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</si>
  <si>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</si>
  <si>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</si>
  <si>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</si>
  <si>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</si>
  <si>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</si>
  <si>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</si>
  <si>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</si>
  <si>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</si>
  <si>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</si>
  <si>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</si>
  <si>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</si>
  <si>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</si>
  <si>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</si>
  <si>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</si>
  <si>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</si>
  <si>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</si>
  <si>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</si>
  <si>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</si>
  <si>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</si>
  <si>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</si>
  <si>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</si>
  <si>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</si>
  <si>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</si>
  <si>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</si>
  <si>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</si>
  <si>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</si>
  <si>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</si>
  <si>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</si>
  <si>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</si>
  <si>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</si>
  <si>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</si>
  <si>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</si>
  <si>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</si>
  <si>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</si>
  <si>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</si>
  <si>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</si>
  <si>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</si>
  <si>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</si>
  <si>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</si>
  <si>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</si>
  <si>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</si>
  <si>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</si>
  <si>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</si>
  <si>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</si>
  <si>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</si>
  <si>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</si>
  <si>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</si>
  <si>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</si>
  <si>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</si>
  <si>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</si>
  <si>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</si>
  <si>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</si>
  <si>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</si>
  <si>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</si>
  <si>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</si>
  <si>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</si>
  <si>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</si>
  <si>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</si>
  <si>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</si>
  <si>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</si>
  <si>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</si>
  <si>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</si>
  <si>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</si>
  <si>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</si>
  <si>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</si>
  <si>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</si>
  <si>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</si>
  <si>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</si>
  <si>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</si>
  <si>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</si>
  <si>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</si>
  <si>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</si>
  <si>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</si>
  <si>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</si>
  <si>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</si>
  <si>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</si>
  <si>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</si>
  <si>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</si>
  <si>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</si>
  <si>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</si>
  <si>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</si>
  <si>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</si>
  <si>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</si>
  <si>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</si>
  <si>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</si>
  <si>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</si>
  <si>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</si>
  <si>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</si>
  <si>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</si>
  <si>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</si>
  <si>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</si>
  <si>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</si>
  <si>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</si>
  <si>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</si>
  <si>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</si>
  <si>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</si>
  <si>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</si>
  <si>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</si>
  <si>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</si>
  <si>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</si>
  <si>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</si>
  <si>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</si>
  <si>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</si>
  <si>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</si>
  <si>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</si>
  <si>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</si>
  <si>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</si>
  <si>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</si>
  <si>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</si>
  <si>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</si>
  <si>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</si>
  <si>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</si>
  <si>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</si>
  <si>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</si>
  <si>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</si>
  <si>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</si>
  <si>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</si>
  <si>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</si>
  <si>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</si>
  <si>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</si>
  <si>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</si>
  <si>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</si>
  <si>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</si>
  <si>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</si>
  <si>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</si>
  <si>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</si>
  <si>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</si>
  <si>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</si>
  <si>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</si>
  <si>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</si>
  <si>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</si>
  <si>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</si>
  <si>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</si>
  <si>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</si>
  <si>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</si>
  <si>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</si>
  <si>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</si>
  <si>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</si>
  <si>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</si>
  <si>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</si>
  <si>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</si>
  <si>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</si>
  <si>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</si>
  <si>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</si>
  <si>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</si>
  <si>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</si>
  <si>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</si>
  <si>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</si>
  <si>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</si>
  <si>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</si>
  <si>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</si>
  <si>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</si>
  <si>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</si>
  <si>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</si>
  <si>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</si>
  <si>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</si>
  <si>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</si>
  <si>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</si>
  <si>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</si>
  <si>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</si>
  <si>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</si>
  <si>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</si>
  <si>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</si>
  <si>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</si>
  <si>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</si>
  <si>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</si>
  <si>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</si>
  <si>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</si>
  <si>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</si>
  <si>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</si>
  <si>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</si>
  <si>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</si>
  <si>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</si>
  <si>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</si>
  <si>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</si>
  <si>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</si>
  <si>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</si>
  <si>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</si>
  <si>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</si>
  <si>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</si>
  <si>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</si>
  <si>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</si>
  <si>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</si>
  <si>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</si>
  <si>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</si>
  <si>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</si>
  <si>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</si>
  <si>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</si>
  <si>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</si>
  <si>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</si>
  <si>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</si>
  <si>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</si>
  <si>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</si>
  <si>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</si>
  <si>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</si>
  <si>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</si>
  <si>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</si>
  <si>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</si>
  <si>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</si>
  <si>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</si>
  <si>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</si>
  <si>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</si>
  <si>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</si>
  <si>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</si>
  <si>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</si>
  <si>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</si>
  <si>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</si>
  <si>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</si>
  <si>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</si>
  <si>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</si>
  <si>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</si>
  <si>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</si>
  <si>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</si>
  <si>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</si>
  <si>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</si>
  <si>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</si>
  <si>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</si>
  <si>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</si>
  <si>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</si>
  <si>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</si>
  <si>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</si>
  <si>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</si>
  <si>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</si>
  <si>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</si>
  <si>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</si>
  <si>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</si>
  <si>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</si>
  <si>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</si>
  <si>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</si>
  <si>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</si>
  <si>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</si>
  <si>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</si>
  <si>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</si>
  <si>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</si>
  <si>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</si>
  <si>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</si>
  <si>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</si>
  <si>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</si>
  <si>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</si>
  <si>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</si>
  <si>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</si>
  <si>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</si>
  <si>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</si>
  <si>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</si>
  <si>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</si>
  <si>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</si>
  <si>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</si>
  <si>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</si>
  <si>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</si>
  <si>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</si>
  <si>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</si>
  <si>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</si>
  <si>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</si>
  <si>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</si>
  <si>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</si>
  <si>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</si>
  <si>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</si>
  <si>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</si>
  <si>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</si>
  <si>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</si>
  <si>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</si>
  <si>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</si>
  <si>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</si>
  <si>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</si>
  <si>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</si>
  <si>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</si>
  <si>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</si>
  <si>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</si>
  <si>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</si>
  <si>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</si>
  <si>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</si>
  <si>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</si>
  <si>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</si>
  <si>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</si>
  <si>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</si>
  <si>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</si>
  <si>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</si>
  <si>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</si>
  <si>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</si>
  <si>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</si>
  <si>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</si>
  <si>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</si>
  <si>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</si>
  <si>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</si>
  <si>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</si>
  <si>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</si>
  <si>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</si>
  <si>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</si>
  <si>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</si>
  <si>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</si>
  <si>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</si>
  <si>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</si>
  <si>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</si>
  <si>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</si>
  <si>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</si>
  <si>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</si>
  <si>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</si>
  <si>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</si>
  <si>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</si>
  <si>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</si>
  <si>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</si>
  <si>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</si>
  <si>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</si>
  <si>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</si>
  <si>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</si>
  <si>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</si>
  <si>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</si>
  <si>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</si>
  <si>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</si>
  <si>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</si>
  <si>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</si>
  <si>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</si>
  <si>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</si>
  <si>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</si>
  <si>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</si>
  <si>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</si>
  <si>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</si>
  <si>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</si>
  <si>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</si>
  <si>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</si>
  <si>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</si>
  <si>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</si>
  <si>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</si>
  <si>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</si>
  <si>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</si>
  <si>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</si>
  <si>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</si>
  <si>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</si>
  <si>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</si>
  <si>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</si>
  <si>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</si>
  <si>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</si>
  <si>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</si>
  <si>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</si>
  <si>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</si>
  <si>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</si>
  <si>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</si>
  <si>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</si>
  <si>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</si>
  <si>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</si>
  <si>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</si>
  <si>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</si>
  <si>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</si>
  <si>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</si>
  <si>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</si>
  <si>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</si>
  <si>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</si>
  <si>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</si>
  <si>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</si>
  <si>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</si>
  <si>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</si>
  <si>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</si>
  <si>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</si>
  <si>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</si>
  <si>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</si>
  <si>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</si>
  <si>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</si>
  <si>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</si>
  <si>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</si>
  <si>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</si>
  <si>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</si>
  <si>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</si>
  <si>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</si>
  <si>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</si>
  <si>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</si>
  <si>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</si>
  <si>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</si>
  <si>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</si>
  <si>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</si>
  <si>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</si>
  <si>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</si>
  <si>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</si>
  <si>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</si>
  <si>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</si>
  <si>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</si>
  <si>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</si>
  <si>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</si>
  <si>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</si>
  <si>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</si>
  <si>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</si>
  <si>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</si>
  <si>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</si>
  <si>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</si>
  <si>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</si>
  <si>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</si>
  <si>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</si>
  <si>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</si>
  <si>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</si>
  <si>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</si>
  <si>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</si>
  <si>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</si>
  <si>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</si>
  <si>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</si>
  <si>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</si>
  <si>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</si>
  <si>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</si>
  <si>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</si>
  <si>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</si>
  <si>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</si>
  <si>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</si>
  <si>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</si>
  <si>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</si>
  <si>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</si>
  <si>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</si>
  <si>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</si>
  <si>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</si>
  <si>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</si>
  <si>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</si>
  <si>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</si>
  <si>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</si>
  <si>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</si>
  <si>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</si>
  <si>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</si>
  <si>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</si>
  <si>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</si>
  <si>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</si>
  <si>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</si>
  <si>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</si>
  <si>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</si>
  <si>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</si>
  <si>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</si>
  <si>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</si>
  <si>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</si>
  <si>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</si>
  <si>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</si>
  <si>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</si>
  <si>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</si>
  <si>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</si>
  <si>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</si>
  <si>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</si>
  <si>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</si>
  <si>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</si>
  <si>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</si>
  <si>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</si>
  <si>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</si>
  <si>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</si>
  <si>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</si>
  <si>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</si>
  <si>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</si>
  <si>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</si>
  <si>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</si>
  <si>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</si>
  <si>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</si>
  <si>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</si>
  <si>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</si>
  <si>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</si>
  <si>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</si>
  <si>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</si>
  <si>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</si>
  <si>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</si>
  <si>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</si>
  <si>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</si>
  <si>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</si>
  <si>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</si>
  <si>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</si>
  <si>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</si>
  <si>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</si>
  <si>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</si>
  <si>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</si>
  <si>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</si>
  <si>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</si>
  <si>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</si>
  <si>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</si>
  <si>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</si>
  <si>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</si>
  <si>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</si>
  <si>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</si>
  <si>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</si>
  <si>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</si>
  <si>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</si>
  <si>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</si>
  <si>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</si>
  <si>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</si>
  <si>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</si>
  <si>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</si>
  <si>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</si>
  <si>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</si>
  <si>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</si>
  <si>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</si>
  <si>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</si>
  <si>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</si>
  <si>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</si>
  <si>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</si>
  <si>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</si>
  <si>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</si>
  <si>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</si>
  <si>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</si>
  <si>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</si>
  <si>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</si>
  <si>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</si>
  <si>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</si>
  <si>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</si>
  <si>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</si>
  <si>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</si>
  <si>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</si>
  <si>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</si>
  <si>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</si>
  <si>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</si>
  <si>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</si>
  <si>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</si>
  <si>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</si>
  <si>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</si>
  <si>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</si>
  <si>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</si>
  <si>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</si>
  <si>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</si>
  <si>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</si>
  <si>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</si>
  <si>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</si>
  <si>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</si>
  <si>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</si>
  <si>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</si>
  <si>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</si>
  <si>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</si>
  <si>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</si>
  <si>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</si>
  <si>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</si>
  <si>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</si>
  <si>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</si>
  <si>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</si>
  <si>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</si>
  <si>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</si>
  <si>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</si>
  <si>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</si>
  <si>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</si>
  <si>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</si>
  <si>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</si>
  <si>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</si>
  <si>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</si>
  <si>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</si>
  <si>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</si>
  <si>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</si>
  <si>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</si>
  <si>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</si>
  <si>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</si>
  <si>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</si>
  <si>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</si>
  <si>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</si>
  <si>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</si>
  <si>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</si>
  <si>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</si>
  <si>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</si>
  <si>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</si>
  <si>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</si>
  <si>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</si>
  <si>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</si>
  <si>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</si>
  <si>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</si>
  <si>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</si>
  <si>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</si>
  <si>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</si>
  <si>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</si>
  <si>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</si>
  <si>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</si>
  <si>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</si>
  <si>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</si>
  <si>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</si>
  <si>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</si>
  <si>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</si>
  <si>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</si>
  <si>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</si>
  <si>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</si>
  <si>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</si>
  <si>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</si>
  <si>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</si>
  <si>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</si>
  <si>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</si>
  <si>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</si>
  <si>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</si>
  <si>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</si>
  <si>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</si>
  <si>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</si>
  <si>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</si>
  <si>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</si>
  <si>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</si>
  <si>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</si>
  <si>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</si>
  <si>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</si>
  <si>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</si>
  <si>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</si>
  <si>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</si>
  <si>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</si>
  <si>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</si>
  <si>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</si>
  <si>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</si>
  <si>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</si>
  <si>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</si>
  <si>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</si>
  <si>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</si>
  <si>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</si>
  <si>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</si>
  <si>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</si>
  <si>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</si>
  <si>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</si>
  <si>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</si>
  <si>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</si>
  <si>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</si>
  <si>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</si>
  <si>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</si>
  <si>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</si>
  <si>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</si>
  <si>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</si>
  <si>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</si>
  <si>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</si>
  <si>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</si>
  <si>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</si>
  <si>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</si>
  <si>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</si>
  <si>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</si>
  <si>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</si>
  <si>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</si>
  <si>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</si>
  <si>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</si>
  <si>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</si>
  <si>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</si>
  <si>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</si>
  <si>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</si>
  <si>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</si>
  <si>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</si>
  <si>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</si>
  <si>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</si>
  <si>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</si>
  <si>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</si>
  <si>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</si>
  <si>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</si>
  <si>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</si>
  <si>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</si>
  <si>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</si>
  <si>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</si>
  <si>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</si>
  <si>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</si>
  <si>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</si>
  <si>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</si>
  <si>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</si>
  <si>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</si>
  <si>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</si>
  <si>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</si>
  <si>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</si>
  <si>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</si>
  <si>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</si>
  <si>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</si>
  <si>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</si>
  <si>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</si>
  <si>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</si>
  <si>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</si>
  <si>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</si>
  <si>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</si>
  <si>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</si>
  <si>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</si>
  <si>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</si>
  <si>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</si>
  <si>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</si>
  <si>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</si>
  <si>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</si>
  <si>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</si>
  <si>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</si>
  <si>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</si>
  <si>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</si>
  <si>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</si>
  <si>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</si>
  <si>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</si>
  <si>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</si>
  <si>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</si>
  <si>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</si>
  <si>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</si>
  <si>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</si>
  <si>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</si>
  <si>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</si>
  <si>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</si>
  <si>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</si>
  <si>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</si>
  <si>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</si>
  <si>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</si>
  <si>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</si>
  <si>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</si>
  <si>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</si>
  <si>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</si>
  <si>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</si>
  <si>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</si>
  <si>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</si>
  <si>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</si>
  <si>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</si>
  <si>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</si>
  <si>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</si>
  <si>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</si>
  <si>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</si>
  <si>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</si>
  <si>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</si>
  <si>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</si>
  <si>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</si>
  <si>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</si>
  <si>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</si>
  <si>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</si>
  <si>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</si>
  <si>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</si>
  <si>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</si>
  <si>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</si>
  <si>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</si>
  <si>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</si>
  <si>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</si>
  <si>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</si>
  <si>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</si>
  <si>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</si>
  <si>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</si>
  <si>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</si>
  <si>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</si>
  <si>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</si>
  <si>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</si>
  <si>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</si>
  <si>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</si>
  <si>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</si>
  <si>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</si>
  <si>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</si>
  <si>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</si>
  <si>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</si>
  <si>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</si>
  <si>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</si>
  <si>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</si>
  <si>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</si>
  <si>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</si>
  <si>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</si>
  <si>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</si>
  <si>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</si>
  <si>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</si>
  <si>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</si>
  <si>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</si>
  <si>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</si>
  <si>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</si>
  <si>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</si>
  <si>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</si>
  <si>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</si>
  <si>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</si>
  <si>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</si>
  <si>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</si>
  <si>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</si>
  <si>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</si>
  <si>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</si>
  <si>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</si>
  <si>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</si>
  <si>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</si>
  <si>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</si>
  <si>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</si>
  <si>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</si>
  <si>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</si>
  <si>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</si>
  <si>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</si>
  <si>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</si>
  <si>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</si>
  <si>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</si>
  <si>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</si>
  <si>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</si>
  <si>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</si>
  <si>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</si>
  <si>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</si>
  <si>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</si>
  <si>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</si>
  <si>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</si>
  <si>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</si>
  <si>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</si>
  <si>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</si>
  <si>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</si>
  <si>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</si>
  <si>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</si>
  <si>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</si>
  <si>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</si>
  <si>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</si>
  <si>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</si>
  <si>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</si>
  <si>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</si>
  <si>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</si>
  <si>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</si>
  <si>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</si>
  <si>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</si>
  <si>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</si>
  <si>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</si>
  <si>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</si>
  <si>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</si>
  <si>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</si>
  <si>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</si>
  <si>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</si>
  <si>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</si>
  <si>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</si>
  <si>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</si>
  <si>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</si>
  <si>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</si>
  <si>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</si>
  <si>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</si>
  <si>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</si>
  <si>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</si>
  <si>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</si>
  <si>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</si>
  <si>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</si>
  <si>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</si>
  <si>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</si>
  <si>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</si>
  <si>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</si>
  <si>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</si>
  <si>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</si>
  <si>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</si>
  <si>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</si>
  <si>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</si>
  <si>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</si>
  <si>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</si>
  <si>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</si>
  <si>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</si>
  <si>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</si>
  <si>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</si>
  <si>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</si>
  <si>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</si>
  <si>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</si>
  <si>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</si>
  <si>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</si>
  <si>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</si>
  <si>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</si>
  <si>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</si>
  <si>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</si>
  <si>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</si>
  <si>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</si>
  <si>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</si>
  <si>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</si>
  <si>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</si>
  <si>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</si>
  <si>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</si>
  <si>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</si>
  <si>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</si>
  <si>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</si>
  <si>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</si>
  <si>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</si>
  <si>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</si>
  <si>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</si>
  <si>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</si>
  <si>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</si>
  <si>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</si>
  <si>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</si>
  <si>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</si>
  <si>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</si>
  <si>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</si>
  <si>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</si>
  <si>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</si>
  <si>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</si>
  <si>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</si>
  <si>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</si>
  <si>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</si>
  <si>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</si>
  <si>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</si>
  <si>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</si>
  <si>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</si>
  <si>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</si>
  <si>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</si>
  <si>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</si>
  <si>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</si>
  <si>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</si>
  <si>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</si>
  <si>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</si>
  <si>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</si>
  <si>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</si>
  <si>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</si>
  <si>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</si>
  <si>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</si>
  <si>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</si>
  <si>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</si>
  <si>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</si>
  <si>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</si>
  <si>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</si>
  <si>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</si>
  <si>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</si>
  <si>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</si>
  <si>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</si>
  <si>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</si>
  <si>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</si>
  <si>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</si>
  <si>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</si>
  <si>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</si>
  <si>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</si>
  <si>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</si>
  <si>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</si>
  <si>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</si>
  <si>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</si>
  <si>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</si>
  <si>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</si>
  <si>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</si>
  <si>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</si>
  <si>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</si>
  <si>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</si>
  <si>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</si>
  <si>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</si>
  <si>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</si>
  <si>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</si>
  <si>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</si>
  <si>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</si>
  <si>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</si>
  <si>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</si>
  <si>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</si>
  <si>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</si>
  <si>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</si>
  <si>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</si>
  <si>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</si>
  <si>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</si>
  <si>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</si>
  <si>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</si>
  <si>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</si>
  <si>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</si>
  <si>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</si>
  <si>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</si>
  <si>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</si>
  <si>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</si>
  <si>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</si>
  <si>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</si>
  <si>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</si>
  <si>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</si>
  <si>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</si>
  <si>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</si>
  <si>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</si>
  <si>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</si>
  <si>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</si>
  <si>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</si>
  <si>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</si>
  <si>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</si>
  <si>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</si>
  <si>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</si>
  <si>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</si>
  <si>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</si>
  <si>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</si>
  <si>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</si>
  <si>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</si>
  <si>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</si>
  <si>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</si>
  <si>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</si>
  <si>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</si>
  <si>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</si>
  <si>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</si>
  <si>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</si>
  <si>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</si>
  <si>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</si>
  <si>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</si>
  <si>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</si>
  <si>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</si>
  <si>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</si>
  <si>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</si>
  <si>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</si>
  <si>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</si>
  <si>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</si>
  <si>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</si>
  <si>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</si>
  <si>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</si>
  <si>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</si>
  <si>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</si>
  <si>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</si>
  <si>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</si>
  <si>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</si>
  <si>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</si>
  <si>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</si>
  <si>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</si>
  <si>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</si>
  <si>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</si>
  <si>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</si>
  <si>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</si>
  <si>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</si>
  <si>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</si>
  <si>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</si>
  <si>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</si>
  <si>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</si>
  <si>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</si>
  <si>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</si>
  <si>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</si>
  <si>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</si>
  <si>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</si>
  <si>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</si>
  <si>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</si>
  <si>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</si>
  <si>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</si>
  <si>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</si>
  <si>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</si>
  <si>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</si>
  <si>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</si>
  <si>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</si>
  <si>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</si>
  <si>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</si>
  <si>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</si>
  <si>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</si>
  <si>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</si>
  <si>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</si>
  <si>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</si>
  <si>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</si>
  <si>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</si>
  <si>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</si>
  <si>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</si>
  <si>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</si>
  <si>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</si>
  <si>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</si>
  <si>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</si>
  <si>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</si>
  <si>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</si>
  <si>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</si>
  <si>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</si>
  <si>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</si>
  <si>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</si>
  <si>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</si>
  <si>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</si>
  <si>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</si>
  <si>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</si>
  <si>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</si>
  <si>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</si>
  <si>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</si>
  <si>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</si>
  <si>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</si>
  <si>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</si>
  <si>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</si>
  <si>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</si>
  <si>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</si>
  <si>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</si>
  <si>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</si>
  <si>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</si>
  <si>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</si>
  <si>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</si>
  <si>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</si>
  <si>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</si>
  <si>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</si>
  <si>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</si>
  <si>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</si>
  <si>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</si>
  <si>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</si>
  <si>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</si>
  <si>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</si>
  <si>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</si>
  <si>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</si>
  <si>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</si>
  <si>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</si>
  <si>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</si>
  <si>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</si>
  <si>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</si>
  <si>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</si>
  <si>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</si>
  <si>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</si>
  <si>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</si>
  <si>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</si>
  <si>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</si>
  <si>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</si>
  <si>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</si>
  <si>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</si>
  <si>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</si>
  <si>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</si>
  <si>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</si>
  <si>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</si>
  <si>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</si>
  <si>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</si>
  <si>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</si>
  <si>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</si>
  <si>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</si>
  <si>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</si>
  <si>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</si>
  <si>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</si>
  <si>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</si>
  <si>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</si>
  <si>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</si>
  <si>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</si>
  <si>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</si>
  <si>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</si>
  <si>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</si>
  <si>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</si>
  <si>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</si>
  <si>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</si>
  <si>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</si>
  <si>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</si>
  <si>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</si>
  <si>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</si>
  <si>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</si>
  <si>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</si>
  <si>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</si>
  <si>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</si>
  <si>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</si>
  <si>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</si>
  <si>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</si>
  <si>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</si>
  <si>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</si>
  <si>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</si>
  <si>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</si>
  <si>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</si>
  <si>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</si>
  <si>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</si>
  <si>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</si>
  <si>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</si>
  <si>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</si>
  <si>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</si>
  <si>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</si>
  <si>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</si>
  <si>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</si>
  <si>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</si>
  <si>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</si>
  <si>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</si>
  <si>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</si>
  <si>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</si>
  <si>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</si>
  <si>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</si>
  <si>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</si>
  <si>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</si>
  <si>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</si>
  <si>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</si>
  <si>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</si>
  <si>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</si>
  <si>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</si>
  <si>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</si>
  <si>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</si>
  <si>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</si>
  <si>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</si>
  <si>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</si>
  <si>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</si>
  <si>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</si>
  <si>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</si>
  <si>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</si>
  <si>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</si>
  <si>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</si>
  <si>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</si>
  <si>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</si>
  <si>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</si>
  <si>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</si>
  <si>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</si>
  <si>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</si>
  <si>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</si>
  <si>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</si>
  <si>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</si>
  <si>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</si>
  <si>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</si>
  <si>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</si>
  <si>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</si>
  <si>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</si>
  <si>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</si>
  <si>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</si>
  <si>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</si>
  <si>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</si>
  <si>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</si>
  <si>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</si>
  <si>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</si>
  <si>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</si>
  <si>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</si>
  <si>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</si>
  <si>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</si>
  <si>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</si>
  <si>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</si>
  <si>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</si>
  <si>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</si>
  <si>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</si>
  <si>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</si>
  <si>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</si>
  <si>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</si>
  <si>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</si>
  <si>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</si>
  <si>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</si>
  <si>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</si>
  <si>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</si>
  <si>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</si>
  <si>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</si>
  <si>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</si>
  <si>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</si>
  <si>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</si>
  <si>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</si>
  <si>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</si>
  <si>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</si>
  <si>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</si>
  <si>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</si>
  <si>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</si>
  <si>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</si>
  <si>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</si>
  <si>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</si>
  <si>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</si>
  <si>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</si>
  <si>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</si>
  <si>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</si>
  <si>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</si>
  <si>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</si>
  <si>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</si>
  <si>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</si>
  <si>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</si>
  <si>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</si>
  <si>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</si>
  <si>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</si>
  <si>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</si>
  <si>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</si>
  <si>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</si>
  <si>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</si>
  <si>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</si>
  <si>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</si>
  <si>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</si>
  <si>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</si>
  <si>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</si>
  <si>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</si>
  <si>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</si>
  <si>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</si>
  <si>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</si>
  <si>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</si>
  <si>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</si>
  <si>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</si>
  <si>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</si>
  <si>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</si>
  <si>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</si>
  <si>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</si>
  <si>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</si>
  <si>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</si>
  <si>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</si>
  <si>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</si>
  <si>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</si>
  <si>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</si>
  <si>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</si>
  <si>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</si>
  <si>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</si>
  <si>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</si>
  <si>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</si>
  <si>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</si>
  <si>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</si>
  <si>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</si>
  <si>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</si>
  <si>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</si>
  <si>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</si>
  <si>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</si>
  <si>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</si>
  <si>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</si>
  <si>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</si>
  <si>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</si>
  <si>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</si>
  <si>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</si>
  <si>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</si>
  <si>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</si>
  <si>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</si>
  <si>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</si>
  <si>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</si>
  <si>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</si>
  <si>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</si>
  <si>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</si>
  <si>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</si>
  <si>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</si>
  <si>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</si>
  <si>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</si>
  <si>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</si>
  <si>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</si>
  <si>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</si>
  <si>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</si>
  <si>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</si>
  <si>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</si>
  <si>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</si>
  <si>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</si>
  <si>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</si>
  <si>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</si>
  <si>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</si>
  <si>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</si>
  <si>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</si>
  <si>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</si>
  <si>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</si>
  <si>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</si>
  <si>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</si>
  <si>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</si>
  <si>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</si>
  <si>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</si>
  <si>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</si>
  <si>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</si>
  <si>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</si>
  <si>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</si>
  <si>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</si>
  <si>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</si>
  <si>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</si>
  <si>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</si>
  <si>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</si>
  <si>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</si>
  <si>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</si>
  <si>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</si>
  <si>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</si>
  <si>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</si>
  <si>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</si>
  <si>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</si>
  <si>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</si>
  <si>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</si>
  <si>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</si>
  <si>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</si>
  <si>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</si>
  <si>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</si>
  <si>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</si>
  <si>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</si>
  <si>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</si>
  <si>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</si>
  <si>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</si>
  <si>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</si>
  <si>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</si>
  <si>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</si>
  <si>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</si>
  <si>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</si>
  <si>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</si>
  <si>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</si>
  <si>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</si>
  <si>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</si>
  <si>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</si>
  <si>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</si>
  <si>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</si>
  <si>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</si>
  <si>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</si>
  <si>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</si>
  <si>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</si>
  <si>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</si>
  <si>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</si>
  <si>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</si>
  <si>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</si>
  <si>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</si>
  <si>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</si>
  <si>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</si>
  <si>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</si>
  <si>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</si>
  <si>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</si>
  <si>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</si>
  <si>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</si>
  <si>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</si>
  <si>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</si>
  <si>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</si>
  <si>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</si>
  <si>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</si>
  <si>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</si>
  <si>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</si>
  <si>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</si>
  <si>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</si>
  <si>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</si>
  <si>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</si>
  <si>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</si>
  <si>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</si>
  <si>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</si>
  <si>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</si>
  <si>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</si>
  <si>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</si>
  <si>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</si>
  <si>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</si>
  <si>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</si>
  <si>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</si>
  <si>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</si>
  <si>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</si>
  <si>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</si>
  <si>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</si>
  <si>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</si>
  <si>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</si>
  <si>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</si>
  <si>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</si>
  <si>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</si>
  <si>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</si>
  <si>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</si>
  <si>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</si>
  <si>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</si>
  <si>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</si>
  <si>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</si>
  <si>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</si>
  <si>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</si>
  <si>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</si>
  <si>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</si>
  <si>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</si>
  <si>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</si>
  <si>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</si>
  <si>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</si>
  <si>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</si>
  <si>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</si>
  <si>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</si>
  <si>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</si>
  <si>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</si>
  <si>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</si>
  <si>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</si>
  <si>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</si>
  <si>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</si>
  <si>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</si>
  <si>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</si>
  <si>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</si>
  <si>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</si>
  <si>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</si>
  <si>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</si>
  <si>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</si>
  <si>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</si>
  <si>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</si>
  <si>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</si>
  <si>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</si>
  <si>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</si>
  <si>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</si>
  <si>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</si>
  <si>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</si>
  <si>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</si>
  <si>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</si>
  <si>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</si>
  <si>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</si>
  <si>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</si>
  <si>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</si>
  <si>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</si>
  <si>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</si>
  <si>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</si>
  <si>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</si>
  <si>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</si>
  <si>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</si>
  <si>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</si>
  <si>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</si>
  <si>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</si>
  <si>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</si>
  <si>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</si>
  <si>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</si>
  <si>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</si>
  <si>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</si>
  <si>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</si>
  <si>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</si>
  <si>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</si>
  <si>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</si>
  <si>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</si>
  <si>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</si>
  <si>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</si>
  <si>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</si>
  <si>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</si>
  <si>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</si>
  <si>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</si>
  <si>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</si>
  <si>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</si>
  <si>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</si>
  <si>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</si>
  <si>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</si>
  <si>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</si>
  <si>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</si>
  <si>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</si>
  <si>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</si>
  <si>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</si>
  <si>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</si>
  <si>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</si>
  <si>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</si>
  <si>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</si>
  <si>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</si>
  <si>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</si>
  <si>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</si>
  <si>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</si>
  <si>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</si>
  <si>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</si>
  <si>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</si>
  <si>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</si>
  <si>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</si>
  <si>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</si>
  <si>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</si>
  <si>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</si>
  <si>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</si>
  <si>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</si>
  <si>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</si>
  <si>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</si>
  <si>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</si>
  <si>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</si>
  <si>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</si>
  <si>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</si>
  <si>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</si>
  <si>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</si>
  <si>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</si>
  <si>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</si>
  <si>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</si>
  <si>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</si>
  <si>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</si>
  <si>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</si>
  <si>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</si>
  <si>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</si>
  <si>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</si>
  <si>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</si>
  <si>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</si>
  <si>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</si>
  <si>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</si>
  <si>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</si>
  <si>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</si>
  <si>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</si>
  <si>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</si>
  <si>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</si>
  <si>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</si>
  <si>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</si>
  <si>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</si>
  <si>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</si>
  <si>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</si>
  <si>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</si>
  <si>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</si>
  <si>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</si>
  <si>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</si>
  <si>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</si>
  <si>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</si>
  <si>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</si>
  <si>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</si>
  <si>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</si>
  <si>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</si>
  <si>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</si>
  <si>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</si>
  <si>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</si>
  <si>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</si>
  <si>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</si>
  <si>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</si>
  <si>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</si>
  <si>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</si>
  <si>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</si>
  <si>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</si>
  <si>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</si>
  <si>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</si>
  <si>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</si>
  <si>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</si>
  <si>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</si>
  <si>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</si>
  <si>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</si>
  <si>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</si>
  <si>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</si>
  <si>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</si>
  <si>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</si>
  <si>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</si>
  <si>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</si>
  <si>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</si>
  <si>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</si>
  <si>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</si>
  <si>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</si>
  <si>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</si>
  <si>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</si>
  <si>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</si>
  <si>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</si>
  <si>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</si>
  <si>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</si>
  <si>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</si>
  <si>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</si>
  <si>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</si>
  <si>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</si>
  <si>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</si>
  <si>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</si>
  <si>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</si>
  <si>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</si>
  <si>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</si>
  <si>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</si>
  <si>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</si>
  <si>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</si>
  <si>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</si>
  <si>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</si>
  <si>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</si>
  <si>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</si>
  <si>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</si>
  <si>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</si>
  <si>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</si>
  <si>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</si>
  <si>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</si>
  <si>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</si>
  <si>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</si>
  <si>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</si>
  <si>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</si>
  <si>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</si>
  <si>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</si>
  <si>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</si>
  <si>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</si>
  <si>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</si>
  <si>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</si>
  <si>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</si>
  <si>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</si>
  <si>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</si>
  <si>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</si>
  <si>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</si>
  <si>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</si>
  <si>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</si>
  <si>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</si>
  <si>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</si>
  <si>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</si>
  <si>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</si>
  <si>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</si>
  <si>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</si>
  <si>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</si>
  <si>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</si>
  <si>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</si>
  <si>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</si>
  <si>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</si>
  <si>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</si>
  <si>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</si>
  <si>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</si>
  <si>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</si>
  <si>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</si>
  <si>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</si>
  <si>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</si>
  <si>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</si>
  <si>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</si>
  <si>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</si>
  <si>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</si>
  <si>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</si>
  <si>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</si>
  <si>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</si>
  <si>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</si>
  <si>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</si>
  <si>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</si>
  <si>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</si>
  <si>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</si>
  <si>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</si>
  <si>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</si>
  <si>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</si>
  <si>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</si>
  <si>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</si>
  <si>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</si>
  <si>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</si>
  <si>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</si>
  <si>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</si>
  <si>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</si>
  <si>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</si>
  <si>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</si>
  <si>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</si>
  <si>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</si>
  <si>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</si>
  <si>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</si>
  <si>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</si>
  <si>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</si>
  <si>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</si>
  <si>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</si>
  <si>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</si>
  <si>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</si>
  <si>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</si>
  <si>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</si>
  <si>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</si>
  <si>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</si>
  <si>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</si>
  <si>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</si>
  <si>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</si>
  <si>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</si>
  <si>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</si>
  <si>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</si>
  <si>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</si>
  <si>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</si>
  <si>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</si>
  <si>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</si>
  <si>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</si>
  <si>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</si>
  <si>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</si>
  <si>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</si>
  <si>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</si>
  <si>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</si>
  <si>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</si>
  <si>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</si>
  <si>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</si>
  <si>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</si>
  <si>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</si>
  <si>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</si>
  <si>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</si>
  <si>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</si>
  <si>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</si>
  <si>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</si>
  <si>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</si>
  <si>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</si>
  <si>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</si>
  <si>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</si>
  <si>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</si>
  <si>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</si>
  <si>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</si>
  <si>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</si>
  <si>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</si>
  <si>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</si>
  <si>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</si>
  <si>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</si>
  <si>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</si>
  <si>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</si>
  <si>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</si>
  <si>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</si>
  <si>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</si>
  <si>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</si>
  <si>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</si>
  <si>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</si>
  <si>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</si>
  <si>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</si>
  <si>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</si>
  <si>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</si>
  <si>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</si>
  <si>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</si>
  <si>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</si>
  <si>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</si>
  <si>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</si>
  <si>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</si>
  <si>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</si>
  <si>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</si>
  <si>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</si>
  <si>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</si>
  <si>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</si>
  <si>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</si>
  <si>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</si>
  <si>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</si>
  <si>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</si>
  <si>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</si>
  <si>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</si>
  <si>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</si>
  <si>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</si>
  <si>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</si>
  <si>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</si>
  <si>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</si>
  <si>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</si>
  <si>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</si>
  <si>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</si>
  <si>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</si>
  <si>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</si>
  <si>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</si>
  <si>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</si>
  <si>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</si>
  <si>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</si>
  <si>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</si>
  <si>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</si>
  <si>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</si>
  <si>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</si>
  <si>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</si>
  <si>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</si>
  <si>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</si>
  <si>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</si>
  <si>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</si>
  <si>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</si>
  <si>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</si>
  <si>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</si>
  <si>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</si>
  <si>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</si>
  <si>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</si>
  <si>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</si>
  <si>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</si>
  <si>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</si>
  <si>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</si>
  <si>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</si>
  <si>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</si>
  <si>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</si>
  <si>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</si>
  <si>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</si>
  <si>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</si>
  <si>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</si>
  <si>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</si>
  <si>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</si>
  <si>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</si>
  <si>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</si>
  <si>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</si>
  <si>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</si>
  <si>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</si>
  <si>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</si>
  <si>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</si>
  <si>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</si>
  <si>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</si>
  <si>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</si>
  <si>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</si>
  <si>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</si>
  <si>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</si>
  <si>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</si>
  <si>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</si>
  <si>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</si>
  <si>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</si>
  <si>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</si>
  <si>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</si>
  <si>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</si>
  <si>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</si>
  <si>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</si>
  <si>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</si>
  <si>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</si>
  <si>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</si>
  <si>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</si>
  <si>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</si>
  <si>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</si>
  <si>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</si>
  <si>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</si>
  <si>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</si>
  <si>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</si>
  <si>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</si>
  <si>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</si>
  <si>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</si>
  <si>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</si>
  <si>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</si>
  <si>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</si>
  <si>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</si>
  <si>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</si>
  <si>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</si>
  <si>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</si>
  <si>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</si>
  <si>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</si>
  <si>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</si>
  <si>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</si>
  <si>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</si>
  <si>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</si>
  <si>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</si>
  <si>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</si>
  <si>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</si>
  <si>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</si>
  <si>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</si>
  <si>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</si>
  <si>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</si>
  <si>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</si>
  <si>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</si>
  <si>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</si>
  <si>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</si>
  <si>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</si>
  <si>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</si>
  <si>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</si>
  <si>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</si>
  <si>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</si>
  <si>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</si>
  <si>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</si>
  <si>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</si>
  <si>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</si>
  <si>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</si>
  <si>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</si>
  <si>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</si>
  <si>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</si>
  <si>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</si>
  <si>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</si>
  <si>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</si>
  <si>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</si>
  <si>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</si>
  <si>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</si>
  <si>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</si>
  <si>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</si>
  <si>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</si>
  <si>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</si>
  <si>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</si>
  <si>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</si>
  <si>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</si>
  <si>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</si>
  <si>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</si>
  <si>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</si>
  <si>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</si>
  <si>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</si>
  <si>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</si>
  <si>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</si>
  <si>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</si>
  <si>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</si>
  <si>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</si>
  <si>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</si>
  <si>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</si>
  <si>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</si>
  <si>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</si>
  <si>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</si>
  <si>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</si>
  <si>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</si>
  <si>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</si>
  <si>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</si>
  <si>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</si>
  <si>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</si>
  <si>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</si>
  <si>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</si>
  <si>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</si>
  <si>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</si>
  <si>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</si>
  <si>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</si>
  <si>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</si>
  <si>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</si>
  <si>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</si>
  <si>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</si>
  <si>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</si>
  <si>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</si>
  <si>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</si>
  <si>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</si>
  <si>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</si>
  <si>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</si>
  <si>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</si>
  <si>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</si>
  <si>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</si>
  <si>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</si>
  <si>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</si>
  <si>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</si>
  <si>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</si>
  <si>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</si>
  <si>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</si>
  <si>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</si>
  <si>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</si>
  <si>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</si>
  <si>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</si>
  <si>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</si>
  <si>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</si>
  <si>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</si>
  <si>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</si>
  <si>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</si>
  <si>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</si>
  <si>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</si>
  <si>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</si>
  <si>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</si>
  <si>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</si>
  <si>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</si>
  <si>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</si>
  <si>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</si>
  <si>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</si>
  <si>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</si>
  <si>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</si>
  <si>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</si>
  <si>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</si>
  <si>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</si>
  <si>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</si>
  <si>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</si>
  <si>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</si>
  <si>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</si>
  <si>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</si>
  <si>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</si>
  <si>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</si>
  <si>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</si>
  <si>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</si>
  <si>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</si>
  <si>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</si>
  <si>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</si>
  <si>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</si>
  <si>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</si>
  <si>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</si>
  <si>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</si>
  <si>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</si>
  <si>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</si>
  <si>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</si>
  <si>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</si>
  <si>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</si>
  <si>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</si>
  <si>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</si>
  <si>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</si>
  <si>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</si>
  <si>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</si>
  <si>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</si>
  <si>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</si>
  <si>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</si>
  <si>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</si>
  <si>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</si>
  <si>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</si>
  <si>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</si>
  <si>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</si>
  <si>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</si>
  <si>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</si>
  <si>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</si>
  <si>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</si>
  <si>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</si>
  <si>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</si>
  <si>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</si>
  <si>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</si>
  <si>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</si>
  <si>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</si>
  <si>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</si>
  <si>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</si>
  <si>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</si>
  <si>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</si>
  <si>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</si>
  <si>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</si>
  <si>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</si>
  <si>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</si>
  <si>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</si>
  <si>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</si>
  <si>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</si>
  <si>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</si>
  <si>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</si>
  <si>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</si>
  <si>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</si>
  <si>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</si>
  <si>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</si>
  <si>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</si>
  <si>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</si>
  <si>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</si>
  <si>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</si>
  <si>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</si>
  <si>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</si>
  <si>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</si>
  <si>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</si>
  <si>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</si>
  <si>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</si>
  <si>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</si>
  <si>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</si>
  <si>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</si>
  <si>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</si>
  <si>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</si>
  <si>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</si>
  <si>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</si>
  <si>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</si>
  <si>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</si>
  <si>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</si>
  <si>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</si>
  <si>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</si>
  <si>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</si>
  <si>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</si>
  <si>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</si>
  <si>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</si>
  <si>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</si>
  <si>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</si>
  <si>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</si>
  <si>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</si>
  <si>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</si>
  <si>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</si>
  <si>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</si>
  <si>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</si>
  <si>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</si>
  <si>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</si>
  <si>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</si>
  <si>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</si>
  <si>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</si>
  <si>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</si>
  <si>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</si>
  <si>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</si>
  <si>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</si>
  <si>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</si>
  <si>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</si>
  <si>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</si>
  <si>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</si>
  <si>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</si>
  <si>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</si>
  <si>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</si>
  <si>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</si>
  <si>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</si>
  <si>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</si>
  <si>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</si>
  <si>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</si>
  <si>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</si>
  <si>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</si>
  <si>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</si>
  <si>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</si>
  <si>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</si>
  <si>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</si>
  <si>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</si>
  <si>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</si>
  <si>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</si>
  <si>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</si>
  <si>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</si>
  <si>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</si>
  <si>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</si>
  <si>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</si>
  <si>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</si>
  <si>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</si>
  <si>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</si>
  <si>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</si>
  <si>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</si>
  <si>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</si>
  <si>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</si>
  <si>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</si>
  <si>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</si>
  <si>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</si>
  <si>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</si>
  <si>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</si>
  <si>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</si>
  <si>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</si>
  <si>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</si>
  <si>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</si>
  <si>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</si>
  <si>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</si>
  <si>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</si>
  <si>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</si>
  <si>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</si>
  <si>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</si>
  <si>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</si>
  <si>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</si>
  <si>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</si>
  <si>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</si>
  <si>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</si>
  <si>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</si>
  <si>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</si>
  <si>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</si>
  <si>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</si>
  <si>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</si>
  <si>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</si>
  <si>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</si>
  <si>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</si>
  <si>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</si>
  <si>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</si>
  <si>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</si>
  <si>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</si>
  <si>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</si>
  <si>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</si>
  <si>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</si>
  <si>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</si>
  <si>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</si>
  <si>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</si>
  <si>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</si>
  <si>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</si>
  <si>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</si>
  <si>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</si>
  <si>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</si>
  <si>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</si>
  <si>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</si>
  <si>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</si>
  <si>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</si>
  <si>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</si>
  <si>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</si>
  <si>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</si>
  <si>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</si>
  <si>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</si>
  <si>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</si>
  <si>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</si>
  <si>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</si>
  <si>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</si>
  <si>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</si>
  <si>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</si>
  <si>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</si>
  <si>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</si>
  <si>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</si>
  <si>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</si>
  <si>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</si>
  <si>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</si>
  <si>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</si>
  <si>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</si>
  <si>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</si>
  <si>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</si>
  <si>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</si>
  <si>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</si>
  <si>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</si>
  <si>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</si>
  <si>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</si>
  <si>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</si>
  <si>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</si>
  <si>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</si>
  <si>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</si>
  <si>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</si>
  <si>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</si>
  <si>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</si>
  <si>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</si>
  <si>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</si>
  <si>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</si>
  <si>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</si>
  <si>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</si>
  <si>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</si>
  <si>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</si>
  <si>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</si>
  <si>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</si>
  <si>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</si>
  <si>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</si>
  <si>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</si>
  <si>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</si>
  <si>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</si>
  <si>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</si>
  <si>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</si>
  <si>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</si>
  <si>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</si>
  <si>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</si>
  <si>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</si>
  <si>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</si>
  <si>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</si>
  <si>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</si>
  <si>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</si>
  <si>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</si>
  <si>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</si>
  <si>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</si>
  <si>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</si>
  <si>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</si>
  <si>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</si>
  <si>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</si>
  <si>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</si>
  <si>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</si>
  <si>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</si>
  <si>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</si>
  <si>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</si>
  <si>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</si>
  <si>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</si>
  <si>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</si>
  <si>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</si>
  <si>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</si>
  <si>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</si>
  <si>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</si>
  <si>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</si>
  <si>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</si>
  <si>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</si>
  <si>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</si>
  <si>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</si>
  <si>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</si>
  <si>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</si>
  <si>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</si>
  <si>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</si>
  <si>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</si>
  <si>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</si>
  <si>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</si>
  <si>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</si>
  <si>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</si>
  <si>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</si>
  <si>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</si>
  <si>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</si>
  <si>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</si>
  <si>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</si>
  <si>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</si>
  <si>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</si>
  <si>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</si>
  <si>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</si>
  <si>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</si>
  <si>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</si>
  <si>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</si>
  <si>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</si>
  <si>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</si>
  <si>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</si>
  <si>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</si>
  <si>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</si>
  <si>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</si>
  <si>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</si>
  <si>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</si>
  <si>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</si>
  <si>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</si>
  <si>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</si>
  <si>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</si>
  <si>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</si>
  <si>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</si>
  <si>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</si>
  <si>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</si>
  <si>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</si>
  <si>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</si>
  <si>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</si>
  <si>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</si>
  <si>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</si>
  <si>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</si>
  <si>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</si>
  <si>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</si>
  <si>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</si>
  <si>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</si>
  <si>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</si>
  <si>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</si>
  <si>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</si>
  <si>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</si>
  <si>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</si>
  <si>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</si>
  <si>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</si>
  <si>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</si>
  <si>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</si>
  <si>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</si>
  <si>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</si>
  <si>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</si>
  <si>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</si>
  <si>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</si>
  <si>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</si>
  <si>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</si>
  <si>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</si>
  <si>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</si>
  <si>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</si>
  <si>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</si>
  <si>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</si>
  <si>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</si>
  <si>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</si>
  <si>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</si>
  <si>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</si>
  <si>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</si>
  <si>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</si>
  <si>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</si>
  <si>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</si>
  <si>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</si>
  <si>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</si>
  <si>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</si>
  <si>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</si>
  <si>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</si>
  <si>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</si>
  <si>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</si>
  <si>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</si>
  <si>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</si>
  <si>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</si>
  <si>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</si>
  <si>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</si>
  <si>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</si>
  <si>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</si>
  <si>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</si>
  <si>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</si>
  <si>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</si>
  <si>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</si>
  <si>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</si>
  <si>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</si>
  <si>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</si>
  <si>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</si>
  <si>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</si>
  <si>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</si>
  <si>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</si>
  <si>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</si>
  <si>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</si>
  <si>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</si>
  <si>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</si>
  <si>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</si>
  <si>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</si>
  <si>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</si>
  <si>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</si>
  <si>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</si>
  <si>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</si>
  <si>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</si>
  <si>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</si>
  <si>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</si>
  <si>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</si>
  <si>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</si>
  <si>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</si>
  <si>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</si>
  <si>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</si>
  <si>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</si>
  <si>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</si>
  <si>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</si>
  <si>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</si>
  <si>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</si>
  <si>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</si>
  <si>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</si>
  <si>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</si>
  <si>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</si>
  <si>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</si>
  <si>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</si>
  <si>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</si>
  <si>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</si>
  <si>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</si>
  <si>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</si>
  <si>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</si>
  <si>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</si>
  <si>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</si>
  <si>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</si>
  <si>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</si>
  <si>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</si>
  <si>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</si>
  <si>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</si>
  <si>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</si>
  <si>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</si>
  <si>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</si>
  <si>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</si>
  <si>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</si>
  <si>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</si>
  <si>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</si>
  <si>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</si>
  <si>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</si>
  <si>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</si>
  <si>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</si>
  <si>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</si>
  <si>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</si>
  <si>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</si>
  <si>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</si>
  <si>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</si>
  <si>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</si>
  <si>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</si>
  <si>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</si>
  <si>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</si>
  <si>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</si>
  <si>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</si>
  <si>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</si>
  <si>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</si>
  <si>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</si>
  <si>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</si>
  <si>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</si>
  <si>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</si>
  <si>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</si>
  <si>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</si>
  <si>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</si>
  <si>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</si>
  <si>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</si>
  <si>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</si>
  <si>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</si>
  <si>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</si>
  <si>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</si>
  <si>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</si>
  <si>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</si>
  <si>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</si>
  <si>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</si>
  <si>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</si>
  <si>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</si>
  <si>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</si>
  <si>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</si>
  <si>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</si>
  <si>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</si>
  <si>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</si>
  <si>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</si>
  <si>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</si>
  <si>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</si>
  <si>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</si>
  <si>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</si>
  <si>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</si>
  <si>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</si>
  <si>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</si>
  <si>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</si>
  <si>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</si>
  <si>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</si>
  <si>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</si>
  <si>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</si>
  <si>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</si>
  <si>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</si>
  <si>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</si>
  <si>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</si>
  <si>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</si>
  <si>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</si>
  <si>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</si>
  <si>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</si>
  <si>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</si>
  <si>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</si>
  <si>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</si>
  <si>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</si>
  <si>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</si>
  <si>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</si>
  <si>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</si>
  <si>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</si>
  <si>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</si>
  <si>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</si>
  <si>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</si>
  <si>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</si>
  <si>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</si>
  <si>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</si>
  <si>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</si>
  <si>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</si>
  <si>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</si>
  <si>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</si>
  <si>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</si>
  <si>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</si>
  <si>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</si>
  <si>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</si>
  <si>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</si>
  <si>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</si>
  <si>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</si>
  <si>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</si>
  <si>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</si>
  <si>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</si>
  <si>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</si>
  <si>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</si>
  <si>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</si>
  <si>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</si>
  <si>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</si>
  <si>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</si>
  <si>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</si>
  <si>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</si>
  <si>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</si>
  <si>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</si>
  <si>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</si>
  <si>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</si>
  <si>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</si>
  <si>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</si>
  <si>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</si>
  <si>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</si>
  <si>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</si>
  <si>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</si>
  <si>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</si>
  <si>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</si>
  <si>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</si>
  <si>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</si>
  <si>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</si>
  <si>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</si>
  <si>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</si>
  <si>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</si>
  <si>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</si>
  <si>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</si>
  <si>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</si>
  <si>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</si>
  <si>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</si>
  <si>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</si>
  <si>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</si>
  <si>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</si>
  <si>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</si>
  <si>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</si>
  <si>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</si>
  <si>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</si>
  <si>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</si>
  <si>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</si>
  <si>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</si>
  <si>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</si>
  <si>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</si>
  <si>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</si>
  <si>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</si>
  <si>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</si>
  <si>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</si>
  <si>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</si>
  <si>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</si>
  <si>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</si>
  <si>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</si>
  <si>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</si>
  <si>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</si>
  <si>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</si>
  <si>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</si>
  <si>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</si>
  <si>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</si>
  <si>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</si>
  <si>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</si>
  <si>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</si>
  <si>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</si>
  <si>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</si>
  <si>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</si>
  <si>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</si>
  <si>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</si>
  <si>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</si>
  <si>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</si>
  <si>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</si>
  <si>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</si>
  <si>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</si>
  <si>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</si>
  <si>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</si>
  <si>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</si>
  <si>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</si>
  <si>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</si>
  <si>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</si>
  <si>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</si>
  <si>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</si>
  <si>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</si>
  <si>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</si>
  <si>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</si>
  <si>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</si>
  <si>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</si>
  <si>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</si>
  <si>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</si>
  <si>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</si>
  <si>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</si>
  <si>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</si>
  <si>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</si>
  <si>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</si>
  <si>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</si>
  <si>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</si>
  <si>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</si>
  <si>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</si>
  <si>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</si>
  <si>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</si>
  <si>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</si>
  <si>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</si>
  <si>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</si>
  <si>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</si>
  <si>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</si>
  <si>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</si>
  <si>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</si>
  <si>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</si>
  <si>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</si>
  <si>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</si>
  <si>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</si>
  <si>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</si>
  <si>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</si>
  <si>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</si>
  <si>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</si>
  <si>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</si>
  <si>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</si>
  <si>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</si>
  <si>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</si>
  <si>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</si>
  <si>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</si>
  <si>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</si>
  <si>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</si>
  <si>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</si>
  <si>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</si>
  <si>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</si>
  <si>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</si>
  <si>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</si>
  <si>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</si>
  <si>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</si>
  <si>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</si>
  <si>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</si>
  <si>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</si>
  <si>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</si>
  <si>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</si>
  <si>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</si>
  <si>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</si>
  <si>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</si>
  <si>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</si>
  <si>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</si>
  <si>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</si>
  <si>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</si>
  <si>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</si>
  <si>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</si>
  <si>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</si>
  <si>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</si>
  <si>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</si>
  <si>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</si>
  <si>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</si>
  <si>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</si>
  <si>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</si>
  <si>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</si>
  <si>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</si>
  <si>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</si>
  <si>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</si>
  <si>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</si>
  <si>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</si>
  <si>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</si>
  <si>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</si>
  <si>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</si>
  <si>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</si>
  <si>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</si>
  <si>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</si>
  <si>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</si>
  <si>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</si>
  <si>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</si>
  <si>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</si>
  <si>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</si>
  <si>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</si>
  <si>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</si>
  <si>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</si>
  <si>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</si>
  <si>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</si>
  <si>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</si>
  <si>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</si>
  <si>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</si>
  <si>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</si>
  <si>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</si>
  <si>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</si>
  <si>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</si>
  <si>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</si>
  <si>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</si>
  <si>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</si>
  <si>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</si>
  <si>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</si>
  <si>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</si>
  <si>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</si>
  <si>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</si>
  <si>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</si>
  <si>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</si>
  <si>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</si>
  <si>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</si>
  <si>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</si>
  <si>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</si>
  <si>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</si>
  <si>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</si>
  <si>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</si>
  <si>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</si>
  <si>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</si>
  <si>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</si>
  <si>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</si>
  <si>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</si>
  <si>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</si>
  <si>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</si>
  <si>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</si>
  <si>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</si>
  <si>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</si>
  <si>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</si>
  <si>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</si>
  <si>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</si>
  <si>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</si>
  <si>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</si>
  <si>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</si>
  <si>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</si>
  <si>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</si>
  <si>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</si>
  <si>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</si>
  <si>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</si>
  <si>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</si>
  <si>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</si>
  <si>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</si>
  <si>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</si>
  <si>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</si>
  <si>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</si>
  <si>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</si>
  <si>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</si>
  <si>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</si>
  <si>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</si>
  <si>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</si>
  <si>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</si>
  <si>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</si>
  <si>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</si>
  <si>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</si>
  <si>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</si>
  <si>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</si>
  <si>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</si>
  <si>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</si>
  <si>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</si>
  <si>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</si>
  <si>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</si>
  <si>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</si>
  <si>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</si>
  <si>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</si>
  <si>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</si>
  <si>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</si>
  <si>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</si>
  <si>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</si>
  <si>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</si>
  <si>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</si>
  <si>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</si>
  <si>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</si>
  <si>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</si>
  <si>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</si>
  <si>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</si>
  <si>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</si>
  <si>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</si>
  <si>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</si>
  <si>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</si>
  <si>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</si>
  <si>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</si>
  <si>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</si>
  <si>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</si>
  <si>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</si>
  <si>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</si>
  <si>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</si>
  <si>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</si>
  <si>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</si>
  <si>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</si>
  <si>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</si>
  <si>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</si>
  <si>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</si>
  <si>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</si>
  <si>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</si>
  <si>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</si>
  <si>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</si>
  <si>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</si>
  <si>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</si>
  <si>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</si>
  <si>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</si>
  <si>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</si>
  <si>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</si>
  <si>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</si>
  <si>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</si>
  <si>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</si>
  <si>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</si>
  <si>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</si>
  <si>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</si>
  <si>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</si>
  <si>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</si>
  <si>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</si>
  <si>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</si>
  <si>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</si>
  <si>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</si>
  <si>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</si>
  <si>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</si>
  <si>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</si>
  <si>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</si>
  <si>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</si>
  <si>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</si>
  <si>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</si>
  <si>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</si>
  <si>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</si>
  <si>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</si>
  <si>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</si>
  <si>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</si>
  <si>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</si>
  <si>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</si>
  <si>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</si>
  <si>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</si>
  <si>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</si>
  <si>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</si>
  <si>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</si>
  <si>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</si>
  <si>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</si>
  <si>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</si>
  <si>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</si>
  <si>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</si>
  <si>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</si>
  <si>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</si>
  <si>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</si>
  <si>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</si>
  <si>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</si>
  <si>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</si>
  <si>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</si>
  <si>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</si>
  <si>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</si>
  <si>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</si>
  <si>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</si>
  <si>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</si>
  <si>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</si>
  <si>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</si>
  <si>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</si>
  <si>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</si>
  <si>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</si>
  <si>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</si>
  <si>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</si>
  <si>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</si>
  <si>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</si>
  <si>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</si>
  <si>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</si>
  <si>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</si>
  <si>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</si>
  <si>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</si>
  <si>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</si>
  <si>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</si>
  <si>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</si>
  <si>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</si>
  <si>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</si>
  <si>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</si>
  <si>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</si>
  <si>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</si>
  <si>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</si>
  <si>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</si>
  <si>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</si>
  <si>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</si>
  <si>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</si>
  <si>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</si>
  <si>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</si>
  <si>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</si>
  <si>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</si>
  <si>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</si>
  <si>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</si>
  <si>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</si>
  <si>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</si>
  <si>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</si>
  <si>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</si>
  <si>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</si>
  <si>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</si>
  <si>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</si>
  <si>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</si>
  <si>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</si>
  <si>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</si>
  <si>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</si>
  <si>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</si>
  <si>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</si>
  <si>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</si>
  <si>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</si>
  <si>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</si>
  <si>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</si>
  <si>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</si>
  <si>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</si>
  <si>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</si>
  <si>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</si>
  <si>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</si>
  <si>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</si>
  <si>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</si>
  <si>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</si>
  <si>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</si>
  <si>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</si>
  <si>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</si>
  <si>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</si>
  <si>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</si>
  <si>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</si>
  <si>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</si>
  <si>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</si>
  <si>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</si>
  <si>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</si>
  <si>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</si>
  <si>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</si>
  <si>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</si>
  <si>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</si>
  <si>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</si>
  <si>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</si>
  <si>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</si>
  <si>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</si>
  <si>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</si>
  <si>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</si>
  <si>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</si>
  <si>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</si>
  <si>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</si>
  <si>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</si>
  <si>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</si>
  <si>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</si>
  <si>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</si>
  <si>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</si>
  <si>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</si>
  <si>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</si>
  <si>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</si>
  <si>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</si>
  <si>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</si>
  <si>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</si>
  <si>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</si>
  <si>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</si>
  <si>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</si>
  <si>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</si>
  <si>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</si>
  <si>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</si>
  <si>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</si>
  <si>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</si>
  <si>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</si>
  <si>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</si>
  <si>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</si>
  <si>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</si>
  <si>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</si>
  <si>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</si>
  <si>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</si>
  <si>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</si>
  <si>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</si>
  <si>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</si>
  <si>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</si>
  <si>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</si>
  <si>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</si>
  <si>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</si>
  <si>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</si>
  <si>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</si>
  <si>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</si>
  <si>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</si>
  <si>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</si>
  <si>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</si>
  <si>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</si>
  <si>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</si>
  <si>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</si>
  <si>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</si>
  <si>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</si>
  <si>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</si>
  <si>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</si>
  <si>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</si>
  <si>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</si>
  <si>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</si>
  <si>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</si>
  <si>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</si>
  <si>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</si>
  <si>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</si>
  <si>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</si>
  <si>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</si>
  <si>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</si>
  <si>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</si>
  <si>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</si>
  <si>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</si>
  <si>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</si>
  <si>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</si>
  <si>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</si>
  <si>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</si>
  <si>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</si>
  <si>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</si>
  <si>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</si>
  <si>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</si>
  <si>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</si>
  <si>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</si>
  <si>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</si>
  <si>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</si>
  <si>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</si>
  <si>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</si>
  <si>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</si>
  <si>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</si>
  <si>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</si>
  <si>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</si>
  <si>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</si>
  <si>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</si>
  <si>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</si>
  <si>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</si>
  <si>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</si>
  <si>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</si>
  <si>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</si>
  <si>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</si>
  <si>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</si>
  <si>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</si>
  <si>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</si>
  <si>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</si>
  <si>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</si>
  <si>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</si>
  <si>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</si>
  <si>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</si>
  <si>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</si>
  <si>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</si>
  <si>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</si>
  <si>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</si>
  <si>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</si>
  <si>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</si>
  <si>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</si>
  <si>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</si>
  <si>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</si>
  <si>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</si>
  <si>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</si>
  <si>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</si>
  <si>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</si>
  <si>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</si>
  <si>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</si>
  <si>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</si>
  <si>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</si>
  <si>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</si>
  <si>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</si>
  <si>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</si>
  <si>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</si>
  <si>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</si>
  <si>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</si>
  <si>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</si>
  <si>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</si>
  <si>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</si>
  <si>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</si>
  <si>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</si>
  <si>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</si>
  <si>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</si>
  <si>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</si>
  <si>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</si>
  <si>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</si>
  <si>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</si>
  <si>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</si>
  <si>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</si>
  <si>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</si>
  <si>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</si>
  <si>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</si>
  <si>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</si>
  <si>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</si>
  <si>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</si>
  <si>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</si>
  <si>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</si>
  <si>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</si>
  <si>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</si>
  <si>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</si>
  <si>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</si>
  <si>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</si>
  <si>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</si>
  <si>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</si>
  <si>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</si>
  <si>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</si>
  <si>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</si>
  <si>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</si>
  <si>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</si>
  <si>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</si>
  <si>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</si>
  <si>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</si>
  <si>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</si>
  <si>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</si>
  <si>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</si>
  <si>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</si>
  <si>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</si>
  <si>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</si>
  <si>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</si>
  <si>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</si>
  <si>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</si>
  <si>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</si>
  <si>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</si>
  <si>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</si>
  <si>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</si>
  <si>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</si>
  <si>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</si>
  <si>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</si>
  <si>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</si>
  <si>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</si>
  <si>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</si>
  <si>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</si>
  <si>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</si>
  <si>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</si>
  <si>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</si>
  <si>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</si>
  <si>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</si>
  <si>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</si>
  <si>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</si>
  <si>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</si>
  <si>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</si>
  <si>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</si>
  <si>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</si>
  <si>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</si>
  <si>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</si>
  <si>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</si>
  <si>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</si>
  <si>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</si>
  <si>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</si>
  <si>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</si>
  <si>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</si>
  <si>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</si>
  <si>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</si>
  <si>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</si>
  <si>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</si>
  <si>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</si>
  <si>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</si>
  <si>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</si>
  <si>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</si>
  <si>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</si>
  <si>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</si>
  <si>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</si>
  <si>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</si>
  <si>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</si>
  <si>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</si>
  <si>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</si>
  <si>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</si>
  <si>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</si>
  <si>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</si>
  <si>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</si>
  <si>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</si>
  <si>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</si>
  <si>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</si>
  <si>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</si>
  <si>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</si>
  <si>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</si>
  <si>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</si>
  <si>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</si>
  <si>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</si>
  <si>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</si>
  <si>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</si>
  <si>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</si>
  <si>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</si>
  <si>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</si>
  <si>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</si>
  <si>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</si>
  <si>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</si>
  <si>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</si>
  <si>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</si>
  <si>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</si>
  <si>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</si>
  <si>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</si>
  <si>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</si>
  <si>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</si>
  <si>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</si>
  <si>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</si>
  <si>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</si>
  <si>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</si>
  <si>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</si>
  <si>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</si>
  <si>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</si>
  <si>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</si>
  <si>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</si>
  <si>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</si>
  <si>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</si>
  <si>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</si>
  <si>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</si>
  <si>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</si>
  <si>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</si>
  <si>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</si>
  <si>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</si>
  <si>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</si>
  <si>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</si>
  <si>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</si>
  <si>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</si>
  <si>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</si>
  <si>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</si>
  <si>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</si>
  <si>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</si>
  <si>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</si>
  <si>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</si>
  <si>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</si>
  <si>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</si>
  <si>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</si>
  <si>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</si>
  <si>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</si>
  <si>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</si>
  <si>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</si>
  <si>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</si>
  <si>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</si>
  <si>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</si>
  <si>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</si>
  <si>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</si>
  <si>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</si>
  <si>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</si>
  <si>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</si>
  <si>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</si>
  <si>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</si>
  <si>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</si>
  <si>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</si>
  <si>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</si>
  <si>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</si>
  <si>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</si>
  <si>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</si>
  <si>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</si>
  <si>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</si>
  <si>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</si>
  <si>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</si>
  <si>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</si>
  <si>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</si>
  <si>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</si>
  <si>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</si>
  <si>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</si>
  <si>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</si>
  <si>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</si>
  <si>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</si>
  <si>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</si>
  <si>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</si>
  <si>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</si>
  <si>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</si>
  <si>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</si>
  <si>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</si>
  <si>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</si>
  <si>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</si>
  <si>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</si>
  <si>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</si>
  <si>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</si>
  <si>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</si>
  <si>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</si>
  <si>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</si>
  <si>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</si>
  <si>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</si>
  <si>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</si>
  <si>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</si>
  <si>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</si>
  <si>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</si>
  <si>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</si>
  <si>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</si>
  <si>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</si>
  <si>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</si>
  <si>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</si>
  <si>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</si>
  <si>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</si>
  <si>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</si>
  <si>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</si>
  <si>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</si>
  <si>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</si>
  <si>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</si>
  <si>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</si>
  <si>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</si>
  <si>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</si>
  <si>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</si>
  <si>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</si>
  <si>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</si>
  <si>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</si>
  <si>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</si>
  <si>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</si>
  <si>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</si>
  <si>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</si>
  <si>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</si>
  <si>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</si>
  <si>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</si>
  <si>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</si>
  <si>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</si>
  <si>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</si>
  <si>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</si>
  <si>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</si>
  <si>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</si>
  <si>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</si>
  <si>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</si>
  <si>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</si>
  <si>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</si>
  <si>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</si>
  <si>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</si>
  <si>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</si>
  <si>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</si>
  <si>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</si>
  <si>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</si>
  <si>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</si>
  <si>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</si>
  <si>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</si>
  <si>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</si>
  <si>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</si>
  <si>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</si>
  <si>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</si>
  <si>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</si>
  <si>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</si>
  <si>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</si>
  <si>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</si>
  <si>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</si>
  <si>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</si>
  <si>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</si>
  <si>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</si>
  <si>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</si>
  <si>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</si>
  <si>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</si>
  <si>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</si>
  <si>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</si>
  <si>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</si>
  <si>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</si>
  <si>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</si>
  <si>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</si>
  <si>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</si>
  <si>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</si>
  <si>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</si>
  <si>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</si>
  <si>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</si>
  <si>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</si>
  <si>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</si>
  <si>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</si>
  <si>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</si>
  <si>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</si>
  <si>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</si>
  <si>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</si>
  <si>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</si>
  <si>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</si>
  <si>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</si>
  <si>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</si>
  <si>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</si>
  <si>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</si>
  <si>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</si>
  <si>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</si>
  <si>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</si>
  <si>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</si>
  <si>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</si>
  <si>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</si>
  <si>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</si>
  <si>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</si>
  <si>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</si>
  <si>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</si>
  <si>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</si>
  <si>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</si>
  <si>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</si>
  <si>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</si>
  <si>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</si>
  <si>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</si>
  <si>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</si>
  <si>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</si>
  <si>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</si>
  <si>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</si>
  <si>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</si>
  <si>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</si>
  <si>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</si>
  <si>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</si>
  <si>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</si>
  <si>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</si>
  <si>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</si>
  <si>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</si>
  <si>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</si>
  <si>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</si>
  <si>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</si>
  <si>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</si>
  <si>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</si>
  <si>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</si>
  <si>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</si>
  <si>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</si>
  <si>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</si>
  <si>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</si>
  <si>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</si>
  <si>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</si>
  <si>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</si>
  <si>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</si>
  <si>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</si>
  <si>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</si>
  <si>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</si>
  <si>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</si>
  <si>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</si>
  <si>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</si>
  <si>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</si>
  <si>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</si>
  <si>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</si>
  <si>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</si>
  <si>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</si>
  <si>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</si>
  <si>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</si>
  <si>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</si>
  <si>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</si>
  <si>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</si>
  <si>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</si>
  <si>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</si>
  <si>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</si>
  <si>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</si>
  <si>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</si>
  <si>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</si>
  <si>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</si>
  <si>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</si>
  <si>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</si>
  <si>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</si>
  <si>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</si>
  <si>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</si>
  <si>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</si>
  <si>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</si>
  <si>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</si>
  <si>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</si>
  <si>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</si>
  <si>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</si>
  <si>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</si>
  <si>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</si>
  <si>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</si>
  <si>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</si>
  <si>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</si>
  <si>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</si>
  <si>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</si>
  <si>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</si>
  <si>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</si>
  <si>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</si>
  <si>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</si>
  <si>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</si>
  <si>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</si>
  <si>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</si>
  <si>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</si>
  <si>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</si>
  <si>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</si>
  <si>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</si>
  <si>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</si>
  <si>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</si>
  <si>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</si>
  <si>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</si>
  <si>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</si>
  <si>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</si>
  <si>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</si>
  <si>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</si>
  <si>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</si>
  <si>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</si>
  <si>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</si>
  <si>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</si>
  <si>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</si>
  <si>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</si>
  <si>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</si>
  <si>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</si>
  <si>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</si>
  <si>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</si>
  <si>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</si>
  <si>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</si>
  <si>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</si>
  <si>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</si>
  <si>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</si>
  <si>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</si>
  <si>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</si>
  <si>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</si>
  <si>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</si>
  <si>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</si>
  <si>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</si>
  <si>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</si>
  <si>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</si>
  <si>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</si>
  <si>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</si>
  <si>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</si>
  <si>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</si>
  <si>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</si>
  <si>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</si>
  <si>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</si>
  <si>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</si>
  <si>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</si>
  <si>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</si>
  <si>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</si>
  <si>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</si>
  <si>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</si>
  <si>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</si>
  <si>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</si>
  <si>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</si>
  <si>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</si>
  <si>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</si>
  <si>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</si>
  <si>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</si>
  <si>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</si>
  <si>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</si>
  <si>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</si>
  <si>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</si>
  <si>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</si>
  <si>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</si>
  <si>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</si>
  <si>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</si>
  <si>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</si>
  <si>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</si>
  <si>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</si>
  <si>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</si>
  <si>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</si>
  <si>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</si>
  <si>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</si>
  <si>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</si>
  <si>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</si>
  <si>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</si>
  <si>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</si>
  <si>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</si>
  <si>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</si>
  <si>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</si>
  <si>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</si>
  <si>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</si>
  <si>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</si>
  <si>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</si>
  <si>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</si>
  <si>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</si>
  <si>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</si>
  <si>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</si>
  <si>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</si>
  <si>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</si>
  <si>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</si>
  <si>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</si>
  <si>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</si>
  <si>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</si>
  <si>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</si>
  <si>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</si>
  <si>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</si>
  <si>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</si>
  <si>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</si>
  <si>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</si>
  <si>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</si>
  <si>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</si>
  <si>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</si>
  <si>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</si>
  <si>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</si>
  <si>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</si>
  <si>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</si>
  <si>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</si>
  <si>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</si>
  <si>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</si>
  <si>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</si>
  <si>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</si>
  <si>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</si>
  <si>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</si>
  <si>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</si>
  <si>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</si>
  <si>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</si>
  <si>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</si>
  <si>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</si>
  <si>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</si>
  <si>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</si>
  <si>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</si>
  <si>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</si>
  <si>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</si>
  <si>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</si>
  <si>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</si>
  <si>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</si>
  <si>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</si>
  <si>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</si>
  <si>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</si>
  <si>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</si>
  <si>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</si>
  <si>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</si>
  <si>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</si>
  <si>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</si>
  <si>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</si>
  <si>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</si>
  <si>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</si>
  <si>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</si>
  <si>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</si>
  <si>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</si>
  <si>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</si>
  <si>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</si>
  <si>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</si>
  <si>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</si>
  <si>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</si>
  <si>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</si>
  <si>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</si>
  <si>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</si>
  <si>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</si>
  <si>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</si>
  <si>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</si>
  <si>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</si>
  <si>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</si>
  <si>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</si>
  <si>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</si>
  <si>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</si>
  <si>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</si>
  <si>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</si>
  <si>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</si>
  <si>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</si>
  <si>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</si>
  <si>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</si>
  <si>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</si>
  <si>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</si>
  <si>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</si>
  <si>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</si>
  <si>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</si>
  <si>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</si>
  <si>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</si>
  <si>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</si>
  <si>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</si>
  <si>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</si>
  <si>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</si>
  <si>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</si>
  <si>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</si>
  <si>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</si>
  <si>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</si>
  <si>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</si>
  <si>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</si>
  <si>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</si>
  <si>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</si>
  <si>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</si>
  <si>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</si>
  <si>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</si>
  <si>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</si>
  <si>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</si>
  <si>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</si>
  <si>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</si>
  <si>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</si>
  <si>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</si>
  <si>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</si>
  <si>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</si>
  <si>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</si>
  <si>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</si>
  <si>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</si>
  <si>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</si>
  <si>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</si>
  <si>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</si>
  <si>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</si>
  <si>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</si>
  <si>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</si>
  <si>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</si>
  <si>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</si>
  <si>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</si>
  <si>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</si>
  <si>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</si>
  <si>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</si>
  <si>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</si>
  <si>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</si>
  <si>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</si>
  <si>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</si>
  <si>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</si>
  <si>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</si>
  <si>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</si>
  <si>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</si>
  <si>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</si>
  <si>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</si>
  <si>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</si>
  <si>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</si>
  <si>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</si>
  <si>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</si>
  <si>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</si>
  <si>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</si>
  <si>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</si>
  <si>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</si>
  <si>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</si>
  <si>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</si>
  <si>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</si>
  <si>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</si>
  <si>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</si>
  <si>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</si>
  <si>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</si>
  <si>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</si>
  <si>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</si>
  <si>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</si>
  <si>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</si>
  <si>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</si>
  <si>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</si>
  <si>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</si>
  <si>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</si>
  <si>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</si>
  <si>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</si>
  <si>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</si>
  <si>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</si>
  <si>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</si>
  <si>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</si>
  <si>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</si>
  <si>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</si>
  <si>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</si>
  <si>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</si>
  <si>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</si>
  <si>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</si>
  <si>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</si>
  <si>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</si>
  <si>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</si>
  <si>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</si>
  <si>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</si>
  <si>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</si>
  <si>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</si>
  <si>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</si>
  <si>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</si>
  <si>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</si>
  <si>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</si>
  <si>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</si>
  <si>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</si>
  <si>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</si>
  <si>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</si>
  <si>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</si>
  <si>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</si>
  <si>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</si>
  <si>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</si>
  <si>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</si>
  <si>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</si>
  <si>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</si>
  <si>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</si>
  <si>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</si>
  <si>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</si>
  <si>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</si>
  <si>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</si>
  <si>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</si>
  <si>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</si>
  <si>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</si>
  <si>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</si>
  <si>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</si>
  <si>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</si>
  <si>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</si>
  <si>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</si>
  <si>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</si>
  <si>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</si>
  <si>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</si>
  <si>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</si>
  <si>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</si>
  <si>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</si>
  <si>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</si>
  <si>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</si>
  <si>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</si>
  <si>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</si>
  <si>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</si>
  <si>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</si>
  <si>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</si>
  <si>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</si>
  <si>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</si>
  <si>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</si>
  <si>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</si>
  <si>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</si>
  <si>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</si>
  <si>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</si>
  <si>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</si>
  <si>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</si>
  <si>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</si>
  <si>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</si>
  <si>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</si>
  <si>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</si>
  <si>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</si>
  <si>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</si>
  <si>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</si>
  <si>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</si>
  <si>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</si>
  <si>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</si>
  <si>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</si>
  <si>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</si>
  <si>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</si>
  <si>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</si>
  <si>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</si>
  <si>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</si>
  <si>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</si>
  <si>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</si>
  <si>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</si>
  <si>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</si>
  <si>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</si>
  <si>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</si>
  <si>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</si>
  <si>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</si>
  <si>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</si>
  <si>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</si>
  <si>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</si>
  <si>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</si>
  <si>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</si>
  <si>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</si>
  <si>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</si>
  <si>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</si>
  <si>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</si>
  <si>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</si>
  <si>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</si>
  <si>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</si>
  <si>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</si>
  <si>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</si>
  <si>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</si>
  <si>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</si>
  <si>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</si>
  <si>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</si>
  <si>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</si>
  <si>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</si>
  <si>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</si>
  <si>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</si>
  <si>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</si>
  <si>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</si>
  <si>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</si>
  <si>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</si>
  <si>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</si>
  <si>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</si>
  <si>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</si>
  <si>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</si>
  <si>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</si>
  <si>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</si>
  <si>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</si>
  <si>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</si>
  <si>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</si>
  <si>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</si>
  <si>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</si>
  <si>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</si>
  <si>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</si>
  <si>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</si>
  <si>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</si>
  <si>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</si>
  <si>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</si>
  <si>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</si>
  <si>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</si>
  <si>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</si>
  <si>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</si>
  <si>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</si>
  <si>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</si>
  <si>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</si>
  <si>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</si>
  <si>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</si>
  <si>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</si>
  <si>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</si>
  <si>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</si>
  <si>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</si>
  <si>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</si>
  <si>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</si>
  <si>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</si>
  <si>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</si>
  <si>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</si>
  <si>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</si>
  <si>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</si>
  <si>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</si>
  <si>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</si>
  <si>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</si>
  <si>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</si>
  <si>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</si>
  <si>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</si>
  <si>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</si>
  <si>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</si>
  <si>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</si>
  <si>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</si>
  <si>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</si>
  <si>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</si>
  <si>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</si>
  <si>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</si>
  <si>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</si>
  <si>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</si>
  <si>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</si>
  <si>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</si>
  <si>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</si>
  <si>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</si>
  <si>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</si>
  <si>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</si>
  <si>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</si>
  <si>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</si>
  <si>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</si>
  <si>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</si>
  <si>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</si>
  <si>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</si>
  <si>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</si>
  <si>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</si>
  <si>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</si>
  <si>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</si>
  <si>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</si>
  <si>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</si>
  <si>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</si>
  <si>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</si>
  <si>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</si>
  <si>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</si>
  <si>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</si>
  <si>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</si>
  <si>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</si>
  <si>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</si>
  <si>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</si>
  <si>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</si>
  <si>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</si>
  <si>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</si>
  <si>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</si>
  <si>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</si>
  <si>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</si>
  <si>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</si>
  <si>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</si>
  <si>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</si>
  <si>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</si>
  <si>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</si>
  <si>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</si>
  <si>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</si>
  <si>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</si>
  <si>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</si>
  <si>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</si>
  <si>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</si>
  <si>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</si>
  <si>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</si>
  <si>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</si>
  <si>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</si>
  <si>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</si>
  <si>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</si>
  <si>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</si>
  <si>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</si>
  <si>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</si>
  <si>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</si>
  <si>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</si>
  <si>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</si>
  <si>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</si>
  <si>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</si>
  <si>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</si>
  <si>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</si>
  <si>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</si>
  <si>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</si>
  <si>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</si>
  <si>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</si>
  <si>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</si>
  <si>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</si>
  <si>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</si>
  <si>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</si>
  <si>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</si>
  <si>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</si>
  <si>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</si>
  <si>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</si>
  <si>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</si>
  <si>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</si>
  <si>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</si>
  <si>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</si>
  <si>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</si>
  <si>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</si>
  <si>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</si>
  <si>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</si>
  <si>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</si>
  <si>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</si>
  <si>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</si>
  <si>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</si>
  <si>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</si>
  <si>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</si>
  <si>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</si>
  <si>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</si>
  <si>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</si>
  <si>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</si>
  <si>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</si>
  <si>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</si>
  <si>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</si>
  <si>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</si>
  <si>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</si>
  <si>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</si>
  <si>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</si>
  <si>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</si>
  <si>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</si>
  <si>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</si>
  <si>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</si>
  <si>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</si>
  <si>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</si>
  <si>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</si>
  <si>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</si>
  <si>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</si>
  <si>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</si>
  <si>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</si>
  <si>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</si>
  <si>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</si>
  <si>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</si>
  <si>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</si>
  <si>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</si>
  <si>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</si>
  <si>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</si>
  <si>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</si>
  <si>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</si>
  <si>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</si>
  <si>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</si>
  <si>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</si>
  <si>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</si>
  <si>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</si>
  <si>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</si>
  <si>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</si>
  <si>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</si>
  <si>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</si>
  <si>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</si>
  <si>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</si>
  <si>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</si>
  <si>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</si>
  <si>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</si>
  <si>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</si>
  <si>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</si>
  <si>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</si>
  <si>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</si>
  <si>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</si>
  <si>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</si>
  <si>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</si>
  <si>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</si>
  <si>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</si>
  <si>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</si>
  <si>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</si>
  <si>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</si>
  <si>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Column Labels</t>
  </si>
  <si>
    <t>Row Labels</t>
  </si>
  <si>
    <t>Count of Call Id</t>
  </si>
  <si>
    <t>Average of TalkDuration</t>
  </si>
  <si>
    <t>Average of Speed of Answer</t>
  </si>
  <si>
    <t>Average of Satisfaction rating</t>
  </si>
  <si>
    <t>(All)</t>
  </si>
  <si>
    <t>Sum of Satisfaction rating</t>
  </si>
  <si>
    <t>Sum of TalkDuration</t>
  </si>
  <si>
    <t>week</t>
  </si>
  <si>
    <t>Answered</t>
  </si>
  <si>
    <t>Avg of Speed of Answer</t>
  </si>
  <si>
    <t>Avg Talk Duration</t>
  </si>
  <si>
    <t xml:space="preserve"> Satisfaction rating %</t>
  </si>
  <si>
    <t>Abandoned rating %</t>
  </si>
  <si>
    <t>Avg Call/Min</t>
  </si>
  <si>
    <t>TOTAL CALLS</t>
  </si>
  <si>
    <t>Avg Speed of Answer</t>
  </si>
  <si>
    <t>Avg TalkDuration</t>
  </si>
  <si>
    <t>Satisfaction rating %</t>
  </si>
  <si>
    <t>Call Resolution %</t>
  </si>
  <si>
    <t>Week</t>
  </si>
  <si>
    <t>Display</t>
  </si>
  <si>
    <t>Total Calls</t>
  </si>
  <si>
    <t>order of  weeks</t>
  </si>
  <si>
    <t>total calls</t>
  </si>
  <si>
    <t>Talk Duration</t>
  </si>
  <si>
    <t>Agent name</t>
  </si>
  <si>
    <t>Satisfaction number</t>
  </si>
  <si>
    <t>Total</t>
  </si>
  <si>
    <t>CR Trend</t>
  </si>
  <si>
    <t>Answered Calls</t>
  </si>
  <si>
    <t>Column1</t>
  </si>
  <si>
    <t>call minutes</t>
  </si>
  <si>
    <t xml:space="preserve"> Satisfaction Overall</t>
  </si>
  <si>
    <t>Satisfactory Calls</t>
  </si>
  <si>
    <t>Satisfied</t>
  </si>
  <si>
    <t>Not Satisfied</t>
  </si>
  <si>
    <t>Average Speed of Answer</t>
  </si>
  <si>
    <t>Abandoned cals</t>
  </si>
  <si>
    <t>calls lessthan 180 seconds rateing %</t>
  </si>
  <si>
    <t>CR Trend5</t>
  </si>
  <si>
    <t xml:space="preserve"> Satisfaction calls</t>
  </si>
  <si>
    <t>Abandoned rcalls</t>
  </si>
  <si>
    <t>Column2</t>
  </si>
  <si>
    <t>position</t>
  </si>
  <si>
    <t>unique value</t>
  </si>
  <si>
    <t>agents name</t>
  </si>
  <si>
    <t>Departmen</t>
  </si>
  <si>
    <t>Avg of Speed of Answer2</t>
  </si>
  <si>
    <t>Abandon Rate</t>
  </si>
  <si>
    <t>not answered</t>
  </si>
  <si>
    <t>unique value2</t>
  </si>
  <si>
    <t>Total calls lessthan 180 seconds</t>
  </si>
  <si>
    <r>
      <t xml:space="preserve">Satisfaction less than equal </t>
    </r>
    <r>
      <rPr>
        <sz val="8"/>
        <color theme="0"/>
        <rFont val="Calibri"/>
        <family val="2"/>
        <scheme val="minor"/>
      </rPr>
      <t>to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</si>
</sst>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400]h:mm:ss\ AM/PM"/>
    <numFmt numFmtId="165" formatCode="0.0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ourier New"/>
      <family val="3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sz val="11"/>
      <color rgb="FF004846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ourier New"/>
      <family val="3"/>
    </font>
  </fonts>
  <fills count="19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6795556505021"/>
        <bgColor theme="0" tint="-0.14996795556505021"/>
      </patternFill>
    </fill>
    <fill>
      <patternFill patternType="solid">
        <fgColor rgb="FF001E1D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Continuous" vertical="center"/>
    </xf>
    <xf numFmtId="0" fontId="3" fillId="3" borderId="0" xfId="0" applyFont="1" applyFill="1" applyAlignment="1">
      <alignment horizontal="centerContinuous" vertical="center"/>
    </xf>
    <xf numFmtId="0" fontId="3" fillId="4" borderId="0" xfId="0" applyFont="1" applyFill="1" applyAlignment="1">
      <alignment horizontal="centerContinuous" vertical="center"/>
    </xf>
    <xf numFmtId="0" fontId="3" fillId="5" borderId="0" xfId="0" applyFont="1" applyFill="1" applyAlignment="1">
      <alignment horizontal="centerContinuous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6" borderId="0" xfId="0" applyFont="1" applyFill="1" applyAlignment="1">
      <alignment horizontal="centerContinuous" vertical="center"/>
    </xf>
    <xf numFmtId="10" fontId="0" fillId="0" borderId="0" xfId="0" applyNumberFormat="1" applyAlignment="1">
      <alignment horizontal="center" vertical="center"/>
    </xf>
    <xf numFmtId="0" fontId="4" fillId="7" borderId="0" xfId="0" applyFont="1" applyFill="1" applyAlignment="1">
      <alignment horizontal="centerContinuous" vertical="center"/>
    </xf>
    <xf numFmtId="10" fontId="3" fillId="7" borderId="0" xfId="0" applyNumberFormat="1" applyFont="1" applyFill="1" applyAlignment="1">
      <alignment horizontal="centerContinuous" vertical="center"/>
    </xf>
    <xf numFmtId="0" fontId="0" fillId="8" borderId="0" xfId="0" applyFill="1" applyAlignment="1">
      <alignment horizontal="centerContinuous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" fillId="9" borderId="0" xfId="0" applyFont="1" applyFill="1" applyAlignment="1">
      <alignment horizontal="centerContinuous"/>
    </xf>
    <xf numFmtId="0" fontId="0" fillId="10" borderId="0" xfId="0" applyFill="1" applyAlignment="1">
      <alignment horizontal="centerContinuous"/>
    </xf>
    <xf numFmtId="0" fontId="0" fillId="11" borderId="0" xfId="0" applyFill="1" applyAlignment="1">
      <alignment horizontal="centerContinuous"/>
    </xf>
    <xf numFmtId="0" fontId="5" fillId="0" borderId="0" xfId="0" applyFont="1"/>
    <xf numFmtId="0" fontId="3" fillId="12" borderId="0" xfId="0" applyFont="1" applyFill="1" applyAlignment="1">
      <alignment horizontal="centerContinuous"/>
    </xf>
    <xf numFmtId="2" fontId="0" fillId="0" borderId="0" xfId="0" applyNumberFormat="1"/>
    <xf numFmtId="0" fontId="0" fillId="13" borderId="0" xfId="0" applyFill="1" applyAlignment="1">
      <alignment horizontal="centerContinuous"/>
    </xf>
    <xf numFmtId="164" fontId="0" fillId="0" borderId="0" xfId="0" applyNumberFormat="1"/>
    <xf numFmtId="0" fontId="0" fillId="14" borderId="0" xfId="0" applyFill="1" applyAlignment="1">
      <alignment horizontal="centerContinuous"/>
    </xf>
    <xf numFmtId="10" fontId="0" fillId="0" borderId="0" xfId="0" applyNumberFormat="1"/>
    <xf numFmtId="0" fontId="0" fillId="4" borderId="0" xfId="0" applyFill="1" applyAlignment="1">
      <alignment horizontal="centerContinuous"/>
    </xf>
    <xf numFmtId="0" fontId="3" fillId="15" borderId="0" xfId="0" applyFont="1" applyFill="1" applyAlignment="1">
      <alignment horizontal="centerContinuous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pivotButton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14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14" fontId="1" fillId="17" borderId="1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164" fontId="1" fillId="17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9" fillId="18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 applyProtection="1">
      <alignment horizontal="center" vertical="center"/>
      <protection locked="0"/>
    </xf>
    <xf numFmtId="2" fontId="3" fillId="0" borderId="0" xfId="0" applyNumberFormat="1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 applyProtection="1">
      <alignment horizontal="center"/>
      <protection locked="0"/>
    </xf>
    <xf numFmtId="2" fontId="3" fillId="0" borderId="0" xfId="0" applyNumberFormat="1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10" fontId="3" fillId="0" borderId="0" xfId="0" applyNumberFormat="1" applyFont="1" applyAlignment="1" applyProtection="1">
      <alignment horizontal="center"/>
      <protection locked="0"/>
    </xf>
    <xf numFmtId="10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" fontId="3" fillId="0" borderId="0" xfId="0" applyNumberFormat="1" applyFont="1" applyAlignment="1" applyProtection="1">
      <alignment horizontal="center"/>
      <protection locked="0"/>
    </xf>
    <xf numFmtId="0" fontId="6" fillId="0" borderId="0" xfId="0" applyFont="1" applyAlignment="1">
      <alignment horizontal="center" vertical="center"/>
    </xf>
    <xf numFmtId="0" fontId="3" fillId="0" borderId="0" xfId="0" applyFont="1" applyProtection="1">
      <protection locked="0"/>
    </xf>
    <xf numFmtId="2" fontId="3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10" fontId="3" fillId="0" borderId="0" xfId="0" applyNumberFormat="1" applyFont="1" applyProtection="1">
      <protection locked="0"/>
    </xf>
    <xf numFmtId="10" fontId="3" fillId="0" borderId="0" xfId="0" applyNumberFormat="1" applyFont="1"/>
    <xf numFmtId="165" fontId="3" fillId="0" borderId="0" xfId="0" applyNumberFormat="1" applyFont="1" applyAlignment="1">
      <alignment horizontal="center"/>
    </xf>
    <xf numFmtId="0" fontId="11" fillId="0" borderId="0" xfId="0" applyFont="1"/>
    <xf numFmtId="2" fontId="3" fillId="0" borderId="0" xfId="0" applyNumberFormat="1" applyFont="1"/>
    <xf numFmtId="165" fontId="3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Protection="1">
      <protection locked="0"/>
    </xf>
  </cellXfs>
  <cellStyles count="1">
    <cellStyle name="Normal" xfId="0" builtinId="0"/>
  </cellStyles>
  <dxfs count="243"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2" formatCode="0.0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" formatCode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2" formatCode="0.0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65" formatCode="0.0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  <numFmt numFmtId="14" formatCode="0.00%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65" formatCode="0.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64" formatCode="[$-F400]h:mm:ss\ AM/PM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2" formatCode="0.0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0" formatCode="General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color theme="0"/>
      </font>
    </dxf>
    <dxf>
      <font>
        <strike val="0"/>
        <outline val="0"/>
        <shadow val="0"/>
        <u val="none"/>
        <vertAlign val="baseline"/>
        <color theme="0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" formatCode="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[$-F400]h:mm:ss\ AM/PM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bottom" textRotation="0" wrapText="0" indent="0" justifyLastLine="0" shrinkToFit="0" readingOrder="0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numFmt numFmtId="14" formatCode="0.00%"/>
      <alignment horizontal="center" vertical="center"/>
    </dxf>
    <dxf>
      <alignment horizontal="center" vertical="center"/>
    </dxf>
    <dxf>
      <numFmt numFmtId="164" formatCode="[$-F400]h:mm:ss\ AM/PM"/>
      <alignment horizontal="center" vertical="center"/>
    </dxf>
    <dxf>
      <numFmt numFmtId="164" formatCode="[$-F400]h:mm:ss\ AM/PM"/>
      <alignment horizontal="center" vertical="center"/>
    </dxf>
    <dxf>
      <numFmt numFmtId="164" formatCode="[$-F400]h:mm:ss\ AM/PM"/>
      <alignment horizontal="center" vertical="center"/>
    </dxf>
    <dxf>
      <numFmt numFmtId="164" formatCode="[$-F400]h:mm:ss\ AM/PM"/>
      <alignment horizontal="center" vertical="center"/>
    </dxf>
    <dxf>
      <numFmt numFmtId="164" formatCode="[$-F400]h:mm:ss\ AM/PM"/>
      <alignment horizontal="center" vertical="center"/>
    </dxf>
    <dxf>
      <alignment horizontal="center" vertical="center"/>
    </dxf>
    <dxf>
      <numFmt numFmtId="2" formatCode="0.00"/>
      <alignment horizontal="center" vertical="center"/>
    </dxf>
    <dxf>
      <numFmt numFmtId="2" formatCode="0.00"/>
      <alignment horizontal="center" vertical="center"/>
    </dxf>
    <dxf>
      <numFmt numFmtId="2" formatCode="0.00"/>
      <alignment horizontal="center" vertical="center"/>
    </dxf>
    <dxf>
      <numFmt numFmtId="2" formatCode="0.00"/>
      <alignment horizontal="center" vertical="center"/>
    </dxf>
    <dxf>
      <numFmt numFmtId="2" formatCode="0.00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numFmt numFmtId="164" formatCode="[$-F400]h:mm:ss\ AM/PM"/>
    </dxf>
    <dxf>
      <numFmt numFmtId="2" formatCode="0.00"/>
    </dxf>
    <dxf>
      <numFmt numFmtId="1" formatCode="0"/>
    </dxf>
    <dxf>
      <numFmt numFmtId="2" formatCode="0.00"/>
    </dxf>
    <dxf>
      <numFmt numFmtId="164" formatCode="[$-F400]h:mm:ss\ AM/PM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0" formatCode="General"/>
    </dxf>
    <dxf>
      <numFmt numFmtId="2" formatCode="0.00"/>
    </dxf>
    <dxf>
      <numFmt numFmtId="164" formatCode="[$-F400]h:mm:ss\ AM/PM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numFmt numFmtId="0" formatCode="General"/>
      <alignment horizontal="center"/>
    </dxf>
    <dxf>
      <numFmt numFmtId="14" formatCode="0.00%"/>
      <alignment horizontal="center"/>
    </dxf>
    <dxf>
      <numFmt numFmtId="14" formatCode="0.00%"/>
      <alignment horizontal="center"/>
    </dxf>
    <dxf>
      <numFmt numFmtId="14" formatCode="0.00%"/>
      <alignment horizontal="center"/>
    </dxf>
    <dxf>
      <numFmt numFmtId="164" formatCode="[$-F400]h:mm:ss\ AM/PM"/>
      <alignment horizontal="center"/>
    </dxf>
    <dxf>
      <numFmt numFmtId="2" formatCode="0.00"/>
      <alignment horizontal="center"/>
    </dxf>
    <dxf>
      <numFmt numFmtId="0" formatCode="General"/>
      <alignment horizontal="center"/>
    </dxf>
    <dxf>
      <numFmt numFmtId="0" formatCode="General"/>
      <alignment horizontal="center"/>
    </dxf>
    <dxf>
      <numFmt numFmtId="0" formatCode="General"/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0" tint="-0.14996795556505021"/>
          <bgColor theme="0" tint="-0.149967955565050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ABA44343-E30A-4036-BDA7-ACBCA6DF799E}"/>
  </tableStyles>
  <colors>
    <mruColors>
      <color rgb="FFFFD347"/>
      <color rgb="FF7F7F7F"/>
      <color rgb="FF0B332C"/>
      <color rgb="FF0A2C26"/>
      <color rgb="FF092924"/>
      <color rgb="FF0D3932"/>
      <color rgb="FF10443B"/>
      <color rgb="FFDF6613"/>
      <color rgb="FF001E1D"/>
      <color rgb="FF022C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calculation!$J$31</c:f>
              <c:strCache>
                <c:ptCount val="1"/>
                <c:pt idx="0">
                  <c:v>Satisfied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calculation!$I$32:$I$35</c:f>
              <c:strCache>
                <c:ptCount val="3"/>
                <c:pt idx="0">
                  <c:v>Jim</c:v>
                </c:pt>
                <c:pt idx="1">
                  <c:v>Joe</c:v>
                </c:pt>
                <c:pt idx="2">
                  <c:v>Becky</c:v>
                </c:pt>
              </c:strCache>
            </c:strRef>
          </c:cat>
          <c:val>
            <c:numRef>
              <c:f>calculation!$J$32:$J$35</c:f>
              <c:numCache>
                <c:formatCode>General</c:formatCode>
                <c:ptCount val="4"/>
                <c:pt idx="0">
                  <c:v>18</c:v>
                </c:pt>
                <c:pt idx="1">
                  <c:v>20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C-46E9-B797-3641C6256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25155072"/>
        <c:axId val="1863293520"/>
      </c:barChart>
      <c:catAx>
        <c:axId val="225155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293520"/>
        <c:crosses val="autoZero"/>
        <c:auto val="1"/>
        <c:lblAlgn val="ctr"/>
        <c:lblOffset val="100"/>
        <c:noMultiLvlLbl val="0"/>
      </c:catAx>
      <c:valAx>
        <c:axId val="186329352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15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Top Agents</a:t>
            </a:r>
            <a:r>
              <a:rPr lang="en-GB" baseline="0"/>
              <a:t> With Hightest Call Stisfaction</a:t>
            </a:r>
          </a:p>
        </c:rich>
      </c:tx>
      <c:layout>
        <c:manualLayout>
          <c:xMode val="edge"/>
          <c:yMode val="edge"/>
          <c:x val="0.32056580537479568"/>
          <c:y val="3.0969312891369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calculation!$C$15</c:f>
              <c:strCache>
                <c:ptCount val="1"/>
                <c:pt idx="0">
                  <c:v>Total Calls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calculation!$B$16:$B$23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calculation!$C$16:$C$23</c:f>
              <c:numCache>
                <c:formatCode>General</c:formatCode>
                <c:ptCount val="8"/>
                <c:pt idx="0">
                  <c:v>51</c:v>
                </c:pt>
                <c:pt idx="1">
                  <c:v>50</c:v>
                </c:pt>
                <c:pt idx="2">
                  <c:v>47</c:v>
                </c:pt>
                <c:pt idx="3">
                  <c:v>47</c:v>
                </c:pt>
                <c:pt idx="4">
                  <c:v>58</c:v>
                </c:pt>
                <c:pt idx="5">
                  <c:v>51</c:v>
                </c:pt>
                <c:pt idx="6">
                  <c:v>43</c:v>
                </c:pt>
                <c:pt idx="7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ED-4FD4-B73F-BE74B639BABC}"/>
            </c:ext>
          </c:extLst>
        </c:ser>
        <c:ser>
          <c:idx val="1"/>
          <c:order val="1"/>
          <c:tx>
            <c:strRef>
              <c:f>calculation!$D$15</c:f>
              <c:strCache>
                <c:ptCount val="1"/>
                <c:pt idx="0">
                  <c:v>Answered Calls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calculation!$B$16:$B$23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calculation!$D$16:$D$23</c:f>
              <c:numCache>
                <c:formatCode>General</c:formatCode>
                <c:ptCount val="8"/>
                <c:pt idx="0">
                  <c:v>40</c:v>
                </c:pt>
                <c:pt idx="1">
                  <c:v>42</c:v>
                </c:pt>
                <c:pt idx="2">
                  <c:v>40</c:v>
                </c:pt>
                <c:pt idx="3">
                  <c:v>38</c:v>
                </c:pt>
                <c:pt idx="4">
                  <c:v>44</c:v>
                </c:pt>
                <c:pt idx="5">
                  <c:v>40</c:v>
                </c:pt>
                <c:pt idx="6">
                  <c:v>37</c:v>
                </c:pt>
                <c:pt idx="7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ED-4FD4-B73F-BE74B639BABC}"/>
            </c:ext>
          </c:extLst>
        </c:ser>
        <c:ser>
          <c:idx val="2"/>
          <c:order val="2"/>
          <c:tx>
            <c:strRef>
              <c:f>calculation!$E$15</c:f>
              <c:strCache>
                <c:ptCount val="1"/>
                <c:pt idx="0">
                  <c:v>Resolved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calculation!$B$16:$B$23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calculation!$E$16:$E$23</c:f>
              <c:numCache>
                <c:formatCode>General</c:formatCode>
                <c:ptCount val="8"/>
                <c:pt idx="0">
                  <c:v>37</c:v>
                </c:pt>
                <c:pt idx="1">
                  <c:v>36</c:v>
                </c:pt>
                <c:pt idx="2">
                  <c:v>32</c:v>
                </c:pt>
                <c:pt idx="3">
                  <c:v>33</c:v>
                </c:pt>
                <c:pt idx="4">
                  <c:v>39</c:v>
                </c:pt>
                <c:pt idx="5">
                  <c:v>38</c:v>
                </c:pt>
                <c:pt idx="6">
                  <c:v>29</c:v>
                </c:pt>
                <c:pt idx="7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ED-4FD4-B73F-BE74B639BABC}"/>
            </c:ext>
          </c:extLst>
        </c:ser>
        <c:ser>
          <c:idx val="3"/>
          <c:order val="3"/>
          <c:tx>
            <c:strRef>
              <c:f>calculation!$F$15</c:f>
              <c:strCache>
                <c:ptCount val="1"/>
                <c:pt idx="0">
                  <c:v>Avg of Speed of Answer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Pt>
            <c:idx val="3"/>
            <c:invertIfNegative val="0"/>
            <c:bubble3D val="0"/>
            <c:spPr>
              <a:solidFill>
                <a:srgbClr val="FFD347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0-F541-4046-B96A-F1040535FCA5}"/>
              </c:ext>
            </c:extLst>
          </c:dPt>
          <c:cat>
            <c:strRef>
              <c:f>calculation!$B$16:$B$23</c:f>
              <c:strCache>
                <c:ptCount val="8"/>
                <c:pt idx="0">
                  <c:v>Becky</c:v>
                </c:pt>
                <c:pt idx="1">
                  <c:v>Dan</c:v>
                </c:pt>
                <c:pt idx="2">
                  <c:v>Diane</c:v>
                </c:pt>
                <c:pt idx="3">
                  <c:v>Greg</c:v>
                </c:pt>
                <c:pt idx="4">
                  <c:v>Jim</c:v>
                </c:pt>
                <c:pt idx="5">
                  <c:v>Joe</c:v>
                </c:pt>
                <c:pt idx="6">
                  <c:v>Martha</c:v>
                </c:pt>
                <c:pt idx="7">
                  <c:v>Stewart</c:v>
                </c:pt>
              </c:strCache>
            </c:strRef>
          </c:cat>
          <c:val>
            <c:numRef>
              <c:f>calculation!$F$16:$F$23</c:f>
              <c:numCache>
                <c:formatCode>0.00</c:formatCode>
                <c:ptCount val="8"/>
                <c:pt idx="0">
                  <c:v>74.900000000000006</c:v>
                </c:pt>
                <c:pt idx="1">
                  <c:v>55.333333333333336</c:v>
                </c:pt>
                <c:pt idx="2">
                  <c:v>65.400000000000006</c:v>
                </c:pt>
                <c:pt idx="3">
                  <c:v>64.28947368421052</c:v>
                </c:pt>
                <c:pt idx="4">
                  <c:v>63.386363636363633</c:v>
                </c:pt>
                <c:pt idx="5">
                  <c:v>72.8</c:v>
                </c:pt>
                <c:pt idx="6">
                  <c:v>61.027027027027025</c:v>
                </c:pt>
                <c:pt idx="7">
                  <c:v>65.378378378378372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ED-4FD4-B73F-BE74B639B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56085743"/>
        <c:axId val="1308903999"/>
        <c:axId val="0"/>
        <c:extLst>
          <c:ext xmlns:c15="http://schemas.microsoft.com/office/drawing/2012/chart" uri="{02D57815-91ED-43cb-92C2-25804820EDAC}">
            <c15:filteredBa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calculation!$L$15</c15:sqref>
                        </c15:formulaRef>
                      </c:ext>
                    </c:extLst>
                    <c:strCache>
                      <c:ptCount val="1"/>
                      <c:pt idx="0">
                        <c:v>Call Resolution %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calculation!$B$16:$B$23</c15:sqref>
                        </c15:formulaRef>
                      </c:ext>
                    </c:extLst>
                    <c:strCache>
                      <c:ptCount val="8"/>
                      <c:pt idx="0">
                        <c:v>Becky</c:v>
                      </c:pt>
                      <c:pt idx="1">
                        <c:v>Dan</c:v>
                      </c:pt>
                      <c:pt idx="2">
                        <c:v>Diane</c:v>
                      </c:pt>
                      <c:pt idx="3">
                        <c:v>Greg</c:v>
                      </c:pt>
                      <c:pt idx="4">
                        <c:v>Jim</c:v>
                      </c:pt>
                      <c:pt idx="5">
                        <c:v>Joe</c:v>
                      </c:pt>
                      <c:pt idx="6">
                        <c:v>Martha</c:v>
                      </c:pt>
                      <c:pt idx="7">
                        <c:v>Stewart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calculation!$L$16:$L$23</c15:sqref>
                        </c15:formulaRef>
                      </c:ext>
                    </c:extLst>
                    <c:numCache>
                      <c:formatCode>0.00%</c:formatCode>
                      <c:ptCount val="8"/>
                      <c:pt idx="0">
                        <c:v>0.92500000000000004</c:v>
                      </c:pt>
                      <c:pt idx="1">
                        <c:v>0.8571428571428571</c:v>
                      </c:pt>
                      <c:pt idx="2">
                        <c:v>0.8</c:v>
                      </c:pt>
                      <c:pt idx="3">
                        <c:v>0.86842105263157898</c:v>
                      </c:pt>
                      <c:pt idx="4">
                        <c:v>0.88636363636363635</c:v>
                      </c:pt>
                      <c:pt idx="5">
                        <c:v>0.95</c:v>
                      </c:pt>
                      <c:pt idx="6">
                        <c:v>0.78378378378378377</c:v>
                      </c:pt>
                      <c:pt idx="7">
                        <c:v>0.83783783783783783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1ED-4FD4-B73F-BE74B639BABC}"/>
                  </c:ext>
                </c:extLst>
              </c15:ser>
            </c15:filteredBarSeries>
          </c:ext>
        </c:extLst>
      </c:bar3DChart>
      <c:catAx>
        <c:axId val="115608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903999"/>
        <c:crosses val="autoZero"/>
        <c:auto val="1"/>
        <c:lblAlgn val="ctr"/>
        <c:lblOffset val="100"/>
        <c:noMultiLvlLbl val="0"/>
      </c:catAx>
      <c:valAx>
        <c:axId val="130890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0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605988247534746E-2"/>
          <c:y val="0.9102589052394523"/>
          <c:w val="0.95789982249139127"/>
          <c:h val="4.75100738940663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F7F7F">
        <a:alpha val="14118"/>
      </a:srgb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55555555555557"/>
          <c:y val="6.0185185185185182E-2"/>
          <c:w val="0.53888888888888886"/>
          <c:h val="0.8981481481481481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E25-4174-B8F4-C96BD0C12FF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25-4174-B8F4-C96BD0C12FF8}"/>
              </c:ext>
            </c:extLst>
          </c:dPt>
          <c:dPt>
            <c:idx val="2"/>
            <c:bubble3D val="0"/>
            <c:spPr>
              <a:solidFill>
                <a:srgbClr val="FFFF6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E25-4174-B8F4-C96BD0C12FF8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E25-4174-B8F4-C96BD0C12FF8}"/>
              </c:ext>
            </c:extLst>
          </c:dPt>
          <c:val>
            <c:numRef>
              <c:f>calculation!$L$8:$L$11</c:f>
              <c:numCache>
                <c:formatCode>General</c:formatCode>
                <c:ptCount val="4"/>
                <c:pt idx="0">
                  <c:v>50</c:v>
                </c:pt>
                <c:pt idx="1">
                  <c:v>20</c:v>
                </c:pt>
                <c:pt idx="2">
                  <c:v>30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E25-4174-B8F4-C96BD0C12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60"/>
      </c:doughnutChart>
      <c:pieChart>
        <c:varyColors val="1"/>
        <c:ser>
          <c:idx val="1"/>
          <c:order val="1"/>
          <c:tx>
            <c:strRef>
              <c:f>calculation!$H$1</c:f>
              <c:strCache>
                <c:ptCount val="1"/>
                <c:pt idx="0">
                  <c:v> Satisfaction Overall</c:v>
                </c:pt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E25-4174-B8F4-C96BD0C12FF8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accent1">
                    <a:shade val="1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6E25-4174-B8F4-C96BD0C12FF8}"/>
              </c:ext>
            </c:extLst>
          </c:dPt>
          <c:dPt>
            <c:idx val="2"/>
            <c:bubble3D val="0"/>
            <c:explosion val="3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E25-4174-B8F4-C96BD0C12FF8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E25-4174-B8F4-C96BD0C12FF8}"/>
              </c:ext>
            </c:extLst>
          </c:dPt>
          <c:val>
            <c:numRef>
              <c:f>calculation!$M$8:$M$11</c:f>
              <c:numCache>
                <c:formatCode>General</c:formatCode>
                <c:ptCount val="4"/>
                <c:pt idx="0">
                  <c:v>62.905660377358487</c:v>
                </c:pt>
                <c:pt idx="1">
                  <c:v>2</c:v>
                </c:pt>
                <c:pt idx="2">
                  <c:v>135.09433962264151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E25-4174-B8F4-C96BD0C12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25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4000">
                <a:solidFill>
                  <a:schemeClr val="accent3">
                    <a:lumMod val="20000"/>
                    <a:lumOff val="80000"/>
                  </a:schemeClr>
                </a:solidFill>
              </a:rPr>
              <a:t>Satisfied</a:t>
            </a:r>
            <a:endParaRPr lang="en-US" sz="1100">
              <a:solidFill>
                <a:schemeClr val="accent3">
                  <a:lumMod val="20000"/>
                  <a:lumOff val="8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calculation!$J$31</c:f>
              <c:strCache>
                <c:ptCount val="1"/>
                <c:pt idx="0">
                  <c:v>Satisfied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calculation!$I$32:$I$35</c:f>
              <c:strCache>
                <c:ptCount val="3"/>
                <c:pt idx="0">
                  <c:v>Jim</c:v>
                </c:pt>
                <c:pt idx="1">
                  <c:v>Joe</c:v>
                </c:pt>
                <c:pt idx="2">
                  <c:v>Becky</c:v>
                </c:pt>
              </c:strCache>
            </c:strRef>
          </c:cat>
          <c:val>
            <c:numRef>
              <c:f>calculation!$J$32:$J$35</c:f>
              <c:numCache>
                <c:formatCode>General</c:formatCode>
                <c:ptCount val="4"/>
                <c:pt idx="0">
                  <c:v>18</c:v>
                </c:pt>
                <c:pt idx="1">
                  <c:v>20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F7-4DDB-9A7F-73AAD0E16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25155072"/>
        <c:axId val="1863293520"/>
      </c:barChart>
      <c:catAx>
        <c:axId val="225155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293520"/>
        <c:crosses val="autoZero"/>
        <c:auto val="1"/>
        <c:lblAlgn val="ctr"/>
        <c:lblOffset val="100"/>
        <c:noMultiLvlLbl val="0"/>
      </c:catAx>
      <c:valAx>
        <c:axId val="186329352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15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F7F7F">
        <a:alpha val="14118"/>
      </a:srgb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croll" dx="22" fmlaLink="calculation!$A$2" horiz="1" max="14" min="1" page="6" val="8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154643</xdr:colOff>
      <xdr:row>61</xdr:row>
      <xdr:rowOff>35299</xdr:rowOff>
    </xdr:from>
    <xdr:to>
      <xdr:col>14</xdr:col>
      <xdr:colOff>56031</xdr:colOff>
      <xdr:row>74</xdr:row>
      <xdr:rowOff>82924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WEEK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WEEK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1780" y="11655425"/>
              <a:ext cx="182562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402029</xdr:colOff>
      <xdr:row>23</xdr:row>
      <xdr:rowOff>170336</xdr:rowOff>
    </xdr:from>
    <xdr:to>
      <xdr:col>5</xdr:col>
      <xdr:colOff>1239487</xdr:colOff>
      <xdr:row>38</xdr:row>
      <xdr:rowOff>56036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49</xdr:col>
      <xdr:colOff>333375</xdr:colOff>
      <xdr:row>3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9525" y="19050"/>
          <a:ext cx="30660975" cy="733425"/>
        </a:xfrm>
        <a:prstGeom prst="rect">
          <a:avLst/>
        </a:prstGeom>
        <a:solidFill>
          <a:schemeClr val="bg1">
            <a:lumMod val="50000"/>
            <a:alpha val="28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447674</xdr:colOff>
      <xdr:row>0</xdr:row>
      <xdr:rowOff>9525</xdr:rowOff>
    </xdr:from>
    <xdr:to>
      <xdr:col>46</xdr:col>
      <xdr:colOff>119061</xdr:colOff>
      <xdr:row>3</xdr:row>
      <xdr:rowOff>139700</xdr:rowOff>
    </xdr:to>
    <xdr:sp macro="" textlink="">
      <xdr:nvSpPr>
        <xdr:cNvPr id="4" name="TextBox 14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1685924" y="9525"/>
          <a:ext cx="26912887" cy="7016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4800" b="1" i="1">
              <a:solidFill>
                <a:schemeClr val="bg1">
                  <a:lumMod val="85000"/>
                </a:schemeClr>
              </a:solidFill>
            </a:rPr>
            <a:t>Call Center Performance DashBoard</a:t>
          </a:r>
        </a:p>
      </xdr:txBody>
    </xdr:sp>
    <xdr:clientData/>
  </xdr:twoCellAnchor>
  <xdr:twoCellAnchor editAs="oneCell">
    <xdr:from>
      <xdr:col>15</xdr:col>
      <xdr:colOff>185737</xdr:colOff>
      <xdr:row>0</xdr:row>
      <xdr:rowOff>133350</xdr:rowOff>
    </xdr:from>
    <xdr:to>
      <xdr:col>16</xdr:col>
      <xdr:colOff>300491</xdr:colOff>
      <xdr:row>3</xdr:row>
      <xdr:rowOff>111125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>
                  <a14:imgEffect>
                    <a14:brightnessContrast bright="100000"/>
                  </a14:imgEffect>
                  <a14:imgEffect>
                    <a14:colorTemperature colorTemp="4700"/>
                  </a14:imgEffect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9737" y="133350"/>
          <a:ext cx="724354" cy="549275"/>
        </a:xfrm>
        <a:prstGeom prst="rect">
          <a:avLst/>
        </a:prstGeom>
      </xdr:spPr>
    </xdr:pic>
    <xdr:clientData/>
  </xdr:twoCellAnchor>
  <xdr:twoCellAnchor>
    <xdr:from>
      <xdr:col>24</xdr:col>
      <xdr:colOff>468212</xdr:colOff>
      <xdr:row>43</xdr:row>
      <xdr:rowOff>119062</xdr:rowOff>
    </xdr:from>
    <xdr:to>
      <xdr:col>38</xdr:col>
      <xdr:colOff>428625</xdr:colOff>
      <xdr:row>65</xdr:row>
      <xdr:rowOff>142877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95259</xdr:colOff>
      <xdr:row>10</xdr:row>
      <xdr:rowOff>127724</xdr:rowOff>
    </xdr:from>
    <xdr:to>
      <xdr:col>6</xdr:col>
      <xdr:colOff>333381</xdr:colOff>
      <xdr:row>33</xdr:row>
      <xdr:rowOff>71438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/>
      </xdr:nvSpPr>
      <xdr:spPr>
        <a:xfrm>
          <a:off x="714384" y="2032724"/>
          <a:ext cx="3333747" cy="4325214"/>
        </a:xfrm>
        <a:prstGeom prst="rect">
          <a:avLst/>
        </a:prstGeom>
        <a:solidFill>
          <a:schemeClr val="bg1">
            <a:lumMod val="50000"/>
            <a:alpha val="14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559563</xdr:colOff>
      <xdr:row>35</xdr:row>
      <xdr:rowOff>50419</xdr:rowOff>
    </xdr:from>
    <xdr:to>
      <xdr:col>6</xdr:col>
      <xdr:colOff>381011</xdr:colOff>
      <xdr:row>41</xdr:row>
      <xdr:rowOff>142874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GrpSpPr/>
      </xdr:nvGrpSpPr>
      <xdr:grpSpPr>
        <a:xfrm>
          <a:off x="1171884" y="6717919"/>
          <a:ext cx="2883056" cy="1235455"/>
          <a:chOff x="3867232" y="1793054"/>
          <a:chExt cx="2925601" cy="1235455"/>
        </a:xfrm>
      </xdr:grpSpPr>
      <xdr:grpSp>
        <xdr:nvGrpSpPr>
          <xdr:cNvPr id="63" name="Group 62">
            <a:extLst>
              <a:ext uri="{FF2B5EF4-FFF2-40B4-BE49-F238E27FC236}">
                <a16:creationId xmlns:a16="http://schemas.microsoft.com/office/drawing/2014/main" id="{00000000-0008-0000-0600-00003F000000}"/>
              </a:ext>
            </a:extLst>
          </xdr:cNvPr>
          <xdr:cNvGrpSpPr/>
        </xdr:nvGrpSpPr>
        <xdr:grpSpPr>
          <a:xfrm>
            <a:off x="3867232" y="1793054"/>
            <a:ext cx="2925601" cy="1235455"/>
            <a:chOff x="-226758" y="4389853"/>
            <a:chExt cx="2157281" cy="1235455"/>
          </a:xfrm>
        </xdr:grpSpPr>
        <xdr:sp macro="" textlink="calculation!L1">
          <xdr:nvSpPr>
            <xdr:cNvPr id="53" name="TextBox 144">
              <a:extLst>
                <a:ext uri="{FF2B5EF4-FFF2-40B4-BE49-F238E27FC236}">
                  <a16:creationId xmlns:a16="http://schemas.microsoft.com/office/drawing/2014/main" id="{00000000-0008-0000-0600-000035000000}"/>
                </a:ext>
              </a:extLst>
            </xdr:cNvPr>
            <xdr:cNvSpPr txBox="1"/>
          </xdr:nvSpPr>
          <xdr:spPr>
            <a:xfrm>
              <a:off x="-226758" y="4991347"/>
              <a:ext cx="2157281" cy="63396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5C17426F-BF9D-4565-82FE-0970442F7DF0}" type="TxLink">
                <a:rPr lang="en-US" sz="2800" b="0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pPr marL="0" indent="0" algn="ctr" defTabSz="914400" rtl="0" eaLnBrk="1" latinLnBrk="0" hangingPunct="1"/>
                <a:t>Satisfactory Calls</a:t>
              </a:fld>
              <a:endParaRPr lang="en-IN" sz="28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calculation!L2">
          <xdr:nvSpPr>
            <xdr:cNvPr id="55" name="TextBox 144">
              <a:extLst>
                <a:ext uri="{FF2B5EF4-FFF2-40B4-BE49-F238E27FC236}">
                  <a16:creationId xmlns:a16="http://schemas.microsoft.com/office/drawing/2014/main" id="{00000000-0008-0000-0600-000037000000}"/>
                </a:ext>
              </a:extLst>
            </xdr:cNvPr>
            <xdr:cNvSpPr txBox="1"/>
          </xdr:nvSpPr>
          <xdr:spPr>
            <a:xfrm>
              <a:off x="1110195" y="4389853"/>
              <a:ext cx="767904" cy="4951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2AC5A4E9-4483-41F4-8EB4-81690A844FCD}" type="TxLink">
                <a:rPr lang="en-US" sz="36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pPr marL="0" indent="0" algn="ctr" defTabSz="914400" rtl="0" eaLnBrk="1" latinLnBrk="0" hangingPunct="1"/>
                <a:t>146</a:t>
              </a:fld>
              <a:endParaRPr lang="en-IN" sz="36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84" name="Straight Connector 83">
            <a:extLst>
              <a:ext uri="{FF2B5EF4-FFF2-40B4-BE49-F238E27FC236}">
                <a16:creationId xmlns:a16="http://schemas.microsoft.com/office/drawing/2014/main" id="{00000000-0008-0000-0600-000054000000}"/>
              </a:ext>
            </a:extLst>
          </xdr:cNvPr>
          <xdr:cNvCxnSpPr/>
        </xdr:nvCxnSpPr>
        <xdr:spPr>
          <a:xfrm>
            <a:off x="4357687" y="2357440"/>
            <a:ext cx="2166938" cy="0"/>
          </a:xfrm>
          <a:prstGeom prst="line">
            <a:avLst/>
          </a:prstGeom>
          <a:ln cmpd="sng"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428625</xdr:colOff>
      <xdr:row>7</xdr:row>
      <xdr:rowOff>23814</xdr:rowOff>
    </xdr:from>
    <xdr:to>
      <xdr:col>5</xdr:col>
      <xdr:colOff>523871</xdr:colOff>
      <xdr:row>10</xdr:row>
      <xdr:rowOff>71440</xdr:rowOff>
    </xdr:to>
    <xdr:sp macro="" textlink="calculation!B2">
      <xdr:nvSpPr>
        <xdr:cNvPr id="110" name="TextBox 144"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 txBox="1"/>
      </xdr:nvSpPr>
      <xdr:spPr>
        <a:xfrm>
          <a:off x="1047750" y="1357314"/>
          <a:ext cx="2571746" cy="61912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fld id="{24AA6DC3-2B2B-467F-8D1D-3E6BAEE65FB3}" type="TxLink">
            <a:rPr lang="en-US" sz="3600" b="1" i="0" u="none" strike="noStrike">
              <a:solidFill>
                <a:schemeClr val="accent3">
                  <a:lumMod val="20000"/>
                  <a:lumOff val="80000"/>
                </a:schemeClr>
              </a:solidFill>
              <a:latin typeface="Calibri"/>
              <a:ea typeface="+mn-ea"/>
              <a:cs typeface="Calibri"/>
            </a:rPr>
            <a:pPr marL="0" indent="0" algn="ctr" defTabSz="914400" rtl="0" eaLnBrk="1" latinLnBrk="0" hangingPunct="1"/>
            <a:t>week-8</a:t>
          </a:fld>
          <a:endParaRPr lang="en-IN" sz="3600" b="1" i="0">
            <a:solidFill>
              <a:schemeClr val="accent3">
                <a:lumMod val="20000"/>
                <a:lumOff val="8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5</xdr:row>
          <xdr:rowOff>85725</xdr:rowOff>
        </xdr:from>
        <xdr:to>
          <xdr:col>5</xdr:col>
          <xdr:colOff>409575</xdr:colOff>
          <xdr:row>6</xdr:row>
          <xdr:rowOff>114300</xdr:rowOff>
        </xdr:to>
        <xdr:sp macro="" textlink="">
          <xdr:nvSpPr>
            <xdr:cNvPr id="9217" name="Scroll Bar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6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xdr:twoCellAnchor>
    <xdr:from>
      <xdr:col>2</xdr:col>
      <xdr:colOff>419033</xdr:colOff>
      <xdr:row>49</xdr:row>
      <xdr:rowOff>98657</xdr:rowOff>
    </xdr:from>
    <xdr:to>
      <xdr:col>6</xdr:col>
      <xdr:colOff>404817</xdr:colOff>
      <xdr:row>54</xdr:row>
      <xdr:rowOff>142875</xdr:rowOff>
    </xdr:to>
    <xdr:grpSp>
      <xdr:nvGrpSpPr>
        <xdr:cNvPr id="121" name="Group 120"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GrpSpPr/>
      </xdr:nvGrpSpPr>
      <xdr:grpSpPr>
        <a:xfrm>
          <a:off x="1643676" y="9433157"/>
          <a:ext cx="2435070" cy="996718"/>
          <a:chOff x="640772" y="9433157"/>
          <a:chExt cx="2431164" cy="996718"/>
        </a:xfrm>
      </xdr:grpSpPr>
      <xdr:grpSp>
        <xdr:nvGrpSpPr>
          <xdr:cNvPr id="65" name="Group 64">
            <a:extLst>
              <a:ext uri="{FF2B5EF4-FFF2-40B4-BE49-F238E27FC236}">
                <a16:creationId xmlns:a16="http://schemas.microsoft.com/office/drawing/2014/main" id="{00000000-0008-0000-0600-000041000000}"/>
              </a:ext>
            </a:extLst>
          </xdr:cNvPr>
          <xdr:cNvGrpSpPr/>
        </xdr:nvGrpSpPr>
        <xdr:grpSpPr>
          <a:xfrm>
            <a:off x="660327" y="9433157"/>
            <a:ext cx="2411609" cy="996718"/>
            <a:chOff x="455658" y="6028585"/>
            <a:chExt cx="2418225" cy="996718"/>
          </a:xfrm>
        </xdr:grpSpPr>
        <xdr:sp macro="" textlink="calculation!N1">
          <xdr:nvSpPr>
            <xdr:cNvPr id="60" name="TextBox 144">
              <a:extLst>
                <a:ext uri="{FF2B5EF4-FFF2-40B4-BE49-F238E27FC236}">
                  <a16:creationId xmlns:a16="http://schemas.microsoft.com/office/drawing/2014/main" id="{00000000-0008-0000-0600-00003C000000}"/>
                </a:ext>
              </a:extLst>
            </xdr:cNvPr>
            <xdr:cNvSpPr txBox="1"/>
          </xdr:nvSpPr>
          <xdr:spPr>
            <a:xfrm>
              <a:off x="455658" y="6593279"/>
              <a:ext cx="2418225" cy="432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12D520C0-C725-445E-B2C9-951F3B457D08}" type="TxLink">
                <a:rPr lang="en-US" sz="2800" b="0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pPr marL="0" indent="0" algn="ctr" defTabSz="914400" rtl="0" eaLnBrk="1" latinLnBrk="0" hangingPunct="1"/>
                <a:t>Not Satisfied</a:t>
              </a:fld>
              <a:endParaRPr lang="en-IN" sz="28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calculation!N2">
          <xdr:nvSpPr>
            <xdr:cNvPr id="62" name="TextBox 144">
              <a:extLst>
                <a:ext uri="{FF2B5EF4-FFF2-40B4-BE49-F238E27FC236}">
                  <a16:creationId xmlns:a16="http://schemas.microsoft.com/office/drawing/2014/main" id="{00000000-0008-0000-0600-00003E000000}"/>
                </a:ext>
              </a:extLst>
            </xdr:cNvPr>
            <xdr:cNvSpPr txBox="1"/>
          </xdr:nvSpPr>
          <xdr:spPr>
            <a:xfrm>
              <a:off x="1976557" y="6028585"/>
              <a:ext cx="762550" cy="41656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261AFEC3-0755-4906-AA21-65630DC27061}" type="TxLink">
                <a:rPr lang="en-US" sz="36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pPr marL="0" indent="0" algn="ctr" defTabSz="914400" rtl="0" eaLnBrk="1" latinLnBrk="0" hangingPunct="1"/>
                <a:t>69</a:t>
              </a:fld>
              <a:endParaRPr lang="en-IN" sz="36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12" name="Straight Connector 111">
            <a:extLst>
              <a:ext uri="{FF2B5EF4-FFF2-40B4-BE49-F238E27FC236}">
                <a16:creationId xmlns:a16="http://schemas.microsoft.com/office/drawing/2014/main" id="{00000000-0008-0000-0600-000070000000}"/>
              </a:ext>
            </a:extLst>
          </xdr:cNvPr>
          <xdr:cNvCxnSpPr/>
        </xdr:nvCxnSpPr>
        <xdr:spPr>
          <a:xfrm>
            <a:off x="640772" y="9975272"/>
            <a:ext cx="2127972" cy="0"/>
          </a:xfrm>
          <a:prstGeom prst="line">
            <a:avLst/>
          </a:prstGeom>
          <a:ln cmpd="sng"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413156</xdr:colOff>
      <xdr:row>11</xdr:row>
      <xdr:rowOff>176587</xdr:rowOff>
    </xdr:from>
    <xdr:to>
      <xdr:col>6</xdr:col>
      <xdr:colOff>538159</xdr:colOff>
      <xdr:row>17</xdr:row>
      <xdr:rowOff>142875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GrpSpPr/>
      </xdr:nvGrpSpPr>
      <xdr:grpSpPr>
        <a:xfrm>
          <a:off x="1637799" y="2272087"/>
          <a:ext cx="2574289" cy="1109288"/>
          <a:chOff x="586652" y="2272087"/>
          <a:chExt cx="2555307" cy="1109288"/>
        </a:xfrm>
      </xdr:grpSpPr>
      <xdr:grpSp>
        <xdr:nvGrpSpPr>
          <xdr:cNvPr id="42" name="Group 41">
            <a:extLst>
              <a:ext uri="{FF2B5EF4-FFF2-40B4-BE49-F238E27FC236}">
                <a16:creationId xmlns:a16="http://schemas.microsoft.com/office/drawing/2014/main" id="{00000000-0008-0000-0600-00002A000000}"/>
              </a:ext>
            </a:extLst>
          </xdr:cNvPr>
          <xdr:cNvGrpSpPr/>
        </xdr:nvGrpSpPr>
        <xdr:grpSpPr>
          <a:xfrm>
            <a:off x="854450" y="2272087"/>
            <a:ext cx="2287509" cy="1109288"/>
            <a:chOff x="76091" y="630573"/>
            <a:chExt cx="1072959" cy="1109288"/>
          </a:xfrm>
        </xdr:grpSpPr>
        <xdr:sp macro="" textlink="calculation!C2">
          <xdr:nvSpPr>
            <xdr:cNvPr id="9" name="TextBox 144">
              <a:extLst>
                <a:ext uri="{FF2B5EF4-FFF2-40B4-BE49-F238E27FC236}">
                  <a16:creationId xmlns:a16="http://schemas.microsoft.com/office/drawing/2014/main" id="{00000000-0008-0000-0600-000009000000}"/>
                </a:ext>
              </a:extLst>
            </xdr:cNvPr>
            <xdr:cNvSpPr txBox="1"/>
          </xdr:nvSpPr>
          <xdr:spPr>
            <a:xfrm>
              <a:off x="455454" y="630573"/>
              <a:ext cx="640424" cy="34078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6FCA5420-98AD-474B-B240-4E1ACB5B0063}" type="TxLink">
                <a:rPr lang="en-US" sz="36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pPr marL="0" indent="0" algn="ctr" defTabSz="914400" rtl="0" eaLnBrk="1" latinLnBrk="0" hangingPunct="1"/>
                <a:t>394</a:t>
              </a:fld>
              <a:endParaRPr lang="en-IN" sz="80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calculation!C1">
          <xdr:nvSpPr>
            <xdr:cNvPr id="8" name="TextBox 144">
              <a:extLst>
                <a:ext uri="{FF2B5EF4-FFF2-40B4-BE49-F238E27FC236}">
                  <a16:creationId xmlns:a16="http://schemas.microsoft.com/office/drawing/2014/main" id="{00000000-0008-0000-0600-000008000000}"/>
                </a:ext>
              </a:extLst>
            </xdr:cNvPr>
            <xdr:cNvSpPr txBox="1"/>
          </xdr:nvSpPr>
          <xdr:spPr>
            <a:xfrm>
              <a:off x="76091" y="1253096"/>
              <a:ext cx="1072959" cy="48676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206D396A-220E-4936-95B3-7790A33E2ACE}" type="TxLink">
                <a:rPr lang="en-US" sz="28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pPr marL="0" indent="0" algn="ctr" defTabSz="914400" rtl="0" eaLnBrk="1" latinLnBrk="0" hangingPunct="1"/>
                <a:t>Total Calls</a:t>
              </a:fld>
              <a:endParaRPr lang="en-IN" sz="48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13" name="Straight Connector 112">
            <a:extLst>
              <a:ext uri="{FF2B5EF4-FFF2-40B4-BE49-F238E27FC236}">
                <a16:creationId xmlns:a16="http://schemas.microsoft.com/office/drawing/2014/main" id="{00000000-0008-0000-0600-000071000000}"/>
              </a:ext>
            </a:extLst>
          </xdr:cNvPr>
          <xdr:cNvCxnSpPr/>
        </xdr:nvCxnSpPr>
        <xdr:spPr>
          <a:xfrm>
            <a:off x="586652" y="2844511"/>
            <a:ext cx="2114983" cy="0"/>
          </a:xfrm>
          <a:prstGeom prst="line">
            <a:avLst/>
          </a:prstGeom>
          <a:ln cmpd="sng"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398004</xdr:colOff>
      <xdr:row>18</xdr:row>
      <xdr:rowOff>189572</xdr:rowOff>
    </xdr:from>
    <xdr:to>
      <xdr:col>6</xdr:col>
      <xdr:colOff>552899</xdr:colOff>
      <xdr:row>24</xdr:row>
      <xdr:rowOff>8968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GrpSpPr/>
      </xdr:nvGrpSpPr>
      <xdr:grpSpPr>
        <a:xfrm>
          <a:off x="1622647" y="3618572"/>
          <a:ext cx="2604181" cy="962396"/>
          <a:chOff x="571500" y="3618572"/>
          <a:chExt cx="2574202" cy="962396"/>
        </a:xfrm>
      </xdr:grpSpPr>
      <xdr:grpSp>
        <xdr:nvGrpSpPr>
          <xdr:cNvPr id="43" name="Group 42">
            <a:extLst>
              <a:ext uri="{FF2B5EF4-FFF2-40B4-BE49-F238E27FC236}">
                <a16:creationId xmlns:a16="http://schemas.microsoft.com/office/drawing/2014/main" id="{00000000-0008-0000-0600-00002B000000}"/>
              </a:ext>
            </a:extLst>
          </xdr:cNvPr>
          <xdr:cNvGrpSpPr/>
        </xdr:nvGrpSpPr>
        <xdr:grpSpPr>
          <a:xfrm>
            <a:off x="948253" y="3618572"/>
            <a:ext cx="2197449" cy="962396"/>
            <a:chOff x="4122872" y="3133976"/>
            <a:chExt cx="983993" cy="962396"/>
          </a:xfrm>
        </xdr:grpSpPr>
        <xdr:sp macro="" textlink="calculation!D1">
          <xdr:nvSpPr>
            <xdr:cNvPr id="27" name="TextBox 144">
              <a:extLst>
                <a:ext uri="{FF2B5EF4-FFF2-40B4-BE49-F238E27FC236}">
                  <a16:creationId xmlns:a16="http://schemas.microsoft.com/office/drawing/2014/main" id="{00000000-0008-0000-0600-00001B000000}"/>
                </a:ext>
              </a:extLst>
            </xdr:cNvPr>
            <xdr:cNvSpPr txBox="1"/>
          </xdr:nvSpPr>
          <xdr:spPr>
            <a:xfrm>
              <a:off x="4122872" y="3755578"/>
              <a:ext cx="919591" cy="3407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C9BCDAC4-DB0F-4300-A36F-268A81B34C47}" type="TxLink">
                <a:rPr lang="en-US" sz="28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pPr marL="0" indent="0" algn="ctr" defTabSz="914400" rtl="0" eaLnBrk="1" latinLnBrk="0" hangingPunct="1"/>
                <a:t>Answered</a:t>
              </a:fld>
              <a:endParaRPr lang="en-IN" sz="28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calculation!D2">
          <xdr:nvSpPr>
            <xdr:cNvPr id="35" name="TextBox 144">
              <a:extLst>
                <a:ext uri="{FF2B5EF4-FFF2-40B4-BE49-F238E27FC236}">
                  <a16:creationId xmlns:a16="http://schemas.microsoft.com/office/drawing/2014/main" id="{00000000-0008-0000-0600-000023000000}"/>
                </a:ext>
              </a:extLst>
            </xdr:cNvPr>
            <xdr:cNvSpPr txBox="1"/>
          </xdr:nvSpPr>
          <xdr:spPr>
            <a:xfrm>
              <a:off x="4418278" y="3133976"/>
              <a:ext cx="688587" cy="47594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B54C0FB7-419B-4E12-AE2C-28E9C7F54A65}" type="TxLink">
                <a:rPr lang="en-US" sz="36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pPr marL="0" indent="0" algn="ctr" defTabSz="914400" rtl="0" eaLnBrk="1" latinLnBrk="0" hangingPunct="1"/>
                <a:t>318</a:t>
              </a:fld>
              <a:endParaRPr lang="en-IN" sz="36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00000000-0008-0000-0600-000073000000}"/>
              </a:ext>
            </a:extLst>
          </xdr:cNvPr>
          <xdr:cNvCxnSpPr/>
        </xdr:nvCxnSpPr>
        <xdr:spPr>
          <a:xfrm>
            <a:off x="571500" y="4190999"/>
            <a:ext cx="2127972" cy="0"/>
          </a:xfrm>
          <a:prstGeom prst="line">
            <a:avLst/>
          </a:prstGeom>
          <a:ln cmpd="sng"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405426</xdr:colOff>
      <xdr:row>25</xdr:row>
      <xdr:rowOff>187720</xdr:rowOff>
    </xdr:from>
    <xdr:to>
      <xdr:col>6</xdr:col>
      <xdr:colOff>471148</xdr:colOff>
      <xdr:row>30</xdr:row>
      <xdr:rowOff>155863</xdr:rowOff>
    </xdr:to>
    <xdr:grpSp>
      <xdr:nvGrpSpPr>
        <xdr:cNvPr id="118" name="Group 117"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GrpSpPr/>
      </xdr:nvGrpSpPr>
      <xdr:grpSpPr>
        <a:xfrm>
          <a:off x="1630069" y="4950220"/>
          <a:ext cx="2515008" cy="920643"/>
          <a:chOff x="640772" y="4950220"/>
          <a:chExt cx="2489892" cy="920643"/>
        </a:xfrm>
      </xdr:grpSpPr>
      <xdr:grpSp>
        <xdr:nvGrpSpPr>
          <xdr:cNvPr id="56" name="Group 55">
            <a:extLst>
              <a:ext uri="{FF2B5EF4-FFF2-40B4-BE49-F238E27FC236}">
                <a16:creationId xmlns:a16="http://schemas.microsoft.com/office/drawing/2014/main" id="{00000000-0008-0000-0600-000038000000}"/>
              </a:ext>
            </a:extLst>
          </xdr:cNvPr>
          <xdr:cNvGrpSpPr/>
        </xdr:nvGrpSpPr>
        <xdr:grpSpPr>
          <a:xfrm>
            <a:off x="1003975" y="4950220"/>
            <a:ext cx="2126689" cy="920643"/>
            <a:chOff x="291883" y="3492710"/>
            <a:chExt cx="1390726" cy="920643"/>
          </a:xfrm>
        </xdr:grpSpPr>
        <xdr:sp macro="" textlink="calculation!E1">
          <xdr:nvSpPr>
            <xdr:cNvPr id="46" name="TextBox 144">
              <a:extLst>
                <a:ext uri="{FF2B5EF4-FFF2-40B4-BE49-F238E27FC236}">
                  <a16:creationId xmlns:a16="http://schemas.microsoft.com/office/drawing/2014/main" id="{00000000-0008-0000-0600-00002E000000}"/>
                </a:ext>
              </a:extLst>
            </xdr:cNvPr>
            <xdr:cNvSpPr txBox="1"/>
          </xdr:nvSpPr>
          <xdr:spPr>
            <a:xfrm>
              <a:off x="291883" y="4092039"/>
              <a:ext cx="1390726" cy="32131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25100918-123C-4237-9B9D-3B01154727E5}" type="TxLink">
                <a:rPr lang="en-US" sz="28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pPr marL="0" indent="0" algn="ctr" defTabSz="914400" rtl="0" eaLnBrk="1" latinLnBrk="0" hangingPunct="1"/>
                <a:t>Resolved</a:t>
              </a:fld>
              <a:endParaRPr lang="en-IN" sz="28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calculation!E2">
          <xdr:nvSpPr>
            <xdr:cNvPr id="48" name="TextBox 144">
              <a:extLst>
                <a:ext uri="{FF2B5EF4-FFF2-40B4-BE49-F238E27FC236}">
                  <a16:creationId xmlns:a16="http://schemas.microsoft.com/office/drawing/2014/main" id="{00000000-0008-0000-0600-000030000000}"/>
                </a:ext>
              </a:extLst>
            </xdr:cNvPr>
            <xdr:cNvSpPr txBox="1"/>
          </xdr:nvSpPr>
          <xdr:spPr>
            <a:xfrm>
              <a:off x="837141" y="3492710"/>
              <a:ext cx="818525" cy="3686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83002782-B58D-49EA-A87F-8857B3CC569C}" type="TxLink">
                <a:rPr lang="en-US" sz="36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pPr marL="0" indent="0" algn="ctr" defTabSz="914400" rtl="0" eaLnBrk="1" latinLnBrk="0" hangingPunct="1"/>
                <a:t>275</a:t>
              </a:fld>
              <a:endParaRPr lang="en-IN" sz="36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17" name="Straight Connector 116">
            <a:extLst>
              <a:ext uri="{FF2B5EF4-FFF2-40B4-BE49-F238E27FC236}">
                <a16:creationId xmlns:a16="http://schemas.microsoft.com/office/drawing/2014/main" id="{00000000-0008-0000-0600-000075000000}"/>
              </a:ext>
            </a:extLst>
          </xdr:cNvPr>
          <xdr:cNvCxnSpPr/>
        </xdr:nvCxnSpPr>
        <xdr:spPr>
          <a:xfrm>
            <a:off x="640772" y="5507181"/>
            <a:ext cx="2127972" cy="0"/>
          </a:xfrm>
          <a:prstGeom prst="line">
            <a:avLst/>
          </a:prstGeom>
          <a:ln cmpd="sng"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415693</xdr:colOff>
      <xdr:row>42</xdr:row>
      <xdr:rowOff>77786</xdr:rowOff>
    </xdr:from>
    <xdr:to>
      <xdr:col>6</xdr:col>
      <xdr:colOff>327669</xdr:colOff>
      <xdr:row>46</xdr:row>
      <xdr:rowOff>186329</xdr:rowOff>
    </xdr:to>
    <xdr:grpSp>
      <xdr:nvGrpSpPr>
        <xdr:cNvPr id="120" name="Group 119"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GrpSpPr/>
      </xdr:nvGrpSpPr>
      <xdr:grpSpPr>
        <a:xfrm>
          <a:off x="1640336" y="8078786"/>
          <a:ext cx="2361262" cy="870543"/>
          <a:chOff x="606136" y="8052809"/>
          <a:chExt cx="2330465" cy="870543"/>
        </a:xfrm>
      </xdr:grpSpPr>
      <xdr:grpSp>
        <xdr:nvGrpSpPr>
          <xdr:cNvPr id="64" name="Group 63">
            <a:extLst>
              <a:ext uri="{FF2B5EF4-FFF2-40B4-BE49-F238E27FC236}">
                <a16:creationId xmlns:a16="http://schemas.microsoft.com/office/drawing/2014/main" id="{00000000-0008-0000-0600-000040000000}"/>
              </a:ext>
            </a:extLst>
          </xdr:cNvPr>
          <xdr:cNvGrpSpPr/>
        </xdr:nvGrpSpPr>
        <xdr:grpSpPr>
          <a:xfrm>
            <a:off x="1302951" y="8052809"/>
            <a:ext cx="1633650" cy="870543"/>
            <a:chOff x="1132762" y="5068355"/>
            <a:chExt cx="1673679" cy="870543"/>
          </a:xfrm>
        </xdr:grpSpPr>
        <xdr:sp macro="" textlink="calculation!M1">
          <xdr:nvSpPr>
            <xdr:cNvPr id="57" name="TextBox 144">
              <a:extLst>
                <a:ext uri="{FF2B5EF4-FFF2-40B4-BE49-F238E27FC236}">
                  <a16:creationId xmlns:a16="http://schemas.microsoft.com/office/drawing/2014/main" id="{00000000-0008-0000-0600-000039000000}"/>
                </a:ext>
              </a:extLst>
            </xdr:cNvPr>
            <xdr:cNvSpPr txBox="1"/>
          </xdr:nvSpPr>
          <xdr:spPr>
            <a:xfrm>
              <a:off x="1132762" y="5639542"/>
              <a:ext cx="1673679" cy="29935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3C7B318A-40C0-4436-B69D-C64781EDB366}" type="TxLink">
                <a:rPr lang="en-US" sz="28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pPr marL="0" indent="0" algn="ctr" defTabSz="914400" rtl="0" eaLnBrk="1" latinLnBrk="0" hangingPunct="1"/>
                <a:t>Satisfied</a:t>
              </a:fld>
              <a:endParaRPr lang="en-IN" sz="28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calculation!M2">
          <xdr:nvSpPr>
            <xdr:cNvPr id="59" name="TextBox 144">
              <a:extLst>
                <a:ext uri="{FF2B5EF4-FFF2-40B4-BE49-F238E27FC236}">
                  <a16:creationId xmlns:a16="http://schemas.microsoft.com/office/drawing/2014/main" id="{00000000-0008-0000-0600-00003B000000}"/>
                </a:ext>
              </a:extLst>
            </xdr:cNvPr>
            <xdr:cNvSpPr txBox="1"/>
          </xdr:nvSpPr>
          <xdr:spPr>
            <a:xfrm>
              <a:off x="1993933" y="5068355"/>
              <a:ext cx="721224" cy="37914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FD8223D9-DECA-4D5C-BA1E-5323D8DEACAF}" type="TxLink">
                <a:rPr lang="en-US" sz="36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ea typeface="+mn-ea"/>
                  <a:cs typeface="Calibri"/>
                </a:rPr>
                <a:pPr marL="0" indent="0" algn="ctr" defTabSz="914400" rtl="0" eaLnBrk="1" latinLnBrk="0" hangingPunct="1"/>
                <a:t>103</a:t>
              </a:fld>
              <a:endParaRPr lang="en-IN" sz="3600" b="1" i="0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119" name="Straight Connector 118">
            <a:extLst>
              <a:ext uri="{FF2B5EF4-FFF2-40B4-BE49-F238E27FC236}">
                <a16:creationId xmlns:a16="http://schemas.microsoft.com/office/drawing/2014/main" id="{00000000-0008-0000-0600-000077000000}"/>
              </a:ext>
            </a:extLst>
          </xdr:cNvPr>
          <xdr:cNvCxnSpPr/>
        </xdr:nvCxnSpPr>
        <xdr:spPr>
          <a:xfrm>
            <a:off x="606136" y="8607136"/>
            <a:ext cx="2127972" cy="0"/>
          </a:xfrm>
          <a:prstGeom prst="line">
            <a:avLst/>
          </a:prstGeom>
          <a:ln cmpd="sng"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95260</xdr:colOff>
      <xdr:row>34</xdr:row>
      <xdr:rowOff>103910</xdr:rowOff>
    </xdr:from>
    <xdr:to>
      <xdr:col>6</xdr:col>
      <xdr:colOff>333382</xdr:colOff>
      <xdr:row>57</xdr:row>
      <xdr:rowOff>47624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/>
      </xdr:nvSpPr>
      <xdr:spPr>
        <a:xfrm>
          <a:off x="714385" y="6580910"/>
          <a:ext cx="3333747" cy="4325214"/>
        </a:xfrm>
        <a:prstGeom prst="rect">
          <a:avLst/>
        </a:prstGeom>
        <a:solidFill>
          <a:schemeClr val="bg1">
            <a:lumMod val="50000"/>
            <a:alpha val="14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33</xdr:col>
      <xdr:colOff>366582</xdr:colOff>
      <xdr:row>5</xdr:row>
      <xdr:rowOff>13729</xdr:rowOff>
    </xdr:from>
    <xdr:to>
      <xdr:col>45</xdr:col>
      <xdr:colOff>38052</xdr:colOff>
      <xdr:row>11</xdr:row>
      <xdr:rowOff>132790</xdr:rowOff>
    </xdr:to>
    <xdr:grpSp>
      <xdr:nvGrpSpPr>
        <xdr:cNvPr id="9223" name="Group 9222">
          <a:extLst>
            <a:ext uri="{FF2B5EF4-FFF2-40B4-BE49-F238E27FC236}">
              <a16:creationId xmlns:a16="http://schemas.microsoft.com/office/drawing/2014/main" id="{00000000-0008-0000-0600-000007240000}"/>
            </a:ext>
          </a:extLst>
        </xdr:cNvPr>
        <xdr:cNvGrpSpPr/>
      </xdr:nvGrpSpPr>
      <xdr:grpSpPr>
        <a:xfrm>
          <a:off x="20573189" y="966229"/>
          <a:ext cx="7019327" cy="1262061"/>
          <a:chOff x="2771776" y="1285875"/>
          <a:chExt cx="1809750" cy="982946"/>
        </a:xfrm>
      </xdr:grpSpPr>
      <xdr:sp macro="" textlink="">
        <xdr:nvSpPr>
          <xdr:cNvPr id="9224" name="Rectangle: Rounded Corners 9223">
            <a:extLst>
              <a:ext uri="{FF2B5EF4-FFF2-40B4-BE49-F238E27FC236}">
                <a16:creationId xmlns:a16="http://schemas.microsoft.com/office/drawing/2014/main" id="{00000000-0008-0000-0600-000008240000}"/>
              </a:ext>
            </a:extLst>
          </xdr:cNvPr>
          <xdr:cNvSpPr/>
        </xdr:nvSpPr>
        <xdr:spPr>
          <a:xfrm>
            <a:off x="2971800" y="1285875"/>
            <a:ext cx="1400175" cy="981075"/>
          </a:xfrm>
          <a:prstGeom prst="roundRect">
            <a:avLst/>
          </a:prstGeom>
          <a:solidFill>
            <a:srgbClr val="7F7F7F">
              <a:alpha val="14118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GB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1100" b="1">
              <a:solidFill>
                <a:schemeClr val="tx2">
                  <a:lumMod val="20000"/>
                  <a:lumOff val="80000"/>
                </a:schemeClr>
              </a:solidFill>
            </a:endParaRPr>
          </a:p>
        </xdr:txBody>
      </xdr:sp>
      <xdr:sp macro="" textlink="calculation!J1">
        <xdr:nvSpPr>
          <xdr:cNvPr id="9225" name="TextBox 32">
            <a:extLst>
              <a:ext uri="{FF2B5EF4-FFF2-40B4-BE49-F238E27FC236}">
                <a16:creationId xmlns:a16="http://schemas.microsoft.com/office/drawing/2014/main" id="{00000000-0008-0000-0600-000009240000}"/>
              </a:ext>
            </a:extLst>
          </xdr:cNvPr>
          <xdr:cNvSpPr txBox="1"/>
        </xdr:nvSpPr>
        <xdr:spPr>
          <a:xfrm>
            <a:off x="2771776" y="1399737"/>
            <a:ext cx="18097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69F1D261-80A3-404A-AA2C-519EF5D5F7FA}" type="TxLink">
              <a:rPr lang="en-US" sz="28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cs typeface="Calibri"/>
              </a:rPr>
              <a:pPr algn="ctr"/>
              <a:t>Avg Call/Min</a:t>
            </a:fld>
            <a:endParaRPr lang="en-IN" sz="2800" b="1">
              <a:solidFill>
                <a:schemeClr val="accent3">
                  <a:lumMod val="20000"/>
                  <a:lumOff val="80000"/>
                </a:schemeClr>
              </a:solidFill>
              <a:latin typeface="+mn-lt"/>
            </a:endParaRPr>
          </a:p>
        </xdr:txBody>
      </xdr:sp>
      <xdr:sp macro="" textlink="calculation!J2">
        <xdr:nvSpPr>
          <xdr:cNvPr id="9226" name="TextBox 33">
            <a:extLst>
              <a:ext uri="{FF2B5EF4-FFF2-40B4-BE49-F238E27FC236}">
                <a16:creationId xmlns:a16="http://schemas.microsoft.com/office/drawing/2014/main" id="{00000000-0008-0000-0600-00000A240000}"/>
              </a:ext>
            </a:extLst>
          </xdr:cNvPr>
          <xdr:cNvSpPr txBox="1"/>
        </xdr:nvSpPr>
        <xdr:spPr>
          <a:xfrm>
            <a:off x="3412990" y="1716371"/>
            <a:ext cx="525415" cy="552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26AF6E54-07D7-4713-ADCD-77FB47DFA292}" type="TxLink">
              <a:rPr lang="en-US" sz="36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cs typeface="Calibri"/>
              </a:rPr>
              <a:pPr algn="ctr"/>
              <a:t>699.61</a:t>
            </a:fld>
            <a:endParaRPr lang="en-US" sz="3600" b="1" i="0" u="none" strike="noStrike">
              <a:solidFill>
                <a:schemeClr val="accent3">
                  <a:lumMod val="20000"/>
                  <a:lumOff val="80000"/>
                </a:schemeClr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0</xdr:col>
      <xdr:colOff>57569</xdr:colOff>
      <xdr:row>58</xdr:row>
      <xdr:rowOff>103132</xdr:rowOff>
    </xdr:from>
    <xdr:to>
      <xdr:col>7</xdr:col>
      <xdr:colOff>373937</xdr:colOff>
      <xdr:row>65</xdr:row>
      <xdr:rowOff>119062</xdr:rowOff>
    </xdr:to>
    <xdr:grpSp>
      <xdr:nvGrpSpPr>
        <xdr:cNvPr id="9227" name="Group 9226">
          <a:extLst>
            <a:ext uri="{FF2B5EF4-FFF2-40B4-BE49-F238E27FC236}">
              <a16:creationId xmlns:a16="http://schemas.microsoft.com/office/drawing/2014/main" id="{00000000-0008-0000-0600-00000B240000}"/>
            </a:ext>
          </a:extLst>
        </xdr:cNvPr>
        <xdr:cNvGrpSpPr/>
      </xdr:nvGrpSpPr>
      <xdr:grpSpPr>
        <a:xfrm>
          <a:off x="57569" y="11152132"/>
          <a:ext cx="4602618" cy="1349430"/>
          <a:chOff x="2771776" y="1285875"/>
          <a:chExt cx="1809750" cy="1041003"/>
        </a:xfrm>
      </xdr:grpSpPr>
      <xdr:sp macro="" textlink="">
        <xdr:nvSpPr>
          <xdr:cNvPr id="9228" name="Rectangle: Rounded Corners 9227">
            <a:extLst>
              <a:ext uri="{FF2B5EF4-FFF2-40B4-BE49-F238E27FC236}">
                <a16:creationId xmlns:a16="http://schemas.microsoft.com/office/drawing/2014/main" id="{00000000-0008-0000-0600-00000C240000}"/>
              </a:ext>
            </a:extLst>
          </xdr:cNvPr>
          <xdr:cNvSpPr/>
        </xdr:nvSpPr>
        <xdr:spPr>
          <a:xfrm>
            <a:off x="2971800" y="1285875"/>
            <a:ext cx="1400175" cy="981075"/>
          </a:xfrm>
          <a:prstGeom prst="roundRect">
            <a:avLst/>
          </a:prstGeom>
          <a:solidFill>
            <a:srgbClr val="7F7F7F">
              <a:alpha val="14118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GB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1100" b="1">
              <a:solidFill>
                <a:schemeClr val="tx2">
                  <a:lumMod val="20000"/>
                  <a:lumOff val="80000"/>
                </a:schemeClr>
              </a:solidFill>
            </a:endParaRPr>
          </a:p>
        </xdr:txBody>
      </xdr:sp>
      <xdr:sp macro="" textlink="calculation!H2">
        <xdr:nvSpPr>
          <xdr:cNvPr id="9229" name="TextBox 28">
            <a:extLst>
              <a:ext uri="{FF2B5EF4-FFF2-40B4-BE49-F238E27FC236}">
                <a16:creationId xmlns:a16="http://schemas.microsoft.com/office/drawing/2014/main" id="{00000000-0008-0000-0600-00000D240000}"/>
              </a:ext>
            </a:extLst>
          </xdr:cNvPr>
          <xdr:cNvSpPr txBox="1"/>
        </xdr:nvSpPr>
        <xdr:spPr>
          <a:xfrm>
            <a:off x="2771776" y="1394861"/>
            <a:ext cx="18097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B13E4B70-7556-4C45-99C4-B958F2E058D8}" type="TxLink">
              <a:rPr lang="en-US" sz="36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cs typeface="Calibri"/>
              </a:rPr>
              <a:pPr algn="ctr"/>
              <a:t>3.25</a:t>
            </a:fld>
            <a:endParaRPr lang="en-IN" sz="3600" b="1">
              <a:solidFill>
                <a:schemeClr val="accent3">
                  <a:lumMod val="20000"/>
                  <a:lumOff val="80000"/>
                </a:schemeClr>
              </a:solidFill>
              <a:latin typeface="+mn-lt"/>
            </a:endParaRPr>
          </a:p>
        </xdr:txBody>
      </xdr:sp>
      <xdr:sp macro="" textlink="calculation!H1">
        <xdr:nvSpPr>
          <xdr:cNvPr id="9230" name="TextBox 29">
            <a:extLst>
              <a:ext uri="{FF2B5EF4-FFF2-40B4-BE49-F238E27FC236}">
                <a16:creationId xmlns:a16="http://schemas.microsoft.com/office/drawing/2014/main" id="{00000000-0008-0000-0600-00000E240000}"/>
              </a:ext>
            </a:extLst>
          </xdr:cNvPr>
          <xdr:cNvSpPr txBox="1"/>
        </xdr:nvSpPr>
        <xdr:spPr>
          <a:xfrm>
            <a:off x="2920890" y="1716050"/>
            <a:ext cx="1478043" cy="6108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E0ED8A6E-40BC-4E8B-B830-A158C342885C}" type="TxLink">
              <a:rPr lang="en-US" sz="28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cs typeface="Calibri"/>
              </a:rPr>
              <a:pPr algn="ctr"/>
              <a:t> Satisfaction Overall</a:t>
            </a:fld>
            <a:endParaRPr lang="en-IN" sz="2800" b="1">
              <a:solidFill>
                <a:schemeClr val="accent3">
                  <a:lumMod val="20000"/>
                  <a:lumOff val="80000"/>
                </a:schemeClr>
              </a:solidFill>
              <a:latin typeface="+mn-lt"/>
            </a:endParaRPr>
          </a:p>
        </xdr:txBody>
      </xdr:sp>
    </xdr:grpSp>
    <xdr:clientData/>
  </xdr:twoCellAnchor>
  <xdr:twoCellAnchor>
    <xdr:from>
      <xdr:col>25</xdr:col>
      <xdr:colOff>366336</xdr:colOff>
      <xdr:row>5</xdr:row>
      <xdr:rowOff>17221</xdr:rowOff>
    </xdr:from>
    <xdr:to>
      <xdr:col>35</xdr:col>
      <xdr:colOff>112269</xdr:colOff>
      <xdr:row>11</xdr:row>
      <xdr:rowOff>176918</xdr:rowOff>
    </xdr:to>
    <xdr:grpSp>
      <xdr:nvGrpSpPr>
        <xdr:cNvPr id="9235" name="Group 9234">
          <a:extLst>
            <a:ext uri="{FF2B5EF4-FFF2-40B4-BE49-F238E27FC236}">
              <a16:creationId xmlns:a16="http://schemas.microsoft.com/office/drawing/2014/main" id="{00000000-0008-0000-0600-000013240000}"/>
            </a:ext>
          </a:extLst>
        </xdr:cNvPr>
        <xdr:cNvGrpSpPr/>
      </xdr:nvGrpSpPr>
      <xdr:grpSpPr>
        <a:xfrm>
          <a:off x="15674372" y="969721"/>
          <a:ext cx="5869147" cy="1302697"/>
          <a:chOff x="2912002" y="1285875"/>
          <a:chExt cx="1521679" cy="981075"/>
        </a:xfrm>
      </xdr:grpSpPr>
      <xdr:sp macro="" textlink="">
        <xdr:nvSpPr>
          <xdr:cNvPr id="9236" name="Rectangle: Rounded Corners 9235">
            <a:extLst>
              <a:ext uri="{FF2B5EF4-FFF2-40B4-BE49-F238E27FC236}">
                <a16:creationId xmlns:a16="http://schemas.microsoft.com/office/drawing/2014/main" id="{00000000-0008-0000-0600-000014240000}"/>
              </a:ext>
            </a:extLst>
          </xdr:cNvPr>
          <xdr:cNvSpPr/>
        </xdr:nvSpPr>
        <xdr:spPr>
          <a:xfrm>
            <a:off x="2971800" y="1285875"/>
            <a:ext cx="1400175" cy="981075"/>
          </a:xfrm>
          <a:prstGeom prst="roundRect">
            <a:avLst/>
          </a:prstGeom>
          <a:solidFill>
            <a:srgbClr val="7F7F7F">
              <a:alpha val="14118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GB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1100">
              <a:solidFill>
                <a:schemeClr val="tx2">
                  <a:lumMod val="20000"/>
                  <a:lumOff val="80000"/>
                </a:schemeClr>
              </a:solidFill>
            </a:endParaRPr>
          </a:p>
        </xdr:txBody>
      </xdr:sp>
      <xdr:sp macro="" textlink="calculation!F1">
        <xdr:nvSpPr>
          <xdr:cNvPr id="9237" name="TextBox 44">
            <a:extLst>
              <a:ext uri="{FF2B5EF4-FFF2-40B4-BE49-F238E27FC236}">
                <a16:creationId xmlns:a16="http://schemas.microsoft.com/office/drawing/2014/main" id="{00000000-0008-0000-0600-000015240000}"/>
              </a:ext>
            </a:extLst>
          </xdr:cNvPr>
          <xdr:cNvSpPr txBox="1"/>
        </xdr:nvSpPr>
        <xdr:spPr>
          <a:xfrm>
            <a:off x="2912002" y="1395707"/>
            <a:ext cx="1521679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5E79B581-92E9-4134-A586-D4CD0C8F3B23}" type="TxLink">
              <a:rPr lang="en-US" sz="28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cs typeface="Calibri"/>
              </a:rPr>
              <a:pPr algn="ctr"/>
              <a:t>Avg of Speed of Answer</a:t>
            </a:fld>
            <a:endParaRPr lang="en-IN" sz="2800" b="1">
              <a:solidFill>
                <a:schemeClr val="accent3">
                  <a:lumMod val="20000"/>
                  <a:lumOff val="80000"/>
                </a:schemeClr>
              </a:solidFill>
              <a:latin typeface="+mn-lt"/>
            </a:endParaRPr>
          </a:p>
        </xdr:txBody>
      </xdr:sp>
      <xdr:sp macro="" textlink="calculation!F2">
        <xdr:nvSpPr>
          <xdr:cNvPr id="9238" name="TextBox 45">
            <a:extLst>
              <a:ext uri="{FF2B5EF4-FFF2-40B4-BE49-F238E27FC236}">
                <a16:creationId xmlns:a16="http://schemas.microsoft.com/office/drawing/2014/main" id="{00000000-0008-0000-0600-000016240000}"/>
              </a:ext>
            </a:extLst>
          </xdr:cNvPr>
          <xdr:cNvSpPr txBox="1"/>
        </xdr:nvSpPr>
        <xdr:spPr>
          <a:xfrm>
            <a:off x="3305787" y="1699392"/>
            <a:ext cx="727404" cy="552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6CE9D8D8-AFDB-4783-B3AB-249AECD5683E}" type="TxLink">
              <a:rPr lang="en-US" sz="3600" b="0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cs typeface="Calibri"/>
              </a:rPr>
              <a:pPr algn="ctr"/>
              <a:t>65.27</a:t>
            </a:fld>
            <a:endParaRPr lang="en-US" sz="3600" b="1" i="0" u="none" strike="noStrike">
              <a:solidFill>
                <a:schemeClr val="accent3">
                  <a:lumMod val="20000"/>
                  <a:lumOff val="80000"/>
                </a:schemeClr>
              </a:solidFill>
              <a:latin typeface="Calibri" panose="020F0502020204030204"/>
              <a:cs typeface="Calibri" panose="020F0502020204030204"/>
            </a:endParaRPr>
          </a:p>
        </xdr:txBody>
      </xdr:sp>
    </xdr:grpSp>
    <xdr:clientData/>
  </xdr:twoCellAnchor>
  <xdr:twoCellAnchor>
    <xdr:from>
      <xdr:col>8</xdr:col>
      <xdr:colOff>538160</xdr:colOff>
      <xdr:row>8</xdr:row>
      <xdr:rowOff>33334</xdr:rowOff>
    </xdr:from>
    <xdr:to>
      <xdr:col>24</xdr:col>
      <xdr:colOff>-1</xdr:colOff>
      <xdr:row>41</xdr:row>
      <xdr:rowOff>152399</xdr:rowOff>
    </xdr:to>
    <xdr:sp macro="" textlink="">
      <xdr:nvSpPr>
        <xdr:cNvPr id="9252" name="Rectangle 9251">
          <a:extLst>
            <a:ext uri="{FF2B5EF4-FFF2-40B4-BE49-F238E27FC236}">
              <a16:creationId xmlns:a16="http://schemas.microsoft.com/office/drawing/2014/main" id="{00000000-0008-0000-0600-000024240000}"/>
            </a:ext>
          </a:extLst>
        </xdr:cNvPr>
        <xdr:cNvSpPr/>
      </xdr:nvSpPr>
      <xdr:spPr>
        <a:xfrm>
          <a:off x="5414960" y="1557334"/>
          <a:ext cx="9215439" cy="6405565"/>
        </a:xfrm>
        <a:prstGeom prst="rect">
          <a:avLst/>
        </a:prstGeom>
        <a:solidFill>
          <a:schemeClr val="bg1">
            <a:lumMod val="50000"/>
            <a:alpha val="14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43</xdr:col>
      <xdr:colOff>33724</xdr:colOff>
      <xdr:row>5</xdr:row>
      <xdr:rowOff>7880</xdr:rowOff>
    </xdr:from>
    <xdr:to>
      <xdr:col>50</xdr:col>
      <xdr:colOff>340567</xdr:colOff>
      <xdr:row>11</xdr:row>
      <xdr:rowOff>138636</xdr:rowOff>
    </xdr:to>
    <xdr:grpSp>
      <xdr:nvGrpSpPr>
        <xdr:cNvPr id="9262" name="Group 9261">
          <a:extLst>
            <a:ext uri="{FF2B5EF4-FFF2-40B4-BE49-F238E27FC236}">
              <a16:creationId xmlns:a16="http://schemas.microsoft.com/office/drawing/2014/main" id="{00000000-0008-0000-0600-00002E240000}"/>
            </a:ext>
          </a:extLst>
        </xdr:cNvPr>
        <xdr:cNvGrpSpPr/>
      </xdr:nvGrpSpPr>
      <xdr:grpSpPr>
        <a:xfrm>
          <a:off x="26363545" y="960380"/>
          <a:ext cx="4593093" cy="1273756"/>
          <a:chOff x="2771776" y="1285875"/>
          <a:chExt cx="1809750" cy="982625"/>
        </a:xfrm>
      </xdr:grpSpPr>
      <xdr:sp macro="" textlink="">
        <xdr:nvSpPr>
          <xdr:cNvPr id="9263" name="Rectangle: Rounded Corners 9262">
            <a:extLst>
              <a:ext uri="{FF2B5EF4-FFF2-40B4-BE49-F238E27FC236}">
                <a16:creationId xmlns:a16="http://schemas.microsoft.com/office/drawing/2014/main" id="{00000000-0008-0000-0600-00002F240000}"/>
              </a:ext>
            </a:extLst>
          </xdr:cNvPr>
          <xdr:cNvSpPr/>
        </xdr:nvSpPr>
        <xdr:spPr>
          <a:xfrm>
            <a:off x="2971800" y="1285875"/>
            <a:ext cx="1400175" cy="981075"/>
          </a:xfrm>
          <a:prstGeom prst="roundRect">
            <a:avLst/>
          </a:prstGeom>
          <a:solidFill>
            <a:srgbClr val="7F7F7F">
              <a:alpha val="14118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GB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1100" b="1">
              <a:solidFill>
                <a:schemeClr val="tx2">
                  <a:lumMod val="20000"/>
                  <a:lumOff val="80000"/>
                </a:schemeClr>
              </a:solidFill>
            </a:endParaRPr>
          </a:p>
        </xdr:txBody>
      </xdr:sp>
      <xdr:sp macro="" textlink="calculation!I1">
        <xdr:nvSpPr>
          <xdr:cNvPr id="9264" name="TextBox 28">
            <a:extLst>
              <a:ext uri="{FF2B5EF4-FFF2-40B4-BE49-F238E27FC236}">
                <a16:creationId xmlns:a16="http://schemas.microsoft.com/office/drawing/2014/main" id="{00000000-0008-0000-0600-000030240000}"/>
              </a:ext>
            </a:extLst>
          </xdr:cNvPr>
          <xdr:cNvSpPr txBox="1"/>
        </xdr:nvSpPr>
        <xdr:spPr>
          <a:xfrm>
            <a:off x="2771776" y="1394861"/>
            <a:ext cx="18097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D4BB77E0-0B05-4448-98AC-7AFE22BCEFEE}" type="TxLink">
              <a:rPr lang="en-US" sz="28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cs typeface="Calibri"/>
              </a:rPr>
              <a:pPr algn="ctr"/>
              <a:t>Abandoned cals</a:t>
            </a:fld>
            <a:endParaRPr lang="en-IN" sz="2800" b="1">
              <a:solidFill>
                <a:schemeClr val="accent3">
                  <a:lumMod val="20000"/>
                  <a:lumOff val="80000"/>
                </a:schemeClr>
              </a:solidFill>
              <a:latin typeface="+mn-lt"/>
            </a:endParaRPr>
          </a:p>
        </xdr:txBody>
      </xdr:sp>
      <xdr:sp macro="" textlink="calculation!I2">
        <xdr:nvSpPr>
          <xdr:cNvPr id="9265" name="TextBox 29">
            <a:extLst>
              <a:ext uri="{FF2B5EF4-FFF2-40B4-BE49-F238E27FC236}">
                <a16:creationId xmlns:a16="http://schemas.microsoft.com/office/drawing/2014/main" id="{00000000-0008-0000-0600-000031240000}"/>
              </a:ext>
            </a:extLst>
          </xdr:cNvPr>
          <xdr:cNvSpPr txBox="1"/>
        </xdr:nvSpPr>
        <xdr:spPr>
          <a:xfrm>
            <a:off x="3337910" y="1716050"/>
            <a:ext cx="655618" cy="552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15BC16AC-9582-4B27-AF36-06D1D9A5DC4C}" type="TxLink">
              <a:rPr lang="en-US" sz="36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cs typeface="Calibri"/>
              </a:rPr>
              <a:pPr algn="ctr"/>
              <a:t>76</a:t>
            </a:fld>
            <a:endParaRPr lang="en-IN" sz="3600" b="1">
              <a:solidFill>
                <a:schemeClr val="accent3">
                  <a:lumMod val="20000"/>
                  <a:lumOff val="80000"/>
                </a:schemeClr>
              </a:solidFill>
              <a:latin typeface="+mn-lt"/>
            </a:endParaRPr>
          </a:p>
        </xdr:txBody>
      </xdr:sp>
    </xdr:grpSp>
    <xdr:clientData/>
  </xdr:twoCellAnchor>
  <xdr:twoCellAnchor>
    <xdr:from>
      <xdr:col>39</xdr:col>
      <xdr:colOff>158504</xdr:colOff>
      <xdr:row>43</xdr:row>
      <xdr:rowOff>183899</xdr:rowOff>
    </xdr:from>
    <xdr:to>
      <xdr:col>49</xdr:col>
      <xdr:colOff>503162</xdr:colOff>
      <xdr:row>51</xdr:row>
      <xdr:rowOff>61596</xdr:rowOff>
    </xdr:to>
    <xdr:grpSp>
      <xdr:nvGrpSpPr>
        <xdr:cNvPr id="9272" name="Group 9271">
          <a:extLst>
            <a:ext uri="{FF2B5EF4-FFF2-40B4-BE49-F238E27FC236}">
              <a16:creationId xmlns:a16="http://schemas.microsoft.com/office/drawing/2014/main" id="{00000000-0008-0000-0600-000038240000}"/>
            </a:ext>
          </a:extLst>
        </xdr:cNvPr>
        <xdr:cNvGrpSpPr/>
      </xdr:nvGrpSpPr>
      <xdr:grpSpPr>
        <a:xfrm>
          <a:off x="24039040" y="8375399"/>
          <a:ext cx="6467872" cy="1401697"/>
          <a:chOff x="4828839" y="3803408"/>
          <a:chExt cx="6529723" cy="1401697"/>
        </a:xfrm>
      </xdr:grpSpPr>
      <xdr:grpSp>
        <xdr:nvGrpSpPr>
          <xdr:cNvPr id="9266" name="Group 9265">
            <a:extLst>
              <a:ext uri="{FF2B5EF4-FFF2-40B4-BE49-F238E27FC236}">
                <a16:creationId xmlns:a16="http://schemas.microsoft.com/office/drawing/2014/main" id="{00000000-0008-0000-0600-000032240000}"/>
              </a:ext>
            </a:extLst>
          </xdr:cNvPr>
          <xdr:cNvGrpSpPr/>
        </xdr:nvGrpSpPr>
        <xdr:grpSpPr>
          <a:xfrm>
            <a:off x="4828839" y="3803408"/>
            <a:ext cx="6529723" cy="1401697"/>
            <a:chOff x="2912002" y="1285875"/>
            <a:chExt cx="1521679" cy="1055633"/>
          </a:xfrm>
        </xdr:grpSpPr>
        <xdr:sp macro="" textlink="">
          <xdr:nvSpPr>
            <xdr:cNvPr id="9267" name="Rectangle: Rounded Corners 9266">
              <a:extLst>
                <a:ext uri="{FF2B5EF4-FFF2-40B4-BE49-F238E27FC236}">
                  <a16:creationId xmlns:a16="http://schemas.microsoft.com/office/drawing/2014/main" id="{00000000-0008-0000-0600-000033240000}"/>
                </a:ext>
              </a:extLst>
            </xdr:cNvPr>
            <xdr:cNvSpPr/>
          </xdr:nvSpPr>
          <xdr:spPr>
            <a:xfrm>
              <a:off x="2971800" y="1285875"/>
              <a:ext cx="1400175" cy="981075"/>
            </a:xfrm>
            <a:prstGeom prst="roundRect">
              <a:avLst/>
            </a:prstGeom>
            <a:solidFill>
              <a:srgbClr val="7F7F7F">
                <a:alpha val="14118"/>
              </a:srgb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IN" sz="1100">
                <a:solidFill>
                  <a:schemeClr val="tx2">
                    <a:lumMod val="20000"/>
                    <a:lumOff val="80000"/>
                  </a:schemeClr>
                </a:solidFill>
              </a:endParaRPr>
            </a:p>
          </xdr:txBody>
        </xdr:sp>
        <xdr:sp macro="" textlink="calculation!K1">
          <xdr:nvSpPr>
            <xdr:cNvPr id="9268" name="TextBox 44">
              <a:extLst>
                <a:ext uri="{FF2B5EF4-FFF2-40B4-BE49-F238E27FC236}">
                  <a16:creationId xmlns:a16="http://schemas.microsoft.com/office/drawing/2014/main" id="{00000000-0008-0000-0600-000034240000}"/>
                </a:ext>
              </a:extLst>
            </xdr:cNvPr>
            <xdr:cNvSpPr txBox="1"/>
          </xdr:nvSpPr>
          <xdr:spPr>
            <a:xfrm>
              <a:off x="2912002" y="1341908"/>
              <a:ext cx="1521679" cy="5143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fld id="{65B8729B-C040-4900-AB78-1B11E9575F00}" type="TxLink">
                <a:rPr lang="en-US" sz="28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cs typeface="Calibri"/>
                </a:rPr>
                <a:pPr algn="ctr"/>
                <a:t>Total calls lessthan 180 seconds</a:t>
              </a:fld>
              <a:endParaRPr lang="en-IN" sz="2800" b="1">
                <a:solidFill>
                  <a:schemeClr val="accent3">
                    <a:lumMod val="20000"/>
                    <a:lumOff val="80000"/>
                  </a:schemeClr>
                </a:solidFill>
                <a:latin typeface="+mn-lt"/>
              </a:endParaRPr>
            </a:p>
          </xdr:txBody>
        </xdr:sp>
        <xdr:sp macro="" textlink="calculation!K2">
          <xdr:nvSpPr>
            <xdr:cNvPr id="9269" name="TextBox 45">
              <a:extLst>
                <a:ext uri="{FF2B5EF4-FFF2-40B4-BE49-F238E27FC236}">
                  <a16:creationId xmlns:a16="http://schemas.microsoft.com/office/drawing/2014/main" id="{00000000-0008-0000-0600-000035240000}"/>
                </a:ext>
              </a:extLst>
            </xdr:cNvPr>
            <xdr:cNvSpPr txBox="1"/>
          </xdr:nvSpPr>
          <xdr:spPr>
            <a:xfrm>
              <a:off x="3150407" y="1789058"/>
              <a:ext cx="1035637" cy="5524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fld id="{2CA39333-1A25-4088-830E-37EED50F06FC}" type="TxLink">
                <a:rPr lang="en-US" sz="36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cs typeface="Calibri"/>
                </a:rPr>
                <a:pPr algn="ctr"/>
                <a:t>16</a:t>
              </a:fld>
              <a:endParaRPr lang="en-US" sz="36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cs typeface="Calibri"/>
              </a:endParaRPr>
            </a:p>
          </xdr:txBody>
        </xdr:sp>
      </xdr:grpSp>
      <xdr:cxnSp macro="">
        <xdr:nvCxnSpPr>
          <xdr:cNvPr id="9270" name="Straight Connector 9269">
            <a:extLst>
              <a:ext uri="{FF2B5EF4-FFF2-40B4-BE49-F238E27FC236}">
                <a16:creationId xmlns:a16="http://schemas.microsoft.com/office/drawing/2014/main" id="{00000000-0008-0000-0600-000036240000}"/>
              </a:ext>
            </a:extLst>
          </xdr:cNvPr>
          <xdr:cNvCxnSpPr/>
        </xdr:nvCxnSpPr>
        <xdr:spPr>
          <a:xfrm>
            <a:off x="5429249" y="4500562"/>
            <a:ext cx="5238749" cy="0"/>
          </a:xfrm>
          <a:prstGeom prst="line">
            <a:avLst/>
          </a:prstGeom>
          <a:noFill/>
          <a:ln cmpd="sng">
            <a:solidFill>
              <a:schemeClr val="accent1">
                <a:lumMod val="40000"/>
                <a:lumOff val="60000"/>
              </a:schemeClr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608214</xdr:colOff>
      <xdr:row>15</xdr:row>
      <xdr:rowOff>123885</xdr:rowOff>
    </xdr:from>
    <xdr:to>
      <xdr:col>29</xdr:col>
      <xdr:colOff>477568</xdr:colOff>
      <xdr:row>18</xdr:row>
      <xdr:rowOff>161494</xdr:rowOff>
    </xdr:to>
    <xdr:sp macro="" textlink="calculation!B16">
      <xdr:nvSpPr>
        <xdr:cNvPr id="9323" name="Rectangle: Rounded Corners 9322">
          <a:extLst>
            <a:ext uri="{FF2B5EF4-FFF2-40B4-BE49-F238E27FC236}">
              <a16:creationId xmlns:a16="http://schemas.microsoft.com/office/drawing/2014/main" id="{00000000-0008-0000-0600-00006B240000}"/>
            </a:ext>
          </a:extLst>
        </xdr:cNvPr>
        <xdr:cNvSpPr/>
      </xdr:nvSpPr>
      <xdr:spPr>
        <a:xfrm>
          <a:off x="16705464" y="2981385"/>
          <a:ext cx="1726729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5BE41131-3870-4BFC-908B-427E2B8D9E03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Becky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601152</xdr:colOff>
      <xdr:row>18</xdr:row>
      <xdr:rowOff>185859</xdr:rowOff>
    </xdr:from>
    <xdr:to>
      <xdr:col>29</xdr:col>
      <xdr:colOff>460981</xdr:colOff>
      <xdr:row>22</xdr:row>
      <xdr:rowOff>32968</xdr:rowOff>
    </xdr:to>
    <xdr:sp macro="" textlink="calculation!B17">
      <xdr:nvSpPr>
        <xdr:cNvPr id="9324" name="Rectangle: Rounded Corners 9323">
          <a:extLst>
            <a:ext uri="{FF2B5EF4-FFF2-40B4-BE49-F238E27FC236}">
              <a16:creationId xmlns:a16="http://schemas.microsoft.com/office/drawing/2014/main" id="{00000000-0008-0000-0600-00006C240000}"/>
            </a:ext>
          </a:extLst>
        </xdr:cNvPr>
        <xdr:cNvSpPr/>
      </xdr:nvSpPr>
      <xdr:spPr>
        <a:xfrm>
          <a:off x="16698402" y="3614859"/>
          <a:ext cx="1717204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F31B3116-85E4-4336-96BA-C01DF01EF80E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Dan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601152</xdr:colOff>
      <xdr:row>12</xdr:row>
      <xdr:rowOff>61911</xdr:rowOff>
    </xdr:from>
    <xdr:to>
      <xdr:col>29</xdr:col>
      <xdr:colOff>460981</xdr:colOff>
      <xdr:row>15</xdr:row>
      <xdr:rowOff>99520</xdr:rowOff>
    </xdr:to>
    <xdr:sp macro="" textlink="calculation!B15">
      <xdr:nvSpPr>
        <xdr:cNvPr id="9325" name="Rectangle: Rounded Corners 9324">
          <a:extLst>
            <a:ext uri="{FF2B5EF4-FFF2-40B4-BE49-F238E27FC236}">
              <a16:creationId xmlns:a16="http://schemas.microsoft.com/office/drawing/2014/main" id="{00000000-0008-0000-0600-00006D240000}"/>
            </a:ext>
          </a:extLst>
        </xdr:cNvPr>
        <xdr:cNvSpPr/>
      </xdr:nvSpPr>
      <xdr:spPr>
        <a:xfrm>
          <a:off x="16698402" y="2347911"/>
          <a:ext cx="1717204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A80BAF2A-2E1C-4D2D-AF3B-277C36BD5165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Agent name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601152</xdr:colOff>
      <xdr:row>22</xdr:row>
      <xdr:rowOff>57332</xdr:rowOff>
    </xdr:from>
    <xdr:to>
      <xdr:col>29</xdr:col>
      <xdr:colOff>460981</xdr:colOff>
      <xdr:row>25</xdr:row>
      <xdr:rowOff>94941</xdr:rowOff>
    </xdr:to>
    <xdr:sp macro="" textlink="calculation!B18">
      <xdr:nvSpPr>
        <xdr:cNvPr id="9326" name="Rectangle: Rounded Corners 9325">
          <a:extLst>
            <a:ext uri="{FF2B5EF4-FFF2-40B4-BE49-F238E27FC236}">
              <a16:creationId xmlns:a16="http://schemas.microsoft.com/office/drawing/2014/main" id="{00000000-0008-0000-0600-00006E240000}"/>
            </a:ext>
          </a:extLst>
        </xdr:cNvPr>
        <xdr:cNvSpPr/>
      </xdr:nvSpPr>
      <xdr:spPr>
        <a:xfrm>
          <a:off x="16698402" y="4248332"/>
          <a:ext cx="1717204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AA777BCD-4E1A-48FC-828D-C595A51AEEE6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Diane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608214</xdr:colOff>
      <xdr:row>28</xdr:row>
      <xdr:rowOff>181280</xdr:rowOff>
    </xdr:from>
    <xdr:to>
      <xdr:col>29</xdr:col>
      <xdr:colOff>477568</xdr:colOff>
      <xdr:row>32</xdr:row>
      <xdr:rowOff>28389</xdr:rowOff>
    </xdr:to>
    <xdr:sp macro="" textlink="calculation!B20">
      <xdr:nvSpPr>
        <xdr:cNvPr id="9329" name="Rectangle: Rounded Corners 9328">
          <a:extLst>
            <a:ext uri="{FF2B5EF4-FFF2-40B4-BE49-F238E27FC236}">
              <a16:creationId xmlns:a16="http://schemas.microsoft.com/office/drawing/2014/main" id="{00000000-0008-0000-0600-000071240000}"/>
            </a:ext>
          </a:extLst>
        </xdr:cNvPr>
        <xdr:cNvSpPr/>
      </xdr:nvSpPr>
      <xdr:spPr>
        <a:xfrm>
          <a:off x="16705464" y="5515280"/>
          <a:ext cx="1726729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88AC090A-FFD8-44DF-91DD-BE508502EEE9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Jim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601152</xdr:colOff>
      <xdr:row>32</xdr:row>
      <xdr:rowOff>52754</xdr:rowOff>
    </xdr:from>
    <xdr:to>
      <xdr:col>29</xdr:col>
      <xdr:colOff>460981</xdr:colOff>
      <xdr:row>35</xdr:row>
      <xdr:rowOff>90363</xdr:rowOff>
    </xdr:to>
    <xdr:sp macro="" textlink="calculation!B21">
      <xdr:nvSpPr>
        <xdr:cNvPr id="9330" name="Rectangle: Rounded Corners 9329">
          <a:extLst>
            <a:ext uri="{FF2B5EF4-FFF2-40B4-BE49-F238E27FC236}">
              <a16:creationId xmlns:a16="http://schemas.microsoft.com/office/drawing/2014/main" id="{00000000-0008-0000-0600-000072240000}"/>
            </a:ext>
          </a:extLst>
        </xdr:cNvPr>
        <xdr:cNvSpPr/>
      </xdr:nvSpPr>
      <xdr:spPr>
        <a:xfrm>
          <a:off x="16698402" y="6148754"/>
          <a:ext cx="1717204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092E918A-D5F8-4AB1-92FA-8C313B521937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Joe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601152</xdr:colOff>
      <xdr:row>25</xdr:row>
      <xdr:rowOff>119306</xdr:rowOff>
    </xdr:from>
    <xdr:to>
      <xdr:col>29</xdr:col>
      <xdr:colOff>460981</xdr:colOff>
      <xdr:row>28</xdr:row>
      <xdr:rowOff>156915</xdr:rowOff>
    </xdr:to>
    <xdr:sp macro="" textlink="calculation!B19">
      <xdr:nvSpPr>
        <xdr:cNvPr id="9331" name="Rectangle: Rounded Corners 9330">
          <a:extLst>
            <a:ext uri="{FF2B5EF4-FFF2-40B4-BE49-F238E27FC236}">
              <a16:creationId xmlns:a16="http://schemas.microsoft.com/office/drawing/2014/main" id="{00000000-0008-0000-0600-000073240000}"/>
            </a:ext>
          </a:extLst>
        </xdr:cNvPr>
        <xdr:cNvSpPr/>
      </xdr:nvSpPr>
      <xdr:spPr>
        <a:xfrm>
          <a:off x="16698402" y="4881806"/>
          <a:ext cx="1717204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7CB48DE3-778C-4617-993F-28B74D028E77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Greg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601152</xdr:colOff>
      <xdr:row>35</xdr:row>
      <xdr:rowOff>114728</xdr:rowOff>
    </xdr:from>
    <xdr:to>
      <xdr:col>29</xdr:col>
      <xdr:colOff>460981</xdr:colOff>
      <xdr:row>38</xdr:row>
      <xdr:rowOff>152337</xdr:rowOff>
    </xdr:to>
    <xdr:sp macro="" textlink="calculation!B22">
      <xdr:nvSpPr>
        <xdr:cNvPr id="9332" name="Rectangle: Rounded Corners 9331">
          <a:extLst>
            <a:ext uri="{FF2B5EF4-FFF2-40B4-BE49-F238E27FC236}">
              <a16:creationId xmlns:a16="http://schemas.microsoft.com/office/drawing/2014/main" id="{00000000-0008-0000-0600-000074240000}"/>
            </a:ext>
          </a:extLst>
        </xdr:cNvPr>
        <xdr:cNvSpPr/>
      </xdr:nvSpPr>
      <xdr:spPr>
        <a:xfrm>
          <a:off x="16698402" y="6782228"/>
          <a:ext cx="1717204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73A284BD-D3BA-40AB-A4D7-C3C6FBDD66D1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Martha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601152</xdr:colOff>
      <xdr:row>38</xdr:row>
      <xdr:rowOff>176702</xdr:rowOff>
    </xdr:from>
    <xdr:to>
      <xdr:col>29</xdr:col>
      <xdr:colOff>460981</xdr:colOff>
      <xdr:row>42</xdr:row>
      <xdr:rowOff>23811</xdr:rowOff>
    </xdr:to>
    <xdr:sp macro="" textlink="calculation!B23">
      <xdr:nvSpPr>
        <xdr:cNvPr id="9333" name="Rectangle: Rounded Corners 9332">
          <a:extLst>
            <a:ext uri="{FF2B5EF4-FFF2-40B4-BE49-F238E27FC236}">
              <a16:creationId xmlns:a16="http://schemas.microsoft.com/office/drawing/2014/main" id="{00000000-0008-0000-0600-000075240000}"/>
            </a:ext>
          </a:extLst>
        </xdr:cNvPr>
        <xdr:cNvSpPr/>
      </xdr:nvSpPr>
      <xdr:spPr>
        <a:xfrm>
          <a:off x="16698402" y="7415702"/>
          <a:ext cx="1717204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834689E0-017F-44C8-B5AD-53AD2188847E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Stewart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516595</xdr:colOff>
      <xdr:row>15</xdr:row>
      <xdr:rowOff>123885</xdr:rowOff>
    </xdr:from>
    <xdr:to>
      <xdr:col>32</xdr:col>
      <xdr:colOff>366899</xdr:colOff>
      <xdr:row>18</xdr:row>
      <xdr:rowOff>161494</xdr:rowOff>
    </xdr:to>
    <xdr:sp macro="" textlink="calculation!C16">
      <xdr:nvSpPr>
        <xdr:cNvPr id="9334" name="Rectangle: Rounded Corners 9333">
          <a:extLst>
            <a:ext uri="{FF2B5EF4-FFF2-40B4-BE49-F238E27FC236}">
              <a16:creationId xmlns:a16="http://schemas.microsoft.com/office/drawing/2014/main" id="{00000000-0008-0000-0600-000076240000}"/>
            </a:ext>
          </a:extLst>
        </xdr:cNvPr>
        <xdr:cNvSpPr/>
      </xdr:nvSpPr>
      <xdr:spPr>
        <a:xfrm>
          <a:off x="18471220" y="2981385"/>
          <a:ext cx="1707679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8B7E8F93-2303-42C0-BB3A-99E391D05E0F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51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503472</xdr:colOff>
      <xdr:row>18</xdr:row>
      <xdr:rowOff>185859</xdr:rowOff>
    </xdr:from>
    <xdr:to>
      <xdr:col>32</xdr:col>
      <xdr:colOff>359837</xdr:colOff>
      <xdr:row>22</xdr:row>
      <xdr:rowOff>32968</xdr:rowOff>
    </xdr:to>
    <xdr:sp macro="" textlink="calculation!C17">
      <xdr:nvSpPr>
        <xdr:cNvPr id="9335" name="Rectangle: Rounded Corners 9334">
          <a:extLst>
            <a:ext uri="{FF2B5EF4-FFF2-40B4-BE49-F238E27FC236}">
              <a16:creationId xmlns:a16="http://schemas.microsoft.com/office/drawing/2014/main" id="{00000000-0008-0000-0600-000077240000}"/>
            </a:ext>
          </a:extLst>
        </xdr:cNvPr>
        <xdr:cNvSpPr/>
      </xdr:nvSpPr>
      <xdr:spPr>
        <a:xfrm>
          <a:off x="18458097" y="3614859"/>
          <a:ext cx="171374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D2D64DA1-9955-49D7-81BF-3989AE84F55C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50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503472</xdr:colOff>
      <xdr:row>12</xdr:row>
      <xdr:rowOff>61911</xdr:rowOff>
    </xdr:from>
    <xdr:to>
      <xdr:col>32</xdr:col>
      <xdr:colOff>359837</xdr:colOff>
      <xdr:row>15</xdr:row>
      <xdr:rowOff>99520</xdr:rowOff>
    </xdr:to>
    <xdr:sp macro="" textlink="calculation!C15">
      <xdr:nvSpPr>
        <xdr:cNvPr id="9336" name="Rectangle: Rounded Corners 9335">
          <a:extLst>
            <a:ext uri="{FF2B5EF4-FFF2-40B4-BE49-F238E27FC236}">
              <a16:creationId xmlns:a16="http://schemas.microsoft.com/office/drawing/2014/main" id="{00000000-0008-0000-0600-000078240000}"/>
            </a:ext>
          </a:extLst>
        </xdr:cNvPr>
        <xdr:cNvSpPr/>
      </xdr:nvSpPr>
      <xdr:spPr>
        <a:xfrm>
          <a:off x="18458097" y="2347911"/>
          <a:ext cx="171374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34FB3E0A-B6B9-44D9-ACF7-1FD710F670F3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Total Calls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503472</xdr:colOff>
      <xdr:row>22</xdr:row>
      <xdr:rowOff>57332</xdr:rowOff>
    </xdr:from>
    <xdr:to>
      <xdr:col>32</xdr:col>
      <xdr:colOff>359837</xdr:colOff>
      <xdr:row>25</xdr:row>
      <xdr:rowOff>94941</xdr:rowOff>
    </xdr:to>
    <xdr:sp macro="" textlink="calculation!C18">
      <xdr:nvSpPr>
        <xdr:cNvPr id="9337" name="Rectangle: Rounded Corners 9336">
          <a:extLst>
            <a:ext uri="{FF2B5EF4-FFF2-40B4-BE49-F238E27FC236}">
              <a16:creationId xmlns:a16="http://schemas.microsoft.com/office/drawing/2014/main" id="{00000000-0008-0000-0600-000079240000}"/>
            </a:ext>
          </a:extLst>
        </xdr:cNvPr>
        <xdr:cNvSpPr/>
      </xdr:nvSpPr>
      <xdr:spPr>
        <a:xfrm>
          <a:off x="18458097" y="4248332"/>
          <a:ext cx="171374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71EA89F1-36CC-441E-8EA7-1565807CB974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47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516595</xdr:colOff>
      <xdr:row>28</xdr:row>
      <xdr:rowOff>181280</xdr:rowOff>
    </xdr:from>
    <xdr:to>
      <xdr:col>32</xdr:col>
      <xdr:colOff>366899</xdr:colOff>
      <xdr:row>32</xdr:row>
      <xdr:rowOff>28389</xdr:rowOff>
    </xdr:to>
    <xdr:sp macro="" textlink="calculation!C20">
      <xdr:nvSpPr>
        <xdr:cNvPr id="9338" name="Rectangle: Rounded Corners 9337">
          <a:extLst>
            <a:ext uri="{FF2B5EF4-FFF2-40B4-BE49-F238E27FC236}">
              <a16:creationId xmlns:a16="http://schemas.microsoft.com/office/drawing/2014/main" id="{00000000-0008-0000-0600-00007A240000}"/>
            </a:ext>
          </a:extLst>
        </xdr:cNvPr>
        <xdr:cNvSpPr/>
      </xdr:nvSpPr>
      <xdr:spPr>
        <a:xfrm>
          <a:off x="18471220" y="5515280"/>
          <a:ext cx="1707679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E078E4B6-683B-466E-B020-F497A726578C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58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503472</xdr:colOff>
      <xdr:row>32</xdr:row>
      <xdr:rowOff>52754</xdr:rowOff>
    </xdr:from>
    <xdr:to>
      <xdr:col>32</xdr:col>
      <xdr:colOff>359837</xdr:colOff>
      <xdr:row>35</xdr:row>
      <xdr:rowOff>90363</xdr:rowOff>
    </xdr:to>
    <xdr:sp macro="" textlink="calculation!C21">
      <xdr:nvSpPr>
        <xdr:cNvPr id="9339" name="Rectangle: Rounded Corners 9338">
          <a:extLst>
            <a:ext uri="{FF2B5EF4-FFF2-40B4-BE49-F238E27FC236}">
              <a16:creationId xmlns:a16="http://schemas.microsoft.com/office/drawing/2014/main" id="{00000000-0008-0000-0600-00007B240000}"/>
            </a:ext>
          </a:extLst>
        </xdr:cNvPr>
        <xdr:cNvSpPr/>
      </xdr:nvSpPr>
      <xdr:spPr>
        <a:xfrm>
          <a:off x="18458097" y="6148754"/>
          <a:ext cx="171374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F887A687-7336-41FD-8E18-DC9BC8A6B109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51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503472</xdr:colOff>
      <xdr:row>25</xdr:row>
      <xdr:rowOff>119306</xdr:rowOff>
    </xdr:from>
    <xdr:to>
      <xdr:col>32</xdr:col>
      <xdr:colOff>359837</xdr:colOff>
      <xdr:row>28</xdr:row>
      <xdr:rowOff>156915</xdr:rowOff>
    </xdr:to>
    <xdr:sp macro="" textlink="calculation!C19">
      <xdr:nvSpPr>
        <xdr:cNvPr id="9340" name="Rectangle: Rounded Corners 9339">
          <a:extLst>
            <a:ext uri="{FF2B5EF4-FFF2-40B4-BE49-F238E27FC236}">
              <a16:creationId xmlns:a16="http://schemas.microsoft.com/office/drawing/2014/main" id="{00000000-0008-0000-0600-00007C240000}"/>
            </a:ext>
          </a:extLst>
        </xdr:cNvPr>
        <xdr:cNvSpPr/>
      </xdr:nvSpPr>
      <xdr:spPr>
        <a:xfrm>
          <a:off x="18458097" y="4881806"/>
          <a:ext cx="171374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A22C3610-2B3D-41C9-9978-1D0208A10A38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47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503472</xdr:colOff>
      <xdr:row>35</xdr:row>
      <xdr:rowOff>114728</xdr:rowOff>
    </xdr:from>
    <xdr:to>
      <xdr:col>32</xdr:col>
      <xdr:colOff>359837</xdr:colOff>
      <xdr:row>38</xdr:row>
      <xdr:rowOff>152337</xdr:rowOff>
    </xdr:to>
    <xdr:sp macro="" textlink="calculation!C22">
      <xdr:nvSpPr>
        <xdr:cNvPr id="9341" name="Rectangle: Rounded Corners 9340">
          <a:extLst>
            <a:ext uri="{FF2B5EF4-FFF2-40B4-BE49-F238E27FC236}">
              <a16:creationId xmlns:a16="http://schemas.microsoft.com/office/drawing/2014/main" id="{00000000-0008-0000-0600-00007D240000}"/>
            </a:ext>
          </a:extLst>
        </xdr:cNvPr>
        <xdr:cNvSpPr/>
      </xdr:nvSpPr>
      <xdr:spPr>
        <a:xfrm>
          <a:off x="18458097" y="6782228"/>
          <a:ext cx="171374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5B653943-8A7C-4E02-AB2F-55E2F69CA8D9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43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503472</xdr:colOff>
      <xdr:row>38</xdr:row>
      <xdr:rowOff>176702</xdr:rowOff>
    </xdr:from>
    <xdr:to>
      <xdr:col>32</xdr:col>
      <xdr:colOff>359837</xdr:colOff>
      <xdr:row>42</xdr:row>
      <xdr:rowOff>23811</xdr:rowOff>
    </xdr:to>
    <xdr:sp macro="" textlink="calculation!C22">
      <xdr:nvSpPr>
        <xdr:cNvPr id="9342" name="Rectangle: Rounded Corners 9341">
          <a:extLst>
            <a:ext uri="{FF2B5EF4-FFF2-40B4-BE49-F238E27FC236}">
              <a16:creationId xmlns:a16="http://schemas.microsoft.com/office/drawing/2014/main" id="{00000000-0008-0000-0600-00007E240000}"/>
            </a:ext>
          </a:extLst>
        </xdr:cNvPr>
        <xdr:cNvSpPr/>
      </xdr:nvSpPr>
      <xdr:spPr>
        <a:xfrm>
          <a:off x="18458097" y="7415702"/>
          <a:ext cx="171374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0A0D24CF-A866-4557-823F-5F78FD2099F6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43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395936</xdr:colOff>
      <xdr:row>15</xdr:row>
      <xdr:rowOff>123885</xdr:rowOff>
    </xdr:from>
    <xdr:to>
      <xdr:col>35</xdr:col>
      <xdr:colOff>255765</xdr:colOff>
      <xdr:row>18</xdr:row>
      <xdr:rowOff>161494</xdr:rowOff>
    </xdr:to>
    <xdr:sp macro="" textlink="calculation!D16">
      <xdr:nvSpPr>
        <xdr:cNvPr id="9343" name="Rectangle: Rounded Corners 9342">
          <a:extLst>
            <a:ext uri="{FF2B5EF4-FFF2-40B4-BE49-F238E27FC236}">
              <a16:creationId xmlns:a16="http://schemas.microsoft.com/office/drawing/2014/main" id="{00000000-0008-0000-0600-00007F240000}"/>
            </a:ext>
          </a:extLst>
        </xdr:cNvPr>
        <xdr:cNvSpPr/>
      </xdr:nvSpPr>
      <xdr:spPr>
        <a:xfrm>
          <a:off x="20207936" y="2981385"/>
          <a:ext cx="1717204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A4BF6A24-B911-4401-802C-CDC0BB320C26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40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369824</xdr:colOff>
      <xdr:row>18</xdr:row>
      <xdr:rowOff>185859</xdr:rowOff>
    </xdr:from>
    <xdr:to>
      <xdr:col>35</xdr:col>
      <xdr:colOff>239178</xdr:colOff>
      <xdr:row>22</xdr:row>
      <xdr:rowOff>32968</xdr:rowOff>
    </xdr:to>
    <xdr:sp macro="" textlink="calculation!D17">
      <xdr:nvSpPr>
        <xdr:cNvPr id="9344" name="Rectangle: Rounded Corners 9343">
          <a:extLst>
            <a:ext uri="{FF2B5EF4-FFF2-40B4-BE49-F238E27FC236}">
              <a16:creationId xmlns:a16="http://schemas.microsoft.com/office/drawing/2014/main" id="{00000000-0008-0000-0600-000080240000}"/>
            </a:ext>
          </a:extLst>
        </xdr:cNvPr>
        <xdr:cNvSpPr/>
      </xdr:nvSpPr>
      <xdr:spPr>
        <a:xfrm>
          <a:off x="20181824" y="3614859"/>
          <a:ext cx="1726729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3BEE6F21-066A-4C15-BD29-76E6EAFD4B5C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42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369824</xdr:colOff>
      <xdr:row>12</xdr:row>
      <xdr:rowOff>61911</xdr:rowOff>
    </xdr:from>
    <xdr:to>
      <xdr:col>35</xdr:col>
      <xdr:colOff>313850</xdr:colOff>
      <xdr:row>16</xdr:row>
      <xdr:rowOff>0</xdr:rowOff>
    </xdr:to>
    <xdr:sp macro="" textlink="calculation!D15">
      <xdr:nvSpPr>
        <xdr:cNvPr id="9345" name="Rectangle: Rounded Corners 9344">
          <a:extLst>
            <a:ext uri="{FF2B5EF4-FFF2-40B4-BE49-F238E27FC236}">
              <a16:creationId xmlns:a16="http://schemas.microsoft.com/office/drawing/2014/main" id="{00000000-0008-0000-0600-000081240000}"/>
            </a:ext>
          </a:extLst>
        </xdr:cNvPr>
        <xdr:cNvSpPr/>
      </xdr:nvSpPr>
      <xdr:spPr>
        <a:xfrm>
          <a:off x="20181824" y="2347911"/>
          <a:ext cx="1801401" cy="70008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4E56AE1C-F35C-4B65-B639-61F42C3C68C7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Answered Calls</a:t>
          </a:fld>
          <a:endParaRPr lang="en-US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369824</xdr:colOff>
      <xdr:row>22</xdr:row>
      <xdr:rowOff>57332</xdr:rowOff>
    </xdr:from>
    <xdr:to>
      <xdr:col>35</xdr:col>
      <xdr:colOff>239178</xdr:colOff>
      <xdr:row>25</xdr:row>
      <xdr:rowOff>94941</xdr:rowOff>
    </xdr:to>
    <xdr:sp macro="" textlink="calculation!D18">
      <xdr:nvSpPr>
        <xdr:cNvPr id="9346" name="Rectangle: Rounded Corners 9345">
          <a:extLst>
            <a:ext uri="{FF2B5EF4-FFF2-40B4-BE49-F238E27FC236}">
              <a16:creationId xmlns:a16="http://schemas.microsoft.com/office/drawing/2014/main" id="{00000000-0008-0000-0600-000082240000}"/>
            </a:ext>
          </a:extLst>
        </xdr:cNvPr>
        <xdr:cNvSpPr/>
      </xdr:nvSpPr>
      <xdr:spPr>
        <a:xfrm>
          <a:off x="20181824" y="4248332"/>
          <a:ext cx="1726729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DE107836-EB31-4645-A6D5-E1C7C5901C63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40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395936</xdr:colOff>
      <xdr:row>28</xdr:row>
      <xdr:rowOff>181280</xdr:rowOff>
    </xdr:from>
    <xdr:to>
      <xdr:col>35</xdr:col>
      <xdr:colOff>255765</xdr:colOff>
      <xdr:row>32</xdr:row>
      <xdr:rowOff>28389</xdr:rowOff>
    </xdr:to>
    <xdr:sp macro="" textlink="calculation!D20">
      <xdr:nvSpPr>
        <xdr:cNvPr id="9347" name="Rectangle: Rounded Corners 9346">
          <a:extLst>
            <a:ext uri="{FF2B5EF4-FFF2-40B4-BE49-F238E27FC236}">
              <a16:creationId xmlns:a16="http://schemas.microsoft.com/office/drawing/2014/main" id="{00000000-0008-0000-0600-000083240000}"/>
            </a:ext>
          </a:extLst>
        </xdr:cNvPr>
        <xdr:cNvSpPr/>
      </xdr:nvSpPr>
      <xdr:spPr>
        <a:xfrm>
          <a:off x="20207936" y="5515280"/>
          <a:ext cx="1717204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BBC90E39-89CD-49D0-A478-184F8993CCDE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44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369824</xdr:colOff>
      <xdr:row>32</xdr:row>
      <xdr:rowOff>52754</xdr:rowOff>
    </xdr:from>
    <xdr:to>
      <xdr:col>35</xdr:col>
      <xdr:colOff>239178</xdr:colOff>
      <xdr:row>35</xdr:row>
      <xdr:rowOff>90363</xdr:rowOff>
    </xdr:to>
    <xdr:sp macro="" textlink="calculation!D21">
      <xdr:nvSpPr>
        <xdr:cNvPr id="9348" name="Rectangle: Rounded Corners 9347">
          <a:extLst>
            <a:ext uri="{FF2B5EF4-FFF2-40B4-BE49-F238E27FC236}">
              <a16:creationId xmlns:a16="http://schemas.microsoft.com/office/drawing/2014/main" id="{00000000-0008-0000-0600-000084240000}"/>
            </a:ext>
          </a:extLst>
        </xdr:cNvPr>
        <xdr:cNvSpPr/>
      </xdr:nvSpPr>
      <xdr:spPr>
        <a:xfrm>
          <a:off x="20181824" y="6148754"/>
          <a:ext cx="1726729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8A43D8D9-9E70-4CA0-B42E-22A218BE4816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40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369824</xdr:colOff>
      <xdr:row>25</xdr:row>
      <xdr:rowOff>119306</xdr:rowOff>
    </xdr:from>
    <xdr:to>
      <xdr:col>35</xdr:col>
      <xdr:colOff>239178</xdr:colOff>
      <xdr:row>28</xdr:row>
      <xdr:rowOff>156915</xdr:rowOff>
    </xdr:to>
    <xdr:sp macro="" textlink="calculation!D19">
      <xdr:nvSpPr>
        <xdr:cNvPr id="9349" name="Rectangle: Rounded Corners 9348">
          <a:extLst>
            <a:ext uri="{FF2B5EF4-FFF2-40B4-BE49-F238E27FC236}">
              <a16:creationId xmlns:a16="http://schemas.microsoft.com/office/drawing/2014/main" id="{00000000-0008-0000-0600-000085240000}"/>
            </a:ext>
          </a:extLst>
        </xdr:cNvPr>
        <xdr:cNvSpPr/>
      </xdr:nvSpPr>
      <xdr:spPr>
        <a:xfrm>
          <a:off x="20181824" y="4881806"/>
          <a:ext cx="1726729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9D9381BB-5DB0-4D97-919D-9DBB3E8FD92A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38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369824</xdr:colOff>
      <xdr:row>35</xdr:row>
      <xdr:rowOff>114728</xdr:rowOff>
    </xdr:from>
    <xdr:to>
      <xdr:col>35</xdr:col>
      <xdr:colOff>239178</xdr:colOff>
      <xdr:row>38</xdr:row>
      <xdr:rowOff>152337</xdr:rowOff>
    </xdr:to>
    <xdr:sp macro="" textlink="calculation!D22">
      <xdr:nvSpPr>
        <xdr:cNvPr id="9350" name="Rectangle: Rounded Corners 9349">
          <a:extLst>
            <a:ext uri="{FF2B5EF4-FFF2-40B4-BE49-F238E27FC236}">
              <a16:creationId xmlns:a16="http://schemas.microsoft.com/office/drawing/2014/main" id="{00000000-0008-0000-0600-000086240000}"/>
            </a:ext>
          </a:extLst>
        </xdr:cNvPr>
        <xdr:cNvSpPr/>
      </xdr:nvSpPr>
      <xdr:spPr>
        <a:xfrm>
          <a:off x="20181824" y="6782228"/>
          <a:ext cx="1726729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53639434-F91E-4373-8FD1-72DBE86AB6A9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37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369824</xdr:colOff>
      <xdr:row>38</xdr:row>
      <xdr:rowOff>176702</xdr:rowOff>
    </xdr:from>
    <xdr:to>
      <xdr:col>35</xdr:col>
      <xdr:colOff>239178</xdr:colOff>
      <xdr:row>42</xdr:row>
      <xdr:rowOff>23811</xdr:rowOff>
    </xdr:to>
    <xdr:sp macro="" textlink="calculation!D23">
      <xdr:nvSpPr>
        <xdr:cNvPr id="9351" name="Rectangle: Rounded Corners 9350">
          <a:extLst>
            <a:ext uri="{FF2B5EF4-FFF2-40B4-BE49-F238E27FC236}">
              <a16:creationId xmlns:a16="http://schemas.microsoft.com/office/drawing/2014/main" id="{00000000-0008-0000-0600-000087240000}"/>
            </a:ext>
          </a:extLst>
        </xdr:cNvPr>
        <xdr:cNvSpPr/>
      </xdr:nvSpPr>
      <xdr:spPr>
        <a:xfrm>
          <a:off x="20181824" y="7415702"/>
          <a:ext cx="1726729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A7C3663-C260-41B5-94F1-FD5C779D7F58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37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297044</xdr:colOff>
      <xdr:row>15</xdr:row>
      <xdr:rowOff>123885</xdr:rowOff>
    </xdr:from>
    <xdr:to>
      <xdr:col>40</xdr:col>
      <xdr:colOff>180929</xdr:colOff>
      <xdr:row>18</xdr:row>
      <xdr:rowOff>161494</xdr:rowOff>
    </xdr:to>
    <xdr:sp macro="" textlink="calculation!E16">
      <xdr:nvSpPr>
        <xdr:cNvPr id="9352" name="Rectangle: Rounded Corners 9351">
          <a:extLst>
            <a:ext uri="{FF2B5EF4-FFF2-40B4-BE49-F238E27FC236}">
              <a16:creationId xmlns:a16="http://schemas.microsoft.com/office/drawing/2014/main" id="{00000000-0008-0000-0600-000088240000}"/>
            </a:ext>
          </a:extLst>
        </xdr:cNvPr>
        <xdr:cNvSpPr/>
      </xdr:nvSpPr>
      <xdr:spPr>
        <a:xfrm>
          <a:off x="21966419" y="2981385"/>
          <a:ext cx="297951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4F70C26-F6BF-4C47-9BE5-F057011F9219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37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289983</xdr:colOff>
      <xdr:row>18</xdr:row>
      <xdr:rowOff>185859</xdr:rowOff>
    </xdr:from>
    <xdr:to>
      <xdr:col>40</xdr:col>
      <xdr:colOff>173868</xdr:colOff>
      <xdr:row>22</xdr:row>
      <xdr:rowOff>32968</xdr:rowOff>
    </xdr:to>
    <xdr:sp macro="" textlink="calculation!E17">
      <xdr:nvSpPr>
        <xdr:cNvPr id="9353" name="Rectangle: Rounded Corners 9352">
          <a:extLst>
            <a:ext uri="{FF2B5EF4-FFF2-40B4-BE49-F238E27FC236}">
              <a16:creationId xmlns:a16="http://schemas.microsoft.com/office/drawing/2014/main" id="{00000000-0008-0000-0600-000089240000}"/>
            </a:ext>
          </a:extLst>
        </xdr:cNvPr>
        <xdr:cNvSpPr/>
      </xdr:nvSpPr>
      <xdr:spPr>
        <a:xfrm>
          <a:off x="21959358" y="3614859"/>
          <a:ext cx="297951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CE89763-6046-42B5-95CC-3238FE28FBDE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36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289983</xdr:colOff>
      <xdr:row>12</xdr:row>
      <xdr:rowOff>61911</xdr:rowOff>
    </xdr:from>
    <xdr:to>
      <xdr:col>40</xdr:col>
      <xdr:colOff>173868</xdr:colOff>
      <xdr:row>15</xdr:row>
      <xdr:rowOff>99520</xdr:rowOff>
    </xdr:to>
    <xdr:sp macro="" textlink="calculation!E15">
      <xdr:nvSpPr>
        <xdr:cNvPr id="9354" name="Rectangle: Rounded Corners 9353">
          <a:extLst>
            <a:ext uri="{FF2B5EF4-FFF2-40B4-BE49-F238E27FC236}">
              <a16:creationId xmlns:a16="http://schemas.microsoft.com/office/drawing/2014/main" id="{00000000-0008-0000-0600-00008A240000}"/>
            </a:ext>
          </a:extLst>
        </xdr:cNvPr>
        <xdr:cNvSpPr/>
      </xdr:nvSpPr>
      <xdr:spPr>
        <a:xfrm>
          <a:off x="21959358" y="2347911"/>
          <a:ext cx="297951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546BA44-CD35-43A0-94BF-A505EEF807BA}" type="TxLink">
            <a:rPr 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Resolved</a:t>
          </a:fld>
          <a:endParaRPr lang="en-GB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289983</xdr:colOff>
      <xdr:row>22</xdr:row>
      <xdr:rowOff>57332</xdr:rowOff>
    </xdr:from>
    <xdr:to>
      <xdr:col>40</xdr:col>
      <xdr:colOff>173868</xdr:colOff>
      <xdr:row>25</xdr:row>
      <xdr:rowOff>94941</xdr:rowOff>
    </xdr:to>
    <xdr:sp macro="" textlink="calculation!E18">
      <xdr:nvSpPr>
        <xdr:cNvPr id="9355" name="Rectangle: Rounded Corners 9354">
          <a:extLst>
            <a:ext uri="{FF2B5EF4-FFF2-40B4-BE49-F238E27FC236}">
              <a16:creationId xmlns:a16="http://schemas.microsoft.com/office/drawing/2014/main" id="{00000000-0008-0000-0600-00008B240000}"/>
            </a:ext>
          </a:extLst>
        </xdr:cNvPr>
        <xdr:cNvSpPr/>
      </xdr:nvSpPr>
      <xdr:spPr>
        <a:xfrm>
          <a:off x="21959358" y="4248332"/>
          <a:ext cx="297951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E13AAFF-42B6-40E8-967B-7A6AE01ED403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32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297044</xdr:colOff>
      <xdr:row>28</xdr:row>
      <xdr:rowOff>181280</xdr:rowOff>
    </xdr:from>
    <xdr:to>
      <xdr:col>40</xdr:col>
      <xdr:colOff>180929</xdr:colOff>
      <xdr:row>32</xdr:row>
      <xdr:rowOff>28389</xdr:rowOff>
    </xdr:to>
    <xdr:sp macro="" textlink="calculation!E20">
      <xdr:nvSpPr>
        <xdr:cNvPr id="9356" name="Rectangle: Rounded Corners 9355">
          <a:extLst>
            <a:ext uri="{FF2B5EF4-FFF2-40B4-BE49-F238E27FC236}">
              <a16:creationId xmlns:a16="http://schemas.microsoft.com/office/drawing/2014/main" id="{00000000-0008-0000-0600-00008C240000}"/>
            </a:ext>
          </a:extLst>
        </xdr:cNvPr>
        <xdr:cNvSpPr/>
      </xdr:nvSpPr>
      <xdr:spPr>
        <a:xfrm>
          <a:off x="21966419" y="5515280"/>
          <a:ext cx="297951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CCCD975-AB76-4A43-93F4-6F8168279230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39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289983</xdr:colOff>
      <xdr:row>32</xdr:row>
      <xdr:rowOff>52754</xdr:rowOff>
    </xdr:from>
    <xdr:to>
      <xdr:col>40</xdr:col>
      <xdr:colOff>173868</xdr:colOff>
      <xdr:row>35</xdr:row>
      <xdr:rowOff>90363</xdr:rowOff>
    </xdr:to>
    <xdr:sp macro="" textlink="calculation!E21">
      <xdr:nvSpPr>
        <xdr:cNvPr id="9357" name="Rectangle: Rounded Corners 9356">
          <a:extLst>
            <a:ext uri="{FF2B5EF4-FFF2-40B4-BE49-F238E27FC236}">
              <a16:creationId xmlns:a16="http://schemas.microsoft.com/office/drawing/2014/main" id="{00000000-0008-0000-0600-00008D240000}"/>
            </a:ext>
          </a:extLst>
        </xdr:cNvPr>
        <xdr:cNvSpPr/>
      </xdr:nvSpPr>
      <xdr:spPr>
        <a:xfrm>
          <a:off x="21959358" y="6148754"/>
          <a:ext cx="297951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302C840-5E76-47CB-8735-BC48BA90564A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38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289983</xdr:colOff>
      <xdr:row>25</xdr:row>
      <xdr:rowOff>119306</xdr:rowOff>
    </xdr:from>
    <xdr:to>
      <xdr:col>40</xdr:col>
      <xdr:colOff>173868</xdr:colOff>
      <xdr:row>28</xdr:row>
      <xdr:rowOff>156915</xdr:rowOff>
    </xdr:to>
    <xdr:sp macro="" textlink="calculation!E19">
      <xdr:nvSpPr>
        <xdr:cNvPr id="9358" name="Rectangle: Rounded Corners 9357">
          <a:extLst>
            <a:ext uri="{FF2B5EF4-FFF2-40B4-BE49-F238E27FC236}">
              <a16:creationId xmlns:a16="http://schemas.microsoft.com/office/drawing/2014/main" id="{00000000-0008-0000-0600-00008E240000}"/>
            </a:ext>
          </a:extLst>
        </xdr:cNvPr>
        <xdr:cNvSpPr/>
      </xdr:nvSpPr>
      <xdr:spPr>
        <a:xfrm>
          <a:off x="21959358" y="4881806"/>
          <a:ext cx="297951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7D598C4-0650-4C06-933A-394E4FA60306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33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289983</xdr:colOff>
      <xdr:row>35</xdr:row>
      <xdr:rowOff>114728</xdr:rowOff>
    </xdr:from>
    <xdr:to>
      <xdr:col>40</xdr:col>
      <xdr:colOff>173868</xdr:colOff>
      <xdr:row>38</xdr:row>
      <xdr:rowOff>152337</xdr:rowOff>
    </xdr:to>
    <xdr:sp macro="" textlink="calculation!E22">
      <xdr:nvSpPr>
        <xdr:cNvPr id="9359" name="Rectangle: Rounded Corners 9358">
          <a:extLst>
            <a:ext uri="{FF2B5EF4-FFF2-40B4-BE49-F238E27FC236}">
              <a16:creationId xmlns:a16="http://schemas.microsoft.com/office/drawing/2014/main" id="{00000000-0008-0000-0600-00008F240000}"/>
            </a:ext>
          </a:extLst>
        </xdr:cNvPr>
        <xdr:cNvSpPr/>
      </xdr:nvSpPr>
      <xdr:spPr>
        <a:xfrm>
          <a:off x="21959358" y="6782228"/>
          <a:ext cx="297951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6C2CBA-5754-4A28-9D0A-432E1B1D243A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29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289983</xdr:colOff>
      <xdr:row>38</xdr:row>
      <xdr:rowOff>176702</xdr:rowOff>
    </xdr:from>
    <xdr:to>
      <xdr:col>40</xdr:col>
      <xdr:colOff>173868</xdr:colOff>
      <xdr:row>42</xdr:row>
      <xdr:rowOff>23811</xdr:rowOff>
    </xdr:to>
    <xdr:sp macro="" textlink="calculation!E23">
      <xdr:nvSpPr>
        <xdr:cNvPr id="9360" name="Rectangle: Rounded Corners 9359">
          <a:extLst>
            <a:ext uri="{FF2B5EF4-FFF2-40B4-BE49-F238E27FC236}">
              <a16:creationId xmlns:a16="http://schemas.microsoft.com/office/drawing/2014/main" id="{00000000-0008-0000-0600-000090240000}"/>
            </a:ext>
          </a:extLst>
        </xdr:cNvPr>
        <xdr:cNvSpPr/>
      </xdr:nvSpPr>
      <xdr:spPr>
        <a:xfrm>
          <a:off x="21959358" y="7415702"/>
          <a:ext cx="297951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E731A4E-3552-4B5A-B3B9-453B7AC7D2B5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31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182930</xdr:colOff>
      <xdr:row>15</xdr:row>
      <xdr:rowOff>123885</xdr:rowOff>
    </xdr:from>
    <xdr:to>
      <xdr:col>44</xdr:col>
      <xdr:colOff>302290</xdr:colOff>
      <xdr:row>18</xdr:row>
      <xdr:rowOff>161494</xdr:rowOff>
    </xdr:to>
    <xdr:sp macro="" textlink="calculation!F16">
      <xdr:nvSpPr>
        <xdr:cNvPr id="9361" name="Rectangle: Rounded Corners 9360">
          <a:extLst>
            <a:ext uri="{FF2B5EF4-FFF2-40B4-BE49-F238E27FC236}">
              <a16:creationId xmlns:a16="http://schemas.microsoft.com/office/drawing/2014/main" id="{00000000-0008-0000-0600-000091240000}"/>
            </a:ext>
          </a:extLst>
        </xdr:cNvPr>
        <xdr:cNvSpPr/>
      </xdr:nvSpPr>
      <xdr:spPr>
        <a:xfrm>
          <a:off x="24947930" y="2981385"/>
          <a:ext cx="259586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72C4416E-E078-409D-8BC9-9D519ECEB2A1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74.90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156818</xdr:colOff>
      <xdr:row>18</xdr:row>
      <xdr:rowOff>185859</xdr:rowOff>
    </xdr:from>
    <xdr:to>
      <xdr:col>44</xdr:col>
      <xdr:colOff>276178</xdr:colOff>
      <xdr:row>22</xdr:row>
      <xdr:rowOff>32968</xdr:rowOff>
    </xdr:to>
    <xdr:sp macro="" textlink="calculation!F17">
      <xdr:nvSpPr>
        <xdr:cNvPr id="9362" name="Rectangle: Rounded Corners 9361">
          <a:extLst>
            <a:ext uri="{FF2B5EF4-FFF2-40B4-BE49-F238E27FC236}">
              <a16:creationId xmlns:a16="http://schemas.microsoft.com/office/drawing/2014/main" id="{00000000-0008-0000-0600-000092240000}"/>
            </a:ext>
          </a:extLst>
        </xdr:cNvPr>
        <xdr:cNvSpPr/>
      </xdr:nvSpPr>
      <xdr:spPr>
        <a:xfrm>
          <a:off x="24921818" y="3614859"/>
          <a:ext cx="259586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5677C19-402A-464C-AE96-BB70994AA9BC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55.33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156818</xdr:colOff>
      <xdr:row>12</xdr:row>
      <xdr:rowOff>61911</xdr:rowOff>
    </xdr:from>
    <xdr:to>
      <xdr:col>44</xdr:col>
      <xdr:colOff>276178</xdr:colOff>
      <xdr:row>15</xdr:row>
      <xdr:rowOff>99520</xdr:rowOff>
    </xdr:to>
    <xdr:sp macro="" textlink="calculation!F15">
      <xdr:nvSpPr>
        <xdr:cNvPr id="9363" name="Rectangle: Rounded Corners 9362">
          <a:extLst>
            <a:ext uri="{FF2B5EF4-FFF2-40B4-BE49-F238E27FC236}">
              <a16:creationId xmlns:a16="http://schemas.microsoft.com/office/drawing/2014/main" id="{00000000-0008-0000-0600-000093240000}"/>
            </a:ext>
          </a:extLst>
        </xdr:cNvPr>
        <xdr:cNvSpPr/>
      </xdr:nvSpPr>
      <xdr:spPr>
        <a:xfrm>
          <a:off x="24921818" y="2347911"/>
          <a:ext cx="259586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C59AEF9-1A13-4ECA-81C9-966A63E5455E}" type="TxLink">
            <a:rPr lang="en-US" sz="18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Avg of Speed of Answer</a:t>
          </a:fld>
          <a:endParaRPr lang="en-GB"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156818</xdr:colOff>
      <xdr:row>22</xdr:row>
      <xdr:rowOff>57332</xdr:rowOff>
    </xdr:from>
    <xdr:to>
      <xdr:col>44</xdr:col>
      <xdr:colOff>276178</xdr:colOff>
      <xdr:row>25</xdr:row>
      <xdr:rowOff>94941</xdr:rowOff>
    </xdr:to>
    <xdr:sp macro="" textlink="calculation!F18">
      <xdr:nvSpPr>
        <xdr:cNvPr id="9364" name="Rectangle: Rounded Corners 9363">
          <a:extLst>
            <a:ext uri="{FF2B5EF4-FFF2-40B4-BE49-F238E27FC236}">
              <a16:creationId xmlns:a16="http://schemas.microsoft.com/office/drawing/2014/main" id="{00000000-0008-0000-0600-000094240000}"/>
            </a:ext>
          </a:extLst>
        </xdr:cNvPr>
        <xdr:cNvSpPr/>
      </xdr:nvSpPr>
      <xdr:spPr>
        <a:xfrm>
          <a:off x="24921818" y="4248332"/>
          <a:ext cx="259586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A7D00D1-E0C7-43E6-AFAA-D2BDE4889180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65.40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182930</xdr:colOff>
      <xdr:row>28</xdr:row>
      <xdr:rowOff>181280</xdr:rowOff>
    </xdr:from>
    <xdr:to>
      <xdr:col>44</xdr:col>
      <xdr:colOff>302290</xdr:colOff>
      <xdr:row>32</xdr:row>
      <xdr:rowOff>28389</xdr:rowOff>
    </xdr:to>
    <xdr:sp macro="" textlink="calculation!F20">
      <xdr:nvSpPr>
        <xdr:cNvPr id="9365" name="Rectangle: Rounded Corners 9364">
          <a:extLst>
            <a:ext uri="{FF2B5EF4-FFF2-40B4-BE49-F238E27FC236}">
              <a16:creationId xmlns:a16="http://schemas.microsoft.com/office/drawing/2014/main" id="{00000000-0008-0000-0600-000095240000}"/>
            </a:ext>
          </a:extLst>
        </xdr:cNvPr>
        <xdr:cNvSpPr/>
      </xdr:nvSpPr>
      <xdr:spPr>
        <a:xfrm>
          <a:off x="24947930" y="5515280"/>
          <a:ext cx="259586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7A59CA4-7508-450C-8C6D-C08229D9A62E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63.39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156818</xdr:colOff>
      <xdr:row>32</xdr:row>
      <xdr:rowOff>52754</xdr:rowOff>
    </xdr:from>
    <xdr:to>
      <xdr:col>44</xdr:col>
      <xdr:colOff>276178</xdr:colOff>
      <xdr:row>35</xdr:row>
      <xdr:rowOff>90363</xdr:rowOff>
    </xdr:to>
    <xdr:sp macro="" textlink="calculation!F21">
      <xdr:nvSpPr>
        <xdr:cNvPr id="9366" name="Rectangle: Rounded Corners 9365">
          <a:extLst>
            <a:ext uri="{FF2B5EF4-FFF2-40B4-BE49-F238E27FC236}">
              <a16:creationId xmlns:a16="http://schemas.microsoft.com/office/drawing/2014/main" id="{00000000-0008-0000-0600-000096240000}"/>
            </a:ext>
          </a:extLst>
        </xdr:cNvPr>
        <xdr:cNvSpPr/>
      </xdr:nvSpPr>
      <xdr:spPr>
        <a:xfrm>
          <a:off x="24921818" y="6148754"/>
          <a:ext cx="259586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312A8E5-EB26-4AD4-A73E-3C28A2073FAB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72.80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156818</xdr:colOff>
      <xdr:row>25</xdr:row>
      <xdr:rowOff>119306</xdr:rowOff>
    </xdr:from>
    <xdr:to>
      <xdr:col>44</xdr:col>
      <xdr:colOff>276178</xdr:colOff>
      <xdr:row>28</xdr:row>
      <xdr:rowOff>156915</xdr:rowOff>
    </xdr:to>
    <xdr:sp macro="" textlink="calculation!F19">
      <xdr:nvSpPr>
        <xdr:cNvPr id="9367" name="Rectangle: Rounded Corners 9366">
          <a:extLst>
            <a:ext uri="{FF2B5EF4-FFF2-40B4-BE49-F238E27FC236}">
              <a16:creationId xmlns:a16="http://schemas.microsoft.com/office/drawing/2014/main" id="{00000000-0008-0000-0600-000097240000}"/>
            </a:ext>
          </a:extLst>
        </xdr:cNvPr>
        <xdr:cNvSpPr/>
      </xdr:nvSpPr>
      <xdr:spPr>
        <a:xfrm>
          <a:off x="24921818" y="4881806"/>
          <a:ext cx="259586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B17E1B5-91C4-474C-A493-8B970FD99952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64.29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156818</xdr:colOff>
      <xdr:row>35</xdr:row>
      <xdr:rowOff>114728</xdr:rowOff>
    </xdr:from>
    <xdr:to>
      <xdr:col>44</xdr:col>
      <xdr:colOff>276178</xdr:colOff>
      <xdr:row>38</xdr:row>
      <xdr:rowOff>152337</xdr:rowOff>
    </xdr:to>
    <xdr:sp macro="" textlink="calculation!F22">
      <xdr:nvSpPr>
        <xdr:cNvPr id="9368" name="Rectangle: Rounded Corners 9367">
          <a:extLst>
            <a:ext uri="{FF2B5EF4-FFF2-40B4-BE49-F238E27FC236}">
              <a16:creationId xmlns:a16="http://schemas.microsoft.com/office/drawing/2014/main" id="{00000000-0008-0000-0600-000098240000}"/>
            </a:ext>
          </a:extLst>
        </xdr:cNvPr>
        <xdr:cNvSpPr/>
      </xdr:nvSpPr>
      <xdr:spPr>
        <a:xfrm>
          <a:off x="24921818" y="6782228"/>
          <a:ext cx="259586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9CD10CB-E43D-4EF1-A411-7A1B96631D7E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61.03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156818</xdr:colOff>
      <xdr:row>38</xdr:row>
      <xdr:rowOff>176702</xdr:rowOff>
    </xdr:from>
    <xdr:to>
      <xdr:col>44</xdr:col>
      <xdr:colOff>276178</xdr:colOff>
      <xdr:row>42</xdr:row>
      <xdr:rowOff>23811</xdr:rowOff>
    </xdr:to>
    <xdr:sp macro="" textlink="calculation!F23">
      <xdr:nvSpPr>
        <xdr:cNvPr id="9369" name="Rectangle: Rounded Corners 9368">
          <a:extLst>
            <a:ext uri="{FF2B5EF4-FFF2-40B4-BE49-F238E27FC236}">
              <a16:creationId xmlns:a16="http://schemas.microsoft.com/office/drawing/2014/main" id="{00000000-0008-0000-0600-000099240000}"/>
            </a:ext>
          </a:extLst>
        </xdr:cNvPr>
        <xdr:cNvSpPr/>
      </xdr:nvSpPr>
      <xdr:spPr>
        <a:xfrm>
          <a:off x="24921818" y="7415702"/>
          <a:ext cx="2595860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AA9F7A1-262A-48ED-AE63-EC64C51E4351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65.38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304498</xdr:colOff>
      <xdr:row>15</xdr:row>
      <xdr:rowOff>147697</xdr:rowOff>
    </xdr:from>
    <xdr:to>
      <xdr:col>49</xdr:col>
      <xdr:colOff>388019</xdr:colOff>
      <xdr:row>18</xdr:row>
      <xdr:rowOff>185306</xdr:rowOff>
    </xdr:to>
    <xdr:sp macro="" textlink="calculation!L16">
      <xdr:nvSpPr>
        <xdr:cNvPr id="9370" name="Rectangle: Rounded Corners 9369">
          <a:extLst>
            <a:ext uri="{FF2B5EF4-FFF2-40B4-BE49-F238E27FC236}">
              <a16:creationId xmlns:a16="http://schemas.microsoft.com/office/drawing/2014/main" id="{00000000-0008-0000-0600-00009A240000}"/>
            </a:ext>
          </a:extLst>
        </xdr:cNvPr>
        <xdr:cNvSpPr/>
      </xdr:nvSpPr>
      <xdr:spPr>
        <a:xfrm>
          <a:off x="27545998" y="3005197"/>
          <a:ext cx="3179146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81AACB90-AF60-45BD-B875-47769426030A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92.50%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297437</xdr:colOff>
      <xdr:row>18</xdr:row>
      <xdr:rowOff>185859</xdr:rowOff>
    </xdr:from>
    <xdr:to>
      <xdr:col>49</xdr:col>
      <xdr:colOff>371433</xdr:colOff>
      <xdr:row>22</xdr:row>
      <xdr:rowOff>32968</xdr:rowOff>
    </xdr:to>
    <xdr:sp macro="" textlink="calculation!L17">
      <xdr:nvSpPr>
        <xdr:cNvPr id="9371" name="Rectangle: Rounded Corners 9370">
          <a:extLst>
            <a:ext uri="{FF2B5EF4-FFF2-40B4-BE49-F238E27FC236}">
              <a16:creationId xmlns:a16="http://schemas.microsoft.com/office/drawing/2014/main" id="{00000000-0008-0000-0600-00009B240000}"/>
            </a:ext>
          </a:extLst>
        </xdr:cNvPr>
        <xdr:cNvSpPr/>
      </xdr:nvSpPr>
      <xdr:spPr>
        <a:xfrm>
          <a:off x="27538937" y="3614859"/>
          <a:ext cx="3169621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BF8BBFE8-AA5E-4411-88A8-E71CEFD885B0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85.71%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297437</xdr:colOff>
      <xdr:row>12</xdr:row>
      <xdr:rowOff>61911</xdr:rowOff>
    </xdr:from>
    <xdr:to>
      <xdr:col>49</xdr:col>
      <xdr:colOff>371433</xdr:colOff>
      <xdr:row>15</xdr:row>
      <xdr:rowOff>99520</xdr:rowOff>
    </xdr:to>
    <xdr:sp macro="" textlink="calculation!L15">
      <xdr:nvSpPr>
        <xdr:cNvPr id="9372" name="Rectangle: Rounded Corners 9371">
          <a:extLst>
            <a:ext uri="{FF2B5EF4-FFF2-40B4-BE49-F238E27FC236}">
              <a16:creationId xmlns:a16="http://schemas.microsoft.com/office/drawing/2014/main" id="{00000000-0008-0000-0600-00009C240000}"/>
            </a:ext>
          </a:extLst>
        </xdr:cNvPr>
        <xdr:cNvSpPr/>
      </xdr:nvSpPr>
      <xdr:spPr>
        <a:xfrm>
          <a:off x="27538937" y="2347911"/>
          <a:ext cx="3169621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6C03B67-061C-497C-AD8A-DB60077AC64A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Call Resolution %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297437</xdr:colOff>
      <xdr:row>22</xdr:row>
      <xdr:rowOff>57332</xdr:rowOff>
    </xdr:from>
    <xdr:to>
      <xdr:col>49</xdr:col>
      <xdr:colOff>371433</xdr:colOff>
      <xdr:row>25</xdr:row>
      <xdr:rowOff>94941</xdr:rowOff>
    </xdr:to>
    <xdr:sp macro="" textlink="calculation!L18">
      <xdr:nvSpPr>
        <xdr:cNvPr id="9373" name="Rectangle: Rounded Corners 9372">
          <a:extLst>
            <a:ext uri="{FF2B5EF4-FFF2-40B4-BE49-F238E27FC236}">
              <a16:creationId xmlns:a16="http://schemas.microsoft.com/office/drawing/2014/main" id="{00000000-0008-0000-0600-00009D240000}"/>
            </a:ext>
          </a:extLst>
        </xdr:cNvPr>
        <xdr:cNvSpPr/>
      </xdr:nvSpPr>
      <xdr:spPr>
        <a:xfrm>
          <a:off x="27538937" y="4248332"/>
          <a:ext cx="3169621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860658BE-53D9-4838-B9EC-D7ACE70A7FA7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80.00%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304498</xdr:colOff>
      <xdr:row>28</xdr:row>
      <xdr:rowOff>181280</xdr:rowOff>
    </xdr:from>
    <xdr:to>
      <xdr:col>49</xdr:col>
      <xdr:colOff>388019</xdr:colOff>
      <xdr:row>32</xdr:row>
      <xdr:rowOff>28389</xdr:rowOff>
    </xdr:to>
    <xdr:sp macro="" textlink="calculation!L20">
      <xdr:nvSpPr>
        <xdr:cNvPr id="9374" name="Rectangle: Rounded Corners 9373">
          <a:extLst>
            <a:ext uri="{FF2B5EF4-FFF2-40B4-BE49-F238E27FC236}">
              <a16:creationId xmlns:a16="http://schemas.microsoft.com/office/drawing/2014/main" id="{00000000-0008-0000-0600-00009E240000}"/>
            </a:ext>
          </a:extLst>
        </xdr:cNvPr>
        <xdr:cNvSpPr/>
      </xdr:nvSpPr>
      <xdr:spPr>
        <a:xfrm>
          <a:off x="27545998" y="5515280"/>
          <a:ext cx="3179146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982A613C-A795-4802-A61B-06D72FC5CE12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88.64%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297437</xdr:colOff>
      <xdr:row>32</xdr:row>
      <xdr:rowOff>52754</xdr:rowOff>
    </xdr:from>
    <xdr:to>
      <xdr:col>49</xdr:col>
      <xdr:colOff>371433</xdr:colOff>
      <xdr:row>35</xdr:row>
      <xdr:rowOff>90363</xdr:rowOff>
    </xdr:to>
    <xdr:sp macro="" textlink="calculation!L21">
      <xdr:nvSpPr>
        <xdr:cNvPr id="9375" name="Rectangle: Rounded Corners 9374">
          <a:extLst>
            <a:ext uri="{FF2B5EF4-FFF2-40B4-BE49-F238E27FC236}">
              <a16:creationId xmlns:a16="http://schemas.microsoft.com/office/drawing/2014/main" id="{00000000-0008-0000-0600-00009F240000}"/>
            </a:ext>
          </a:extLst>
        </xdr:cNvPr>
        <xdr:cNvSpPr/>
      </xdr:nvSpPr>
      <xdr:spPr>
        <a:xfrm>
          <a:off x="27538937" y="6148754"/>
          <a:ext cx="3169621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C1B1E8B-FEF7-4F65-964C-D08874D628FA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95.00%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297437</xdr:colOff>
      <xdr:row>25</xdr:row>
      <xdr:rowOff>119306</xdr:rowOff>
    </xdr:from>
    <xdr:to>
      <xdr:col>49</xdr:col>
      <xdr:colOff>371433</xdr:colOff>
      <xdr:row>28</xdr:row>
      <xdr:rowOff>156915</xdr:rowOff>
    </xdr:to>
    <xdr:sp macro="" textlink="calculation!L19">
      <xdr:nvSpPr>
        <xdr:cNvPr id="9376" name="Rectangle: Rounded Corners 9375">
          <a:extLst>
            <a:ext uri="{FF2B5EF4-FFF2-40B4-BE49-F238E27FC236}">
              <a16:creationId xmlns:a16="http://schemas.microsoft.com/office/drawing/2014/main" id="{00000000-0008-0000-0600-0000A0240000}"/>
            </a:ext>
          </a:extLst>
        </xdr:cNvPr>
        <xdr:cNvSpPr/>
      </xdr:nvSpPr>
      <xdr:spPr>
        <a:xfrm>
          <a:off x="27538937" y="4881806"/>
          <a:ext cx="3169621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894E5BB-4FA0-4E9F-86F9-456926A4589D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86.84%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297437</xdr:colOff>
      <xdr:row>35</xdr:row>
      <xdr:rowOff>114728</xdr:rowOff>
    </xdr:from>
    <xdr:to>
      <xdr:col>49</xdr:col>
      <xdr:colOff>371433</xdr:colOff>
      <xdr:row>38</xdr:row>
      <xdr:rowOff>152337</xdr:rowOff>
    </xdr:to>
    <xdr:sp macro="" textlink="calculation!L22">
      <xdr:nvSpPr>
        <xdr:cNvPr id="9377" name="Rectangle: Rounded Corners 9376">
          <a:extLst>
            <a:ext uri="{FF2B5EF4-FFF2-40B4-BE49-F238E27FC236}">
              <a16:creationId xmlns:a16="http://schemas.microsoft.com/office/drawing/2014/main" id="{00000000-0008-0000-0600-0000A1240000}"/>
            </a:ext>
          </a:extLst>
        </xdr:cNvPr>
        <xdr:cNvSpPr/>
      </xdr:nvSpPr>
      <xdr:spPr>
        <a:xfrm>
          <a:off x="27538937" y="6782228"/>
          <a:ext cx="3169621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A0DA63AF-33B1-4E46-A62C-F032C68CC075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78.38%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297437</xdr:colOff>
      <xdr:row>38</xdr:row>
      <xdr:rowOff>176702</xdr:rowOff>
    </xdr:from>
    <xdr:to>
      <xdr:col>49</xdr:col>
      <xdr:colOff>371433</xdr:colOff>
      <xdr:row>42</xdr:row>
      <xdr:rowOff>23811</xdr:rowOff>
    </xdr:to>
    <xdr:sp macro="" textlink="calculation!L23">
      <xdr:nvSpPr>
        <xdr:cNvPr id="9378" name="Rectangle: Rounded Corners 9377">
          <a:extLst>
            <a:ext uri="{FF2B5EF4-FFF2-40B4-BE49-F238E27FC236}">
              <a16:creationId xmlns:a16="http://schemas.microsoft.com/office/drawing/2014/main" id="{00000000-0008-0000-0600-0000A2240000}"/>
            </a:ext>
          </a:extLst>
        </xdr:cNvPr>
        <xdr:cNvSpPr/>
      </xdr:nvSpPr>
      <xdr:spPr>
        <a:xfrm>
          <a:off x="27538937" y="7415702"/>
          <a:ext cx="3169621" cy="609109"/>
        </a:xfrm>
        <a:prstGeom prst="roundRect">
          <a:avLst/>
        </a:prstGeom>
        <a:solidFill>
          <a:srgbClr val="7F7F7F">
            <a:alpha val="14118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04FF74A3-A7BB-4F66-8FF5-DEDC09B5DF11}" type="TxLink">
            <a:rPr lang="en-US" sz="2000">
              <a:solidFill>
                <a:schemeClr val="lt1"/>
              </a:solidFill>
              <a:latin typeface="+mn-lt"/>
              <a:ea typeface="+mn-ea"/>
              <a:cs typeface="+mn-cs"/>
            </a:rPr>
            <a:pPr marL="0" indent="0" algn="ctr"/>
            <a:t>83.78%</a:t>
          </a:fld>
          <a:endParaRPr lang="en-GB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81378</xdr:colOff>
      <xdr:row>62</xdr:row>
      <xdr:rowOff>55507</xdr:rowOff>
    </xdr:from>
    <xdr:to>
      <xdr:col>5</xdr:col>
      <xdr:colOff>399254</xdr:colOff>
      <xdr:row>62</xdr:row>
      <xdr:rowOff>55507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>
          <a:off x="1319628" y="11866507"/>
          <a:ext cx="2175251" cy="0"/>
        </a:xfrm>
        <a:prstGeom prst="line">
          <a:avLst/>
        </a:prstGeom>
        <a:ln cmpd="sng">
          <a:solidFill>
            <a:schemeClr val="accent1">
              <a:lumMod val="40000"/>
              <a:lumOff val="6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85732</xdr:rowOff>
    </xdr:from>
    <xdr:to>
      <xdr:col>32</xdr:col>
      <xdr:colOff>371473</xdr:colOff>
      <xdr:row>50</xdr:row>
      <xdr:rowOff>157162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GrpSpPr/>
      </xdr:nvGrpSpPr>
      <xdr:grpSpPr>
        <a:xfrm>
          <a:off x="0" y="1419232"/>
          <a:ext cx="19965759" cy="8262930"/>
          <a:chOff x="24741190" y="3881444"/>
          <a:chExt cx="7334248" cy="5541818"/>
        </a:xfrm>
      </xdr:grpSpPr>
      <xdr:grpSp>
        <xdr:nvGrpSpPr>
          <xdr:cNvPr id="9216" name="Group 9215">
            <a:extLst>
              <a:ext uri="{FF2B5EF4-FFF2-40B4-BE49-F238E27FC236}">
                <a16:creationId xmlns:a16="http://schemas.microsoft.com/office/drawing/2014/main" id="{00000000-0008-0000-0600-000000240000}"/>
              </a:ext>
            </a:extLst>
          </xdr:cNvPr>
          <xdr:cNvGrpSpPr/>
        </xdr:nvGrpSpPr>
        <xdr:grpSpPr>
          <a:xfrm>
            <a:off x="24741190" y="3881444"/>
            <a:ext cx="7334248" cy="5541818"/>
            <a:chOff x="7143752" y="1428750"/>
            <a:chExt cx="7334248" cy="5541818"/>
          </a:xfrm>
        </xdr:grpSpPr>
        <xdr:graphicFrame macro="">
          <xdr:nvGraphicFramePr>
            <xdr:cNvPr id="125" name="Chart 124">
              <a:extLst>
                <a:ext uri="{FF2B5EF4-FFF2-40B4-BE49-F238E27FC236}">
                  <a16:creationId xmlns:a16="http://schemas.microsoft.com/office/drawing/2014/main" id="{00000000-0008-0000-0600-00007D000000}"/>
                </a:ext>
              </a:extLst>
            </xdr:cNvPr>
            <xdr:cNvGraphicFramePr>
              <a:graphicFrameLocks/>
            </xdr:cNvGraphicFramePr>
          </xdr:nvGraphicFramePr>
          <xdr:xfrm>
            <a:off x="7143752" y="1428750"/>
            <a:ext cx="7334248" cy="554181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calculation!H1">
          <xdr:nvSpPr>
            <xdr:cNvPr id="126" name="TextBox 125">
              <a:extLst>
                <a:ext uri="{FF2B5EF4-FFF2-40B4-BE49-F238E27FC236}">
                  <a16:creationId xmlns:a16="http://schemas.microsoft.com/office/drawing/2014/main" id="{00000000-0008-0000-0600-00007E000000}"/>
                </a:ext>
              </a:extLst>
            </xdr:cNvPr>
            <xdr:cNvSpPr txBox="1"/>
          </xdr:nvSpPr>
          <xdr:spPr>
            <a:xfrm>
              <a:off x="8453439" y="4381500"/>
              <a:ext cx="4645602" cy="62345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59C1E55A-C6B2-45A7-B09A-D9ACD515855C}" type="TxLink">
                <a:rPr lang="en-US" sz="3600" b="1" i="0" u="none" strike="noStrike">
                  <a:solidFill>
                    <a:schemeClr val="accent3">
                      <a:lumMod val="20000"/>
                      <a:lumOff val="80000"/>
                    </a:schemeClr>
                  </a:solidFill>
                  <a:latin typeface="Calibri"/>
                  <a:cs typeface="Calibri"/>
                </a:rPr>
                <a:pPr algn="ctr"/>
                <a:t> Satisfaction Overall</a:t>
              </a:fld>
              <a:endParaRPr lang="en-GB" sz="3600" b="1">
                <a:solidFill>
                  <a:schemeClr val="accent3">
                    <a:lumMod val="20000"/>
                    <a:lumOff val="80000"/>
                  </a:schemeClr>
                </a:solidFill>
              </a:endParaRPr>
            </a:p>
          </xdr:txBody>
        </xdr:sp>
        <xdr:sp macro="" textlink="calculation!AO7">
          <xdr:nvSpPr>
            <xdr:cNvPr id="127" name="TextBox 126">
              <a:extLst>
                <a:ext uri="{FF2B5EF4-FFF2-40B4-BE49-F238E27FC236}">
                  <a16:creationId xmlns:a16="http://schemas.microsoft.com/office/drawing/2014/main" id="{00000000-0008-0000-0600-00007F000000}"/>
                </a:ext>
              </a:extLst>
            </xdr:cNvPr>
            <xdr:cNvSpPr txBox="1"/>
          </xdr:nvSpPr>
          <xdr:spPr>
            <a:xfrm>
              <a:off x="8453438" y="4935680"/>
              <a:ext cx="4645602" cy="62345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B2D4B068-7AB3-4598-BFFD-E72038C7D4BC}" type="TxLink">
                <a:rPr lang="en-US" sz="4000" b="1" i="0" u="none" strike="noStrike">
                  <a:solidFill>
                    <a:schemeClr val="bg1"/>
                  </a:solidFill>
                  <a:latin typeface="Calibri"/>
                  <a:cs typeface="Calibri"/>
                </a:rPr>
                <a:pPr algn="ctr"/>
                <a:t> </a:t>
              </a:fld>
              <a:endParaRPr lang="en-GB" sz="9600" b="1">
                <a:solidFill>
                  <a:schemeClr val="bg1"/>
                </a:solidFill>
              </a:endParaRPr>
            </a:p>
          </xdr:txBody>
        </xdr:sp>
      </xdr:grpSp>
      <xdr:sp macro="" textlink="calculation!H2">
        <xdr:nvSpPr>
          <xdr:cNvPr id="11" name="TextBox 144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 txBox="1"/>
        </xdr:nvSpPr>
        <xdr:spPr>
          <a:xfrm>
            <a:off x="27217687" y="7524750"/>
            <a:ext cx="2571746" cy="61912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 defTabSz="914400" rtl="0" eaLnBrk="1" latinLnBrk="0" hangingPunct="1"/>
            <a:fld id="{BB697A74-447F-45E2-8E1C-50450A75FC07}" type="TxLink">
              <a:rPr lang="en-US" sz="36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ea typeface="+mn-ea"/>
                <a:cs typeface="Calibri"/>
              </a:rPr>
              <a:pPr marL="0" indent="0" algn="ctr" defTabSz="914400" rtl="0" eaLnBrk="1" latinLnBrk="0" hangingPunct="1"/>
              <a:t>3.25</a:t>
            </a:fld>
            <a:endParaRPr lang="en-IN" sz="3600" b="1" i="0">
              <a:solidFill>
                <a:schemeClr val="accent3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39</xdr:col>
      <xdr:colOff>463018</xdr:colOff>
      <xdr:row>51</xdr:row>
      <xdr:rowOff>142876</xdr:rowOff>
    </xdr:from>
    <xdr:to>
      <xdr:col>49</xdr:col>
      <xdr:colOff>391735</xdr:colOff>
      <xdr:row>65</xdr:row>
      <xdr:rowOff>111670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GrpSpPr/>
      </xdr:nvGrpSpPr>
      <xdr:grpSpPr>
        <a:xfrm>
          <a:off x="24343554" y="9858376"/>
          <a:ext cx="6051931" cy="2635794"/>
          <a:chOff x="4377795" y="5643559"/>
          <a:chExt cx="6122158" cy="2635794"/>
        </a:xfrm>
      </xdr:grpSpPr>
      <xdr:grpSp>
        <xdr:nvGrpSpPr>
          <xdr:cNvPr id="9248" name="Group 9247">
            <a:extLst>
              <a:ext uri="{FF2B5EF4-FFF2-40B4-BE49-F238E27FC236}">
                <a16:creationId xmlns:a16="http://schemas.microsoft.com/office/drawing/2014/main" id="{00000000-0008-0000-0600-000020240000}"/>
              </a:ext>
            </a:extLst>
          </xdr:cNvPr>
          <xdr:cNvGrpSpPr/>
        </xdr:nvGrpSpPr>
        <xdr:grpSpPr>
          <a:xfrm>
            <a:off x="4377795" y="5643559"/>
            <a:ext cx="5931262" cy="2635794"/>
            <a:chOff x="25122187" y="2547938"/>
            <a:chExt cx="5924458" cy="2635794"/>
          </a:xfrm>
          <a:noFill/>
        </xdr:grpSpPr>
        <xdr:sp macro="" textlink="">
          <xdr:nvSpPr>
            <xdr:cNvPr id="9242" name="Rectangle: Rounded Corners 9241">
              <a:extLst>
                <a:ext uri="{FF2B5EF4-FFF2-40B4-BE49-F238E27FC236}">
                  <a16:creationId xmlns:a16="http://schemas.microsoft.com/office/drawing/2014/main" id="{00000000-0008-0000-0600-00001A240000}"/>
                </a:ext>
              </a:extLst>
            </xdr:cNvPr>
            <xdr:cNvSpPr/>
          </xdr:nvSpPr>
          <xdr:spPr>
            <a:xfrm>
              <a:off x="25122187" y="2547938"/>
              <a:ext cx="5924458" cy="2635794"/>
            </a:xfrm>
            <a:prstGeom prst="roundRect">
              <a:avLst/>
            </a:prstGeom>
            <a:solidFill>
              <a:srgbClr val="7F7F7F">
                <a:alpha val="14118"/>
              </a:srgbClr>
            </a:solidFill>
            <a:ln>
              <a:noFill/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IN" sz="1600"/>
            </a:p>
          </xdr:txBody>
        </xdr:sp>
        <xdr:sp macro="" textlink="">
          <xdr:nvSpPr>
            <xdr:cNvPr id="9243" name="TextBox 106">
              <a:extLst>
                <a:ext uri="{FF2B5EF4-FFF2-40B4-BE49-F238E27FC236}">
                  <a16:creationId xmlns:a16="http://schemas.microsoft.com/office/drawing/2014/main" id="{00000000-0008-0000-0600-00001B240000}"/>
                </a:ext>
              </a:extLst>
            </xdr:cNvPr>
            <xdr:cNvSpPr txBox="1"/>
          </xdr:nvSpPr>
          <xdr:spPr>
            <a:xfrm>
              <a:off x="25145999" y="2762251"/>
              <a:ext cx="5844267" cy="799465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IN" sz="4000" b="1">
                  <a:solidFill>
                    <a:schemeClr val="tx2">
                      <a:lumMod val="20000"/>
                      <a:lumOff val="80000"/>
                    </a:schemeClr>
                  </a:solidFill>
                </a:rPr>
                <a:t>Sla Limits</a:t>
              </a:r>
            </a:p>
          </xdr:txBody>
        </xdr:sp>
        <xdr:sp macro="" textlink="">
          <xdr:nvSpPr>
            <xdr:cNvPr id="9244" name="TextBox 107">
              <a:extLst>
                <a:ext uri="{FF2B5EF4-FFF2-40B4-BE49-F238E27FC236}">
                  <a16:creationId xmlns:a16="http://schemas.microsoft.com/office/drawing/2014/main" id="{00000000-0008-0000-0600-00001C240000}"/>
                </a:ext>
              </a:extLst>
            </xdr:cNvPr>
            <xdr:cNvSpPr txBox="1"/>
          </xdr:nvSpPr>
          <xdr:spPr>
            <a:xfrm>
              <a:off x="25149958" y="3592280"/>
              <a:ext cx="5433176" cy="642947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2000" b="1">
                  <a:solidFill>
                    <a:schemeClr val="accent3">
                      <a:lumMod val="20000"/>
                      <a:lumOff val="80000"/>
                    </a:schemeClr>
                  </a:solidFill>
                </a:rPr>
                <a:t>Calls Answered </a:t>
              </a:r>
              <a:r>
                <a:rPr lang="en-US" sz="2000" b="1" baseline="0">
                  <a:solidFill>
                    <a:schemeClr val="accent3">
                      <a:lumMod val="20000"/>
                      <a:lumOff val="80000"/>
                    </a:schemeClr>
                  </a:solidFill>
                </a:rPr>
                <a:t> in </a:t>
              </a:r>
              <a:r>
                <a:rPr lang="en-US" sz="2000" b="1">
                  <a:solidFill>
                    <a:schemeClr val="accent3">
                      <a:lumMod val="20000"/>
                      <a:lumOff val="80000"/>
                    </a:schemeClr>
                  </a:solidFill>
                </a:rPr>
                <a:t>less than 180 seconds</a:t>
              </a:r>
            </a:p>
          </xdr:txBody>
        </xdr:sp>
        <xdr:sp macro="" textlink="">
          <xdr:nvSpPr>
            <xdr:cNvPr id="9245" name="TextBox 134">
              <a:extLst>
                <a:ext uri="{FF2B5EF4-FFF2-40B4-BE49-F238E27FC236}">
                  <a16:creationId xmlns:a16="http://schemas.microsoft.com/office/drawing/2014/main" id="{00000000-0008-0000-0600-00001D240000}"/>
                </a:ext>
              </a:extLst>
            </xdr:cNvPr>
            <xdr:cNvSpPr txBox="1"/>
          </xdr:nvSpPr>
          <xdr:spPr>
            <a:xfrm>
              <a:off x="25173457" y="4238628"/>
              <a:ext cx="4948938" cy="51805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>
              <a:defPPr>
                <a:defRPr lang="en-GB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IN" sz="2800" b="1">
                  <a:solidFill>
                    <a:schemeClr val="tx2">
                      <a:lumMod val="20000"/>
                      <a:lumOff val="80000"/>
                    </a:schemeClr>
                  </a:solidFill>
                </a:rPr>
                <a:t>Satisfaction less than equal </a:t>
              </a:r>
              <a:r>
                <a:rPr lang="en-IN" sz="2400" b="1">
                  <a:solidFill>
                    <a:schemeClr val="tx2">
                      <a:lumMod val="20000"/>
                      <a:lumOff val="80000"/>
                    </a:schemeClr>
                  </a:solidFill>
                </a:rPr>
                <a:t>to</a:t>
              </a:r>
              <a:r>
                <a:rPr lang="en-IN" sz="2800" b="1">
                  <a:solidFill>
                    <a:schemeClr val="tx2">
                      <a:lumMod val="20000"/>
                      <a:lumOff val="80000"/>
                    </a:schemeClr>
                  </a:solidFill>
                </a:rPr>
                <a:t> 3</a:t>
              </a:r>
            </a:p>
          </xdr:txBody>
        </xdr:sp>
        <xdr:sp macro="" textlink="calculation!AR7">
          <xdr:nvSpPr>
            <xdr:cNvPr id="9246" name="Rectangle: Rounded Corners 9245">
              <a:extLst>
                <a:ext uri="{FF2B5EF4-FFF2-40B4-BE49-F238E27FC236}">
                  <a16:creationId xmlns:a16="http://schemas.microsoft.com/office/drawing/2014/main" id="{00000000-0008-0000-0600-00001E240000}"/>
                </a:ext>
              </a:extLst>
            </xdr:cNvPr>
            <xdr:cNvSpPr/>
          </xdr:nvSpPr>
          <xdr:spPr>
            <a:xfrm>
              <a:off x="29468382" y="3497318"/>
              <a:ext cx="1362142" cy="651362"/>
            </a:xfrm>
            <a:prstGeom prst="roundRect">
              <a:avLst/>
            </a:prstGeom>
            <a:grpFill/>
            <a:ln>
              <a:noFill/>
            </a:ln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GB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8DEBB0BA-17EE-4602-9B42-37E7E78290D4}" type="TxLink">
                <a:rPr lang="en-US" sz="2400" b="0" i="0" u="none" strike="noStrike">
                  <a:solidFill>
                    <a:schemeClr val="bg1"/>
                  </a:solidFill>
                  <a:latin typeface="Calibri"/>
                  <a:ea typeface="+mn-ea"/>
                  <a:cs typeface="Calibri"/>
                </a:rPr>
                <a:pPr marL="0" indent="0" algn="ctr" defTabSz="914400" rtl="0" eaLnBrk="1" latinLnBrk="0" hangingPunct="1"/>
                <a:t> </a:t>
              </a:fld>
              <a:endParaRPr lang="en-US" sz="2400" b="0" i="0" u="none" strike="noStrike">
                <a:solidFill>
                  <a:schemeClr val="bg1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calculation!AM13">
          <xdr:nvSpPr>
            <xdr:cNvPr id="9247" name="Rectangle: Rounded Corners 9246">
              <a:extLst>
                <a:ext uri="{FF2B5EF4-FFF2-40B4-BE49-F238E27FC236}">
                  <a16:creationId xmlns:a16="http://schemas.microsoft.com/office/drawing/2014/main" id="{00000000-0008-0000-0600-00001F240000}"/>
                </a:ext>
              </a:extLst>
            </xdr:cNvPr>
            <xdr:cNvSpPr/>
          </xdr:nvSpPr>
          <xdr:spPr>
            <a:xfrm>
              <a:off x="29513626" y="4314908"/>
              <a:ext cx="1218108" cy="474799"/>
            </a:xfrm>
            <a:prstGeom prst="roundRect">
              <a:avLst/>
            </a:prstGeom>
            <a:grpFill/>
            <a:ln>
              <a:noFill/>
            </a:ln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en-GB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algn="ctr" defTabSz="914400" rtl="0" eaLnBrk="1" latinLnBrk="0" hangingPunct="1"/>
              <a:fld id="{FCEF0598-AEAA-4307-8F19-3AA5E6F6B8DC}" type="TxLink">
                <a:rPr lang="en-US" sz="2400" b="0" i="0" u="none" strike="noStrike">
                  <a:solidFill>
                    <a:schemeClr val="bg1"/>
                  </a:solidFill>
                  <a:latin typeface="Calibri"/>
                  <a:ea typeface="+mn-ea"/>
                  <a:cs typeface="Calibri"/>
                </a:rPr>
                <a:pPr marL="0" indent="0" algn="ctr" defTabSz="914400" rtl="0" eaLnBrk="1" latinLnBrk="0" hangingPunct="1"/>
                <a:t> </a:t>
              </a:fld>
              <a:endParaRPr lang="en-US" sz="2400" b="0" i="0" u="none" strike="noStrike">
                <a:solidFill>
                  <a:schemeClr val="bg1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  <xdr:sp macro="" textlink="calculation!K2">
        <xdr:nvSpPr>
          <xdr:cNvPr id="13" name="TextBox 45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SpPr txBox="1"/>
        </xdr:nvSpPr>
        <xdr:spPr>
          <a:xfrm>
            <a:off x="9406635" y="6619875"/>
            <a:ext cx="1066888" cy="5476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2CA39333-1A25-4088-830E-37EED50F06FC}" type="TxLink">
              <a:rPr lang="en-US" sz="36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cs typeface="Calibri"/>
              </a:rPr>
              <a:pPr algn="ctr"/>
              <a:t>16</a:t>
            </a:fld>
            <a:endParaRPr lang="en-US" sz="3600" b="1" i="0" u="none" strike="noStrike">
              <a:solidFill>
                <a:schemeClr val="accent3">
                  <a:lumMod val="20000"/>
                  <a:lumOff val="80000"/>
                </a:schemeClr>
              </a:solidFill>
              <a:latin typeface="Calibri"/>
              <a:cs typeface="Calibri"/>
            </a:endParaRPr>
          </a:p>
        </xdr:txBody>
      </xdr:sp>
      <xdr:sp macro="" textlink="calculation!F8">
        <xdr:nvSpPr>
          <xdr:cNvPr id="14" name="TextBox 45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SpPr txBox="1"/>
        </xdr:nvSpPr>
        <xdr:spPr>
          <a:xfrm>
            <a:off x="9290189" y="7239000"/>
            <a:ext cx="1209764" cy="6905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GB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fld id="{B7219533-E4CF-4C4C-87D7-BE5E88284006}" type="TxLink">
              <a:rPr lang="en-US" sz="36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cs typeface="Calibri"/>
              </a:rPr>
              <a:pPr algn="ctr"/>
              <a:t>103</a:t>
            </a:fld>
            <a:endParaRPr lang="en-US" sz="3600" b="1" i="0" u="none" strike="noStrike">
              <a:solidFill>
                <a:schemeClr val="accent3">
                  <a:lumMod val="20000"/>
                  <a:lumOff val="80000"/>
                </a:schemeClr>
              </a:solidFill>
              <a:latin typeface="Calibri"/>
              <a:cs typeface="Calibri"/>
            </a:endParaRPr>
          </a:p>
        </xdr:txBody>
      </xdr:sp>
    </xdr:grpSp>
    <xdr:clientData/>
  </xdr:twoCellAnchor>
  <xdr:twoCellAnchor>
    <xdr:from>
      <xdr:col>7</xdr:col>
      <xdr:colOff>95251</xdr:colOff>
      <xdr:row>43</xdr:row>
      <xdr:rowOff>142875</xdr:rowOff>
    </xdr:from>
    <xdr:to>
      <xdr:col>24</xdr:col>
      <xdr:colOff>228361</xdr:colOff>
      <xdr:row>65</xdr:row>
      <xdr:rowOff>136784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GrpSpPr/>
      </xdr:nvGrpSpPr>
      <xdr:grpSpPr>
        <a:xfrm>
          <a:off x="4381501" y="8334375"/>
          <a:ext cx="10542574" cy="4184909"/>
          <a:chOff x="4338206" y="8334375"/>
          <a:chExt cx="10437428" cy="4184909"/>
        </a:xfrm>
      </xdr:grpSpPr>
      <xdr:graphicFrame macro="">
        <xdr:nvGraphicFramePr>
          <xdr:cNvPr id="9218" name="Chart 9217">
            <a:extLst>
              <a:ext uri="{FF2B5EF4-FFF2-40B4-BE49-F238E27FC236}">
                <a16:creationId xmlns:a16="http://schemas.microsoft.com/office/drawing/2014/main" id="{00000000-0008-0000-0600-000002240000}"/>
              </a:ext>
            </a:extLst>
          </xdr:cNvPr>
          <xdr:cNvGraphicFramePr>
            <a:graphicFrameLocks/>
          </xdr:cNvGraphicFramePr>
        </xdr:nvGraphicFramePr>
        <xdr:xfrm>
          <a:off x="4338206" y="8334375"/>
          <a:ext cx="10437428" cy="418490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calculation!J34">
        <xdr:nvSpPr>
          <xdr:cNvPr id="16" name="TextBox 15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SpPr txBox="1"/>
        </xdr:nvSpPr>
        <xdr:spPr>
          <a:xfrm>
            <a:off x="5396345" y="9957954"/>
            <a:ext cx="1305791" cy="4329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8AABECED-1422-4387-A981-AFE917AED938}" type="TxLink">
              <a:rPr lang="en-US" sz="32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ea typeface="+mn-ea"/>
                <a:cs typeface="Calibri"/>
              </a:rPr>
              <a:pPr marL="0" indent="0"/>
              <a:t>17</a:t>
            </a:fld>
            <a:endParaRPr lang="en-GB" sz="3200" b="1" i="0" u="none" strike="noStrike">
              <a:solidFill>
                <a:schemeClr val="accent3">
                  <a:lumMod val="20000"/>
                  <a:lumOff val="80000"/>
                </a:schemeClr>
              </a:solidFill>
              <a:latin typeface="Calibri"/>
              <a:ea typeface="+mn-ea"/>
              <a:cs typeface="Calibri"/>
            </a:endParaRPr>
          </a:p>
        </xdr:txBody>
      </xdr:sp>
      <xdr:sp macro="" textlink="calculation!J33">
        <xdr:nvSpPr>
          <xdr:cNvPr id="17" name="TextBox 16">
            <a:extLst>
              <a:ext uri="{FF2B5EF4-FFF2-40B4-BE49-F238E27FC236}">
                <a16:creationId xmlns:a16="http://schemas.microsoft.com/office/drawing/2014/main" id="{00000000-0008-0000-0600-000011000000}"/>
              </a:ext>
            </a:extLst>
          </xdr:cNvPr>
          <xdr:cNvSpPr txBox="1"/>
        </xdr:nvSpPr>
        <xdr:spPr>
          <a:xfrm>
            <a:off x="5385956" y="10650682"/>
            <a:ext cx="1305791" cy="4329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607E5F71-9E2C-4BD7-9036-9A4B7ED4D832}" type="TxLink">
              <a:rPr lang="en-US" sz="32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ea typeface="+mn-ea"/>
                <a:cs typeface="Calibri"/>
              </a:rPr>
              <a:pPr marL="0" indent="0"/>
              <a:t>20</a:t>
            </a:fld>
            <a:endParaRPr lang="en-GB" sz="3200" b="1" i="0" u="none" strike="noStrike">
              <a:solidFill>
                <a:schemeClr val="accent3">
                  <a:lumMod val="20000"/>
                  <a:lumOff val="80000"/>
                </a:schemeClr>
              </a:solidFill>
              <a:latin typeface="Calibri"/>
              <a:ea typeface="+mn-ea"/>
              <a:cs typeface="Calibri"/>
            </a:endParaRPr>
          </a:p>
        </xdr:txBody>
      </xdr:sp>
      <xdr:sp macro="" textlink="calculation!J32">
        <xdr:nvSpPr>
          <xdr:cNvPr id="18" name="TextBox 17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 txBox="1"/>
        </xdr:nvSpPr>
        <xdr:spPr>
          <a:xfrm>
            <a:off x="5351319" y="11360727"/>
            <a:ext cx="1305791" cy="4329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fld id="{EC41A1DD-8823-4898-B167-C964AA1C32E9}" type="TxLink">
              <a:rPr lang="en-US" sz="3200" b="1" i="0" u="none" strike="noStrike">
                <a:solidFill>
                  <a:schemeClr val="accent3">
                    <a:lumMod val="20000"/>
                    <a:lumOff val="80000"/>
                  </a:schemeClr>
                </a:solidFill>
                <a:latin typeface="Calibri"/>
                <a:ea typeface="+mn-ea"/>
                <a:cs typeface="Calibri"/>
              </a:rPr>
              <a:pPr marL="0" indent="0"/>
              <a:t>18</a:t>
            </a:fld>
            <a:endParaRPr lang="en-GB" sz="3200" b="1" i="0" u="none" strike="noStrike">
              <a:solidFill>
                <a:schemeClr val="accent3">
                  <a:lumMod val="20000"/>
                  <a:lumOff val="80000"/>
                </a:schemeClr>
              </a:solidFill>
              <a:latin typeface="Calibri"/>
              <a:ea typeface="+mn-ea"/>
              <a:cs typeface="Calibri"/>
            </a:endParaRPr>
          </a:p>
        </xdr:txBody>
      </xdr:sp>
    </xdr:grp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0.10355</cdr:x>
      <cdr:y>0.37689</cdr:y>
    </cdr:from>
    <cdr:to>
      <cdr:x>0.21516</cdr:x>
      <cdr:y>0.44922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139674C-6022-5A1A-7893-D36905A38349}"/>
            </a:ext>
          </a:extLst>
        </cdr:cNvPr>
        <cdr:cNvSpPr txBox="1"/>
      </cdr:nvSpPr>
      <cdr:spPr>
        <a:xfrm xmlns:a="http://schemas.openxmlformats.org/drawingml/2006/main">
          <a:off x="1104670" y="1613154"/>
          <a:ext cx="1190625" cy="3095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sper" refreshedDate="45313.074170023145" createdVersion="8" refreshedVersion="8" minRefreshableVersion="3" recordCount="5000" xr:uid="{00000000-000A-0000-FFFF-FFFF00000000}">
  <cacheSource type="worksheet">
    <worksheetSource ref="A1:M5001" sheet="DAta"/>
  </cacheSource>
  <cacheFields count="12">
    <cacheField name="Call Id" numFmtId="0">
      <sharedItems/>
    </cacheField>
    <cacheField name="Date" numFmtId="14">
      <sharedItems containsSemiMixedTypes="0" containsNonDate="0" containsDate="1" containsString="0" minDate="2015-01-01T09:12:58" maxDate="2028-09-09T00:00:00"/>
    </cacheField>
    <cacheField name="Agent" numFmtId="0">
      <sharedItems count="8">
        <s v="Diane"/>
        <s v="Becky"/>
        <s v="Stewart"/>
        <s v="Greg"/>
        <s v="Jim"/>
        <s v="Joe"/>
        <s v="Martha"/>
        <s v="Dan"/>
      </sharedItems>
    </cacheField>
    <cacheField name="Department" numFmtId="0">
      <sharedItems count="5">
        <s v="Washing Machine"/>
        <s v="Air Conditioner"/>
        <s v="Toaster"/>
        <s v="Fridge"/>
        <s v="Television"/>
      </sharedItems>
    </cacheField>
    <cacheField name="Answered Calls" numFmtId="0">
      <sharedItems/>
    </cacheField>
    <cacheField name="Resolved" numFmtId="0">
      <sharedItems count="2">
        <s v="Y"/>
        <s v="N"/>
      </sharedItems>
    </cacheField>
    <cacheField name="Speed of Answer" numFmtId="0">
      <sharedItems containsMixedTypes="1" containsNumber="1" containsInteger="1" minValue="10" maxValue="125"/>
    </cacheField>
    <cacheField name="TalkDuration" numFmtId="164">
      <sharedItems containsSemiMixedTypes="0" containsNonDate="0" containsDate="1" containsString="0" minDate="1899-12-30T00:02:23" maxDate="1900-07-26T07:02:23"/>
    </cacheField>
    <cacheField name="Satisfaction rating" numFmtId="0">
      <sharedItems containsMixedTypes="1" containsNumber="1" containsInteger="1" minValue="1" maxValue="5"/>
    </cacheField>
    <cacheField name="WEEK" numFmtId="0">
      <sharedItems containsSemiMixedTypes="0" containsString="0" containsNumber="1" containsInteger="1" minValue="1" maxValue="14" count="1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</sharedItems>
    </cacheField>
    <cacheField name="DATE2" numFmtId="14">
      <sharedItems containsSemiMixedTypes="0" containsNonDate="0" containsDate="1" containsString="0" minDate="2015-01-01T09:12:58" maxDate="2028-09-09T00:00:00"/>
    </cacheField>
    <cacheField name="WEEKDAY" numFmtId="0">
      <sharedItems containsSemiMixedTypes="0" containsString="0" containsNumber="1" containsInteger="1" minValue="1" maxValue="7" count="7">
        <n v="5"/>
        <n v="6"/>
        <n v="7"/>
        <n v="1"/>
        <n v="2"/>
        <n v="3"/>
        <n v="4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s v="ID0001"/>
    <d v="2015-01-01T09:12:58"/>
    <x v="0"/>
    <x v="0"/>
    <s v="Y"/>
    <x v="0"/>
    <n v="109"/>
    <d v="1899-12-30T00:02:23"/>
    <n v="3"/>
    <x v="0"/>
    <d v="2015-01-01T09:12:58"/>
    <x v="0"/>
  </r>
  <r>
    <s v="ID0002"/>
    <d v="2015-01-02T00:00:00"/>
    <x v="1"/>
    <x v="1"/>
    <s v="Y"/>
    <x v="1"/>
    <n v="70"/>
    <d v="1899-12-30T01:02:23"/>
    <n v="3"/>
    <x v="0"/>
    <d v="2015-01-02T00:00:00"/>
    <x v="0"/>
  </r>
  <r>
    <s v="ID0003"/>
    <d v="2015-01-03T00:00:00"/>
    <x v="2"/>
    <x v="0"/>
    <s v="Y"/>
    <x v="0"/>
    <n v="10"/>
    <d v="1899-12-30T02:02:23"/>
    <n v="3"/>
    <x v="0"/>
    <d v="2015-01-03T00:00:00"/>
    <x v="0"/>
  </r>
  <r>
    <s v="ID0004"/>
    <d v="2015-01-04T00:00:00"/>
    <x v="3"/>
    <x v="0"/>
    <s v="Y"/>
    <x v="0"/>
    <n v="53"/>
    <d v="1899-12-30T03:02:23"/>
    <n v="2"/>
    <x v="0"/>
    <d v="2015-01-04T00:00:00"/>
    <x v="0"/>
  </r>
  <r>
    <s v="ID0005"/>
    <d v="2015-01-05T00:00:00"/>
    <x v="1"/>
    <x v="2"/>
    <s v="Y"/>
    <x v="0"/>
    <n v="95"/>
    <d v="1899-12-30T04:02:23"/>
    <n v="3"/>
    <x v="0"/>
    <d v="2015-01-05T00:00:00"/>
    <x v="0"/>
  </r>
  <r>
    <s v="ID0006"/>
    <d v="2015-01-06T00:00:00"/>
    <x v="2"/>
    <x v="1"/>
    <s v="N"/>
    <x v="1"/>
    <s v=""/>
    <d v="1899-12-30T05:02:23"/>
    <s v=""/>
    <x v="0"/>
    <d v="2015-01-06T00:00:00"/>
    <x v="0"/>
  </r>
  <r>
    <s v="ID0007"/>
    <d v="2015-01-07T00:00:00"/>
    <x v="0"/>
    <x v="2"/>
    <s v="Y"/>
    <x v="0"/>
    <n v="24"/>
    <d v="1899-12-30T06:02:23"/>
    <n v="2"/>
    <x v="0"/>
    <d v="2015-01-07T00:00:00"/>
    <x v="0"/>
  </r>
  <r>
    <s v="ID0008"/>
    <d v="2015-01-08T00:00:00"/>
    <x v="0"/>
    <x v="2"/>
    <s v="Y"/>
    <x v="0"/>
    <n v="22"/>
    <d v="1899-12-30T07:02:23"/>
    <n v="4"/>
    <x v="0"/>
    <d v="2015-01-08T00:00:00"/>
    <x v="0"/>
  </r>
  <r>
    <s v="ID0009"/>
    <d v="2015-01-09T00:00:00"/>
    <x v="3"/>
    <x v="3"/>
    <s v="Y"/>
    <x v="0"/>
    <n v="15"/>
    <d v="1899-12-30T08:02:23"/>
    <n v="4"/>
    <x v="0"/>
    <d v="2015-01-09T00:00:00"/>
    <x v="0"/>
  </r>
  <r>
    <s v="ID0010"/>
    <d v="2015-01-10T00:00:00"/>
    <x v="4"/>
    <x v="4"/>
    <s v="Y"/>
    <x v="0"/>
    <n v="78"/>
    <d v="1899-12-30T09:02:23"/>
    <n v="3"/>
    <x v="0"/>
    <d v="2015-01-10T00:00:00"/>
    <x v="0"/>
  </r>
  <r>
    <s v="ID0011"/>
    <d v="2015-01-11T00:00:00"/>
    <x v="5"/>
    <x v="2"/>
    <s v="N"/>
    <x v="1"/>
    <s v=""/>
    <d v="1899-12-30T10:02:23"/>
    <s v=""/>
    <x v="0"/>
    <d v="2015-01-11T00:00:00"/>
    <x v="0"/>
  </r>
  <r>
    <s v="ID0012"/>
    <d v="2015-01-12T00:00:00"/>
    <x v="3"/>
    <x v="2"/>
    <s v="Y"/>
    <x v="0"/>
    <n v="50"/>
    <d v="1899-12-30T11:02:23"/>
    <n v="4"/>
    <x v="0"/>
    <d v="2015-01-12T00:00:00"/>
    <x v="0"/>
  </r>
  <r>
    <s v="ID0013"/>
    <d v="2015-01-13T00:00:00"/>
    <x v="5"/>
    <x v="2"/>
    <s v="Y"/>
    <x v="0"/>
    <n v="84"/>
    <d v="1899-12-30T12:02:23"/>
    <n v="3"/>
    <x v="0"/>
    <d v="2015-01-13T00:00:00"/>
    <x v="0"/>
  </r>
  <r>
    <s v="ID0014"/>
    <d v="2015-01-14T00:00:00"/>
    <x v="6"/>
    <x v="0"/>
    <s v="Y"/>
    <x v="0"/>
    <n v="89"/>
    <d v="1899-12-30T13:02:23"/>
    <n v="3"/>
    <x v="0"/>
    <d v="2015-01-14T00:00:00"/>
    <x v="0"/>
  </r>
  <r>
    <s v="ID0015"/>
    <d v="2015-01-15T00:00:00"/>
    <x v="1"/>
    <x v="3"/>
    <s v="Y"/>
    <x v="0"/>
    <n v="48"/>
    <d v="1899-12-30T14:02:23"/>
    <n v="4"/>
    <x v="0"/>
    <d v="2015-01-15T00:00:00"/>
    <x v="0"/>
  </r>
  <r>
    <s v="ID0016"/>
    <d v="2015-01-16T00:00:00"/>
    <x v="1"/>
    <x v="3"/>
    <s v="Y"/>
    <x v="0"/>
    <n v="63"/>
    <d v="1899-12-30T15:02:23"/>
    <n v="2"/>
    <x v="0"/>
    <d v="2015-01-16T00:00:00"/>
    <x v="0"/>
  </r>
  <r>
    <s v="ID0017"/>
    <d v="2015-01-17T00:00:00"/>
    <x v="3"/>
    <x v="1"/>
    <s v="Y"/>
    <x v="0"/>
    <n v="45"/>
    <d v="1899-12-30T16:02:23"/>
    <n v="5"/>
    <x v="0"/>
    <d v="2015-01-17T00:00:00"/>
    <x v="0"/>
  </r>
  <r>
    <s v="ID0018"/>
    <d v="2015-01-18T00:00:00"/>
    <x v="1"/>
    <x v="3"/>
    <s v="N"/>
    <x v="1"/>
    <s v=""/>
    <d v="1899-12-30T17:02:23"/>
    <s v=""/>
    <x v="0"/>
    <d v="2015-01-18T00:00:00"/>
    <x v="0"/>
  </r>
  <r>
    <s v="ID0019"/>
    <d v="2015-01-19T00:00:00"/>
    <x v="4"/>
    <x v="4"/>
    <s v="N"/>
    <x v="1"/>
    <s v=""/>
    <d v="1899-12-30T18:02:23"/>
    <s v=""/>
    <x v="0"/>
    <d v="2015-01-19T00:00:00"/>
    <x v="0"/>
  </r>
  <r>
    <s v="ID0020"/>
    <d v="2015-01-20T00:00:00"/>
    <x v="4"/>
    <x v="0"/>
    <s v="Y"/>
    <x v="0"/>
    <n v="101"/>
    <d v="1899-12-30T19:02:23"/>
    <n v="3"/>
    <x v="0"/>
    <d v="2015-01-20T00:00:00"/>
    <x v="0"/>
  </r>
  <r>
    <s v="ID0021"/>
    <d v="2015-01-21T00:00:00"/>
    <x v="4"/>
    <x v="1"/>
    <s v="Y"/>
    <x v="0"/>
    <n v="74"/>
    <d v="1899-12-30T20:02:23"/>
    <n v="5"/>
    <x v="0"/>
    <d v="2015-01-21T00:00:00"/>
    <x v="0"/>
  </r>
  <r>
    <s v="ID0022"/>
    <d v="2015-01-22T00:00:00"/>
    <x v="7"/>
    <x v="3"/>
    <s v="Y"/>
    <x v="0"/>
    <n v="89"/>
    <d v="1899-12-30T21:02:23"/>
    <n v="5"/>
    <x v="0"/>
    <d v="2015-01-22T00:00:00"/>
    <x v="0"/>
  </r>
  <r>
    <s v="ID0023"/>
    <d v="2015-01-23T00:00:00"/>
    <x v="6"/>
    <x v="1"/>
    <s v="N"/>
    <x v="1"/>
    <s v=""/>
    <d v="1899-12-30T22:02:23"/>
    <s v=""/>
    <x v="0"/>
    <d v="2015-01-23T00:00:00"/>
    <x v="0"/>
  </r>
  <r>
    <s v="ID0024"/>
    <d v="2015-01-24T00:00:00"/>
    <x v="5"/>
    <x v="1"/>
    <s v="Y"/>
    <x v="0"/>
    <n v="68"/>
    <d v="1899-12-30T23:02:23"/>
    <n v="2"/>
    <x v="0"/>
    <d v="2015-01-24T00:00:00"/>
    <x v="0"/>
  </r>
  <r>
    <s v="ID0025"/>
    <d v="2015-01-25T00:00:00"/>
    <x v="0"/>
    <x v="4"/>
    <s v="Y"/>
    <x v="0"/>
    <n v="97"/>
    <d v="1899-12-31T00:02:23"/>
    <n v="3"/>
    <x v="0"/>
    <d v="2015-01-25T00:00:00"/>
    <x v="0"/>
  </r>
  <r>
    <s v="ID0026"/>
    <d v="2015-01-26T00:00:00"/>
    <x v="7"/>
    <x v="2"/>
    <s v="N"/>
    <x v="1"/>
    <s v=""/>
    <d v="1899-12-31T01:02:23"/>
    <s v=""/>
    <x v="0"/>
    <d v="2015-01-26T00:00:00"/>
    <x v="0"/>
  </r>
  <r>
    <s v="ID0027"/>
    <d v="2015-01-27T00:00:00"/>
    <x v="5"/>
    <x v="4"/>
    <s v="Y"/>
    <x v="0"/>
    <n v="39"/>
    <d v="1899-12-31T02:02:23"/>
    <n v="3"/>
    <x v="0"/>
    <d v="2015-01-27T00:00:00"/>
    <x v="0"/>
  </r>
  <r>
    <s v="ID0028"/>
    <d v="2015-01-28T00:00:00"/>
    <x v="6"/>
    <x v="0"/>
    <s v="Y"/>
    <x v="0"/>
    <n v="51"/>
    <d v="1899-12-31T03:02:23"/>
    <n v="4"/>
    <x v="0"/>
    <d v="2015-01-28T00:00:00"/>
    <x v="0"/>
  </r>
  <r>
    <s v="ID0029"/>
    <d v="2015-01-29T00:00:00"/>
    <x v="5"/>
    <x v="1"/>
    <s v="Y"/>
    <x v="0"/>
    <n v="106"/>
    <d v="1899-12-31T04:02:23"/>
    <n v="4"/>
    <x v="0"/>
    <d v="2015-01-29T00:00:00"/>
    <x v="0"/>
  </r>
  <r>
    <s v="ID0030"/>
    <d v="2015-01-30T00:00:00"/>
    <x v="2"/>
    <x v="4"/>
    <s v="Y"/>
    <x v="0"/>
    <n v="107"/>
    <d v="1899-12-31T05:02:23"/>
    <n v="3"/>
    <x v="0"/>
    <d v="2015-01-30T00:00:00"/>
    <x v="0"/>
  </r>
  <r>
    <s v="ID0031"/>
    <d v="2015-01-31T00:00:00"/>
    <x v="5"/>
    <x v="3"/>
    <s v="Y"/>
    <x v="0"/>
    <n v="22"/>
    <d v="1899-12-31T06:02:23"/>
    <n v="3"/>
    <x v="0"/>
    <d v="2015-01-31T00:00:00"/>
    <x v="0"/>
  </r>
  <r>
    <s v="ID0032"/>
    <d v="2015-02-01T00:00:00"/>
    <x v="5"/>
    <x v="4"/>
    <s v="Y"/>
    <x v="0"/>
    <n v="122"/>
    <d v="1899-12-31T07:02:23"/>
    <n v="4"/>
    <x v="0"/>
    <d v="2015-02-01T00:00:00"/>
    <x v="0"/>
  </r>
  <r>
    <s v="ID0033"/>
    <d v="2015-02-02T00:00:00"/>
    <x v="0"/>
    <x v="1"/>
    <s v="Y"/>
    <x v="0"/>
    <n v="57"/>
    <d v="1899-12-31T08:02:23"/>
    <n v="3"/>
    <x v="0"/>
    <d v="2015-02-02T00:00:00"/>
    <x v="0"/>
  </r>
  <r>
    <s v="ID0034"/>
    <d v="2015-02-03T00:00:00"/>
    <x v="4"/>
    <x v="2"/>
    <s v="Y"/>
    <x v="1"/>
    <n v="53"/>
    <d v="1899-12-31T09:02:23"/>
    <n v="2"/>
    <x v="0"/>
    <d v="2015-02-03T00:00:00"/>
    <x v="0"/>
  </r>
  <r>
    <s v="ID0035"/>
    <d v="2015-02-04T00:00:00"/>
    <x v="1"/>
    <x v="4"/>
    <s v="Y"/>
    <x v="0"/>
    <n v="119"/>
    <d v="1899-12-31T10:02:23"/>
    <n v="5"/>
    <x v="0"/>
    <d v="2015-02-04T00:00:00"/>
    <x v="0"/>
  </r>
  <r>
    <s v="ID0036"/>
    <d v="2015-02-05T00:00:00"/>
    <x v="0"/>
    <x v="4"/>
    <s v="N"/>
    <x v="1"/>
    <s v=""/>
    <d v="1899-12-31T11:02:23"/>
    <s v=""/>
    <x v="0"/>
    <d v="2015-02-05T00:00:00"/>
    <x v="0"/>
  </r>
  <r>
    <s v="ID0037"/>
    <d v="2015-02-06T00:00:00"/>
    <x v="6"/>
    <x v="1"/>
    <s v="Y"/>
    <x v="1"/>
    <n v="20"/>
    <d v="1899-12-31T12:02:23"/>
    <n v="2"/>
    <x v="0"/>
    <d v="2015-02-06T00:00:00"/>
    <x v="0"/>
  </r>
  <r>
    <s v="ID0038"/>
    <d v="2015-02-07T00:00:00"/>
    <x v="5"/>
    <x v="1"/>
    <s v="Y"/>
    <x v="0"/>
    <n v="52"/>
    <d v="1899-12-31T13:02:23"/>
    <n v="3"/>
    <x v="0"/>
    <d v="2015-02-07T00:00:00"/>
    <x v="0"/>
  </r>
  <r>
    <s v="ID0039"/>
    <d v="2015-02-08T00:00:00"/>
    <x v="2"/>
    <x v="0"/>
    <s v="Y"/>
    <x v="0"/>
    <n v="74"/>
    <d v="1899-12-31T14:02:23"/>
    <n v="1"/>
    <x v="0"/>
    <d v="2015-02-08T00:00:00"/>
    <x v="0"/>
  </r>
  <r>
    <s v="ID0040"/>
    <d v="2015-02-09T00:00:00"/>
    <x v="3"/>
    <x v="1"/>
    <s v="Y"/>
    <x v="0"/>
    <n v="49"/>
    <d v="1899-12-31T15:02:23"/>
    <n v="3"/>
    <x v="0"/>
    <d v="2015-02-09T00:00:00"/>
    <x v="0"/>
  </r>
  <r>
    <s v="ID0041"/>
    <d v="2015-02-10T00:00:00"/>
    <x v="4"/>
    <x v="1"/>
    <s v="Y"/>
    <x v="0"/>
    <n v="27"/>
    <d v="1899-12-31T16:02:23"/>
    <n v="5"/>
    <x v="0"/>
    <d v="2015-02-10T00:00:00"/>
    <x v="0"/>
  </r>
  <r>
    <s v="ID0042"/>
    <d v="2015-02-11T00:00:00"/>
    <x v="3"/>
    <x v="0"/>
    <s v="Y"/>
    <x v="0"/>
    <n v="100"/>
    <d v="1899-12-31T17:02:23"/>
    <n v="5"/>
    <x v="0"/>
    <d v="2015-02-11T00:00:00"/>
    <x v="0"/>
  </r>
  <r>
    <s v="ID0043"/>
    <d v="2015-02-12T00:00:00"/>
    <x v="0"/>
    <x v="1"/>
    <s v="Y"/>
    <x v="0"/>
    <n v="45"/>
    <d v="1899-12-31T18:02:23"/>
    <n v="3"/>
    <x v="0"/>
    <d v="2015-02-12T00:00:00"/>
    <x v="0"/>
  </r>
  <r>
    <s v="ID0044"/>
    <d v="2015-02-13T00:00:00"/>
    <x v="1"/>
    <x v="2"/>
    <s v="Y"/>
    <x v="0"/>
    <n v="98"/>
    <d v="1899-12-31T19:02:23"/>
    <n v="5"/>
    <x v="0"/>
    <d v="2015-02-13T00:00:00"/>
    <x v="0"/>
  </r>
  <r>
    <s v="ID0045"/>
    <d v="2015-02-14T00:00:00"/>
    <x v="0"/>
    <x v="3"/>
    <s v="Y"/>
    <x v="0"/>
    <n v="25"/>
    <d v="1899-12-31T20:02:23"/>
    <n v="5"/>
    <x v="0"/>
    <d v="2015-02-14T00:00:00"/>
    <x v="0"/>
  </r>
  <r>
    <s v="ID0046"/>
    <d v="2015-02-15T00:00:00"/>
    <x v="4"/>
    <x v="0"/>
    <s v="N"/>
    <x v="1"/>
    <s v=""/>
    <d v="1899-12-31T21:02:23"/>
    <s v=""/>
    <x v="0"/>
    <d v="2015-02-15T00:00:00"/>
    <x v="0"/>
  </r>
  <r>
    <s v="ID0047"/>
    <d v="2015-02-16T00:00:00"/>
    <x v="7"/>
    <x v="3"/>
    <s v="Y"/>
    <x v="0"/>
    <n v="107"/>
    <d v="1899-12-31T22:02:23"/>
    <n v="3"/>
    <x v="0"/>
    <d v="2015-02-16T00:00:00"/>
    <x v="0"/>
  </r>
  <r>
    <s v="ID0048"/>
    <d v="2015-02-17T00:00:00"/>
    <x v="6"/>
    <x v="0"/>
    <s v="N"/>
    <x v="1"/>
    <s v=""/>
    <d v="1899-12-31T23:02:23"/>
    <s v=""/>
    <x v="0"/>
    <d v="2015-02-17T00:00:00"/>
    <x v="0"/>
  </r>
  <r>
    <s v="ID0049"/>
    <d v="2015-02-18T00:00:00"/>
    <x v="5"/>
    <x v="1"/>
    <s v="Y"/>
    <x v="0"/>
    <n v="104"/>
    <d v="1900-01-01T00:02:23"/>
    <n v="5"/>
    <x v="0"/>
    <d v="2015-02-18T00:00:00"/>
    <x v="0"/>
  </r>
  <r>
    <s v="ID0050"/>
    <d v="2015-02-19T00:00:00"/>
    <x v="7"/>
    <x v="1"/>
    <s v="N"/>
    <x v="1"/>
    <s v=""/>
    <d v="1900-01-01T01:02:23"/>
    <s v=""/>
    <x v="0"/>
    <d v="2015-02-19T00:00:00"/>
    <x v="0"/>
  </r>
  <r>
    <s v="ID0051"/>
    <d v="2015-02-20T00:00:00"/>
    <x v="6"/>
    <x v="0"/>
    <s v="N"/>
    <x v="1"/>
    <s v=""/>
    <d v="1900-01-01T02:02:23"/>
    <s v=""/>
    <x v="0"/>
    <d v="2015-02-20T00:00:00"/>
    <x v="0"/>
  </r>
  <r>
    <s v="ID0052"/>
    <d v="2015-02-21T00:00:00"/>
    <x v="4"/>
    <x v="3"/>
    <s v="N"/>
    <x v="1"/>
    <s v=""/>
    <d v="1900-01-01T03:02:23"/>
    <s v=""/>
    <x v="0"/>
    <d v="2015-02-21T00:00:00"/>
    <x v="0"/>
  </r>
  <r>
    <s v="ID0053"/>
    <d v="2015-02-22T00:00:00"/>
    <x v="2"/>
    <x v="2"/>
    <s v="Y"/>
    <x v="0"/>
    <n v="13"/>
    <d v="1900-01-01T04:02:23"/>
    <n v="5"/>
    <x v="0"/>
    <d v="2015-02-22T00:00:00"/>
    <x v="0"/>
  </r>
  <r>
    <s v="ID0054"/>
    <d v="2015-02-23T00:00:00"/>
    <x v="7"/>
    <x v="2"/>
    <s v="Y"/>
    <x v="0"/>
    <n v="119"/>
    <d v="1900-01-01T05:02:23"/>
    <n v="5"/>
    <x v="0"/>
    <d v="2015-02-23T00:00:00"/>
    <x v="0"/>
  </r>
  <r>
    <s v="ID0055"/>
    <d v="2015-02-24T00:00:00"/>
    <x v="1"/>
    <x v="4"/>
    <s v="Y"/>
    <x v="0"/>
    <n v="35"/>
    <d v="1900-01-01T06:02:23"/>
    <n v="3"/>
    <x v="0"/>
    <d v="2015-02-24T00:00:00"/>
    <x v="0"/>
  </r>
  <r>
    <s v="ID0056"/>
    <d v="2015-02-25T00:00:00"/>
    <x v="7"/>
    <x v="4"/>
    <s v="Y"/>
    <x v="0"/>
    <n v="83"/>
    <d v="1900-01-01T07:02:23"/>
    <n v="4"/>
    <x v="0"/>
    <d v="2015-02-25T00:00:00"/>
    <x v="0"/>
  </r>
  <r>
    <s v="ID0057"/>
    <d v="2015-02-26T00:00:00"/>
    <x v="4"/>
    <x v="1"/>
    <s v="Y"/>
    <x v="0"/>
    <n v="48"/>
    <d v="1900-01-01T08:02:23"/>
    <n v="2"/>
    <x v="0"/>
    <d v="2015-02-26T00:00:00"/>
    <x v="0"/>
  </r>
  <r>
    <s v="ID0058"/>
    <d v="2015-02-27T00:00:00"/>
    <x v="2"/>
    <x v="3"/>
    <s v="Y"/>
    <x v="0"/>
    <n v="45"/>
    <d v="1900-01-01T09:02:23"/>
    <n v="5"/>
    <x v="0"/>
    <d v="2015-02-27T00:00:00"/>
    <x v="0"/>
  </r>
  <r>
    <s v="ID0059"/>
    <d v="2015-02-28T00:00:00"/>
    <x v="7"/>
    <x v="1"/>
    <s v="Y"/>
    <x v="0"/>
    <n v="65"/>
    <d v="1900-01-01T10:02:23"/>
    <n v="5"/>
    <x v="0"/>
    <d v="2015-02-28T00:00:00"/>
    <x v="1"/>
  </r>
  <r>
    <s v="ID0060"/>
    <d v="2015-03-01T00:00:00"/>
    <x v="7"/>
    <x v="0"/>
    <s v="Y"/>
    <x v="0"/>
    <n v="50"/>
    <d v="1900-01-01T11:02:23"/>
    <n v="3"/>
    <x v="0"/>
    <d v="2015-03-01T00:00:00"/>
    <x v="1"/>
  </r>
  <r>
    <s v="ID0061"/>
    <d v="2015-03-02T00:00:00"/>
    <x v="0"/>
    <x v="4"/>
    <s v="Y"/>
    <x v="0"/>
    <n v="17"/>
    <d v="1900-01-01T12:02:23"/>
    <n v="3"/>
    <x v="0"/>
    <d v="2015-03-02T00:00:00"/>
    <x v="1"/>
  </r>
  <r>
    <s v="ID0062"/>
    <d v="2015-03-03T00:00:00"/>
    <x v="5"/>
    <x v="1"/>
    <s v="N"/>
    <x v="1"/>
    <s v=""/>
    <d v="1900-01-01T13:02:23"/>
    <s v=""/>
    <x v="0"/>
    <d v="2015-03-03T00:00:00"/>
    <x v="1"/>
  </r>
  <r>
    <s v="ID0063"/>
    <d v="2015-03-04T00:00:00"/>
    <x v="7"/>
    <x v="4"/>
    <s v="Y"/>
    <x v="0"/>
    <n v="96"/>
    <d v="1900-01-01T14:02:23"/>
    <n v="1"/>
    <x v="0"/>
    <d v="2015-03-04T00:00:00"/>
    <x v="1"/>
  </r>
  <r>
    <s v="ID0064"/>
    <d v="2015-03-05T00:00:00"/>
    <x v="2"/>
    <x v="4"/>
    <s v="Y"/>
    <x v="0"/>
    <n v="90"/>
    <d v="1900-01-01T15:02:23"/>
    <n v="3"/>
    <x v="0"/>
    <d v="2015-03-05T00:00:00"/>
    <x v="1"/>
  </r>
  <r>
    <s v="ID0065"/>
    <d v="2015-03-06T00:00:00"/>
    <x v="4"/>
    <x v="0"/>
    <s v="Y"/>
    <x v="0"/>
    <n v="98"/>
    <d v="1900-01-01T16:02:23"/>
    <n v="2"/>
    <x v="0"/>
    <d v="2015-03-06T00:00:00"/>
    <x v="1"/>
  </r>
  <r>
    <s v="ID0066"/>
    <d v="2015-03-07T00:00:00"/>
    <x v="0"/>
    <x v="1"/>
    <s v="Y"/>
    <x v="1"/>
    <n v="90"/>
    <d v="1900-01-01T17:02:23"/>
    <n v="4"/>
    <x v="0"/>
    <d v="2015-03-07T00:00:00"/>
    <x v="1"/>
  </r>
  <r>
    <s v="ID0067"/>
    <d v="2015-03-08T00:00:00"/>
    <x v="4"/>
    <x v="0"/>
    <s v="Y"/>
    <x v="0"/>
    <n v="98"/>
    <d v="1900-01-01T18:02:23"/>
    <n v="5"/>
    <x v="0"/>
    <d v="2015-03-08T00:00:00"/>
    <x v="1"/>
  </r>
  <r>
    <s v="ID0068"/>
    <d v="2015-03-09T00:00:00"/>
    <x v="4"/>
    <x v="0"/>
    <s v="Y"/>
    <x v="0"/>
    <n v="70"/>
    <d v="1900-01-01T19:02:23"/>
    <n v="5"/>
    <x v="0"/>
    <d v="2015-03-09T00:00:00"/>
    <x v="1"/>
  </r>
  <r>
    <s v="ID0069"/>
    <d v="2015-03-10T00:00:00"/>
    <x v="0"/>
    <x v="0"/>
    <s v="Y"/>
    <x v="0"/>
    <n v="69"/>
    <d v="1900-01-01T20:02:23"/>
    <n v="4"/>
    <x v="0"/>
    <d v="2015-03-10T00:00:00"/>
    <x v="1"/>
  </r>
  <r>
    <s v="ID0070"/>
    <d v="2015-03-11T00:00:00"/>
    <x v="0"/>
    <x v="3"/>
    <s v="N"/>
    <x v="1"/>
    <s v=""/>
    <d v="1900-01-01T21:02:23"/>
    <s v=""/>
    <x v="0"/>
    <d v="2015-03-11T00:00:00"/>
    <x v="1"/>
  </r>
  <r>
    <s v="ID0071"/>
    <d v="2015-03-12T00:00:00"/>
    <x v="5"/>
    <x v="1"/>
    <s v="Y"/>
    <x v="0"/>
    <n v="120"/>
    <d v="1900-01-01T22:02:23"/>
    <n v="4"/>
    <x v="0"/>
    <d v="2015-03-12T00:00:00"/>
    <x v="1"/>
  </r>
  <r>
    <s v="ID0072"/>
    <d v="2015-03-13T00:00:00"/>
    <x v="2"/>
    <x v="3"/>
    <s v="Y"/>
    <x v="0"/>
    <n v="113"/>
    <d v="1900-01-01T23:02:23"/>
    <n v="5"/>
    <x v="0"/>
    <d v="2015-03-13T00:00:00"/>
    <x v="1"/>
  </r>
  <r>
    <s v="ID0073"/>
    <d v="2015-03-14T00:00:00"/>
    <x v="3"/>
    <x v="2"/>
    <s v="Y"/>
    <x v="1"/>
    <n v="10"/>
    <d v="1900-01-02T00:02:23"/>
    <n v="5"/>
    <x v="0"/>
    <d v="2015-03-14T00:00:00"/>
    <x v="1"/>
  </r>
  <r>
    <s v="ID0074"/>
    <d v="2015-03-15T00:00:00"/>
    <x v="1"/>
    <x v="0"/>
    <s v="Y"/>
    <x v="0"/>
    <n v="122"/>
    <d v="1900-01-02T01:02:23"/>
    <n v="1"/>
    <x v="0"/>
    <d v="2015-03-15T00:00:00"/>
    <x v="1"/>
  </r>
  <r>
    <s v="ID0075"/>
    <d v="2015-03-16T00:00:00"/>
    <x v="2"/>
    <x v="1"/>
    <s v="Y"/>
    <x v="1"/>
    <n v="125"/>
    <d v="1900-01-02T02:02:23"/>
    <n v="3"/>
    <x v="0"/>
    <d v="2015-03-16T00:00:00"/>
    <x v="1"/>
  </r>
  <r>
    <s v="ID0076"/>
    <d v="2015-03-17T00:00:00"/>
    <x v="0"/>
    <x v="3"/>
    <s v="N"/>
    <x v="1"/>
    <s v=""/>
    <d v="1900-01-02T03:02:23"/>
    <s v=""/>
    <x v="0"/>
    <d v="2015-03-17T00:00:00"/>
    <x v="1"/>
  </r>
  <r>
    <s v="ID0077"/>
    <d v="2015-03-18T00:00:00"/>
    <x v="6"/>
    <x v="1"/>
    <s v="Y"/>
    <x v="0"/>
    <n v="33"/>
    <d v="1900-01-02T04:02:23"/>
    <n v="2"/>
    <x v="0"/>
    <d v="2015-03-18T00:00:00"/>
    <x v="1"/>
  </r>
  <r>
    <s v="ID0078"/>
    <d v="2015-03-19T00:00:00"/>
    <x v="7"/>
    <x v="0"/>
    <s v="Y"/>
    <x v="0"/>
    <n v="51"/>
    <d v="1900-01-02T05:02:23"/>
    <n v="2"/>
    <x v="0"/>
    <d v="2015-03-19T00:00:00"/>
    <x v="1"/>
  </r>
  <r>
    <s v="ID0079"/>
    <d v="2015-03-20T00:00:00"/>
    <x v="1"/>
    <x v="0"/>
    <s v="Y"/>
    <x v="0"/>
    <n v="58"/>
    <d v="1900-01-02T06:02:23"/>
    <n v="3"/>
    <x v="0"/>
    <d v="2015-03-20T00:00:00"/>
    <x v="1"/>
  </r>
  <r>
    <s v="ID0080"/>
    <d v="2015-03-21T00:00:00"/>
    <x v="7"/>
    <x v="3"/>
    <s v="Y"/>
    <x v="0"/>
    <n v="121"/>
    <d v="1900-01-02T07:02:23"/>
    <n v="5"/>
    <x v="0"/>
    <d v="2015-03-21T00:00:00"/>
    <x v="1"/>
  </r>
  <r>
    <s v="ID0081"/>
    <d v="2015-03-22T00:00:00"/>
    <x v="0"/>
    <x v="3"/>
    <s v="Y"/>
    <x v="0"/>
    <n v="118"/>
    <d v="1900-01-02T08:02:23"/>
    <n v="4"/>
    <x v="0"/>
    <d v="2015-03-22T00:00:00"/>
    <x v="1"/>
  </r>
  <r>
    <s v="ID0082"/>
    <d v="2015-03-23T00:00:00"/>
    <x v="3"/>
    <x v="2"/>
    <s v="Y"/>
    <x v="0"/>
    <n v="52"/>
    <d v="1900-01-02T09:02:23"/>
    <n v="4"/>
    <x v="0"/>
    <d v="2015-03-23T00:00:00"/>
    <x v="1"/>
  </r>
  <r>
    <s v="ID0083"/>
    <d v="2015-03-24T00:00:00"/>
    <x v="2"/>
    <x v="3"/>
    <s v="Y"/>
    <x v="0"/>
    <n v="55"/>
    <d v="1900-01-02T10:02:23"/>
    <n v="3"/>
    <x v="0"/>
    <d v="2015-03-24T00:00:00"/>
    <x v="1"/>
  </r>
  <r>
    <s v="ID0084"/>
    <d v="2015-03-25T00:00:00"/>
    <x v="7"/>
    <x v="0"/>
    <s v="Y"/>
    <x v="0"/>
    <n v="68"/>
    <d v="1900-01-02T11:02:23"/>
    <n v="4"/>
    <x v="0"/>
    <d v="2015-03-25T00:00:00"/>
    <x v="1"/>
  </r>
  <r>
    <s v="ID0085"/>
    <d v="2015-03-26T00:00:00"/>
    <x v="1"/>
    <x v="1"/>
    <s v="Y"/>
    <x v="0"/>
    <n v="106"/>
    <d v="1900-01-02T12:02:23"/>
    <n v="5"/>
    <x v="0"/>
    <d v="2015-03-26T00:00:00"/>
    <x v="1"/>
  </r>
  <r>
    <s v="ID0086"/>
    <d v="2015-03-27T00:00:00"/>
    <x v="6"/>
    <x v="1"/>
    <s v="Y"/>
    <x v="0"/>
    <n v="32"/>
    <d v="1900-01-02T13:02:23"/>
    <n v="3"/>
    <x v="0"/>
    <d v="2015-03-27T00:00:00"/>
    <x v="1"/>
  </r>
  <r>
    <s v="ID0087"/>
    <d v="2015-03-28T00:00:00"/>
    <x v="4"/>
    <x v="2"/>
    <s v="N"/>
    <x v="1"/>
    <s v=""/>
    <d v="1900-01-02T14:02:23"/>
    <s v=""/>
    <x v="0"/>
    <d v="2015-03-28T00:00:00"/>
    <x v="1"/>
  </r>
  <r>
    <s v="ID0088"/>
    <d v="2015-03-29T00:00:00"/>
    <x v="6"/>
    <x v="3"/>
    <s v="Y"/>
    <x v="1"/>
    <n v="45"/>
    <d v="1900-01-02T15:02:23"/>
    <n v="4"/>
    <x v="0"/>
    <d v="2015-03-29T00:00:00"/>
    <x v="1"/>
  </r>
  <r>
    <s v="ID0089"/>
    <d v="2015-03-30T00:00:00"/>
    <x v="5"/>
    <x v="1"/>
    <s v="Y"/>
    <x v="0"/>
    <n v="119"/>
    <d v="1900-01-02T16:02:23"/>
    <n v="4"/>
    <x v="0"/>
    <d v="2015-03-30T00:00:00"/>
    <x v="1"/>
  </r>
  <r>
    <s v="ID0090"/>
    <d v="2015-03-31T00:00:00"/>
    <x v="7"/>
    <x v="4"/>
    <s v="N"/>
    <x v="1"/>
    <s v=""/>
    <d v="1900-01-02T17:02:23"/>
    <s v=""/>
    <x v="0"/>
    <d v="2015-03-31T00:00:00"/>
    <x v="1"/>
  </r>
  <r>
    <s v="ID0091"/>
    <d v="2015-04-01T00:00:00"/>
    <x v="4"/>
    <x v="0"/>
    <s v="Y"/>
    <x v="0"/>
    <n v="46"/>
    <d v="1900-01-02T18:02:23"/>
    <n v="1"/>
    <x v="0"/>
    <d v="2015-04-01T00:00:00"/>
    <x v="1"/>
  </r>
  <r>
    <s v="ID0092"/>
    <d v="2015-04-02T00:00:00"/>
    <x v="2"/>
    <x v="1"/>
    <s v="Y"/>
    <x v="0"/>
    <n v="101"/>
    <d v="1900-01-02T19:02:23"/>
    <n v="3"/>
    <x v="0"/>
    <d v="2015-04-02T00:00:00"/>
    <x v="1"/>
  </r>
  <r>
    <s v="ID0093"/>
    <d v="2015-04-03T00:00:00"/>
    <x v="4"/>
    <x v="1"/>
    <s v="Y"/>
    <x v="0"/>
    <n v="56"/>
    <d v="1900-01-02T20:02:23"/>
    <n v="3"/>
    <x v="0"/>
    <d v="2015-04-03T00:00:00"/>
    <x v="1"/>
  </r>
  <r>
    <s v="ID0094"/>
    <d v="2015-04-04T00:00:00"/>
    <x v="1"/>
    <x v="1"/>
    <s v="Y"/>
    <x v="0"/>
    <n v="80"/>
    <d v="1900-01-02T21:02:23"/>
    <n v="3"/>
    <x v="0"/>
    <d v="2015-04-04T00:00:00"/>
    <x v="1"/>
  </r>
  <r>
    <s v="ID0095"/>
    <d v="2015-04-05T00:00:00"/>
    <x v="0"/>
    <x v="4"/>
    <s v="Y"/>
    <x v="0"/>
    <n v="24"/>
    <d v="1900-01-02T22:02:23"/>
    <n v="3"/>
    <x v="0"/>
    <d v="2015-04-05T00:00:00"/>
    <x v="1"/>
  </r>
  <r>
    <s v="ID0096"/>
    <d v="2015-04-06T00:00:00"/>
    <x v="2"/>
    <x v="2"/>
    <s v="Y"/>
    <x v="0"/>
    <n v="113"/>
    <d v="1900-01-02T23:02:23"/>
    <n v="2"/>
    <x v="0"/>
    <d v="2015-04-06T00:00:00"/>
    <x v="1"/>
  </r>
  <r>
    <s v="ID0097"/>
    <d v="2015-04-07T00:00:00"/>
    <x v="3"/>
    <x v="0"/>
    <s v="Y"/>
    <x v="0"/>
    <n v="19"/>
    <d v="1900-01-03T00:02:23"/>
    <n v="4"/>
    <x v="0"/>
    <d v="2015-04-07T00:00:00"/>
    <x v="1"/>
  </r>
  <r>
    <s v="ID0098"/>
    <d v="2015-04-08T00:00:00"/>
    <x v="6"/>
    <x v="4"/>
    <s v="N"/>
    <x v="1"/>
    <s v=""/>
    <d v="1900-01-03T01:02:23"/>
    <s v=""/>
    <x v="0"/>
    <d v="2015-04-08T00:00:00"/>
    <x v="1"/>
  </r>
  <r>
    <s v="ID0099"/>
    <d v="2015-04-09T00:00:00"/>
    <x v="7"/>
    <x v="0"/>
    <s v="Y"/>
    <x v="0"/>
    <n v="45"/>
    <d v="1900-01-03T02:02:23"/>
    <n v="3"/>
    <x v="0"/>
    <d v="2015-04-09T00:00:00"/>
    <x v="1"/>
  </r>
  <r>
    <s v="ID0100"/>
    <d v="2015-04-10T00:00:00"/>
    <x v="0"/>
    <x v="1"/>
    <s v="Y"/>
    <x v="0"/>
    <n v="95"/>
    <d v="1900-01-03T03:02:23"/>
    <n v="1"/>
    <x v="0"/>
    <d v="2015-04-10T00:00:00"/>
    <x v="1"/>
  </r>
  <r>
    <s v="ID0101"/>
    <d v="2015-04-11T00:00:00"/>
    <x v="1"/>
    <x v="1"/>
    <s v="N"/>
    <x v="1"/>
    <s v=""/>
    <d v="1900-01-03T04:02:23"/>
    <s v=""/>
    <x v="0"/>
    <d v="2015-04-11T00:00:00"/>
    <x v="1"/>
  </r>
  <r>
    <s v="ID0102"/>
    <d v="2015-04-12T00:00:00"/>
    <x v="6"/>
    <x v="1"/>
    <s v="Y"/>
    <x v="1"/>
    <n v="79"/>
    <d v="1900-01-03T05:02:23"/>
    <n v="1"/>
    <x v="0"/>
    <d v="2015-04-12T00:00:00"/>
    <x v="1"/>
  </r>
  <r>
    <s v="ID0103"/>
    <d v="2015-04-13T00:00:00"/>
    <x v="0"/>
    <x v="2"/>
    <s v="Y"/>
    <x v="0"/>
    <n v="22"/>
    <d v="1900-01-03T06:02:23"/>
    <n v="2"/>
    <x v="0"/>
    <d v="2015-04-13T00:00:00"/>
    <x v="1"/>
  </r>
  <r>
    <s v="ID0104"/>
    <d v="2015-04-14T00:00:00"/>
    <x v="6"/>
    <x v="0"/>
    <s v="Y"/>
    <x v="0"/>
    <n v="38"/>
    <d v="1900-01-03T07:02:23"/>
    <n v="1"/>
    <x v="0"/>
    <d v="2015-04-14T00:00:00"/>
    <x v="1"/>
  </r>
  <r>
    <s v="ID0105"/>
    <d v="2015-04-15T00:00:00"/>
    <x v="1"/>
    <x v="1"/>
    <s v="Y"/>
    <x v="0"/>
    <n v="112"/>
    <d v="1900-01-03T08:02:23"/>
    <n v="5"/>
    <x v="0"/>
    <d v="2015-04-15T00:00:00"/>
    <x v="1"/>
  </r>
  <r>
    <s v="ID0106"/>
    <d v="2015-04-16T00:00:00"/>
    <x v="1"/>
    <x v="2"/>
    <s v="Y"/>
    <x v="0"/>
    <n v="65"/>
    <d v="1900-01-03T09:02:23"/>
    <n v="3"/>
    <x v="0"/>
    <d v="2015-04-16T00:00:00"/>
    <x v="1"/>
  </r>
  <r>
    <s v="ID0107"/>
    <d v="2015-04-17T00:00:00"/>
    <x v="5"/>
    <x v="4"/>
    <s v="N"/>
    <x v="1"/>
    <s v=""/>
    <d v="1900-01-03T10:02:23"/>
    <s v=""/>
    <x v="0"/>
    <d v="2015-04-17T00:00:00"/>
    <x v="1"/>
  </r>
  <r>
    <s v="ID0108"/>
    <d v="2015-04-18T00:00:00"/>
    <x v="1"/>
    <x v="0"/>
    <s v="Y"/>
    <x v="1"/>
    <n v="55"/>
    <d v="1900-01-03T11:02:23"/>
    <n v="1"/>
    <x v="0"/>
    <d v="2015-04-18T00:00:00"/>
    <x v="1"/>
  </r>
  <r>
    <s v="ID0109"/>
    <d v="2015-04-19T00:00:00"/>
    <x v="2"/>
    <x v="3"/>
    <s v="N"/>
    <x v="1"/>
    <s v=""/>
    <d v="1900-01-03T12:02:23"/>
    <s v=""/>
    <x v="0"/>
    <d v="2015-04-19T00:00:00"/>
    <x v="1"/>
  </r>
  <r>
    <s v="ID0110"/>
    <d v="2015-04-20T00:00:00"/>
    <x v="5"/>
    <x v="4"/>
    <s v="Y"/>
    <x v="0"/>
    <n v="19"/>
    <d v="1900-01-03T13:02:23"/>
    <n v="2"/>
    <x v="0"/>
    <d v="2015-04-20T00:00:00"/>
    <x v="1"/>
  </r>
  <r>
    <s v="ID0111"/>
    <d v="2015-04-21T00:00:00"/>
    <x v="1"/>
    <x v="1"/>
    <s v="Y"/>
    <x v="0"/>
    <n v="53"/>
    <d v="1900-01-03T14:02:23"/>
    <n v="3"/>
    <x v="0"/>
    <d v="2015-04-21T00:00:00"/>
    <x v="1"/>
  </r>
  <r>
    <s v="ID0112"/>
    <d v="2015-04-22T00:00:00"/>
    <x v="0"/>
    <x v="1"/>
    <s v="Y"/>
    <x v="0"/>
    <n v="24"/>
    <d v="1900-01-03T15:02:23"/>
    <n v="5"/>
    <x v="0"/>
    <d v="2015-04-22T00:00:00"/>
    <x v="1"/>
  </r>
  <r>
    <s v="ID0113"/>
    <d v="2015-04-23T00:00:00"/>
    <x v="6"/>
    <x v="4"/>
    <s v="Y"/>
    <x v="0"/>
    <n v="73"/>
    <d v="1900-01-03T16:02:23"/>
    <n v="3"/>
    <x v="0"/>
    <d v="2015-04-23T00:00:00"/>
    <x v="1"/>
  </r>
  <r>
    <s v="ID0114"/>
    <d v="2015-04-24T00:00:00"/>
    <x v="2"/>
    <x v="1"/>
    <s v="N"/>
    <x v="1"/>
    <s v=""/>
    <d v="1900-01-03T17:02:23"/>
    <s v=""/>
    <x v="0"/>
    <d v="2015-04-24T00:00:00"/>
    <x v="1"/>
  </r>
  <r>
    <s v="ID0115"/>
    <d v="2015-04-25T00:00:00"/>
    <x v="4"/>
    <x v="1"/>
    <s v="Y"/>
    <x v="0"/>
    <n v="55"/>
    <d v="1900-01-03T18:02:23"/>
    <n v="5"/>
    <x v="0"/>
    <d v="2015-04-25T00:00:00"/>
    <x v="1"/>
  </r>
  <r>
    <s v="ID0116"/>
    <d v="2015-04-26T00:00:00"/>
    <x v="3"/>
    <x v="2"/>
    <s v="N"/>
    <x v="1"/>
    <s v=""/>
    <d v="1900-01-03T19:02:23"/>
    <s v=""/>
    <x v="0"/>
    <d v="2015-04-26T00:00:00"/>
    <x v="1"/>
  </r>
  <r>
    <s v="ID0117"/>
    <d v="2015-04-27T00:00:00"/>
    <x v="0"/>
    <x v="4"/>
    <s v="N"/>
    <x v="1"/>
    <s v=""/>
    <d v="1900-01-03T20:02:23"/>
    <s v=""/>
    <x v="0"/>
    <d v="2015-04-27T00:00:00"/>
    <x v="1"/>
  </r>
  <r>
    <s v="ID0118"/>
    <d v="2015-04-28T00:00:00"/>
    <x v="6"/>
    <x v="4"/>
    <s v="Y"/>
    <x v="0"/>
    <n v="23"/>
    <d v="1900-01-03T21:02:23"/>
    <n v="4"/>
    <x v="0"/>
    <d v="2015-04-28T00:00:00"/>
    <x v="1"/>
  </r>
  <r>
    <s v="ID0119"/>
    <d v="2015-04-29T00:00:00"/>
    <x v="7"/>
    <x v="2"/>
    <s v="Y"/>
    <x v="1"/>
    <n v="124"/>
    <d v="1900-01-03T22:02:23"/>
    <n v="5"/>
    <x v="0"/>
    <d v="2015-04-29T00:00:00"/>
    <x v="2"/>
  </r>
  <r>
    <s v="ID0120"/>
    <d v="2015-04-30T00:00:00"/>
    <x v="7"/>
    <x v="0"/>
    <s v="N"/>
    <x v="1"/>
    <s v=""/>
    <d v="1900-01-03T23:02:23"/>
    <s v=""/>
    <x v="0"/>
    <d v="2015-04-30T00:00:00"/>
    <x v="2"/>
  </r>
  <r>
    <s v="ID0121"/>
    <d v="2015-05-01T00:00:00"/>
    <x v="7"/>
    <x v="1"/>
    <s v="Y"/>
    <x v="0"/>
    <n v="103"/>
    <d v="1900-01-04T00:02:23"/>
    <n v="4"/>
    <x v="0"/>
    <d v="2015-05-01T00:00:00"/>
    <x v="2"/>
  </r>
  <r>
    <s v="ID0122"/>
    <d v="2015-05-02T00:00:00"/>
    <x v="6"/>
    <x v="0"/>
    <s v="Y"/>
    <x v="0"/>
    <n v="69"/>
    <d v="1900-01-04T01:02:23"/>
    <n v="4"/>
    <x v="0"/>
    <d v="2015-05-02T00:00:00"/>
    <x v="2"/>
  </r>
  <r>
    <s v="ID0123"/>
    <d v="2015-05-03T00:00:00"/>
    <x v="5"/>
    <x v="4"/>
    <s v="Y"/>
    <x v="0"/>
    <n v="78"/>
    <d v="1900-01-04T02:02:23"/>
    <n v="3"/>
    <x v="0"/>
    <d v="2015-05-03T00:00:00"/>
    <x v="2"/>
  </r>
  <r>
    <s v="ID0124"/>
    <d v="2015-05-04T00:00:00"/>
    <x v="6"/>
    <x v="1"/>
    <s v="Y"/>
    <x v="0"/>
    <n v="78"/>
    <d v="1900-01-04T03:02:23"/>
    <n v="5"/>
    <x v="0"/>
    <d v="2015-05-04T00:00:00"/>
    <x v="2"/>
  </r>
  <r>
    <s v="ID0125"/>
    <d v="2015-05-05T00:00:00"/>
    <x v="6"/>
    <x v="1"/>
    <s v="N"/>
    <x v="1"/>
    <s v=""/>
    <d v="1900-01-04T04:02:23"/>
    <s v=""/>
    <x v="0"/>
    <d v="2015-05-05T00:00:00"/>
    <x v="2"/>
  </r>
  <r>
    <s v="ID0126"/>
    <d v="2015-05-06T00:00:00"/>
    <x v="0"/>
    <x v="2"/>
    <s v="Y"/>
    <x v="0"/>
    <n v="44"/>
    <d v="1900-01-04T05:02:23"/>
    <n v="4"/>
    <x v="0"/>
    <d v="2015-05-06T00:00:00"/>
    <x v="2"/>
  </r>
  <r>
    <s v="ID0127"/>
    <d v="2015-05-07T00:00:00"/>
    <x v="6"/>
    <x v="3"/>
    <s v="Y"/>
    <x v="0"/>
    <n v="35"/>
    <d v="1900-01-04T06:02:23"/>
    <n v="4"/>
    <x v="0"/>
    <d v="2015-05-07T00:00:00"/>
    <x v="2"/>
  </r>
  <r>
    <s v="ID0128"/>
    <d v="2015-05-08T00:00:00"/>
    <x v="1"/>
    <x v="3"/>
    <s v="Y"/>
    <x v="0"/>
    <n v="102"/>
    <d v="1900-01-04T07:02:23"/>
    <n v="4"/>
    <x v="0"/>
    <d v="2015-05-08T00:00:00"/>
    <x v="2"/>
  </r>
  <r>
    <s v="ID0129"/>
    <d v="2015-05-09T00:00:00"/>
    <x v="4"/>
    <x v="0"/>
    <s v="Y"/>
    <x v="0"/>
    <n v="99"/>
    <d v="1900-01-04T08:02:23"/>
    <n v="3"/>
    <x v="0"/>
    <d v="2015-05-09T00:00:00"/>
    <x v="2"/>
  </r>
  <r>
    <s v="ID0130"/>
    <d v="2015-05-10T00:00:00"/>
    <x v="4"/>
    <x v="3"/>
    <s v="Y"/>
    <x v="0"/>
    <n v="29"/>
    <d v="1900-01-04T09:02:23"/>
    <n v="3"/>
    <x v="0"/>
    <d v="2015-05-10T00:00:00"/>
    <x v="2"/>
  </r>
  <r>
    <s v="ID0131"/>
    <d v="2015-05-11T00:00:00"/>
    <x v="1"/>
    <x v="3"/>
    <s v="Y"/>
    <x v="1"/>
    <n v="42"/>
    <d v="1900-01-04T10:02:23"/>
    <n v="5"/>
    <x v="0"/>
    <d v="2015-05-11T00:00:00"/>
    <x v="2"/>
  </r>
  <r>
    <s v="ID0132"/>
    <d v="2015-05-12T00:00:00"/>
    <x v="0"/>
    <x v="2"/>
    <s v="Y"/>
    <x v="0"/>
    <n v="113"/>
    <d v="1900-01-04T11:02:23"/>
    <n v="4"/>
    <x v="0"/>
    <d v="2015-05-12T00:00:00"/>
    <x v="2"/>
  </r>
  <r>
    <s v="ID0133"/>
    <d v="2015-05-13T00:00:00"/>
    <x v="7"/>
    <x v="3"/>
    <s v="Y"/>
    <x v="0"/>
    <n v="124"/>
    <d v="1900-01-04T12:02:23"/>
    <n v="2"/>
    <x v="0"/>
    <d v="2015-05-13T00:00:00"/>
    <x v="2"/>
  </r>
  <r>
    <s v="ID0134"/>
    <d v="2015-05-14T00:00:00"/>
    <x v="4"/>
    <x v="1"/>
    <s v="N"/>
    <x v="1"/>
    <s v=""/>
    <d v="1900-01-04T13:02:23"/>
    <s v=""/>
    <x v="0"/>
    <d v="2015-05-14T00:00:00"/>
    <x v="2"/>
  </r>
  <r>
    <s v="ID0135"/>
    <d v="2015-05-15T00:00:00"/>
    <x v="7"/>
    <x v="2"/>
    <s v="Y"/>
    <x v="0"/>
    <n v="55"/>
    <d v="1900-01-04T14:02:23"/>
    <n v="1"/>
    <x v="0"/>
    <d v="2015-05-15T00:00:00"/>
    <x v="2"/>
  </r>
  <r>
    <s v="ID0136"/>
    <d v="2015-05-16T00:00:00"/>
    <x v="3"/>
    <x v="1"/>
    <s v="Y"/>
    <x v="1"/>
    <n v="105"/>
    <d v="1900-01-04T15:02:23"/>
    <n v="3"/>
    <x v="0"/>
    <d v="2015-05-16T00:00:00"/>
    <x v="2"/>
  </r>
  <r>
    <s v="ID0137"/>
    <d v="2015-05-17T00:00:00"/>
    <x v="2"/>
    <x v="0"/>
    <s v="Y"/>
    <x v="1"/>
    <n v="112"/>
    <d v="1900-01-04T16:02:23"/>
    <n v="5"/>
    <x v="0"/>
    <d v="2015-05-17T00:00:00"/>
    <x v="2"/>
  </r>
  <r>
    <s v="ID0138"/>
    <d v="2015-05-18T00:00:00"/>
    <x v="6"/>
    <x v="0"/>
    <s v="N"/>
    <x v="1"/>
    <s v=""/>
    <d v="1900-01-04T17:02:23"/>
    <s v=""/>
    <x v="0"/>
    <d v="2015-05-18T00:00:00"/>
    <x v="2"/>
  </r>
  <r>
    <s v="ID0139"/>
    <d v="2015-05-19T00:00:00"/>
    <x v="1"/>
    <x v="1"/>
    <s v="Y"/>
    <x v="0"/>
    <n v="43"/>
    <d v="1900-01-04T18:02:23"/>
    <n v="5"/>
    <x v="0"/>
    <d v="2015-05-19T00:00:00"/>
    <x v="2"/>
  </r>
  <r>
    <s v="ID0140"/>
    <d v="2015-05-20T00:00:00"/>
    <x v="5"/>
    <x v="2"/>
    <s v="Y"/>
    <x v="0"/>
    <n v="20"/>
    <d v="1900-01-04T19:02:23"/>
    <n v="3"/>
    <x v="0"/>
    <d v="2015-05-20T00:00:00"/>
    <x v="2"/>
  </r>
  <r>
    <s v="ID0141"/>
    <d v="2015-05-21T00:00:00"/>
    <x v="3"/>
    <x v="1"/>
    <s v="Y"/>
    <x v="0"/>
    <n v="84"/>
    <d v="1900-01-04T20:02:23"/>
    <n v="5"/>
    <x v="0"/>
    <d v="2015-05-21T00:00:00"/>
    <x v="2"/>
  </r>
  <r>
    <s v="ID0142"/>
    <d v="2015-05-22T00:00:00"/>
    <x v="4"/>
    <x v="0"/>
    <s v="Y"/>
    <x v="0"/>
    <n v="20"/>
    <d v="1900-01-04T21:02:23"/>
    <n v="4"/>
    <x v="0"/>
    <d v="2015-05-22T00:00:00"/>
    <x v="2"/>
  </r>
  <r>
    <s v="ID0143"/>
    <d v="2015-05-23T00:00:00"/>
    <x v="3"/>
    <x v="4"/>
    <s v="Y"/>
    <x v="0"/>
    <n v="101"/>
    <d v="1900-01-04T22:02:23"/>
    <n v="3"/>
    <x v="0"/>
    <d v="2015-05-23T00:00:00"/>
    <x v="2"/>
  </r>
  <r>
    <s v="ID0144"/>
    <d v="2015-05-24T00:00:00"/>
    <x v="0"/>
    <x v="1"/>
    <s v="Y"/>
    <x v="0"/>
    <n v="31"/>
    <d v="1900-01-04T23:02:23"/>
    <n v="5"/>
    <x v="0"/>
    <d v="2015-05-24T00:00:00"/>
    <x v="2"/>
  </r>
  <r>
    <s v="ID0145"/>
    <d v="2015-05-25T00:00:00"/>
    <x v="4"/>
    <x v="0"/>
    <s v="Y"/>
    <x v="0"/>
    <n v="56"/>
    <d v="1900-01-05T00:02:23"/>
    <n v="5"/>
    <x v="0"/>
    <d v="2015-05-25T00:00:00"/>
    <x v="2"/>
  </r>
  <r>
    <s v="ID0146"/>
    <d v="2015-05-26T00:00:00"/>
    <x v="5"/>
    <x v="0"/>
    <s v="N"/>
    <x v="1"/>
    <s v=""/>
    <d v="1900-01-05T01:02:23"/>
    <s v=""/>
    <x v="0"/>
    <d v="2015-05-26T00:00:00"/>
    <x v="2"/>
  </r>
  <r>
    <s v="ID0147"/>
    <d v="2015-05-27T00:00:00"/>
    <x v="5"/>
    <x v="2"/>
    <s v="Y"/>
    <x v="0"/>
    <n v="77"/>
    <d v="1900-01-05T02:02:23"/>
    <n v="5"/>
    <x v="0"/>
    <d v="2015-05-27T00:00:00"/>
    <x v="2"/>
  </r>
  <r>
    <s v="ID0148"/>
    <d v="2015-05-28T00:00:00"/>
    <x v="4"/>
    <x v="2"/>
    <s v="Y"/>
    <x v="0"/>
    <n v="46"/>
    <d v="1900-01-05T03:02:23"/>
    <n v="4"/>
    <x v="0"/>
    <d v="2015-05-28T00:00:00"/>
    <x v="2"/>
  </r>
  <r>
    <s v="ID0149"/>
    <d v="2015-05-29T00:00:00"/>
    <x v="2"/>
    <x v="3"/>
    <s v="Y"/>
    <x v="0"/>
    <n v="88"/>
    <d v="1900-01-05T04:02:23"/>
    <n v="3"/>
    <x v="0"/>
    <d v="2015-05-29T00:00:00"/>
    <x v="2"/>
  </r>
  <r>
    <s v="ID0150"/>
    <d v="2015-05-30T00:00:00"/>
    <x v="0"/>
    <x v="2"/>
    <s v="Y"/>
    <x v="0"/>
    <n v="88"/>
    <d v="1900-01-05T05:02:23"/>
    <n v="1"/>
    <x v="0"/>
    <d v="2015-05-30T00:00:00"/>
    <x v="2"/>
  </r>
  <r>
    <s v="ID0151"/>
    <d v="2015-05-31T00:00:00"/>
    <x v="5"/>
    <x v="1"/>
    <s v="Y"/>
    <x v="0"/>
    <n v="124"/>
    <d v="1900-01-05T06:02:23"/>
    <n v="1"/>
    <x v="0"/>
    <d v="2015-05-31T00:00:00"/>
    <x v="2"/>
  </r>
  <r>
    <s v="ID0152"/>
    <d v="2015-06-01T00:00:00"/>
    <x v="2"/>
    <x v="0"/>
    <s v="N"/>
    <x v="1"/>
    <s v=""/>
    <d v="1900-01-05T07:02:23"/>
    <s v=""/>
    <x v="0"/>
    <d v="2015-06-01T00:00:00"/>
    <x v="2"/>
  </r>
  <r>
    <s v="ID0153"/>
    <d v="2015-06-02T00:00:00"/>
    <x v="6"/>
    <x v="2"/>
    <s v="Y"/>
    <x v="1"/>
    <n v="52"/>
    <d v="1900-01-05T08:02:23"/>
    <n v="4"/>
    <x v="0"/>
    <d v="2015-06-02T00:00:00"/>
    <x v="2"/>
  </r>
  <r>
    <s v="ID0154"/>
    <d v="2015-06-03T00:00:00"/>
    <x v="5"/>
    <x v="3"/>
    <s v="Y"/>
    <x v="0"/>
    <n v="67"/>
    <d v="1900-01-05T09:02:23"/>
    <n v="5"/>
    <x v="0"/>
    <d v="2015-06-03T00:00:00"/>
    <x v="2"/>
  </r>
  <r>
    <s v="ID0155"/>
    <d v="2015-06-04T00:00:00"/>
    <x v="6"/>
    <x v="2"/>
    <s v="Y"/>
    <x v="0"/>
    <n v="119"/>
    <d v="1900-01-05T10:02:23"/>
    <n v="3"/>
    <x v="0"/>
    <d v="2015-06-04T00:00:00"/>
    <x v="2"/>
  </r>
  <r>
    <s v="ID0156"/>
    <d v="2015-06-05T00:00:00"/>
    <x v="7"/>
    <x v="3"/>
    <s v="Y"/>
    <x v="0"/>
    <n v="98"/>
    <d v="1900-01-05T11:02:23"/>
    <n v="2"/>
    <x v="0"/>
    <d v="2015-06-05T00:00:00"/>
    <x v="2"/>
  </r>
  <r>
    <s v="ID0157"/>
    <d v="2015-06-06T00:00:00"/>
    <x v="4"/>
    <x v="1"/>
    <s v="N"/>
    <x v="1"/>
    <s v=""/>
    <d v="1900-01-05T12:02:23"/>
    <s v=""/>
    <x v="0"/>
    <d v="2015-06-06T00:00:00"/>
    <x v="2"/>
  </r>
  <r>
    <s v="ID0158"/>
    <d v="2015-06-07T00:00:00"/>
    <x v="5"/>
    <x v="1"/>
    <s v="Y"/>
    <x v="0"/>
    <n v="118"/>
    <d v="1900-01-05T13:02:23"/>
    <n v="3"/>
    <x v="0"/>
    <d v="2015-06-07T00:00:00"/>
    <x v="2"/>
  </r>
  <r>
    <s v="ID0159"/>
    <d v="2015-06-08T00:00:00"/>
    <x v="1"/>
    <x v="3"/>
    <s v="Y"/>
    <x v="0"/>
    <n v="123"/>
    <d v="1900-01-05T14:02:23"/>
    <n v="3"/>
    <x v="0"/>
    <d v="2015-06-08T00:00:00"/>
    <x v="2"/>
  </r>
  <r>
    <s v="ID0160"/>
    <d v="2015-06-09T00:00:00"/>
    <x v="1"/>
    <x v="4"/>
    <s v="Y"/>
    <x v="1"/>
    <n v="86"/>
    <d v="1900-01-05T15:02:23"/>
    <n v="1"/>
    <x v="0"/>
    <d v="2015-06-09T00:00:00"/>
    <x v="2"/>
  </r>
  <r>
    <s v="ID0161"/>
    <d v="2015-06-10T00:00:00"/>
    <x v="3"/>
    <x v="3"/>
    <s v="Y"/>
    <x v="0"/>
    <n v="104"/>
    <d v="1900-01-05T16:02:23"/>
    <n v="3"/>
    <x v="0"/>
    <d v="2015-06-10T00:00:00"/>
    <x v="2"/>
  </r>
  <r>
    <s v="ID0162"/>
    <d v="2015-06-11T00:00:00"/>
    <x v="3"/>
    <x v="2"/>
    <s v="Y"/>
    <x v="0"/>
    <n v="69"/>
    <d v="1900-01-05T17:02:23"/>
    <n v="2"/>
    <x v="0"/>
    <d v="2015-06-11T00:00:00"/>
    <x v="2"/>
  </r>
  <r>
    <s v="ID0163"/>
    <d v="2015-06-12T00:00:00"/>
    <x v="7"/>
    <x v="0"/>
    <s v="Y"/>
    <x v="0"/>
    <n v="113"/>
    <d v="1900-01-05T18:02:23"/>
    <n v="1"/>
    <x v="0"/>
    <d v="2015-06-12T00:00:00"/>
    <x v="2"/>
  </r>
  <r>
    <s v="ID0164"/>
    <d v="2015-06-13T00:00:00"/>
    <x v="5"/>
    <x v="4"/>
    <s v="Y"/>
    <x v="0"/>
    <n v="88"/>
    <d v="1900-01-05T19:02:23"/>
    <n v="5"/>
    <x v="0"/>
    <d v="2015-06-13T00:00:00"/>
    <x v="2"/>
  </r>
  <r>
    <s v="ID0165"/>
    <d v="2015-06-14T00:00:00"/>
    <x v="5"/>
    <x v="4"/>
    <s v="N"/>
    <x v="1"/>
    <s v=""/>
    <d v="1900-01-05T20:02:23"/>
    <s v=""/>
    <x v="0"/>
    <d v="2015-06-14T00:00:00"/>
    <x v="2"/>
  </r>
  <r>
    <s v="ID0166"/>
    <d v="2015-06-15T00:00:00"/>
    <x v="2"/>
    <x v="2"/>
    <s v="N"/>
    <x v="1"/>
    <s v=""/>
    <d v="1900-01-05T21:02:23"/>
    <s v=""/>
    <x v="0"/>
    <d v="2015-06-15T00:00:00"/>
    <x v="2"/>
  </r>
  <r>
    <s v="ID0167"/>
    <d v="2015-06-16T00:00:00"/>
    <x v="5"/>
    <x v="2"/>
    <s v="Y"/>
    <x v="0"/>
    <n v="84"/>
    <d v="1900-01-05T22:02:23"/>
    <n v="2"/>
    <x v="0"/>
    <d v="2015-06-16T00:00:00"/>
    <x v="2"/>
  </r>
  <r>
    <s v="ID0168"/>
    <d v="2015-06-17T00:00:00"/>
    <x v="0"/>
    <x v="4"/>
    <s v="Y"/>
    <x v="0"/>
    <n v="113"/>
    <d v="1900-01-05T23:02:23"/>
    <n v="3"/>
    <x v="0"/>
    <d v="2015-06-17T00:00:00"/>
    <x v="2"/>
  </r>
  <r>
    <s v="ID0169"/>
    <d v="2015-06-18T00:00:00"/>
    <x v="5"/>
    <x v="4"/>
    <s v="Y"/>
    <x v="0"/>
    <n v="38"/>
    <d v="1900-01-06T00:02:23"/>
    <n v="4"/>
    <x v="0"/>
    <d v="2015-06-18T00:00:00"/>
    <x v="2"/>
  </r>
  <r>
    <s v="ID0170"/>
    <d v="2015-06-19T00:00:00"/>
    <x v="7"/>
    <x v="4"/>
    <s v="Y"/>
    <x v="0"/>
    <n v="14"/>
    <d v="1900-01-06T01:02:23"/>
    <n v="4"/>
    <x v="0"/>
    <d v="2015-06-19T00:00:00"/>
    <x v="2"/>
  </r>
  <r>
    <s v="ID0171"/>
    <d v="2015-06-20T00:00:00"/>
    <x v="6"/>
    <x v="4"/>
    <s v="Y"/>
    <x v="1"/>
    <n v="25"/>
    <d v="1900-01-06T02:02:23"/>
    <n v="4"/>
    <x v="0"/>
    <d v="2015-06-20T00:00:00"/>
    <x v="2"/>
  </r>
  <r>
    <s v="ID0172"/>
    <d v="2015-06-21T00:00:00"/>
    <x v="7"/>
    <x v="0"/>
    <s v="N"/>
    <x v="1"/>
    <s v=""/>
    <d v="1900-01-06T03:02:23"/>
    <s v=""/>
    <x v="0"/>
    <d v="2015-06-21T00:00:00"/>
    <x v="2"/>
  </r>
  <r>
    <s v="ID0173"/>
    <d v="2015-06-22T00:00:00"/>
    <x v="0"/>
    <x v="1"/>
    <s v="N"/>
    <x v="1"/>
    <s v=""/>
    <d v="1900-01-06T04:02:23"/>
    <s v=""/>
    <x v="0"/>
    <d v="2015-06-22T00:00:00"/>
    <x v="2"/>
  </r>
  <r>
    <s v="ID0174"/>
    <d v="2015-06-23T00:00:00"/>
    <x v="5"/>
    <x v="2"/>
    <s v="Y"/>
    <x v="0"/>
    <n v="117"/>
    <d v="1900-01-06T05:02:23"/>
    <n v="4"/>
    <x v="0"/>
    <d v="2015-06-23T00:00:00"/>
    <x v="2"/>
  </r>
  <r>
    <s v="ID0175"/>
    <d v="2015-06-24T00:00:00"/>
    <x v="2"/>
    <x v="2"/>
    <s v="Y"/>
    <x v="1"/>
    <n v="57"/>
    <d v="1900-01-06T06:02:23"/>
    <n v="2"/>
    <x v="0"/>
    <d v="2015-06-24T00:00:00"/>
    <x v="2"/>
  </r>
  <r>
    <s v="ID0176"/>
    <d v="2015-06-25T00:00:00"/>
    <x v="6"/>
    <x v="1"/>
    <s v="Y"/>
    <x v="0"/>
    <n v="119"/>
    <d v="1900-01-06T07:02:23"/>
    <n v="5"/>
    <x v="0"/>
    <d v="2015-06-25T00:00:00"/>
    <x v="2"/>
  </r>
  <r>
    <s v="ID0177"/>
    <d v="2015-06-26T00:00:00"/>
    <x v="6"/>
    <x v="0"/>
    <s v="N"/>
    <x v="1"/>
    <s v=""/>
    <d v="1900-01-06T08:02:23"/>
    <s v=""/>
    <x v="0"/>
    <d v="2015-06-26T00:00:00"/>
    <x v="3"/>
  </r>
  <r>
    <s v="ID0178"/>
    <d v="2015-06-27T00:00:00"/>
    <x v="0"/>
    <x v="4"/>
    <s v="Y"/>
    <x v="0"/>
    <n v="93"/>
    <d v="1900-01-06T09:02:23"/>
    <n v="5"/>
    <x v="0"/>
    <d v="2015-06-27T00:00:00"/>
    <x v="3"/>
  </r>
  <r>
    <s v="ID0179"/>
    <d v="2015-06-28T00:00:00"/>
    <x v="6"/>
    <x v="2"/>
    <s v="Y"/>
    <x v="0"/>
    <n v="86"/>
    <d v="1900-01-06T10:02:23"/>
    <n v="4"/>
    <x v="0"/>
    <d v="2015-06-28T00:00:00"/>
    <x v="3"/>
  </r>
  <r>
    <s v="ID0180"/>
    <d v="2015-06-29T00:00:00"/>
    <x v="5"/>
    <x v="4"/>
    <s v="N"/>
    <x v="1"/>
    <s v=""/>
    <d v="1900-01-06T11:02:23"/>
    <s v=""/>
    <x v="0"/>
    <d v="2015-06-29T00:00:00"/>
    <x v="3"/>
  </r>
  <r>
    <s v="ID0181"/>
    <d v="2015-06-30T00:00:00"/>
    <x v="7"/>
    <x v="0"/>
    <s v="Y"/>
    <x v="0"/>
    <n v="92"/>
    <d v="1900-01-06T12:02:23"/>
    <n v="3"/>
    <x v="0"/>
    <d v="2015-06-30T00:00:00"/>
    <x v="3"/>
  </r>
  <r>
    <s v="ID0182"/>
    <d v="2015-07-01T00:00:00"/>
    <x v="3"/>
    <x v="4"/>
    <s v="N"/>
    <x v="1"/>
    <s v=""/>
    <d v="1900-01-06T13:02:23"/>
    <s v=""/>
    <x v="0"/>
    <d v="2015-07-01T00:00:00"/>
    <x v="3"/>
  </r>
  <r>
    <s v="ID0183"/>
    <d v="2015-07-02T00:00:00"/>
    <x v="6"/>
    <x v="1"/>
    <s v="Y"/>
    <x v="0"/>
    <n v="106"/>
    <d v="1900-01-06T14:02:23"/>
    <n v="3"/>
    <x v="0"/>
    <d v="2015-07-02T00:00:00"/>
    <x v="3"/>
  </r>
  <r>
    <s v="ID0184"/>
    <d v="2015-07-03T00:00:00"/>
    <x v="2"/>
    <x v="1"/>
    <s v="Y"/>
    <x v="0"/>
    <n v="67"/>
    <d v="1900-01-06T15:02:23"/>
    <n v="3"/>
    <x v="0"/>
    <d v="2015-07-03T00:00:00"/>
    <x v="3"/>
  </r>
  <r>
    <s v="ID0185"/>
    <d v="2015-07-04T00:00:00"/>
    <x v="4"/>
    <x v="4"/>
    <s v="Y"/>
    <x v="0"/>
    <n v="90"/>
    <d v="1900-01-06T16:02:23"/>
    <n v="3"/>
    <x v="0"/>
    <d v="2015-07-04T00:00:00"/>
    <x v="3"/>
  </r>
  <r>
    <s v="ID0186"/>
    <d v="2015-07-05T00:00:00"/>
    <x v="0"/>
    <x v="1"/>
    <s v="N"/>
    <x v="1"/>
    <s v=""/>
    <d v="1900-01-06T17:02:23"/>
    <s v=""/>
    <x v="0"/>
    <d v="2015-07-05T00:00:00"/>
    <x v="3"/>
  </r>
  <r>
    <s v="ID0187"/>
    <d v="2015-07-06T00:00:00"/>
    <x v="1"/>
    <x v="4"/>
    <s v="Y"/>
    <x v="1"/>
    <n v="50"/>
    <d v="1900-01-06T18:02:23"/>
    <n v="4"/>
    <x v="0"/>
    <d v="2015-07-06T00:00:00"/>
    <x v="3"/>
  </r>
  <r>
    <s v="ID0188"/>
    <d v="2015-07-07T00:00:00"/>
    <x v="0"/>
    <x v="3"/>
    <s v="Y"/>
    <x v="1"/>
    <n v="89"/>
    <d v="1900-01-06T19:02:23"/>
    <n v="3"/>
    <x v="0"/>
    <d v="2015-07-07T00:00:00"/>
    <x v="3"/>
  </r>
  <r>
    <s v="ID0189"/>
    <d v="2015-07-08T00:00:00"/>
    <x v="4"/>
    <x v="3"/>
    <s v="Y"/>
    <x v="0"/>
    <n v="74"/>
    <d v="1900-01-06T20:02:23"/>
    <n v="3"/>
    <x v="0"/>
    <d v="2015-07-08T00:00:00"/>
    <x v="3"/>
  </r>
  <r>
    <s v="ID0190"/>
    <d v="2015-07-09T00:00:00"/>
    <x v="6"/>
    <x v="2"/>
    <s v="Y"/>
    <x v="0"/>
    <n v="63"/>
    <d v="1900-01-06T21:02:23"/>
    <n v="2"/>
    <x v="0"/>
    <d v="2015-07-09T00:00:00"/>
    <x v="3"/>
  </r>
  <r>
    <s v="ID0191"/>
    <d v="2015-07-10T00:00:00"/>
    <x v="1"/>
    <x v="0"/>
    <s v="Y"/>
    <x v="0"/>
    <n v="45"/>
    <d v="1900-01-06T22:02:23"/>
    <n v="5"/>
    <x v="0"/>
    <d v="2015-07-10T00:00:00"/>
    <x v="3"/>
  </r>
  <r>
    <s v="ID0192"/>
    <d v="2015-07-11T00:00:00"/>
    <x v="6"/>
    <x v="1"/>
    <s v="N"/>
    <x v="1"/>
    <s v=""/>
    <d v="1900-01-06T23:02:23"/>
    <s v=""/>
    <x v="0"/>
    <d v="2015-07-11T00:00:00"/>
    <x v="3"/>
  </r>
  <r>
    <s v="ID0193"/>
    <d v="2015-07-12T00:00:00"/>
    <x v="7"/>
    <x v="2"/>
    <s v="Y"/>
    <x v="0"/>
    <n v="31"/>
    <d v="1900-01-07T00:02:23"/>
    <n v="2"/>
    <x v="0"/>
    <d v="2015-07-12T00:00:00"/>
    <x v="3"/>
  </r>
  <r>
    <s v="ID0194"/>
    <d v="2015-07-13T00:00:00"/>
    <x v="5"/>
    <x v="4"/>
    <s v="N"/>
    <x v="1"/>
    <s v=""/>
    <d v="1900-01-07T01:02:23"/>
    <s v=""/>
    <x v="0"/>
    <d v="2015-07-13T00:00:00"/>
    <x v="3"/>
  </r>
  <r>
    <s v="ID0195"/>
    <d v="2015-07-14T00:00:00"/>
    <x v="5"/>
    <x v="0"/>
    <s v="Y"/>
    <x v="0"/>
    <n v="43"/>
    <d v="1900-01-07T02:02:23"/>
    <n v="5"/>
    <x v="0"/>
    <d v="2015-07-14T00:00:00"/>
    <x v="3"/>
  </r>
  <r>
    <s v="ID0196"/>
    <d v="2015-07-15T00:00:00"/>
    <x v="6"/>
    <x v="4"/>
    <s v="Y"/>
    <x v="0"/>
    <n v="50"/>
    <d v="1900-01-07T03:02:23"/>
    <n v="4"/>
    <x v="0"/>
    <d v="2015-07-15T00:00:00"/>
    <x v="3"/>
  </r>
  <r>
    <s v="ID0197"/>
    <d v="2015-07-16T00:00:00"/>
    <x v="7"/>
    <x v="1"/>
    <s v="Y"/>
    <x v="0"/>
    <n v="48"/>
    <d v="1900-01-07T04:02:23"/>
    <n v="4"/>
    <x v="0"/>
    <d v="2015-07-16T00:00:00"/>
    <x v="3"/>
  </r>
  <r>
    <s v="ID0198"/>
    <d v="2015-07-17T00:00:00"/>
    <x v="6"/>
    <x v="3"/>
    <s v="Y"/>
    <x v="0"/>
    <n v="113"/>
    <d v="1900-01-07T05:02:23"/>
    <n v="5"/>
    <x v="0"/>
    <d v="2015-07-17T00:00:00"/>
    <x v="3"/>
  </r>
  <r>
    <s v="ID0199"/>
    <d v="2015-07-18T00:00:00"/>
    <x v="4"/>
    <x v="4"/>
    <s v="N"/>
    <x v="1"/>
    <s v=""/>
    <d v="1900-01-07T06:02:23"/>
    <s v=""/>
    <x v="0"/>
    <d v="2015-07-18T00:00:00"/>
    <x v="3"/>
  </r>
  <r>
    <s v="ID0200"/>
    <d v="2015-07-19T00:00:00"/>
    <x v="5"/>
    <x v="1"/>
    <s v="Y"/>
    <x v="0"/>
    <n v="103"/>
    <d v="1900-01-07T07:02:23"/>
    <n v="5"/>
    <x v="0"/>
    <d v="2015-07-19T00:00:00"/>
    <x v="3"/>
  </r>
  <r>
    <s v="ID0201"/>
    <d v="2015-07-20T00:00:00"/>
    <x v="1"/>
    <x v="1"/>
    <s v="Y"/>
    <x v="1"/>
    <n v="95"/>
    <d v="1900-01-07T08:02:23"/>
    <n v="3"/>
    <x v="0"/>
    <d v="2015-07-20T00:00:00"/>
    <x v="3"/>
  </r>
  <r>
    <s v="ID0202"/>
    <d v="2015-07-21T00:00:00"/>
    <x v="5"/>
    <x v="3"/>
    <s v="Y"/>
    <x v="0"/>
    <n v="30"/>
    <d v="1900-01-07T09:02:23"/>
    <n v="1"/>
    <x v="0"/>
    <d v="2015-07-21T00:00:00"/>
    <x v="3"/>
  </r>
  <r>
    <s v="ID0203"/>
    <d v="2015-07-22T00:00:00"/>
    <x v="3"/>
    <x v="3"/>
    <s v="Y"/>
    <x v="0"/>
    <n v="124"/>
    <d v="1900-01-07T10:02:23"/>
    <n v="3"/>
    <x v="0"/>
    <d v="2015-07-22T00:00:00"/>
    <x v="3"/>
  </r>
  <r>
    <s v="ID0204"/>
    <d v="2015-07-23T00:00:00"/>
    <x v="0"/>
    <x v="3"/>
    <s v="Y"/>
    <x v="0"/>
    <n v="17"/>
    <d v="1900-01-07T11:02:23"/>
    <n v="5"/>
    <x v="0"/>
    <d v="2015-07-23T00:00:00"/>
    <x v="3"/>
  </r>
  <r>
    <s v="ID0205"/>
    <d v="2015-07-24T00:00:00"/>
    <x v="2"/>
    <x v="4"/>
    <s v="Y"/>
    <x v="0"/>
    <n v="113"/>
    <d v="1900-01-07T12:02:23"/>
    <n v="3"/>
    <x v="0"/>
    <d v="2015-07-24T00:00:00"/>
    <x v="3"/>
  </r>
  <r>
    <s v="ID0206"/>
    <d v="2015-07-25T00:00:00"/>
    <x v="4"/>
    <x v="1"/>
    <s v="Y"/>
    <x v="0"/>
    <n v="25"/>
    <d v="1900-01-07T13:02:23"/>
    <n v="5"/>
    <x v="0"/>
    <d v="2015-07-25T00:00:00"/>
    <x v="3"/>
  </r>
  <r>
    <s v="ID0207"/>
    <d v="2015-07-26T00:00:00"/>
    <x v="4"/>
    <x v="3"/>
    <s v="Y"/>
    <x v="0"/>
    <n v="52"/>
    <d v="1900-01-07T14:02:23"/>
    <n v="5"/>
    <x v="0"/>
    <d v="2015-07-26T00:00:00"/>
    <x v="3"/>
  </r>
  <r>
    <s v="ID0208"/>
    <d v="2015-07-27T00:00:00"/>
    <x v="7"/>
    <x v="3"/>
    <s v="Y"/>
    <x v="0"/>
    <n v="28"/>
    <d v="1900-01-07T15:02:23"/>
    <n v="5"/>
    <x v="0"/>
    <d v="2015-07-27T00:00:00"/>
    <x v="3"/>
  </r>
  <r>
    <s v="ID0209"/>
    <d v="2015-07-28T00:00:00"/>
    <x v="3"/>
    <x v="1"/>
    <s v="Y"/>
    <x v="0"/>
    <n v="69"/>
    <d v="1900-01-07T16:02:23"/>
    <n v="3"/>
    <x v="0"/>
    <d v="2015-07-28T00:00:00"/>
    <x v="3"/>
  </r>
  <r>
    <s v="ID0210"/>
    <d v="2015-07-29T00:00:00"/>
    <x v="6"/>
    <x v="4"/>
    <s v="Y"/>
    <x v="0"/>
    <n v="106"/>
    <d v="1900-01-07T17:02:23"/>
    <n v="3"/>
    <x v="0"/>
    <d v="2015-07-29T00:00:00"/>
    <x v="3"/>
  </r>
  <r>
    <s v="ID0211"/>
    <d v="2015-07-30T00:00:00"/>
    <x v="4"/>
    <x v="1"/>
    <s v="N"/>
    <x v="1"/>
    <s v=""/>
    <d v="1900-01-07T18:02:23"/>
    <s v=""/>
    <x v="0"/>
    <d v="2015-07-30T00:00:00"/>
    <x v="3"/>
  </r>
  <r>
    <s v="ID0212"/>
    <d v="2015-07-31T00:00:00"/>
    <x v="5"/>
    <x v="2"/>
    <s v="Y"/>
    <x v="0"/>
    <n v="26"/>
    <d v="1900-01-07T19:02:23"/>
    <n v="3"/>
    <x v="0"/>
    <d v="2015-07-31T00:00:00"/>
    <x v="3"/>
  </r>
  <r>
    <s v="ID0213"/>
    <d v="2015-08-01T00:00:00"/>
    <x v="5"/>
    <x v="2"/>
    <s v="Y"/>
    <x v="0"/>
    <n v="53"/>
    <d v="1900-01-07T20:02:23"/>
    <n v="4"/>
    <x v="0"/>
    <d v="2015-08-01T00:00:00"/>
    <x v="3"/>
  </r>
  <r>
    <s v="ID0214"/>
    <d v="2015-08-02T00:00:00"/>
    <x v="6"/>
    <x v="1"/>
    <s v="Y"/>
    <x v="0"/>
    <n v="77"/>
    <d v="1900-01-07T21:02:23"/>
    <n v="2"/>
    <x v="0"/>
    <d v="2015-08-02T00:00:00"/>
    <x v="3"/>
  </r>
  <r>
    <s v="ID0215"/>
    <d v="2015-08-03T00:00:00"/>
    <x v="4"/>
    <x v="0"/>
    <s v="Y"/>
    <x v="0"/>
    <n v="45"/>
    <d v="1900-01-07T22:02:23"/>
    <n v="3"/>
    <x v="0"/>
    <d v="2015-08-03T00:00:00"/>
    <x v="3"/>
  </r>
  <r>
    <s v="ID0216"/>
    <d v="2015-08-04T00:00:00"/>
    <x v="1"/>
    <x v="1"/>
    <s v="N"/>
    <x v="1"/>
    <s v=""/>
    <d v="1900-01-07T23:02:23"/>
    <s v=""/>
    <x v="0"/>
    <d v="2015-08-04T00:00:00"/>
    <x v="3"/>
  </r>
  <r>
    <s v="ID0217"/>
    <d v="2015-08-05T00:00:00"/>
    <x v="3"/>
    <x v="4"/>
    <s v="Y"/>
    <x v="0"/>
    <n v="56"/>
    <d v="1900-01-08T00:02:23"/>
    <n v="4"/>
    <x v="0"/>
    <d v="2015-08-05T00:00:00"/>
    <x v="3"/>
  </r>
  <r>
    <s v="ID0218"/>
    <d v="2015-08-06T00:00:00"/>
    <x v="2"/>
    <x v="3"/>
    <s v="Y"/>
    <x v="0"/>
    <n v="13"/>
    <d v="1900-01-08T01:02:23"/>
    <n v="2"/>
    <x v="0"/>
    <d v="2015-08-06T00:00:00"/>
    <x v="3"/>
  </r>
  <r>
    <s v="ID0219"/>
    <d v="2015-08-07T00:00:00"/>
    <x v="2"/>
    <x v="3"/>
    <s v="Y"/>
    <x v="0"/>
    <n v="120"/>
    <d v="1900-01-08T02:02:23"/>
    <n v="5"/>
    <x v="0"/>
    <d v="2015-08-07T00:00:00"/>
    <x v="3"/>
  </r>
  <r>
    <s v="ID0220"/>
    <d v="2015-08-08T00:00:00"/>
    <x v="0"/>
    <x v="2"/>
    <s v="Y"/>
    <x v="0"/>
    <n v="22"/>
    <d v="1900-01-08T03:02:23"/>
    <n v="1"/>
    <x v="0"/>
    <d v="2015-08-08T00:00:00"/>
    <x v="3"/>
  </r>
  <r>
    <s v="ID0221"/>
    <d v="2015-08-09T00:00:00"/>
    <x v="6"/>
    <x v="2"/>
    <s v="Y"/>
    <x v="0"/>
    <n v="81"/>
    <d v="1900-01-08T04:02:23"/>
    <n v="4"/>
    <x v="0"/>
    <d v="2015-08-09T00:00:00"/>
    <x v="3"/>
  </r>
  <r>
    <s v="ID0222"/>
    <d v="2015-08-10T00:00:00"/>
    <x v="4"/>
    <x v="4"/>
    <s v="N"/>
    <x v="1"/>
    <s v=""/>
    <d v="1900-01-08T05:02:23"/>
    <s v=""/>
    <x v="0"/>
    <d v="2015-08-10T00:00:00"/>
    <x v="3"/>
  </r>
  <r>
    <s v="ID0223"/>
    <d v="2015-08-11T00:00:00"/>
    <x v="6"/>
    <x v="0"/>
    <s v="Y"/>
    <x v="0"/>
    <n v="71"/>
    <d v="1900-01-08T06:02:23"/>
    <n v="2"/>
    <x v="0"/>
    <d v="2015-08-11T00:00:00"/>
    <x v="3"/>
  </r>
  <r>
    <s v="ID0224"/>
    <d v="2015-08-12T00:00:00"/>
    <x v="2"/>
    <x v="2"/>
    <s v="Y"/>
    <x v="0"/>
    <n v="75"/>
    <d v="1900-01-08T07:02:23"/>
    <n v="4"/>
    <x v="0"/>
    <d v="2015-08-12T00:00:00"/>
    <x v="3"/>
  </r>
  <r>
    <s v="ID0225"/>
    <d v="2015-08-13T00:00:00"/>
    <x v="6"/>
    <x v="1"/>
    <s v="Y"/>
    <x v="0"/>
    <n v="77"/>
    <d v="1900-01-08T08:02:23"/>
    <n v="4"/>
    <x v="0"/>
    <d v="2015-08-13T00:00:00"/>
    <x v="3"/>
  </r>
  <r>
    <s v="ID0226"/>
    <d v="2015-08-14T00:00:00"/>
    <x v="5"/>
    <x v="4"/>
    <s v="Y"/>
    <x v="0"/>
    <n v="88"/>
    <d v="1900-01-08T09:02:23"/>
    <n v="4"/>
    <x v="0"/>
    <d v="2015-08-14T00:00:00"/>
    <x v="3"/>
  </r>
  <r>
    <s v="ID0227"/>
    <d v="2015-08-15T00:00:00"/>
    <x v="2"/>
    <x v="3"/>
    <s v="Y"/>
    <x v="0"/>
    <n v="82"/>
    <d v="1900-01-08T10:02:23"/>
    <n v="2"/>
    <x v="0"/>
    <d v="2015-08-15T00:00:00"/>
    <x v="3"/>
  </r>
  <r>
    <s v="ID0228"/>
    <d v="2015-08-16T00:00:00"/>
    <x v="4"/>
    <x v="1"/>
    <s v="Y"/>
    <x v="0"/>
    <n v="110"/>
    <d v="1900-01-08T11:02:23"/>
    <n v="3"/>
    <x v="0"/>
    <d v="2015-08-16T00:00:00"/>
    <x v="3"/>
  </r>
  <r>
    <s v="ID0229"/>
    <d v="2015-08-17T00:00:00"/>
    <x v="6"/>
    <x v="3"/>
    <s v="Y"/>
    <x v="1"/>
    <n v="70"/>
    <d v="1900-01-08T12:02:23"/>
    <n v="3"/>
    <x v="0"/>
    <d v="2015-08-17T00:00:00"/>
    <x v="3"/>
  </r>
  <r>
    <s v="ID0230"/>
    <d v="2015-08-18T00:00:00"/>
    <x v="1"/>
    <x v="3"/>
    <s v="Y"/>
    <x v="0"/>
    <n v="117"/>
    <d v="1900-01-08T13:02:23"/>
    <n v="3"/>
    <x v="0"/>
    <d v="2015-08-18T00:00:00"/>
    <x v="3"/>
  </r>
  <r>
    <s v="ID0231"/>
    <d v="2015-08-19T00:00:00"/>
    <x v="5"/>
    <x v="4"/>
    <s v="Y"/>
    <x v="0"/>
    <n v="18"/>
    <d v="1900-01-08T14:02:23"/>
    <n v="3"/>
    <x v="1"/>
    <d v="2015-08-19T00:00:00"/>
    <x v="4"/>
  </r>
  <r>
    <s v="ID0232"/>
    <d v="2015-08-20T00:00:00"/>
    <x v="5"/>
    <x v="4"/>
    <s v="Y"/>
    <x v="0"/>
    <n v="113"/>
    <d v="1900-01-08T15:02:23"/>
    <n v="4"/>
    <x v="1"/>
    <d v="2015-08-20T00:00:00"/>
    <x v="4"/>
  </r>
  <r>
    <s v="ID0233"/>
    <d v="2015-08-21T00:00:00"/>
    <x v="2"/>
    <x v="0"/>
    <s v="Y"/>
    <x v="1"/>
    <n v="68"/>
    <d v="1900-01-08T16:02:23"/>
    <n v="5"/>
    <x v="1"/>
    <d v="2015-08-21T00:00:00"/>
    <x v="4"/>
  </r>
  <r>
    <s v="ID0234"/>
    <d v="2015-08-22T00:00:00"/>
    <x v="3"/>
    <x v="2"/>
    <s v="Y"/>
    <x v="0"/>
    <n v="67"/>
    <d v="1900-01-08T17:02:23"/>
    <n v="5"/>
    <x v="1"/>
    <d v="2015-08-22T00:00:00"/>
    <x v="4"/>
  </r>
  <r>
    <s v="ID0235"/>
    <d v="2015-08-23T00:00:00"/>
    <x v="5"/>
    <x v="1"/>
    <s v="Y"/>
    <x v="0"/>
    <n v="36"/>
    <d v="1900-01-08T18:02:23"/>
    <n v="5"/>
    <x v="1"/>
    <d v="2015-08-23T00:00:00"/>
    <x v="4"/>
  </r>
  <r>
    <s v="ID0236"/>
    <d v="2015-08-24T00:00:00"/>
    <x v="2"/>
    <x v="4"/>
    <s v="N"/>
    <x v="1"/>
    <s v=""/>
    <d v="1900-01-08T19:02:23"/>
    <s v=""/>
    <x v="1"/>
    <d v="2015-08-24T00:00:00"/>
    <x v="4"/>
  </r>
  <r>
    <s v="ID0237"/>
    <d v="2015-08-25T00:00:00"/>
    <x v="1"/>
    <x v="1"/>
    <s v="Y"/>
    <x v="0"/>
    <n v="33"/>
    <d v="1900-01-08T20:02:23"/>
    <n v="1"/>
    <x v="1"/>
    <d v="2015-08-25T00:00:00"/>
    <x v="4"/>
  </r>
  <r>
    <s v="ID0238"/>
    <d v="2015-08-26T00:00:00"/>
    <x v="7"/>
    <x v="0"/>
    <s v="Y"/>
    <x v="0"/>
    <n v="113"/>
    <d v="1900-01-08T21:02:23"/>
    <n v="5"/>
    <x v="1"/>
    <d v="2015-08-26T00:00:00"/>
    <x v="4"/>
  </r>
  <r>
    <s v="ID0239"/>
    <d v="2015-08-27T00:00:00"/>
    <x v="3"/>
    <x v="0"/>
    <s v="Y"/>
    <x v="0"/>
    <n v="106"/>
    <d v="1900-01-08T22:02:23"/>
    <n v="3"/>
    <x v="1"/>
    <d v="2015-08-27T00:00:00"/>
    <x v="4"/>
  </r>
  <r>
    <s v="ID0240"/>
    <d v="2015-08-28T00:00:00"/>
    <x v="5"/>
    <x v="4"/>
    <s v="Y"/>
    <x v="0"/>
    <n v="23"/>
    <d v="1900-01-08T23:02:23"/>
    <n v="3"/>
    <x v="1"/>
    <d v="2015-08-28T00:00:00"/>
    <x v="4"/>
  </r>
  <r>
    <s v="ID0241"/>
    <d v="2015-08-29T00:00:00"/>
    <x v="5"/>
    <x v="4"/>
    <s v="N"/>
    <x v="1"/>
    <s v=""/>
    <d v="1900-01-09T00:02:23"/>
    <s v=""/>
    <x v="1"/>
    <d v="2015-08-29T00:00:00"/>
    <x v="4"/>
  </r>
  <r>
    <s v="ID0242"/>
    <d v="2015-08-30T00:00:00"/>
    <x v="3"/>
    <x v="2"/>
    <s v="Y"/>
    <x v="0"/>
    <n v="11"/>
    <d v="1900-01-09T01:02:23"/>
    <n v="1"/>
    <x v="1"/>
    <d v="2015-08-30T00:00:00"/>
    <x v="4"/>
  </r>
  <r>
    <s v="ID0243"/>
    <d v="2015-08-31T00:00:00"/>
    <x v="3"/>
    <x v="0"/>
    <s v="Y"/>
    <x v="0"/>
    <n v="73"/>
    <d v="1900-01-09T02:02:23"/>
    <n v="5"/>
    <x v="1"/>
    <d v="2015-08-31T00:00:00"/>
    <x v="4"/>
  </r>
  <r>
    <s v="ID0244"/>
    <d v="2015-09-01T00:00:00"/>
    <x v="7"/>
    <x v="3"/>
    <s v="Y"/>
    <x v="0"/>
    <n v="109"/>
    <d v="1900-01-09T03:02:23"/>
    <n v="5"/>
    <x v="1"/>
    <d v="2015-09-01T00:00:00"/>
    <x v="4"/>
  </r>
  <r>
    <s v="ID0245"/>
    <d v="2015-09-02T00:00:00"/>
    <x v="6"/>
    <x v="2"/>
    <s v="Y"/>
    <x v="0"/>
    <n v="29"/>
    <d v="1900-01-09T04:02:23"/>
    <n v="4"/>
    <x v="1"/>
    <d v="2015-09-02T00:00:00"/>
    <x v="4"/>
  </r>
  <r>
    <s v="ID0246"/>
    <d v="2015-09-03T00:00:00"/>
    <x v="7"/>
    <x v="4"/>
    <s v="N"/>
    <x v="1"/>
    <s v=""/>
    <d v="1900-01-09T05:02:23"/>
    <s v=""/>
    <x v="1"/>
    <d v="2015-09-03T00:00:00"/>
    <x v="4"/>
  </r>
  <r>
    <s v="ID0247"/>
    <d v="2015-09-04T00:00:00"/>
    <x v="1"/>
    <x v="3"/>
    <s v="Y"/>
    <x v="0"/>
    <n v="81"/>
    <d v="1900-01-09T06:02:23"/>
    <n v="4"/>
    <x v="1"/>
    <d v="2015-09-04T00:00:00"/>
    <x v="4"/>
  </r>
  <r>
    <s v="ID0248"/>
    <d v="2015-09-05T00:00:00"/>
    <x v="3"/>
    <x v="0"/>
    <s v="Y"/>
    <x v="0"/>
    <n v="59"/>
    <d v="1900-01-09T07:02:23"/>
    <n v="1"/>
    <x v="1"/>
    <d v="2015-09-05T00:00:00"/>
    <x v="4"/>
  </r>
  <r>
    <s v="ID0249"/>
    <d v="2015-09-06T00:00:00"/>
    <x v="1"/>
    <x v="4"/>
    <s v="Y"/>
    <x v="0"/>
    <n v="32"/>
    <d v="1900-01-09T08:02:23"/>
    <n v="4"/>
    <x v="1"/>
    <d v="2015-09-06T00:00:00"/>
    <x v="4"/>
  </r>
  <r>
    <s v="ID0250"/>
    <d v="2015-09-07T00:00:00"/>
    <x v="6"/>
    <x v="3"/>
    <s v="Y"/>
    <x v="0"/>
    <n v="116"/>
    <d v="1900-01-09T09:02:23"/>
    <n v="4"/>
    <x v="1"/>
    <d v="2015-09-07T00:00:00"/>
    <x v="4"/>
  </r>
  <r>
    <s v="ID0251"/>
    <d v="2015-09-08T00:00:00"/>
    <x v="0"/>
    <x v="2"/>
    <s v="Y"/>
    <x v="0"/>
    <n v="92"/>
    <d v="1900-01-09T10:02:23"/>
    <n v="5"/>
    <x v="1"/>
    <d v="2015-09-08T00:00:00"/>
    <x v="4"/>
  </r>
  <r>
    <s v="ID0252"/>
    <d v="2015-09-09T00:00:00"/>
    <x v="3"/>
    <x v="4"/>
    <s v="Y"/>
    <x v="0"/>
    <n v="62"/>
    <d v="1900-01-09T11:02:23"/>
    <n v="5"/>
    <x v="1"/>
    <d v="2015-09-09T00:00:00"/>
    <x v="4"/>
  </r>
  <r>
    <s v="ID0253"/>
    <d v="2015-09-10T00:00:00"/>
    <x v="5"/>
    <x v="2"/>
    <s v="Y"/>
    <x v="0"/>
    <n v="83"/>
    <d v="1900-01-09T12:02:23"/>
    <n v="5"/>
    <x v="1"/>
    <d v="2015-09-10T00:00:00"/>
    <x v="4"/>
  </r>
  <r>
    <s v="ID0254"/>
    <d v="2015-09-11T00:00:00"/>
    <x v="5"/>
    <x v="3"/>
    <s v="Y"/>
    <x v="0"/>
    <n v="71"/>
    <d v="1900-01-09T13:02:23"/>
    <n v="3"/>
    <x v="1"/>
    <d v="2015-09-11T00:00:00"/>
    <x v="4"/>
  </r>
  <r>
    <s v="ID0255"/>
    <d v="2015-09-12T00:00:00"/>
    <x v="3"/>
    <x v="3"/>
    <s v="Y"/>
    <x v="1"/>
    <n v="74"/>
    <d v="1900-01-09T14:02:23"/>
    <n v="3"/>
    <x v="1"/>
    <d v="2015-09-12T00:00:00"/>
    <x v="4"/>
  </r>
  <r>
    <s v="ID0256"/>
    <d v="2015-09-13T00:00:00"/>
    <x v="5"/>
    <x v="1"/>
    <s v="Y"/>
    <x v="0"/>
    <n v="96"/>
    <d v="1900-01-09T15:02:23"/>
    <n v="4"/>
    <x v="1"/>
    <d v="2015-09-13T00:00:00"/>
    <x v="4"/>
  </r>
  <r>
    <s v="ID0257"/>
    <d v="2015-09-14T00:00:00"/>
    <x v="0"/>
    <x v="3"/>
    <s v="Y"/>
    <x v="0"/>
    <n v="110"/>
    <d v="1900-01-09T16:02:23"/>
    <n v="1"/>
    <x v="1"/>
    <d v="2015-09-14T00:00:00"/>
    <x v="4"/>
  </r>
  <r>
    <s v="ID0258"/>
    <d v="2015-09-15T00:00:00"/>
    <x v="4"/>
    <x v="4"/>
    <s v="Y"/>
    <x v="1"/>
    <n v="110"/>
    <d v="1900-01-09T17:02:23"/>
    <n v="3"/>
    <x v="1"/>
    <d v="2015-09-15T00:00:00"/>
    <x v="4"/>
  </r>
  <r>
    <s v="ID0259"/>
    <d v="2015-09-16T00:00:00"/>
    <x v="7"/>
    <x v="1"/>
    <s v="Y"/>
    <x v="0"/>
    <n v="117"/>
    <d v="1900-01-09T18:02:23"/>
    <n v="4"/>
    <x v="1"/>
    <d v="2015-09-16T00:00:00"/>
    <x v="4"/>
  </r>
  <r>
    <s v="ID0260"/>
    <d v="2015-09-17T00:00:00"/>
    <x v="1"/>
    <x v="3"/>
    <s v="Y"/>
    <x v="0"/>
    <n v="44"/>
    <d v="1900-01-09T19:02:23"/>
    <n v="3"/>
    <x v="1"/>
    <d v="2015-09-17T00:00:00"/>
    <x v="4"/>
  </r>
  <r>
    <s v="ID0261"/>
    <d v="2015-09-18T00:00:00"/>
    <x v="0"/>
    <x v="0"/>
    <s v="Y"/>
    <x v="0"/>
    <n v="47"/>
    <d v="1900-01-09T20:02:23"/>
    <n v="4"/>
    <x v="1"/>
    <d v="2015-09-18T00:00:00"/>
    <x v="4"/>
  </r>
  <r>
    <s v="ID0262"/>
    <d v="2015-09-19T00:00:00"/>
    <x v="3"/>
    <x v="3"/>
    <s v="Y"/>
    <x v="0"/>
    <n v="97"/>
    <d v="1900-01-09T21:02:23"/>
    <n v="3"/>
    <x v="1"/>
    <d v="2015-09-19T00:00:00"/>
    <x v="4"/>
  </r>
  <r>
    <s v="ID0263"/>
    <d v="2015-09-20T00:00:00"/>
    <x v="3"/>
    <x v="4"/>
    <s v="Y"/>
    <x v="0"/>
    <n v="67"/>
    <d v="1900-01-09T22:02:23"/>
    <n v="4"/>
    <x v="1"/>
    <d v="2015-09-20T00:00:00"/>
    <x v="4"/>
  </r>
  <r>
    <s v="ID0264"/>
    <d v="2015-09-21T00:00:00"/>
    <x v="0"/>
    <x v="4"/>
    <s v="Y"/>
    <x v="0"/>
    <n v="72"/>
    <d v="1900-01-09T23:02:23"/>
    <n v="3"/>
    <x v="1"/>
    <d v="2015-09-21T00:00:00"/>
    <x v="4"/>
  </r>
  <r>
    <s v="ID0265"/>
    <d v="2015-09-22T00:00:00"/>
    <x v="1"/>
    <x v="0"/>
    <s v="Y"/>
    <x v="0"/>
    <n v="68"/>
    <d v="1900-01-10T00:02:23"/>
    <n v="3"/>
    <x v="1"/>
    <d v="2015-09-22T00:00:00"/>
    <x v="4"/>
  </r>
  <r>
    <s v="ID0266"/>
    <d v="2015-09-23T00:00:00"/>
    <x v="5"/>
    <x v="2"/>
    <s v="Y"/>
    <x v="0"/>
    <n v="98"/>
    <d v="1900-01-10T01:02:23"/>
    <n v="5"/>
    <x v="1"/>
    <d v="2015-09-23T00:00:00"/>
    <x v="4"/>
  </r>
  <r>
    <s v="ID0267"/>
    <d v="2015-09-24T00:00:00"/>
    <x v="5"/>
    <x v="4"/>
    <s v="Y"/>
    <x v="0"/>
    <n v="120"/>
    <d v="1900-01-10T02:02:23"/>
    <n v="3"/>
    <x v="1"/>
    <d v="2015-09-24T00:00:00"/>
    <x v="4"/>
  </r>
  <r>
    <s v="ID0268"/>
    <d v="2015-09-25T00:00:00"/>
    <x v="7"/>
    <x v="2"/>
    <s v="Y"/>
    <x v="0"/>
    <n v="13"/>
    <d v="1900-01-10T03:02:23"/>
    <n v="1"/>
    <x v="1"/>
    <d v="2015-09-25T00:00:00"/>
    <x v="4"/>
  </r>
  <r>
    <s v="ID0269"/>
    <d v="2015-09-26T00:00:00"/>
    <x v="4"/>
    <x v="3"/>
    <s v="Y"/>
    <x v="0"/>
    <n v="95"/>
    <d v="1900-01-10T04:02:23"/>
    <n v="5"/>
    <x v="1"/>
    <d v="2015-09-26T00:00:00"/>
    <x v="4"/>
  </r>
  <r>
    <s v="ID0270"/>
    <d v="2015-09-27T00:00:00"/>
    <x v="6"/>
    <x v="2"/>
    <s v="Y"/>
    <x v="0"/>
    <n v="31"/>
    <d v="1900-01-10T05:02:23"/>
    <n v="5"/>
    <x v="1"/>
    <d v="2015-09-27T00:00:00"/>
    <x v="4"/>
  </r>
  <r>
    <s v="ID0271"/>
    <d v="2015-09-28T00:00:00"/>
    <x v="7"/>
    <x v="4"/>
    <s v="Y"/>
    <x v="0"/>
    <n v="113"/>
    <d v="1900-01-10T06:02:23"/>
    <n v="3"/>
    <x v="1"/>
    <d v="2015-09-28T00:00:00"/>
    <x v="4"/>
  </r>
  <r>
    <s v="ID0272"/>
    <d v="2015-09-29T00:00:00"/>
    <x v="6"/>
    <x v="1"/>
    <s v="Y"/>
    <x v="0"/>
    <n v="116"/>
    <d v="1900-01-10T07:02:23"/>
    <n v="3"/>
    <x v="1"/>
    <d v="2015-09-29T00:00:00"/>
    <x v="4"/>
  </r>
  <r>
    <s v="ID0273"/>
    <d v="2015-09-30T00:00:00"/>
    <x v="6"/>
    <x v="3"/>
    <s v="Y"/>
    <x v="1"/>
    <n v="94"/>
    <d v="1900-01-10T08:02:23"/>
    <n v="5"/>
    <x v="1"/>
    <d v="2015-09-30T00:00:00"/>
    <x v="4"/>
  </r>
  <r>
    <s v="ID0274"/>
    <d v="2015-10-01T00:00:00"/>
    <x v="6"/>
    <x v="3"/>
    <s v="Y"/>
    <x v="1"/>
    <n v="51"/>
    <d v="1900-01-10T09:02:23"/>
    <n v="4"/>
    <x v="1"/>
    <d v="2015-10-01T00:00:00"/>
    <x v="4"/>
  </r>
  <r>
    <s v="ID0275"/>
    <d v="2015-10-02T00:00:00"/>
    <x v="0"/>
    <x v="1"/>
    <s v="Y"/>
    <x v="0"/>
    <n v="60"/>
    <d v="1900-01-10T10:02:23"/>
    <n v="4"/>
    <x v="1"/>
    <d v="2015-10-02T00:00:00"/>
    <x v="4"/>
  </r>
  <r>
    <s v="ID0276"/>
    <d v="2015-10-03T00:00:00"/>
    <x v="0"/>
    <x v="0"/>
    <s v="Y"/>
    <x v="0"/>
    <n v="59"/>
    <d v="1900-01-10T11:02:23"/>
    <n v="2"/>
    <x v="1"/>
    <d v="2015-10-03T00:00:00"/>
    <x v="4"/>
  </r>
  <r>
    <s v="ID0277"/>
    <d v="2015-10-04T00:00:00"/>
    <x v="2"/>
    <x v="1"/>
    <s v="N"/>
    <x v="1"/>
    <s v=""/>
    <d v="1900-01-10T12:02:23"/>
    <s v=""/>
    <x v="1"/>
    <d v="2015-10-04T00:00:00"/>
    <x v="4"/>
  </r>
  <r>
    <s v="ID0278"/>
    <d v="2015-10-05T00:00:00"/>
    <x v="3"/>
    <x v="2"/>
    <s v="N"/>
    <x v="1"/>
    <s v=""/>
    <d v="1900-01-10T13:02:23"/>
    <s v=""/>
    <x v="1"/>
    <d v="2015-10-05T00:00:00"/>
    <x v="4"/>
  </r>
  <r>
    <s v="ID0279"/>
    <d v="2015-10-06T00:00:00"/>
    <x v="5"/>
    <x v="1"/>
    <s v="N"/>
    <x v="1"/>
    <s v=""/>
    <d v="1900-01-10T14:02:23"/>
    <s v=""/>
    <x v="1"/>
    <d v="2015-10-06T00:00:00"/>
    <x v="4"/>
  </r>
  <r>
    <s v="ID0280"/>
    <d v="2015-10-07T00:00:00"/>
    <x v="7"/>
    <x v="0"/>
    <s v="Y"/>
    <x v="0"/>
    <n v="16"/>
    <d v="1900-01-10T15:02:23"/>
    <n v="4"/>
    <x v="1"/>
    <d v="2015-10-07T00:00:00"/>
    <x v="4"/>
  </r>
  <r>
    <s v="ID0281"/>
    <d v="2015-10-08T00:00:00"/>
    <x v="0"/>
    <x v="1"/>
    <s v="Y"/>
    <x v="0"/>
    <n v="81"/>
    <d v="1900-01-10T16:02:23"/>
    <n v="3"/>
    <x v="1"/>
    <d v="2015-10-08T00:00:00"/>
    <x v="4"/>
  </r>
  <r>
    <s v="ID0282"/>
    <d v="2015-10-09T00:00:00"/>
    <x v="5"/>
    <x v="4"/>
    <s v="Y"/>
    <x v="0"/>
    <n v="65"/>
    <d v="1900-01-10T17:02:23"/>
    <n v="1"/>
    <x v="1"/>
    <d v="2015-10-09T00:00:00"/>
    <x v="4"/>
  </r>
  <r>
    <s v="ID0283"/>
    <d v="2015-10-10T00:00:00"/>
    <x v="6"/>
    <x v="4"/>
    <s v="Y"/>
    <x v="0"/>
    <n v="55"/>
    <d v="1900-01-10T18:02:23"/>
    <n v="2"/>
    <x v="1"/>
    <d v="2015-10-10T00:00:00"/>
    <x v="4"/>
  </r>
  <r>
    <s v="ID0284"/>
    <d v="2015-10-11T00:00:00"/>
    <x v="6"/>
    <x v="1"/>
    <s v="N"/>
    <x v="1"/>
    <s v=""/>
    <d v="1900-01-10T19:02:23"/>
    <s v=""/>
    <x v="1"/>
    <d v="2015-10-11T00:00:00"/>
    <x v="4"/>
  </r>
  <r>
    <s v="ID0285"/>
    <d v="2015-10-12T00:00:00"/>
    <x v="6"/>
    <x v="1"/>
    <s v="Y"/>
    <x v="0"/>
    <n v="31"/>
    <d v="1900-01-10T20:02:23"/>
    <n v="4"/>
    <x v="1"/>
    <d v="2015-10-12T00:00:00"/>
    <x v="4"/>
  </r>
  <r>
    <s v="ID0286"/>
    <d v="2015-10-13T00:00:00"/>
    <x v="0"/>
    <x v="4"/>
    <s v="Y"/>
    <x v="0"/>
    <n v="45"/>
    <d v="1900-01-10T21:02:23"/>
    <n v="2"/>
    <x v="1"/>
    <d v="2015-10-13T00:00:00"/>
    <x v="4"/>
  </r>
  <r>
    <s v="ID0287"/>
    <d v="2015-10-14T00:00:00"/>
    <x v="3"/>
    <x v="1"/>
    <s v="N"/>
    <x v="1"/>
    <s v=""/>
    <d v="1900-01-10T22:02:23"/>
    <s v=""/>
    <x v="1"/>
    <d v="2015-10-14T00:00:00"/>
    <x v="5"/>
  </r>
  <r>
    <s v="ID0288"/>
    <d v="2015-10-15T00:00:00"/>
    <x v="2"/>
    <x v="2"/>
    <s v="Y"/>
    <x v="0"/>
    <n v="43"/>
    <d v="1900-01-10T23:02:23"/>
    <n v="5"/>
    <x v="1"/>
    <d v="2015-10-15T00:00:00"/>
    <x v="5"/>
  </r>
  <r>
    <s v="ID0289"/>
    <d v="2015-10-16T00:00:00"/>
    <x v="2"/>
    <x v="1"/>
    <s v="Y"/>
    <x v="0"/>
    <n v="55"/>
    <d v="1900-01-11T00:02:23"/>
    <n v="4"/>
    <x v="1"/>
    <d v="2015-10-16T00:00:00"/>
    <x v="5"/>
  </r>
  <r>
    <s v="ID0290"/>
    <d v="2015-10-17T00:00:00"/>
    <x v="2"/>
    <x v="0"/>
    <s v="Y"/>
    <x v="0"/>
    <n v="63"/>
    <d v="1900-01-11T01:02:23"/>
    <n v="3"/>
    <x v="1"/>
    <d v="2015-10-17T00:00:00"/>
    <x v="5"/>
  </r>
  <r>
    <s v="ID0291"/>
    <d v="2015-10-18T00:00:00"/>
    <x v="5"/>
    <x v="2"/>
    <s v="N"/>
    <x v="1"/>
    <s v=""/>
    <d v="1900-01-11T02:02:23"/>
    <s v=""/>
    <x v="1"/>
    <d v="2015-10-18T00:00:00"/>
    <x v="5"/>
  </r>
  <r>
    <s v="ID0292"/>
    <d v="2015-10-19T00:00:00"/>
    <x v="4"/>
    <x v="0"/>
    <s v="Y"/>
    <x v="0"/>
    <n v="122"/>
    <d v="1900-01-11T03:02:23"/>
    <n v="1"/>
    <x v="1"/>
    <d v="2015-10-19T00:00:00"/>
    <x v="5"/>
  </r>
  <r>
    <s v="ID0293"/>
    <d v="2015-10-20T00:00:00"/>
    <x v="2"/>
    <x v="0"/>
    <s v="Y"/>
    <x v="0"/>
    <n v="71"/>
    <d v="1900-01-11T04:02:23"/>
    <n v="4"/>
    <x v="1"/>
    <d v="2015-10-20T00:00:00"/>
    <x v="5"/>
  </r>
  <r>
    <s v="ID0294"/>
    <d v="2015-10-21T00:00:00"/>
    <x v="4"/>
    <x v="1"/>
    <s v="Y"/>
    <x v="0"/>
    <n v="54"/>
    <d v="1900-01-11T05:02:23"/>
    <n v="4"/>
    <x v="1"/>
    <d v="2015-10-21T00:00:00"/>
    <x v="5"/>
  </r>
  <r>
    <s v="ID0295"/>
    <d v="2015-10-22T00:00:00"/>
    <x v="2"/>
    <x v="4"/>
    <s v="Y"/>
    <x v="0"/>
    <n v="74"/>
    <d v="1900-01-11T06:02:23"/>
    <n v="4"/>
    <x v="1"/>
    <d v="2015-10-22T00:00:00"/>
    <x v="5"/>
  </r>
  <r>
    <s v="ID0296"/>
    <d v="2015-10-23T00:00:00"/>
    <x v="2"/>
    <x v="3"/>
    <s v="Y"/>
    <x v="0"/>
    <n v="125"/>
    <d v="1900-01-11T07:02:23"/>
    <n v="4"/>
    <x v="1"/>
    <d v="2015-10-23T00:00:00"/>
    <x v="5"/>
  </r>
  <r>
    <s v="ID0297"/>
    <d v="2015-10-24T00:00:00"/>
    <x v="7"/>
    <x v="2"/>
    <s v="Y"/>
    <x v="0"/>
    <n v="110"/>
    <d v="1900-01-11T08:02:23"/>
    <n v="3"/>
    <x v="1"/>
    <d v="2015-10-24T00:00:00"/>
    <x v="5"/>
  </r>
  <r>
    <s v="ID0298"/>
    <d v="2015-10-25T00:00:00"/>
    <x v="1"/>
    <x v="4"/>
    <s v="N"/>
    <x v="1"/>
    <s v=""/>
    <d v="1900-01-11T09:02:23"/>
    <s v=""/>
    <x v="1"/>
    <d v="2015-10-25T00:00:00"/>
    <x v="5"/>
  </r>
  <r>
    <s v="ID0299"/>
    <d v="2015-10-26T00:00:00"/>
    <x v="6"/>
    <x v="1"/>
    <s v="Y"/>
    <x v="0"/>
    <n v="74"/>
    <d v="1900-01-11T10:02:23"/>
    <n v="5"/>
    <x v="1"/>
    <d v="2015-10-26T00:00:00"/>
    <x v="5"/>
  </r>
  <r>
    <s v="ID0300"/>
    <d v="2015-10-27T00:00:00"/>
    <x v="0"/>
    <x v="2"/>
    <s v="Y"/>
    <x v="0"/>
    <n v="80"/>
    <d v="1900-01-11T11:02:23"/>
    <n v="4"/>
    <x v="1"/>
    <d v="2015-10-27T00:00:00"/>
    <x v="5"/>
  </r>
  <r>
    <s v="ID0301"/>
    <d v="2015-10-28T00:00:00"/>
    <x v="7"/>
    <x v="2"/>
    <s v="N"/>
    <x v="1"/>
    <s v=""/>
    <d v="1900-01-11T12:02:23"/>
    <s v=""/>
    <x v="1"/>
    <d v="2015-10-28T00:00:00"/>
    <x v="5"/>
  </r>
  <r>
    <s v="ID0302"/>
    <d v="2015-10-29T00:00:00"/>
    <x v="5"/>
    <x v="0"/>
    <s v="Y"/>
    <x v="0"/>
    <n v="110"/>
    <d v="1900-01-11T13:02:23"/>
    <n v="2"/>
    <x v="1"/>
    <d v="2015-10-29T00:00:00"/>
    <x v="5"/>
  </r>
  <r>
    <s v="ID0303"/>
    <d v="2015-10-30T00:00:00"/>
    <x v="2"/>
    <x v="2"/>
    <s v="Y"/>
    <x v="0"/>
    <n v="26"/>
    <d v="1900-01-11T14:02:23"/>
    <n v="3"/>
    <x v="1"/>
    <d v="2015-10-30T00:00:00"/>
    <x v="5"/>
  </r>
  <r>
    <s v="ID0304"/>
    <d v="2015-10-31T00:00:00"/>
    <x v="3"/>
    <x v="1"/>
    <s v="N"/>
    <x v="1"/>
    <s v=""/>
    <d v="1900-01-11T15:02:23"/>
    <s v=""/>
    <x v="1"/>
    <d v="2015-10-31T00:00:00"/>
    <x v="5"/>
  </r>
  <r>
    <s v="ID0305"/>
    <d v="2015-11-01T00:00:00"/>
    <x v="5"/>
    <x v="3"/>
    <s v="Y"/>
    <x v="0"/>
    <n v="97"/>
    <d v="1900-01-11T16:02:23"/>
    <n v="3"/>
    <x v="1"/>
    <d v="2015-11-01T00:00:00"/>
    <x v="5"/>
  </r>
  <r>
    <s v="ID0306"/>
    <d v="2015-11-02T00:00:00"/>
    <x v="7"/>
    <x v="3"/>
    <s v="Y"/>
    <x v="1"/>
    <n v="82"/>
    <d v="1900-01-11T17:02:23"/>
    <n v="3"/>
    <x v="1"/>
    <d v="2015-11-02T00:00:00"/>
    <x v="5"/>
  </r>
  <r>
    <s v="ID0307"/>
    <d v="2015-11-03T00:00:00"/>
    <x v="1"/>
    <x v="4"/>
    <s v="Y"/>
    <x v="1"/>
    <n v="102"/>
    <d v="1900-01-11T18:02:23"/>
    <n v="5"/>
    <x v="1"/>
    <d v="2015-11-03T00:00:00"/>
    <x v="5"/>
  </r>
  <r>
    <s v="ID0308"/>
    <d v="2015-11-04T00:00:00"/>
    <x v="4"/>
    <x v="3"/>
    <s v="Y"/>
    <x v="0"/>
    <n v="120"/>
    <d v="1900-01-11T19:02:23"/>
    <n v="5"/>
    <x v="1"/>
    <d v="2015-11-04T00:00:00"/>
    <x v="5"/>
  </r>
  <r>
    <s v="ID0309"/>
    <d v="2015-11-05T00:00:00"/>
    <x v="3"/>
    <x v="4"/>
    <s v="Y"/>
    <x v="0"/>
    <n v="70"/>
    <d v="1900-01-11T20:02:23"/>
    <n v="3"/>
    <x v="1"/>
    <d v="2015-11-05T00:00:00"/>
    <x v="5"/>
  </r>
  <r>
    <s v="ID0310"/>
    <d v="2015-11-06T00:00:00"/>
    <x v="0"/>
    <x v="3"/>
    <s v="N"/>
    <x v="1"/>
    <s v=""/>
    <d v="1900-01-11T21:02:23"/>
    <s v=""/>
    <x v="1"/>
    <d v="2015-11-06T00:00:00"/>
    <x v="5"/>
  </r>
  <r>
    <s v="ID0311"/>
    <d v="2015-11-07T00:00:00"/>
    <x v="2"/>
    <x v="2"/>
    <s v="Y"/>
    <x v="0"/>
    <n v="122"/>
    <d v="1900-01-11T22:02:23"/>
    <n v="3"/>
    <x v="1"/>
    <d v="2015-11-07T00:00:00"/>
    <x v="5"/>
  </r>
  <r>
    <s v="ID0312"/>
    <d v="2015-11-08T00:00:00"/>
    <x v="6"/>
    <x v="4"/>
    <s v="N"/>
    <x v="1"/>
    <s v=""/>
    <d v="1900-01-11T23:02:23"/>
    <s v=""/>
    <x v="1"/>
    <d v="2015-11-08T00:00:00"/>
    <x v="5"/>
  </r>
  <r>
    <s v="ID0313"/>
    <d v="2015-11-09T00:00:00"/>
    <x v="5"/>
    <x v="2"/>
    <s v="Y"/>
    <x v="0"/>
    <n v="19"/>
    <d v="1900-01-12T00:02:23"/>
    <n v="1"/>
    <x v="1"/>
    <d v="2015-11-09T00:00:00"/>
    <x v="5"/>
  </r>
  <r>
    <s v="ID0314"/>
    <d v="2015-11-10T00:00:00"/>
    <x v="3"/>
    <x v="2"/>
    <s v="Y"/>
    <x v="0"/>
    <n v="71"/>
    <d v="1900-01-12T01:02:23"/>
    <n v="4"/>
    <x v="1"/>
    <d v="2015-11-10T00:00:00"/>
    <x v="5"/>
  </r>
  <r>
    <s v="ID0315"/>
    <d v="2015-11-11T00:00:00"/>
    <x v="5"/>
    <x v="1"/>
    <s v="Y"/>
    <x v="0"/>
    <n v="24"/>
    <d v="1900-01-12T02:02:23"/>
    <n v="1"/>
    <x v="1"/>
    <d v="2015-11-11T00:00:00"/>
    <x v="5"/>
  </r>
  <r>
    <s v="ID0316"/>
    <d v="2015-11-12T00:00:00"/>
    <x v="6"/>
    <x v="1"/>
    <s v="Y"/>
    <x v="0"/>
    <n v="67"/>
    <d v="1900-01-12T03:02:23"/>
    <n v="1"/>
    <x v="1"/>
    <d v="2015-11-12T00:00:00"/>
    <x v="5"/>
  </r>
  <r>
    <s v="ID0317"/>
    <d v="2015-11-13T00:00:00"/>
    <x v="6"/>
    <x v="4"/>
    <s v="Y"/>
    <x v="1"/>
    <n v="57"/>
    <d v="1900-01-12T04:02:23"/>
    <n v="3"/>
    <x v="1"/>
    <d v="2015-11-13T00:00:00"/>
    <x v="5"/>
  </r>
  <r>
    <s v="ID0318"/>
    <d v="2015-11-14T00:00:00"/>
    <x v="0"/>
    <x v="4"/>
    <s v="Y"/>
    <x v="0"/>
    <n v="108"/>
    <d v="1900-01-12T05:02:23"/>
    <n v="4"/>
    <x v="1"/>
    <d v="2015-11-14T00:00:00"/>
    <x v="5"/>
  </r>
  <r>
    <s v="ID0319"/>
    <d v="2015-11-15T00:00:00"/>
    <x v="2"/>
    <x v="2"/>
    <s v="Y"/>
    <x v="0"/>
    <n v="99"/>
    <d v="1900-01-12T06:02:23"/>
    <n v="4"/>
    <x v="1"/>
    <d v="2015-11-15T00:00:00"/>
    <x v="5"/>
  </r>
  <r>
    <s v="ID0320"/>
    <d v="2015-11-16T00:00:00"/>
    <x v="2"/>
    <x v="2"/>
    <s v="Y"/>
    <x v="0"/>
    <n v="56"/>
    <d v="1900-01-12T07:02:23"/>
    <n v="1"/>
    <x v="1"/>
    <d v="2015-11-16T00:00:00"/>
    <x v="5"/>
  </r>
  <r>
    <s v="ID0321"/>
    <d v="2015-11-17T00:00:00"/>
    <x v="2"/>
    <x v="2"/>
    <s v="Y"/>
    <x v="0"/>
    <n v="121"/>
    <d v="1900-01-12T08:02:23"/>
    <n v="3"/>
    <x v="1"/>
    <d v="2015-11-17T00:00:00"/>
    <x v="5"/>
  </r>
  <r>
    <s v="ID0322"/>
    <d v="2015-11-18T00:00:00"/>
    <x v="3"/>
    <x v="3"/>
    <s v="N"/>
    <x v="1"/>
    <s v=""/>
    <d v="1900-01-12T09:02:23"/>
    <s v=""/>
    <x v="1"/>
    <d v="2015-11-18T00:00:00"/>
    <x v="5"/>
  </r>
  <r>
    <s v="ID0323"/>
    <d v="2015-11-19T00:00:00"/>
    <x v="5"/>
    <x v="0"/>
    <s v="Y"/>
    <x v="0"/>
    <n v="72"/>
    <d v="1900-01-12T10:02:23"/>
    <n v="1"/>
    <x v="1"/>
    <d v="2015-11-19T00:00:00"/>
    <x v="5"/>
  </r>
  <r>
    <s v="ID0324"/>
    <d v="2015-11-20T00:00:00"/>
    <x v="3"/>
    <x v="0"/>
    <s v="Y"/>
    <x v="0"/>
    <n v="54"/>
    <d v="1900-01-12T11:02:23"/>
    <n v="4"/>
    <x v="1"/>
    <d v="2015-11-20T00:00:00"/>
    <x v="5"/>
  </r>
  <r>
    <s v="ID0325"/>
    <d v="2015-11-21T00:00:00"/>
    <x v="6"/>
    <x v="3"/>
    <s v="Y"/>
    <x v="0"/>
    <n v="30"/>
    <d v="1900-01-12T12:02:23"/>
    <n v="3"/>
    <x v="1"/>
    <d v="2015-11-21T00:00:00"/>
    <x v="5"/>
  </r>
  <r>
    <s v="ID0326"/>
    <d v="2015-11-22T00:00:00"/>
    <x v="4"/>
    <x v="2"/>
    <s v="Y"/>
    <x v="0"/>
    <n v="44"/>
    <d v="1900-01-12T13:02:23"/>
    <n v="2"/>
    <x v="1"/>
    <d v="2015-11-22T00:00:00"/>
    <x v="5"/>
  </r>
  <r>
    <s v="ID0327"/>
    <d v="2015-11-23T00:00:00"/>
    <x v="3"/>
    <x v="2"/>
    <s v="Y"/>
    <x v="1"/>
    <n v="97"/>
    <d v="1900-01-12T14:02:23"/>
    <n v="4"/>
    <x v="1"/>
    <d v="2015-11-23T00:00:00"/>
    <x v="5"/>
  </r>
  <r>
    <s v="ID0328"/>
    <d v="2015-11-24T00:00:00"/>
    <x v="4"/>
    <x v="4"/>
    <s v="Y"/>
    <x v="0"/>
    <n v="47"/>
    <d v="1900-01-12T15:02:23"/>
    <n v="3"/>
    <x v="1"/>
    <d v="2015-11-24T00:00:00"/>
    <x v="5"/>
  </r>
  <r>
    <s v="ID0329"/>
    <d v="2015-11-25T00:00:00"/>
    <x v="7"/>
    <x v="4"/>
    <s v="Y"/>
    <x v="0"/>
    <n v="53"/>
    <d v="1900-01-12T16:02:23"/>
    <n v="3"/>
    <x v="1"/>
    <d v="2015-11-25T00:00:00"/>
    <x v="5"/>
  </r>
  <r>
    <s v="ID0330"/>
    <d v="2015-11-26T00:00:00"/>
    <x v="7"/>
    <x v="0"/>
    <s v="N"/>
    <x v="1"/>
    <s v=""/>
    <d v="1900-01-12T17:02:23"/>
    <s v=""/>
    <x v="1"/>
    <d v="2015-11-26T00:00:00"/>
    <x v="5"/>
  </r>
  <r>
    <s v="ID0331"/>
    <d v="2015-11-27T00:00:00"/>
    <x v="6"/>
    <x v="2"/>
    <s v="N"/>
    <x v="1"/>
    <s v=""/>
    <d v="1900-01-12T18:02:23"/>
    <s v=""/>
    <x v="1"/>
    <d v="2015-11-27T00:00:00"/>
    <x v="5"/>
  </r>
  <r>
    <s v="ID0332"/>
    <d v="2015-11-28T00:00:00"/>
    <x v="4"/>
    <x v="4"/>
    <s v="N"/>
    <x v="1"/>
    <s v=""/>
    <d v="1900-01-12T19:02:23"/>
    <s v=""/>
    <x v="1"/>
    <d v="2015-11-28T00:00:00"/>
    <x v="5"/>
  </r>
  <r>
    <s v="ID0333"/>
    <d v="2015-11-29T00:00:00"/>
    <x v="2"/>
    <x v="3"/>
    <s v="Y"/>
    <x v="0"/>
    <n v="81"/>
    <d v="1900-01-12T20:02:23"/>
    <n v="3"/>
    <x v="1"/>
    <d v="2015-11-29T00:00:00"/>
    <x v="5"/>
  </r>
  <r>
    <s v="ID0334"/>
    <d v="2015-11-30T00:00:00"/>
    <x v="0"/>
    <x v="0"/>
    <s v="Y"/>
    <x v="0"/>
    <n v="11"/>
    <d v="1900-01-12T21:02:23"/>
    <n v="4"/>
    <x v="1"/>
    <d v="2015-11-30T00:00:00"/>
    <x v="5"/>
  </r>
  <r>
    <s v="ID0335"/>
    <d v="2015-12-01T00:00:00"/>
    <x v="6"/>
    <x v="2"/>
    <s v="Y"/>
    <x v="0"/>
    <n v="48"/>
    <d v="1900-01-12T22:02:23"/>
    <n v="5"/>
    <x v="1"/>
    <d v="2015-12-01T00:00:00"/>
    <x v="5"/>
  </r>
  <r>
    <s v="ID0336"/>
    <d v="2015-12-02T00:00:00"/>
    <x v="2"/>
    <x v="0"/>
    <s v="Y"/>
    <x v="0"/>
    <n v="37"/>
    <d v="1900-01-12T23:02:23"/>
    <n v="5"/>
    <x v="1"/>
    <d v="2015-12-02T00:00:00"/>
    <x v="5"/>
  </r>
  <r>
    <s v="ID0337"/>
    <d v="2015-12-03T00:00:00"/>
    <x v="6"/>
    <x v="1"/>
    <s v="Y"/>
    <x v="0"/>
    <n v="115"/>
    <d v="1900-01-13T00:02:23"/>
    <n v="4"/>
    <x v="1"/>
    <d v="2015-12-03T00:00:00"/>
    <x v="5"/>
  </r>
  <r>
    <s v="ID0338"/>
    <d v="2015-12-04T00:00:00"/>
    <x v="3"/>
    <x v="2"/>
    <s v="Y"/>
    <x v="0"/>
    <n v="81"/>
    <d v="1900-01-13T01:02:23"/>
    <n v="4"/>
    <x v="1"/>
    <d v="2015-12-04T00:00:00"/>
    <x v="5"/>
  </r>
  <r>
    <s v="ID0339"/>
    <d v="2015-12-05T00:00:00"/>
    <x v="1"/>
    <x v="0"/>
    <s v="N"/>
    <x v="1"/>
    <s v=""/>
    <d v="1900-01-13T02:02:23"/>
    <s v=""/>
    <x v="1"/>
    <d v="2015-12-05T00:00:00"/>
    <x v="5"/>
  </r>
  <r>
    <s v="ID0340"/>
    <d v="2015-12-06T00:00:00"/>
    <x v="4"/>
    <x v="3"/>
    <s v="Y"/>
    <x v="0"/>
    <n v="12"/>
    <d v="1900-01-13T03:02:23"/>
    <n v="5"/>
    <x v="1"/>
    <d v="2015-12-06T00:00:00"/>
    <x v="5"/>
  </r>
  <r>
    <s v="ID0341"/>
    <d v="2015-12-07T00:00:00"/>
    <x v="2"/>
    <x v="3"/>
    <s v="Y"/>
    <x v="0"/>
    <n v="75"/>
    <d v="1900-01-13T04:02:23"/>
    <n v="3"/>
    <x v="1"/>
    <d v="2015-12-07T00:00:00"/>
    <x v="5"/>
  </r>
  <r>
    <s v="ID0342"/>
    <d v="2015-12-08T00:00:00"/>
    <x v="4"/>
    <x v="0"/>
    <s v="Y"/>
    <x v="0"/>
    <n v="42"/>
    <d v="1900-01-13T05:02:23"/>
    <n v="4"/>
    <x v="1"/>
    <d v="2015-12-08T00:00:00"/>
    <x v="5"/>
  </r>
  <r>
    <s v="ID0343"/>
    <d v="2015-12-09T00:00:00"/>
    <x v="3"/>
    <x v="3"/>
    <s v="Y"/>
    <x v="0"/>
    <n v="96"/>
    <d v="1900-01-13T06:02:23"/>
    <n v="5"/>
    <x v="1"/>
    <d v="2015-12-09T00:00:00"/>
    <x v="5"/>
  </r>
  <r>
    <s v="ID0344"/>
    <d v="2015-12-10T00:00:00"/>
    <x v="2"/>
    <x v="2"/>
    <s v="Y"/>
    <x v="0"/>
    <n v="58"/>
    <d v="1900-01-13T07:02:23"/>
    <n v="5"/>
    <x v="1"/>
    <d v="2015-12-10T00:00:00"/>
    <x v="5"/>
  </r>
  <r>
    <s v="ID0345"/>
    <d v="2015-12-11T00:00:00"/>
    <x v="7"/>
    <x v="0"/>
    <s v="Y"/>
    <x v="0"/>
    <n v="62"/>
    <d v="1900-01-13T08:02:23"/>
    <n v="5"/>
    <x v="1"/>
    <d v="2015-12-11T00:00:00"/>
    <x v="6"/>
  </r>
  <r>
    <s v="ID0346"/>
    <d v="2015-12-12T00:00:00"/>
    <x v="3"/>
    <x v="2"/>
    <s v="Y"/>
    <x v="0"/>
    <n v="74"/>
    <d v="1900-01-13T09:02:23"/>
    <n v="5"/>
    <x v="1"/>
    <d v="2015-12-12T00:00:00"/>
    <x v="6"/>
  </r>
  <r>
    <s v="ID0347"/>
    <d v="2015-12-13T00:00:00"/>
    <x v="1"/>
    <x v="1"/>
    <s v="Y"/>
    <x v="0"/>
    <n v="26"/>
    <d v="1900-01-13T10:02:23"/>
    <n v="3"/>
    <x v="1"/>
    <d v="2015-12-13T00:00:00"/>
    <x v="6"/>
  </r>
  <r>
    <s v="ID0348"/>
    <d v="2015-12-14T00:00:00"/>
    <x v="0"/>
    <x v="1"/>
    <s v="N"/>
    <x v="1"/>
    <s v=""/>
    <d v="1900-01-13T11:02:23"/>
    <s v=""/>
    <x v="1"/>
    <d v="2015-12-14T00:00:00"/>
    <x v="6"/>
  </r>
  <r>
    <s v="ID0349"/>
    <d v="2015-12-15T00:00:00"/>
    <x v="5"/>
    <x v="1"/>
    <s v="Y"/>
    <x v="0"/>
    <n v="40"/>
    <d v="1900-01-13T12:02:23"/>
    <n v="2"/>
    <x v="1"/>
    <d v="2015-12-15T00:00:00"/>
    <x v="6"/>
  </r>
  <r>
    <s v="ID0350"/>
    <d v="2015-12-16T00:00:00"/>
    <x v="5"/>
    <x v="4"/>
    <s v="Y"/>
    <x v="0"/>
    <n v="12"/>
    <d v="1900-01-13T13:02:23"/>
    <n v="3"/>
    <x v="1"/>
    <d v="2015-12-16T00:00:00"/>
    <x v="6"/>
  </r>
  <r>
    <s v="ID0351"/>
    <d v="2015-12-17T00:00:00"/>
    <x v="5"/>
    <x v="0"/>
    <s v="Y"/>
    <x v="0"/>
    <n v="114"/>
    <d v="1900-01-13T14:02:23"/>
    <n v="5"/>
    <x v="1"/>
    <d v="2015-12-17T00:00:00"/>
    <x v="6"/>
  </r>
  <r>
    <s v="ID0352"/>
    <d v="2015-12-18T00:00:00"/>
    <x v="1"/>
    <x v="0"/>
    <s v="Y"/>
    <x v="0"/>
    <n v="85"/>
    <d v="1900-01-13T15:02:23"/>
    <n v="4"/>
    <x v="1"/>
    <d v="2015-12-18T00:00:00"/>
    <x v="6"/>
  </r>
  <r>
    <s v="ID0353"/>
    <d v="2015-12-19T00:00:00"/>
    <x v="0"/>
    <x v="3"/>
    <s v="Y"/>
    <x v="0"/>
    <n v="52"/>
    <d v="1900-01-13T16:02:23"/>
    <n v="5"/>
    <x v="1"/>
    <d v="2015-12-19T00:00:00"/>
    <x v="6"/>
  </r>
  <r>
    <s v="ID0354"/>
    <d v="2015-12-20T00:00:00"/>
    <x v="3"/>
    <x v="4"/>
    <s v="Y"/>
    <x v="0"/>
    <n v="60"/>
    <d v="1900-01-13T17:02:23"/>
    <n v="3"/>
    <x v="1"/>
    <d v="2015-12-20T00:00:00"/>
    <x v="6"/>
  </r>
  <r>
    <s v="ID0355"/>
    <d v="2015-12-21T00:00:00"/>
    <x v="5"/>
    <x v="3"/>
    <s v="Y"/>
    <x v="0"/>
    <n v="76"/>
    <d v="1900-01-13T18:02:23"/>
    <n v="4"/>
    <x v="1"/>
    <d v="2015-12-21T00:00:00"/>
    <x v="6"/>
  </r>
  <r>
    <s v="ID0356"/>
    <d v="2015-12-22T00:00:00"/>
    <x v="2"/>
    <x v="0"/>
    <s v="N"/>
    <x v="1"/>
    <s v=""/>
    <d v="1900-01-13T19:02:23"/>
    <s v=""/>
    <x v="1"/>
    <d v="2015-12-22T00:00:00"/>
    <x v="6"/>
  </r>
  <r>
    <s v="ID0357"/>
    <d v="2015-12-23T00:00:00"/>
    <x v="1"/>
    <x v="4"/>
    <s v="N"/>
    <x v="1"/>
    <s v=""/>
    <d v="1900-01-13T20:02:23"/>
    <s v=""/>
    <x v="1"/>
    <d v="2015-12-23T00:00:00"/>
    <x v="6"/>
  </r>
  <r>
    <s v="ID0358"/>
    <d v="2015-12-24T00:00:00"/>
    <x v="5"/>
    <x v="4"/>
    <s v="Y"/>
    <x v="0"/>
    <n v="25"/>
    <d v="1900-01-13T21:02:23"/>
    <n v="5"/>
    <x v="1"/>
    <d v="2015-12-24T00:00:00"/>
    <x v="6"/>
  </r>
  <r>
    <s v="ID0359"/>
    <d v="2015-12-25T00:00:00"/>
    <x v="3"/>
    <x v="4"/>
    <s v="Y"/>
    <x v="0"/>
    <n v="37"/>
    <d v="1900-01-13T22:02:23"/>
    <n v="3"/>
    <x v="1"/>
    <d v="2015-12-25T00:00:00"/>
    <x v="6"/>
  </r>
  <r>
    <s v="ID0360"/>
    <d v="2015-12-26T00:00:00"/>
    <x v="7"/>
    <x v="3"/>
    <s v="Y"/>
    <x v="0"/>
    <n v="71"/>
    <d v="1900-01-13T23:02:23"/>
    <n v="3"/>
    <x v="1"/>
    <d v="2015-12-26T00:00:00"/>
    <x v="6"/>
  </r>
  <r>
    <s v="ID0361"/>
    <d v="2015-12-27T00:00:00"/>
    <x v="4"/>
    <x v="3"/>
    <s v="Y"/>
    <x v="0"/>
    <n v="76"/>
    <d v="1900-01-14T00:02:23"/>
    <n v="1"/>
    <x v="1"/>
    <d v="2015-12-27T00:00:00"/>
    <x v="6"/>
  </r>
  <r>
    <s v="ID0362"/>
    <d v="2015-12-28T00:00:00"/>
    <x v="2"/>
    <x v="1"/>
    <s v="Y"/>
    <x v="0"/>
    <n v="66"/>
    <d v="1900-01-14T01:02:23"/>
    <n v="3"/>
    <x v="1"/>
    <d v="2015-12-28T00:00:00"/>
    <x v="6"/>
  </r>
  <r>
    <s v="ID0363"/>
    <d v="2015-12-29T00:00:00"/>
    <x v="0"/>
    <x v="3"/>
    <s v="Y"/>
    <x v="0"/>
    <n v="72"/>
    <d v="1900-01-14T02:02:23"/>
    <n v="3"/>
    <x v="1"/>
    <d v="2015-12-29T00:00:00"/>
    <x v="6"/>
  </r>
  <r>
    <s v="ID0364"/>
    <d v="2015-12-30T00:00:00"/>
    <x v="4"/>
    <x v="3"/>
    <s v="Y"/>
    <x v="0"/>
    <n v="47"/>
    <d v="1900-01-14T03:02:23"/>
    <n v="5"/>
    <x v="1"/>
    <d v="2015-12-30T00:00:00"/>
    <x v="6"/>
  </r>
  <r>
    <s v="ID0365"/>
    <d v="2015-12-31T00:00:00"/>
    <x v="4"/>
    <x v="2"/>
    <s v="N"/>
    <x v="1"/>
    <s v=""/>
    <d v="1900-01-14T04:02:23"/>
    <s v=""/>
    <x v="1"/>
    <d v="2015-12-31T00:00:00"/>
    <x v="6"/>
  </r>
  <r>
    <s v="ID0366"/>
    <d v="2016-01-01T00:00:00"/>
    <x v="3"/>
    <x v="2"/>
    <s v="Y"/>
    <x v="0"/>
    <n v="29"/>
    <d v="1900-01-14T05:02:23"/>
    <n v="5"/>
    <x v="1"/>
    <d v="2016-01-01T00:00:00"/>
    <x v="6"/>
  </r>
  <r>
    <s v="ID0367"/>
    <d v="2016-01-02T00:00:00"/>
    <x v="7"/>
    <x v="4"/>
    <s v="N"/>
    <x v="1"/>
    <s v=""/>
    <d v="1900-01-14T06:02:23"/>
    <s v=""/>
    <x v="1"/>
    <d v="2016-01-02T00:00:00"/>
    <x v="6"/>
  </r>
  <r>
    <s v="ID0368"/>
    <d v="2016-01-03T00:00:00"/>
    <x v="1"/>
    <x v="0"/>
    <s v="Y"/>
    <x v="0"/>
    <n v="122"/>
    <d v="1900-01-14T07:02:23"/>
    <n v="4"/>
    <x v="1"/>
    <d v="2016-01-03T00:00:00"/>
    <x v="6"/>
  </r>
  <r>
    <s v="ID0369"/>
    <d v="2016-01-04T00:00:00"/>
    <x v="3"/>
    <x v="1"/>
    <s v="Y"/>
    <x v="0"/>
    <n v="52"/>
    <d v="1900-01-14T08:02:23"/>
    <n v="5"/>
    <x v="1"/>
    <d v="2016-01-04T00:00:00"/>
    <x v="6"/>
  </r>
  <r>
    <s v="ID0370"/>
    <d v="2016-01-05T00:00:00"/>
    <x v="6"/>
    <x v="3"/>
    <s v="Y"/>
    <x v="0"/>
    <n v="33"/>
    <d v="1900-01-14T09:02:23"/>
    <n v="4"/>
    <x v="1"/>
    <d v="2016-01-05T00:00:00"/>
    <x v="6"/>
  </r>
  <r>
    <s v="ID0371"/>
    <d v="2016-01-06T00:00:00"/>
    <x v="5"/>
    <x v="2"/>
    <s v="Y"/>
    <x v="0"/>
    <n v="123"/>
    <d v="1900-01-14T10:02:23"/>
    <n v="3"/>
    <x v="1"/>
    <d v="2016-01-06T00:00:00"/>
    <x v="6"/>
  </r>
  <r>
    <s v="ID0372"/>
    <d v="2016-01-07T00:00:00"/>
    <x v="3"/>
    <x v="1"/>
    <s v="Y"/>
    <x v="0"/>
    <n v="23"/>
    <d v="1900-01-14T11:02:23"/>
    <n v="4"/>
    <x v="1"/>
    <d v="2016-01-07T00:00:00"/>
    <x v="6"/>
  </r>
  <r>
    <s v="ID0373"/>
    <d v="2016-01-08T00:00:00"/>
    <x v="1"/>
    <x v="4"/>
    <s v="N"/>
    <x v="1"/>
    <s v=""/>
    <d v="1900-01-14T12:02:23"/>
    <s v=""/>
    <x v="1"/>
    <d v="2016-01-08T00:00:00"/>
    <x v="6"/>
  </r>
  <r>
    <s v="ID0374"/>
    <d v="2016-01-09T00:00:00"/>
    <x v="2"/>
    <x v="3"/>
    <s v="Y"/>
    <x v="1"/>
    <n v="29"/>
    <d v="1900-01-14T13:02:23"/>
    <n v="5"/>
    <x v="1"/>
    <d v="2016-01-09T00:00:00"/>
    <x v="6"/>
  </r>
  <r>
    <s v="ID0375"/>
    <d v="2016-01-10T00:00:00"/>
    <x v="3"/>
    <x v="0"/>
    <s v="N"/>
    <x v="1"/>
    <s v=""/>
    <d v="1900-01-14T14:02:23"/>
    <s v=""/>
    <x v="1"/>
    <d v="2016-01-10T00:00:00"/>
    <x v="6"/>
  </r>
  <r>
    <s v="ID0376"/>
    <d v="2016-01-11T00:00:00"/>
    <x v="1"/>
    <x v="4"/>
    <s v="Y"/>
    <x v="0"/>
    <n v="54"/>
    <d v="1900-01-14T15:02:23"/>
    <n v="5"/>
    <x v="1"/>
    <d v="2016-01-11T00:00:00"/>
    <x v="6"/>
  </r>
  <r>
    <s v="ID0377"/>
    <d v="2016-01-12T00:00:00"/>
    <x v="7"/>
    <x v="4"/>
    <s v="Y"/>
    <x v="0"/>
    <n v="14"/>
    <d v="1900-01-14T16:02:23"/>
    <n v="4"/>
    <x v="1"/>
    <d v="2016-01-12T00:00:00"/>
    <x v="6"/>
  </r>
  <r>
    <s v="ID0378"/>
    <d v="2016-01-13T00:00:00"/>
    <x v="7"/>
    <x v="2"/>
    <s v="Y"/>
    <x v="0"/>
    <n v="11"/>
    <d v="1900-01-14T17:02:23"/>
    <n v="3"/>
    <x v="1"/>
    <d v="2016-01-13T00:00:00"/>
    <x v="6"/>
  </r>
  <r>
    <s v="ID0379"/>
    <d v="2016-01-14T00:00:00"/>
    <x v="5"/>
    <x v="2"/>
    <s v="Y"/>
    <x v="0"/>
    <n v="84"/>
    <d v="1900-01-14T18:02:23"/>
    <n v="1"/>
    <x v="1"/>
    <d v="2016-01-14T00:00:00"/>
    <x v="6"/>
  </r>
  <r>
    <s v="ID0380"/>
    <d v="2016-01-15T00:00:00"/>
    <x v="6"/>
    <x v="2"/>
    <s v="Y"/>
    <x v="0"/>
    <n v="21"/>
    <d v="1900-01-14T19:02:23"/>
    <n v="4"/>
    <x v="1"/>
    <d v="2016-01-15T00:00:00"/>
    <x v="6"/>
  </r>
  <r>
    <s v="ID0381"/>
    <d v="2016-01-16T00:00:00"/>
    <x v="6"/>
    <x v="1"/>
    <s v="Y"/>
    <x v="1"/>
    <n v="81"/>
    <d v="1900-01-14T20:02:23"/>
    <n v="3"/>
    <x v="1"/>
    <d v="2016-01-16T00:00:00"/>
    <x v="6"/>
  </r>
  <r>
    <s v="ID0382"/>
    <d v="2016-01-17T00:00:00"/>
    <x v="7"/>
    <x v="2"/>
    <s v="N"/>
    <x v="1"/>
    <s v=""/>
    <d v="1900-01-14T21:02:23"/>
    <s v=""/>
    <x v="1"/>
    <d v="2016-01-17T00:00:00"/>
    <x v="6"/>
  </r>
  <r>
    <s v="ID0383"/>
    <d v="2016-01-18T00:00:00"/>
    <x v="0"/>
    <x v="3"/>
    <s v="N"/>
    <x v="1"/>
    <s v=""/>
    <d v="1900-01-14T22:02:23"/>
    <s v=""/>
    <x v="1"/>
    <d v="2016-01-18T00:00:00"/>
    <x v="6"/>
  </r>
  <r>
    <s v="ID0384"/>
    <d v="2016-01-19T00:00:00"/>
    <x v="2"/>
    <x v="1"/>
    <s v="Y"/>
    <x v="0"/>
    <n v="84"/>
    <d v="1900-01-14T23:02:23"/>
    <n v="4"/>
    <x v="1"/>
    <d v="2016-01-19T00:00:00"/>
    <x v="6"/>
  </r>
  <r>
    <s v="ID0385"/>
    <d v="2016-01-20T00:00:00"/>
    <x v="6"/>
    <x v="4"/>
    <s v="Y"/>
    <x v="0"/>
    <n v="118"/>
    <d v="1900-01-15T00:02:23"/>
    <n v="2"/>
    <x v="1"/>
    <d v="2016-01-20T00:00:00"/>
    <x v="6"/>
  </r>
  <r>
    <s v="ID0386"/>
    <d v="2016-01-21T00:00:00"/>
    <x v="1"/>
    <x v="1"/>
    <s v="Y"/>
    <x v="0"/>
    <n v="35"/>
    <d v="1900-01-15T01:02:23"/>
    <n v="2"/>
    <x v="1"/>
    <d v="2016-01-21T00:00:00"/>
    <x v="6"/>
  </r>
  <r>
    <s v="ID0387"/>
    <d v="2016-01-22T00:00:00"/>
    <x v="7"/>
    <x v="2"/>
    <s v="Y"/>
    <x v="0"/>
    <n v="82"/>
    <d v="1900-01-15T02:02:23"/>
    <n v="3"/>
    <x v="1"/>
    <d v="2016-01-22T00:00:00"/>
    <x v="6"/>
  </r>
  <r>
    <s v="ID0388"/>
    <d v="2016-01-23T00:00:00"/>
    <x v="4"/>
    <x v="4"/>
    <s v="Y"/>
    <x v="0"/>
    <n v="119"/>
    <d v="1900-01-15T03:02:23"/>
    <n v="4"/>
    <x v="1"/>
    <d v="2016-01-23T00:00:00"/>
    <x v="6"/>
  </r>
  <r>
    <s v="ID0389"/>
    <d v="2016-01-24T00:00:00"/>
    <x v="4"/>
    <x v="0"/>
    <s v="Y"/>
    <x v="0"/>
    <n v="107"/>
    <d v="1900-01-15T04:02:23"/>
    <n v="2"/>
    <x v="1"/>
    <d v="2016-01-24T00:00:00"/>
    <x v="6"/>
  </r>
  <r>
    <s v="ID0390"/>
    <d v="2016-01-25T00:00:00"/>
    <x v="5"/>
    <x v="0"/>
    <s v="Y"/>
    <x v="0"/>
    <n v="86"/>
    <d v="1900-01-15T05:02:23"/>
    <n v="4"/>
    <x v="1"/>
    <d v="2016-01-25T00:00:00"/>
    <x v="6"/>
  </r>
  <r>
    <s v="ID0391"/>
    <d v="2016-01-26T00:00:00"/>
    <x v="0"/>
    <x v="4"/>
    <s v="Y"/>
    <x v="0"/>
    <n v="76"/>
    <d v="1900-01-15T06:02:23"/>
    <n v="4"/>
    <x v="1"/>
    <d v="2016-01-26T00:00:00"/>
    <x v="6"/>
  </r>
  <r>
    <s v="ID0392"/>
    <d v="2016-01-27T00:00:00"/>
    <x v="2"/>
    <x v="4"/>
    <s v="Y"/>
    <x v="1"/>
    <n v="78"/>
    <d v="1900-01-15T07:02:23"/>
    <n v="3"/>
    <x v="1"/>
    <d v="2016-01-27T00:00:00"/>
    <x v="6"/>
  </r>
  <r>
    <s v="ID0393"/>
    <d v="2016-01-28T00:00:00"/>
    <x v="4"/>
    <x v="3"/>
    <s v="Y"/>
    <x v="0"/>
    <n v="118"/>
    <d v="1900-01-15T08:02:23"/>
    <n v="3"/>
    <x v="1"/>
    <d v="2016-01-28T00:00:00"/>
    <x v="6"/>
  </r>
  <r>
    <s v="ID0394"/>
    <d v="2016-01-29T00:00:00"/>
    <x v="0"/>
    <x v="1"/>
    <s v="N"/>
    <x v="1"/>
    <s v=""/>
    <d v="1900-01-15T09:02:23"/>
    <s v=""/>
    <x v="1"/>
    <d v="2016-01-29T00:00:00"/>
    <x v="6"/>
  </r>
  <r>
    <s v="ID0395"/>
    <d v="2016-01-30T00:00:00"/>
    <x v="5"/>
    <x v="3"/>
    <s v="Y"/>
    <x v="0"/>
    <n v="47"/>
    <d v="1900-01-15T10:02:23"/>
    <n v="5"/>
    <x v="1"/>
    <d v="2016-01-30T00:00:00"/>
    <x v="6"/>
  </r>
  <r>
    <s v="ID0396"/>
    <d v="2016-01-31T00:00:00"/>
    <x v="0"/>
    <x v="3"/>
    <s v="Y"/>
    <x v="0"/>
    <n v="86"/>
    <d v="1900-01-15T11:02:23"/>
    <n v="2"/>
    <x v="1"/>
    <d v="2016-01-31T00:00:00"/>
    <x v="6"/>
  </r>
  <r>
    <s v="ID0397"/>
    <d v="2016-02-01T00:00:00"/>
    <x v="3"/>
    <x v="1"/>
    <s v="Y"/>
    <x v="0"/>
    <n v="76"/>
    <d v="1900-01-15T12:02:23"/>
    <n v="3"/>
    <x v="1"/>
    <d v="2016-02-01T00:00:00"/>
    <x v="6"/>
  </r>
  <r>
    <s v="ID0398"/>
    <d v="2016-02-02T00:00:00"/>
    <x v="4"/>
    <x v="2"/>
    <s v="Y"/>
    <x v="0"/>
    <n v="32"/>
    <d v="1900-01-15T13:02:23"/>
    <n v="4"/>
    <x v="1"/>
    <d v="2016-02-02T00:00:00"/>
    <x v="6"/>
  </r>
  <r>
    <s v="ID0399"/>
    <d v="2016-02-03T00:00:00"/>
    <x v="5"/>
    <x v="3"/>
    <s v="Y"/>
    <x v="0"/>
    <n v="98"/>
    <d v="1900-01-15T14:02:23"/>
    <n v="5"/>
    <x v="1"/>
    <d v="2016-02-03T00:00:00"/>
    <x v="0"/>
  </r>
  <r>
    <s v="ID0400"/>
    <d v="2016-02-04T00:00:00"/>
    <x v="4"/>
    <x v="1"/>
    <s v="Y"/>
    <x v="0"/>
    <n v="86"/>
    <d v="1900-01-15T15:02:23"/>
    <n v="4"/>
    <x v="1"/>
    <d v="2016-02-04T00:00:00"/>
    <x v="0"/>
  </r>
  <r>
    <s v="ID0401"/>
    <d v="2016-02-05T00:00:00"/>
    <x v="0"/>
    <x v="1"/>
    <s v="Y"/>
    <x v="0"/>
    <n v="37"/>
    <d v="1900-01-15T16:02:23"/>
    <n v="3"/>
    <x v="1"/>
    <d v="2016-02-05T00:00:00"/>
    <x v="0"/>
  </r>
  <r>
    <s v="ID0402"/>
    <d v="2016-02-06T00:00:00"/>
    <x v="3"/>
    <x v="3"/>
    <s v="Y"/>
    <x v="0"/>
    <n v="15"/>
    <d v="1900-01-15T17:02:23"/>
    <n v="5"/>
    <x v="1"/>
    <d v="2016-02-06T00:00:00"/>
    <x v="0"/>
  </r>
  <r>
    <s v="ID0403"/>
    <d v="2016-02-07T00:00:00"/>
    <x v="0"/>
    <x v="0"/>
    <s v="Y"/>
    <x v="0"/>
    <n v="114"/>
    <d v="1900-01-15T18:02:23"/>
    <n v="5"/>
    <x v="1"/>
    <d v="2016-02-07T00:00:00"/>
    <x v="0"/>
  </r>
  <r>
    <s v="ID0404"/>
    <d v="2016-02-08T00:00:00"/>
    <x v="2"/>
    <x v="2"/>
    <s v="N"/>
    <x v="1"/>
    <s v=""/>
    <d v="1900-01-15T19:02:23"/>
    <s v=""/>
    <x v="1"/>
    <d v="2016-02-08T00:00:00"/>
    <x v="0"/>
  </r>
  <r>
    <s v="ID0405"/>
    <d v="2016-02-09T00:00:00"/>
    <x v="4"/>
    <x v="1"/>
    <s v="N"/>
    <x v="1"/>
    <s v=""/>
    <d v="1900-01-15T20:02:23"/>
    <s v=""/>
    <x v="1"/>
    <d v="2016-02-09T00:00:00"/>
    <x v="0"/>
  </r>
  <r>
    <s v="ID0406"/>
    <d v="2016-02-10T00:00:00"/>
    <x v="6"/>
    <x v="4"/>
    <s v="N"/>
    <x v="1"/>
    <s v=""/>
    <d v="1900-01-15T21:02:23"/>
    <s v=""/>
    <x v="1"/>
    <d v="2016-02-10T00:00:00"/>
    <x v="0"/>
  </r>
  <r>
    <s v="ID0407"/>
    <d v="2016-02-11T00:00:00"/>
    <x v="6"/>
    <x v="4"/>
    <s v="Y"/>
    <x v="1"/>
    <n v="23"/>
    <d v="1900-01-15T22:02:23"/>
    <n v="3"/>
    <x v="1"/>
    <d v="2016-02-11T00:00:00"/>
    <x v="0"/>
  </r>
  <r>
    <s v="ID0408"/>
    <d v="2016-02-12T00:00:00"/>
    <x v="7"/>
    <x v="2"/>
    <s v="N"/>
    <x v="1"/>
    <s v=""/>
    <d v="1900-01-15T23:02:23"/>
    <s v=""/>
    <x v="1"/>
    <d v="2016-02-12T00:00:00"/>
    <x v="0"/>
  </r>
  <r>
    <s v="ID0409"/>
    <d v="2016-02-13T00:00:00"/>
    <x v="5"/>
    <x v="3"/>
    <s v="Y"/>
    <x v="0"/>
    <n v="69"/>
    <d v="1900-01-16T00:02:23"/>
    <n v="3"/>
    <x v="1"/>
    <d v="2016-02-13T00:00:00"/>
    <x v="0"/>
  </r>
  <r>
    <s v="ID0410"/>
    <d v="2016-02-14T00:00:00"/>
    <x v="2"/>
    <x v="0"/>
    <s v="Y"/>
    <x v="0"/>
    <n v="15"/>
    <d v="1900-01-16T01:02:23"/>
    <n v="4"/>
    <x v="1"/>
    <d v="2016-02-14T00:00:00"/>
    <x v="0"/>
  </r>
  <r>
    <s v="ID0411"/>
    <d v="2016-02-15T00:00:00"/>
    <x v="1"/>
    <x v="1"/>
    <s v="Y"/>
    <x v="0"/>
    <n v="119"/>
    <d v="1900-01-16T02:02:23"/>
    <n v="3"/>
    <x v="1"/>
    <d v="2016-02-15T00:00:00"/>
    <x v="0"/>
  </r>
  <r>
    <s v="ID0412"/>
    <d v="2016-02-16T00:00:00"/>
    <x v="1"/>
    <x v="4"/>
    <s v="Y"/>
    <x v="0"/>
    <n v="68"/>
    <d v="1900-01-16T03:02:23"/>
    <n v="1"/>
    <x v="1"/>
    <d v="2016-02-16T00:00:00"/>
    <x v="0"/>
  </r>
  <r>
    <s v="ID0413"/>
    <d v="2016-02-17T00:00:00"/>
    <x v="0"/>
    <x v="0"/>
    <s v="Y"/>
    <x v="0"/>
    <n v="115"/>
    <d v="1900-01-16T04:02:23"/>
    <n v="3"/>
    <x v="1"/>
    <d v="2016-02-17T00:00:00"/>
    <x v="0"/>
  </r>
  <r>
    <s v="ID0414"/>
    <d v="2016-02-18T00:00:00"/>
    <x v="5"/>
    <x v="0"/>
    <s v="Y"/>
    <x v="0"/>
    <n v="84"/>
    <d v="1900-01-16T05:02:23"/>
    <n v="5"/>
    <x v="1"/>
    <d v="2016-02-18T00:00:00"/>
    <x v="0"/>
  </r>
  <r>
    <s v="ID0415"/>
    <d v="2016-02-19T00:00:00"/>
    <x v="7"/>
    <x v="0"/>
    <s v="Y"/>
    <x v="1"/>
    <n v="59"/>
    <d v="1900-01-16T06:02:23"/>
    <n v="4"/>
    <x v="1"/>
    <d v="2016-02-19T00:00:00"/>
    <x v="0"/>
  </r>
  <r>
    <s v="ID0416"/>
    <d v="2016-02-20T00:00:00"/>
    <x v="0"/>
    <x v="1"/>
    <s v="Y"/>
    <x v="1"/>
    <n v="112"/>
    <d v="1900-01-16T07:02:23"/>
    <n v="4"/>
    <x v="1"/>
    <d v="2016-02-20T00:00:00"/>
    <x v="0"/>
  </r>
  <r>
    <s v="ID0417"/>
    <d v="2016-02-21T00:00:00"/>
    <x v="7"/>
    <x v="0"/>
    <s v="N"/>
    <x v="1"/>
    <s v=""/>
    <d v="1900-01-16T08:02:23"/>
    <s v=""/>
    <x v="1"/>
    <d v="2016-02-21T00:00:00"/>
    <x v="0"/>
  </r>
  <r>
    <s v="ID0418"/>
    <d v="2016-02-22T00:00:00"/>
    <x v="7"/>
    <x v="3"/>
    <s v="Y"/>
    <x v="0"/>
    <n v="39"/>
    <d v="1900-01-16T09:02:23"/>
    <n v="3"/>
    <x v="1"/>
    <d v="2016-02-22T00:00:00"/>
    <x v="0"/>
  </r>
  <r>
    <s v="ID0419"/>
    <d v="2016-02-23T00:00:00"/>
    <x v="4"/>
    <x v="4"/>
    <s v="Y"/>
    <x v="0"/>
    <n v="31"/>
    <d v="1900-01-16T10:02:23"/>
    <n v="5"/>
    <x v="1"/>
    <d v="2016-02-23T00:00:00"/>
    <x v="0"/>
  </r>
  <r>
    <s v="ID0420"/>
    <d v="2016-02-24T00:00:00"/>
    <x v="7"/>
    <x v="4"/>
    <s v="Y"/>
    <x v="0"/>
    <n v="112"/>
    <d v="1900-01-16T11:02:23"/>
    <n v="2"/>
    <x v="1"/>
    <d v="2016-02-24T00:00:00"/>
    <x v="0"/>
  </r>
  <r>
    <s v="ID0421"/>
    <d v="2016-02-25T00:00:00"/>
    <x v="3"/>
    <x v="4"/>
    <s v="Y"/>
    <x v="0"/>
    <n v="49"/>
    <d v="1900-01-16T12:02:23"/>
    <n v="4"/>
    <x v="1"/>
    <d v="2016-02-25T00:00:00"/>
    <x v="0"/>
  </r>
  <r>
    <s v="ID0422"/>
    <d v="2016-02-26T00:00:00"/>
    <x v="3"/>
    <x v="1"/>
    <s v="Y"/>
    <x v="0"/>
    <n v="18"/>
    <d v="1900-01-16T13:02:23"/>
    <n v="3"/>
    <x v="1"/>
    <d v="2016-02-26T00:00:00"/>
    <x v="0"/>
  </r>
  <r>
    <s v="ID0423"/>
    <d v="2016-02-27T00:00:00"/>
    <x v="2"/>
    <x v="1"/>
    <s v="Y"/>
    <x v="0"/>
    <n v="80"/>
    <d v="1900-01-16T14:02:23"/>
    <n v="4"/>
    <x v="1"/>
    <d v="2016-02-27T00:00:00"/>
    <x v="0"/>
  </r>
  <r>
    <s v="ID0424"/>
    <d v="2016-02-28T00:00:00"/>
    <x v="7"/>
    <x v="3"/>
    <s v="Y"/>
    <x v="0"/>
    <n v="57"/>
    <d v="1900-01-16T15:02:23"/>
    <n v="3"/>
    <x v="1"/>
    <d v="2016-02-28T00:00:00"/>
    <x v="0"/>
  </r>
  <r>
    <s v="ID0425"/>
    <d v="2016-02-29T00:00:00"/>
    <x v="2"/>
    <x v="0"/>
    <s v="N"/>
    <x v="1"/>
    <s v=""/>
    <d v="1900-01-16T16:02:23"/>
    <s v=""/>
    <x v="1"/>
    <d v="2016-02-29T00:00:00"/>
    <x v="0"/>
  </r>
  <r>
    <s v="ID0426"/>
    <d v="2016-03-01T00:00:00"/>
    <x v="0"/>
    <x v="0"/>
    <s v="Y"/>
    <x v="1"/>
    <n v="87"/>
    <d v="1900-01-16T17:02:23"/>
    <n v="4"/>
    <x v="1"/>
    <d v="2016-03-01T00:00:00"/>
    <x v="0"/>
  </r>
  <r>
    <s v="ID0427"/>
    <d v="2016-03-02T00:00:00"/>
    <x v="0"/>
    <x v="2"/>
    <s v="N"/>
    <x v="1"/>
    <s v=""/>
    <d v="1900-01-16T18:02:23"/>
    <s v=""/>
    <x v="1"/>
    <d v="2016-03-02T00:00:00"/>
    <x v="0"/>
  </r>
  <r>
    <s v="ID0428"/>
    <d v="2016-03-03T00:00:00"/>
    <x v="3"/>
    <x v="4"/>
    <s v="Y"/>
    <x v="0"/>
    <n v="81"/>
    <d v="1900-01-16T19:02:23"/>
    <n v="3"/>
    <x v="1"/>
    <d v="2016-03-03T00:00:00"/>
    <x v="0"/>
  </r>
  <r>
    <s v="ID0429"/>
    <d v="2016-03-04T00:00:00"/>
    <x v="5"/>
    <x v="1"/>
    <s v="N"/>
    <x v="1"/>
    <s v=""/>
    <d v="1900-01-16T20:02:23"/>
    <s v=""/>
    <x v="1"/>
    <d v="2016-03-04T00:00:00"/>
    <x v="0"/>
  </r>
  <r>
    <s v="ID0430"/>
    <d v="2016-03-05T00:00:00"/>
    <x v="4"/>
    <x v="4"/>
    <s v="Y"/>
    <x v="0"/>
    <n v="47"/>
    <d v="1900-01-16T21:02:23"/>
    <n v="5"/>
    <x v="1"/>
    <d v="2016-03-05T00:00:00"/>
    <x v="0"/>
  </r>
  <r>
    <s v="ID0431"/>
    <d v="2016-03-06T00:00:00"/>
    <x v="5"/>
    <x v="4"/>
    <s v="Y"/>
    <x v="0"/>
    <n v="57"/>
    <d v="1900-01-16T22:02:23"/>
    <n v="4"/>
    <x v="1"/>
    <d v="2016-03-06T00:00:00"/>
    <x v="0"/>
  </r>
  <r>
    <s v="ID0432"/>
    <d v="2016-03-07T00:00:00"/>
    <x v="1"/>
    <x v="2"/>
    <s v="N"/>
    <x v="1"/>
    <s v=""/>
    <d v="1900-01-16T23:02:23"/>
    <s v=""/>
    <x v="1"/>
    <d v="2016-03-07T00:00:00"/>
    <x v="0"/>
  </r>
  <r>
    <s v="ID0433"/>
    <d v="2016-03-08T00:00:00"/>
    <x v="5"/>
    <x v="0"/>
    <s v="Y"/>
    <x v="0"/>
    <n v="104"/>
    <d v="1900-01-17T00:02:23"/>
    <n v="4"/>
    <x v="1"/>
    <d v="2016-03-08T00:00:00"/>
    <x v="0"/>
  </r>
  <r>
    <s v="ID0434"/>
    <d v="2016-03-09T00:00:00"/>
    <x v="1"/>
    <x v="3"/>
    <s v="Y"/>
    <x v="0"/>
    <n v="16"/>
    <d v="1900-01-17T01:02:23"/>
    <n v="3"/>
    <x v="1"/>
    <d v="2016-03-09T00:00:00"/>
    <x v="0"/>
  </r>
  <r>
    <s v="ID0435"/>
    <d v="2016-03-10T00:00:00"/>
    <x v="3"/>
    <x v="4"/>
    <s v="Y"/>
    <x v="0"/>
    <n v="37"/>
    <d v="1900-01-17T02:02:23"/>
    <n v="4"/>
    <x v="1"/>
    <d v="2016-03-10T00:00:00"/>
    <x v="0"/>
  </r>
  <r>
    <s v="ID0436"/>
    <d v="2016-03-11T00:00:00"/>
    <x v="0"/>
    <x v="3"/>
    <s v="N"/>
    <x v="1"/>
    <s v=""/>
    <d v="1900-01-17T03:02:23"/>
    <s v=""/>
    <x v="1"/>
    <d v="2016-03-11T00:00:00"/>
    <x v="0"/>
  </r>
  <r>
    <s v="ID0437"/>
    <d v="2016-03-12T00:00:00"/>
    <x v="2"/>
    <x v="1"/>
    <s v="Y"/>
    <x v="0"/>
    <n v="61"/>
    <d v="1900-01-17T04:02:23"/>
    <n v="4"/>
    <x v="1"/>
    <d v="2016-03-12T00:00:00"/>
    <x v="0"/>
  </r>
  <r>
    <s v="ID0438"/>
    <d v="2016-03-13T00:00:00"/>
    <x v="2"/>
    <x v="3"/>
    <s v="Y"/>
    <x v="1"/>
    <n v="41"/>
    <d v="1900-01-17T05:02:23"/>
    <n v="4"/>
    <x v="1"/>
    <d v="2016-03-13T00:00:00"/>
    <x v="0"/>
  </r>
  <r>
    <s v="ID0439"/>
    <d v="2016-03-14T00:00:00"/>
    <x v="0"/>
    <x v="4"/>
    <s v="Y"/>
    <x v="0"/>
    <n v="40"/>
    <d v="1900-01-17T06:02:23"/>
    <n v="4"/>
    <x v="1"/>
    <d v="2016-03-14T00:00:00"/>
    <x v="0"/>
  </r>
  <r>
    <s v="ID0440"/>
    <d v="2016-03-15T00:00:00"/>
    <x v="0"/>
    <x v="3"/>
    <s v="Y"/>
    <x v="0"/>
    <n v="55"/>
    <d v="1900-01-17T07:02:23"/>
    <n v="2"/>
    <x v="1"/>
    <d v="2016-03-15T00:00:00"/>
    <x v="0"/>
  </r>
  <r>
    <s v="ID0441"/>
    <d v="2016-03-16T00:00:00"/>
    <x v="3"/>
    <x v="3"/>
    <s v="Y"/>
    <x v="0"/>
    <n v="92"/>
    <d v="1900-01-17T08:02:23"/>
    <n v="3"/>
    <x v="1"/>
    <d v="2016-03-16T00:00:00"/>
    <x v="0"/>
  </r>
  <r>
    <s v="ID0442"/>
    <d v="2016-03-17T00:00:00"/>
    <x v="7"/>
    <x v="0"/>
    <s v="Y"/>
    <x v="0"/>
    <n v="118"/>
    <d v="1900-01-17T09:02:23"/>
    <n v="5"/>
    <x v="1"/>
    <d v="2016-03-17T00:00:00"/>
    <x v="0"/>
  </r>
  <r>
    <s v="ID0443"/>
    <d v="2016-03-18T00:00:00"/>
    <x v="7"/>
    <x v="4"/>
    <s v="Y"/>
    <x v="0"/>
    <n v="82"/>
    <d v="1900-01-17T10:02:23"/>
    <n v="3"/>
    <x v="1"/>
    <d v="2016-03-18T00:00:00"/>
    <x v="0"/>
  </r>
  <r>
    <s v="ID0444"/>
    <d v="2016-03-19T00:00:00"/>
    <x v="7"/>
    <x v="4"/>
    <s v="Y"/>
    <x v="0"/>
    <n v="83"/>
    <d v="1900-01-17T11:02:23"/>
    <n v="3"/>
    <x v="1"/>
    <d v="2016-03-19T00:00:00"/>
    <x v="0"/>
  </r>
  <r>
    <s v="ID0445"/>
    <d v="2016-03-20T00:00:00"/>
    <x v="4"/>
    <x v="2"/>
    <s v="Y"/>
    <x v="0"/>
    <n v="78"/>
    <d v="1900-01-17T12:02:23"/>
    <n v="2"/>
    <x v="1"/>
    <d v="2016-03-20T00:00:00"/>
    <x v="0"/>
  </r>
  <r>
    <s v="ID0446"/>
    <d v="2016-03-21T00:00:00"/>
    <x v="0"/>
    <x v="2"/>
    <s v="Y"/>
    <x v="1"/>
    <n v="111"/>
    <d v="1900-01-17T13:02:23"/>
    <n v="5"/>
    <x v="1"/>
    <d v="2016-03-21T00:00:00"/>
    <x v="0"/>
  </r>
  <r>
    <s v="ID0447"/>
    <d v="2016-03-22T00:00:00"/>
    <x v="4"/>
    <x v="0"/>
    <s v="Y"/>
    <x v="0"/>
    <n v="107"/>
    <d v="1900-01-17T14:02:23"/>
    <n v="4"/>
    <x v="1"/>
    <d v="2016-03-22T00:00:00"/>
    <x v="1"/>
  </r>
  <r>
    <s v="ID0448"/>
    <d v="2016-03-23T00:00:00"/>
    <x v="6"/>
    <x v="4"/>
    <s v="Y"/>
    <x v="0"/>
    <n v="108"/>
    <d v="1900-01-17T15:02:23"/>
    <n v="2"/>
    <x v="1"/>
    <d v="2016-03-23T00:00:00"/>
    <x v="1"/>
  </r>
  <r>
    <s v="ID0449"/>
    <d v="2016-03-24T00:00:00"/>
    <x v="3"/>
    <x v="2"/>
    <s v="Y"/>
    <x v="0"/>
    <n v="97"/>
    <d v="1900-01-17T16:02:23"/>
    <n v="5"/>
    <x v="1"/>
    <d v="2016-03-24T00:00:00"/>
    <x v="1"/>
  </r>
  <r>
    <s v="ID0450"/>
    <d v="2016-03-25T00:00:00"/>
    <x v="7"/>
    <x v="4"/>
    <s v="Y"/>
    <x v="0"/>
    <n v="31"/>
    <d v="1900-01-17T17:02:23"/>
    <n v="5"/>
    <x v="1"/>
    <d v="2016-03-25T00:00:00"/>
    <x v="1"/>
  </r>
  <r>
    <s v="ID0451"/>
    <d v="2016-03-26T00:00:00"/>
    <x v="6"/>
    <x v="2"/>
    <s v="Y"/>
    <x v="0"/>
    <n v="20"/>
    <d v="1900-01-17T18:02:23"/>
    <n v="4"/>
    <x v="1"/>
    <d v="2016-03-26T00:00:00"/>
    <x v="1"/>
  </r>
  <r>
    <s v="ID0452"/>
    <d v="2016-03-27T00:00:00"/>
    <x v="4"/>
    <x v="3"/>
    <s v="Y"/>
    <x v="0"/>
    <n v="110"/>
    <d v="1900-01-17T19:02:23"/>
    <n v="3"/>
    <x v="1"/>
    <d v="2016-03-27T00:00:00"/>
    <x v="1"/>
  </r>
  <r>
    <s v="ID0453"/>
    <d v="2016-03-28T00:00:00"/>
    <x v="7"/>
    <x v="1"/>
    <s v="Y"/>
    <x v="0"/>
    <n v="86"/>
    <d v="1900-01-17T20:02:23"/>
    <n v="5"/>
    <x v="1"/>
    <d v="2016-03-28T00:00:00"/>
    <x v="1"/>
  </r>
  <r>
    <s v="ID0454"/>
    <d v="2016-03-29T00:00:00"/>
    <x v="1"/>
    <x v="4"/>
    <s v="Y"/>
    <x v="0"/>
    <n v="77"/>
    <d v="1900-01-17T21:02:23"/>
    <n v="4"/>
    <x v="1"/>
    <d v="2016-03-29T00:00:00"/>
    <x v="1"/>
  </r>
  <r>
    <s v="ID0455"/>
    <d v="2016-03-30T00:00:00"/>
    <x v="0"/>
    <x v="4"/>
    <s v="Y"/>
    <x v="0"/>
    <n v="119"/>
    <d v="1900-01-17T22:02:23"/>
    <n v="3"/>
    <x v="1"/>
    <d v="2016-03-30T00:00:00"/>
    <x v="1"/>
  </r>
  <r>
    <s v="ID0456"/>
    <d v="2016-03-31T00:00:00"/>
    <x v="6"/>
    <x v="3"/>
    <s v="N"/>
    <x v="1"/>
    <s v=""/>
    <d v="1900-01-17T23:02:23"/>
    <s v=""/>
    <x v="1"/>
    <d v="2016-03-31T00:00:00"/>
    <x v="1"/>
  </r>
  <r>
    <s v="ID0457"/>
    <d v="2016-04-01T00:00:00"/>
    <x v="4"/>
    <x v="1"/>
    <s v="Y"/>
    <x v="0"/>
    <n v="13"/>
    <d v="1900-01-18T00:02:23"/>
    <n v="3"/>
    <x v="1"/>
    <d v="2016-04-01T00:00:00"/>
    <x v="1"/>
  </r>
  <r>
    <s v="ID0458"/>
    <d v="2016-04-02T00:00:00"/>
    <x v="2"/>
    <x v="2"/>
    <s v="Y"/>
    <x v="0"/>
    <n v="106"/>
    <d v="1900-01-18T01:02:23"/>
    <n v="5"/>
    <x v="1"/>
    <d v="2016-04-02T00:00:00"/>
    <x v="1"/>
  </r>
  <r>
    <s v="ID0459"/>
    <d v="2016-04-03T00:00:00"/>
    <x v="5"/>
    <x v="2"/>
    <s v="Y"/>
    <x v="0"/>
    <n v="35"/>
    <d v="1900-01-18T02:02:23"/>
    <n v="3"/>
    <x v="1"/>
    <d v="2016-04-03T00:00:00"/>
    <x v="1"/>
  </r>
  <r>
    <s v="ID0460"/>
    <d v="2016-04-04T00:00:00"/>
    <x v="6"/>
    <x v="0"/>
    <s v="Y"/>
    <x v="1"/>
    <n v="46"/>
    <d v="1900-01-18T03:02:23"/>
    <n v="3"/>
    <x v="1"/>
    <d v="2016-04-04T00:00:00"/>
    <x v="1"/>
  </r>
  <r>
    <s v="ID0461"/>
    <d v="2016-04-05T00:00:00"/>
    <x v="2"/>
    <x v="3"/>
    <s v="Y"/>
    <x v="1"/>
    <n v="24"/>
    <d v="1900-01-18T04:02:23"/>
    <n v="3"/>
    <x v="1"/>
    <d v="2016-04-05T00:00:00"/>
    <x v="1"/>
  </r>
  <r>
    <s v="ID0462"/>
    <d v="2016-04-06T00:00:00"/>
    <x v="2"/>
    <x v="4"/>
    <s v="Y"/>
    <x v="0"/>
    <n v="88"/>
    <d v="1900-01-18T05:02:23"/>
    <n v="5"/>
    <x v="1"/>
    <d v="2016-04-06T00:00:00"/>
    <x v="1"/>
  </r>
  <r>
    <s v="ID0463"/>
    <d v="2016-04-07T00:00:00"/>
    <x v="5"/>
    <x v="3"/>
    <s v="Y"/>
    <x v="0"/>
    <n v="81"/>
    <d v="1900-01-18T06:02:23"/>
    <n v="3"/>
    <x v="1"/>
    <d v="2016-04-07T00:00:00"/>
    <x v="1"/>
  </r>
  <r>
    <s v="ID0464"/>
    <d v="2016-04-08T00:00:00"/>
    <x v="4"/>
    <x v="2"/>
    <s v="Y"/>
    <x v="0"/>
    <n v="96"/>
    <d v="1900-01-18T07:02:23"/>
    <n v="3"/>
    <x v="1"/>
    <d v="2016-04-08T00:00:00"/>
    <x v="1"/>
  </r>
  <r>
    <s v="ID0465"/>
    <d v="2016-04-09T00:00:00"/>
    <x v="1"/>
    <x v="3"/>
    <s v="Y"/>
    <x v="0"/>
    <n v="46"/>
    <d v="1900-01-18T08:02:23"/>
    <n v="3"/>
    <x v="1"/>
    <d v="2016-04-09T00:00:00"/>
    <x v="1"/>
  </r>
  <r>
    <s v="ID0466"/>
    <d v="2016-04-10T00:00:00"/>
    <x v="7"/>
    <x v="0"/>
    <s v="Y"/>
    <x v="0"/>
    <n v="25"/>
    <d v="1900-01-18T09:02:23"/>
    <n v="4"/>
    <x v="1"/>
    <d v="2016-04-10T00:00:00"/>
    <x v="1"/>
  </r>
  <r>
    <s v="ID0467"/>
    <d v="2016-04-11T00:00:00"/>
    <x v="2"/>
    <x v="3"/>
    <s v="Y"/>
    <x v="0"/>
    <n v="81"/>
    <d v="1900-01-18T10:02:23"/>
    <n v="4"/>
    <x v="1"/>
    <d v="2016-04-11T00:00:00"/>
    <x v="1"/>
  </r>
  <r>
    <s v="ID0468"/>
    <d v="2016-04-12T00:00:00"/>
    <x v="7"/>
    <x v="2"/>
    <s v="N"/>
    <x v="1"/>
    <s v=""/>
    <d v="1900-01-18T11:02:23"/>
    <s v=""/>
    <x v="1"/>
    <d v="2016-04-12T00:00:00"/>
    <x v="1"/>
  </r>
  <r>
    <s v="ID0469"/>
    <d v="2016-04-13T00:00:00"/>
    <x v="7"/>
    <x v="1"/>
    <s v="Y"/>
    <x v="0"/>
    <n v="97"/>
    <d v="1900-01-18T12:02:23"/>
    <n v="1"/>
    <x v="1"/>
    <d v="2016-04-13T00:00:00"/>
    <x v="1"/>
  </r>
  <r>
    <s v="ID0470"/>
    <d v="2016-04-14T00:00:00"/>
    <x v="6"/>
    <x v="1"/>
    <s v="Y"/>
    <x v="0"/>
    <n v="116"/>
    <d v="1900-01-18T13:02:23"/>
    <n v="5"/>
    <x v="1"/>
    <d v="2016-04-14T00:00:00"/>
    <x v="1"/>
  </r>
  <r>
    <s v="ID0471"/>
    <d v="2016-04-15T00:00:00"/>
    <x v="5"/>
    <x v="2"/>
    <s v="N"/>
    <x v="1"/>
    <s v=""/>
    <d v="1900-01-18T14:02:23"/>
    <s v=""/>
    <x v="1"/>
    <d v="2016-04-15T00:00:00"/>
    <x v="1"/>
  </r>
  <r>
    <s v="ID0472"/>
    <d v="2016-04-16T00:00:00"/>
    <x v="7"/>
    <x v="3"/>
    <s v="N"/>
    <x v="1"/>
    <s v=""/>
    <d v="1900-01-18T15:02:23"/>
    <s v=""/>
    <x v="1"/>
    <d v="2016-04-16T00:00:00"/>
    <x v="1"/>
  </r>
  <r>
    <s v="ID0473"/>
    <d v="2016-04-17T00:00:00"/>
    <x v="1"/>
    <x v="2"/>
    <s v="Y"/>
    <x v="0"/>
    <n v="87"/>
    <d v="1900-01-18T16:02:23"/>
    <n v="5"/>
    <x v="1"/>
    <d v="2016-04-17T00:00:00"/>
    <x v="1"/>
  </r>
  <r>
    <s v="ID0474"/>
    <d v="2016-04-18T00:00:00"/>
    <x v="7"/>
    <x v="1"/>
    <s v="Y"/>
    <x v="0"/>
    <n v="43"/>
    <d v="1900-01-18T17:02:23"/>
    <n v="4"/>
    <x v="1"/>
    <d v="2016-04-18T00:00:00"/>
    <x v="1"/>
  </r>
  <r>
    <s v="ID0475"/>
    <d v="2016-04-19T00:00:00"/>
    <x v="3"/>
    <x v="0"/>
    <s v="Y"/>
    <x v="0"/>
    <n v="102"/>
    <d v="1900-01-18T18:02:23"/>
    <n v="3"/>
    <x v="1"/>
    <d v="2016-04-19T00:00:00"/>
    <x v="1"/>
  </r>
  <r>
    <s v="ID0476"/>
    <d v="2016-04-20T00:00:00"/>
    <x v="7"/>
    <x v="2"/>
    <s v="Y"/>
    <x v="0"/>
    <n v="95"/>
    <d v="1900-01-18T19:02:23"/>
    <n v="5"/>
    <x v="1"/>
    <d v="2016-04-20T00:00:00"/>
    <x v="1"/>
  </r>
  <r>
    <s v="ID0477"/>
    <d v="2016-04-21T00:00:00"/>
    <x v="7"/>
    <x v="1"/>
    <s v="Y"/>
    <x v="0"/>
    <n v="108"/>
    <d v="1900-01-18T20:02:23"/>
    <n v="3"/>
    <x v="1"/>
    <d v="2016-04-21T00:00:00"/>
    <x v="1"/>
  </r>
  <r>
    <s v="ID0478"/>
    <d v="2016-04-22T00:00:00"/>
    <x v="7"/>
    <x v="3"/>
    <s v="Y"/>
    <x v="0"/>
    <n v="80"/>
    <d v="1900-01-18T21:02:23"/>
    <n v="4"/>
    <x v="1"/>
    <d v="2016-04-22T00:00:00"/>
    <x v="1"/>
  </r>
  <r>
    <s v="ID0479"/>
    <d v="2016-04-23T00:00:00"/>
    <x v="0"/>
    <x v="2"/>
    <s v="Y"/>
    <x v="0"/>
    <n v="61"/>
    <d v="1900-01-18T22:02:23"/>
    <n v="5"/>
    <x v="1"/>
    <d v="2016-04-23T00:00:00"/>
    <x v="1"/>
  </r>
  <r>
    <s v="ID0480"/>
    <d v="2016-04-24T00:00:00"/>
    <x v="3"/>
    <x v="0"/>
    <s v="Y"/>
    <x v="0"/>
    <n v="18"/>
    <d v="1900-01-18T23:02:23"/>
    <n v="5"/>
    <x v="1"/>
    <d v="2016-04-24T00:00:00"/>
    <x v="1"/>
  </r>
  <r>
    <s v="ID0481"/>
    <d v="2016-04-25T00:00:00"/>
    <x v="5"/>
    <x v="2"/>
    <s v="N"/>
    <x v="1"/>
    <s v=""/>
    <d v="1900-01-19T00:02:23"/>
    <s v=""/>
    <x v="1"/>
    <d v="2016-04-25T00:00:00"/>
    <x v="1"/>
  </r>
  <r>
    <s v="ID0482"/>
    <d v="2016-04-26T00:00:00"/>
    <x v="1"/>
    <x v="3"/>
    <s v="Y"/>
    <x v="1"/>
    <n v="10"/>
    <d v="1900-01-19T01:02:23"/>
    <n v="4"/>
    <x v="1"/>
    <d v="2016-04-26T00:00:00"/>
    <x v="1"/>
  </r>
  <r>
    <s v="ID0483"/>
    <d v="2016-04-27T00:00:00"/>
    <x v="0"/>
    <x v="2"/>
    <s v="Y"/>
    <x v="0"/>
    <n v="92"/>
    <d v="1900-01-19T02:02:23"/>
    <n v="3"/>
    <x v="1"/>
    <d v="2016-04-27T00:00:00"/>
    <x v="1"/>
  </r>
  <r>
    <s v="ID0484"/>
    <d v="2016-04-28T00:00:00"/>
    <x v="4"/>
    <x v="1"/>
    <s v="N"/>
    <x v="1"/>
    <s v=""/>
    <d v="1900-01-19T03:02:23"/>
    <s v=""/>
    <x v="1"/>
    <d v="2016-04-28T00:00:00"/>
    <x v="1"/>
  </r>
  <r>
    <s v="ID0485"/>
    <d v="2016-04-29T00:00:00"/>
    <x v="1"/>
    <x v="0"/>
    <s v="Y"/>
    <x v="0"/>
    <n v="120"/>
    <d v="1900-01-19T04:02:23"/>
    <n v="1"/>
    <x v="1"/>
    <d v="2016-04-29T00:00:00"/>
    <x v="1"/>
  </r>
  <r>
    <s v="ID0486"/>
    <d v="2016-04-30T00:00:00"/>
    <x v="7"/>
    <x v="1"/>
    <s v="Y"/>
    <x v="0"/>
    <n v="63"/>
    <d v="1900-01-19T05:02:23"/>
    <n v="3"/>
    <x v="1"/>
    <d v="2016-04-30T00:00:00"/>
    <x v="1"/>
  </r>
  <r>
    <s v="ID0487"/>
    <d v="2016-05-01T00:00:00"/>
    <x v="1"/>
    <x v="4"/>
    <s v="N"/>
    <x v="1"/>
    <s v=""/>
    <d v="1900-01-19T06:02:23"/>
    <s v=""/>
    <x v="1"/>
    <d v="2016-05-01T00:00:00"/>
    <x v="1"/>
  </r>
  <r>
    <s v="ID0488"/>
    <d v="2016-05-02T00:00:00"/>
    <x v="5"/>
    <x v="4"/>
    <s v="Y"/>
    <x v="0"/>
    <n v="101"/>
    <d v="1900-01-19T07:02:23"/>
    <n v="3"/>
    <x v="1"/>
    <d v="2016-05-02T00:00:00"/>
    <x v="1"/>
  </r>
  <r>
    <s v="ID0489"/>
    <d v="2016-05-03T00:00:00"/>
    <x v="5"/>
    <x v="2"/>
    <s v="Y"/>
    <x v="0"/>
    <n v="105"/>
    <d v="1900-01-19T08:02:23"/>
    <n v="1"/>
    <x v="1"/>
    <d v="2016-05-03T00:00:00"/>
    <x v="1"/>
  </r>
  <r>
    <s v="ID0490"/>
    <d v="2016-05-04T00:00:00"/>
    <x v="5"/>
    <x v="0"/>
    <s v="Y"/>
    <x v="0"/>
    <n v="21"/>
    <d v="1900-01-19T09:02:23"/>
    <n v="4"/>
    <x v="1"/>
    <d v="2016-05-04T00:00:00"/>
    <x v="1"/>
  </r>
  <r>
    <s v="ID0491"/>
    <d v="2016-05-05T00:00:00"/>
    <x v="5"/>
    <x v="2"/>
    <s v="Y"/>
    <x v="0"/>
    <n v="34"/>
    <d v="1900-01-19T10:02:23"/>
    <n v="4"/>
    <x v="1"/>
    <d v="2016-05-05T00:00:00"/>
    <x v="1"/>
  </r>
  <r>
    <s v="ID0492"/>
    <d v="2016-05-06T00:00:00"/>
    <x v="2"/>
    <x v="1"/>
    <s v="Y"/>
    <x v="0"/>
    <n v="78"/>
    <d v="1900-01-19T11:02:23"/>
    <n v="1"/>
    <x v="1"/>
    <d v="2016-05-06T00:00:00"/>
    <x v="1"/>
  </r>
  <r>
    <s v="ID0493"/>
    <d v="2016-05-07T00:00:00"/>
    <x v="0"/>
    <x v="4"/>
    <s v="Y"/>
    <x v="0"/>
    <n v="44"/>
    <d v="1900-01-19T12:02:23"/>
    <n v="3"/>
    <x v="1"/>
    <d v="2016-05-07T00:00:00"/>
    <x v="1"/>
  </r>
  <r>
    <s v="ID0494"/>
    <d v="2016-05-08T00:00:00"/>
    <x v="5"/>
    <x v="3"/>
    <s v="Y"/>
    <x v="0"/>
    <n v="98"/>
    <d v="1900-01-19T13:02:23"/>
    <n v="1"/>
    <x v="1"/>
    <d v="2016-05-08T00:00:00"/>
    <x v="1"/>
  </r>
  <r>
    <s v="ID0495"/>
    <d v="2016-05-09T00:00:00"/>
    <x v="6"/>
    <x v="2"/>
    <s v="Y"/>
    <x v="0"/>
    <n v="23"/>
    <d v="1900-01-19T14:02:23"/>
    <n v="1"/>
    <x v="1"/>
    <d v="2016-05-09T00:00:00"/>
    <x v="1"/>
  </r>
  <r>
    <s v="ID0496"/>
    <d v="2016-05-10T00:00:00"/>
    <x v="2"/>
    <x v="3"/>
    <s v="Y"/>
    <x v="0"/>
    <n v="28"/>
    <d v="1900-01-19T15:02:23"/>
    <n v="3"/>
    <x v="1"/>
    <d v="2016-05-10T00:00:00"/>
    <x v="1"/>
  </r>
  <r>
    <s v="ID0497"/>
    <d v="2016-05-11T00:00:00"/>
    <x v="5"/>
    <x v="1"/>
    <s v="N"/>
    <x v="1"/>
    <s v=""/>
    <d v="1900-01-19T16:02:23"/>
    <s v=""/>
    <x v="1"/>
    <d v="2016-05-11T00:00:00"/>
    <x v="1"/>
  </r>
  <r>
    <s v="ID0498"/>
    <d v="2016-05-12T00:00:00"/>
    <x v="6"/>
    <x v="3"/>
    <s v="Y"/>
    <x v="0"/>
    <n v="43"/>
    <d v="1900-01-19T17:02:23"/>
    <n v="5"/>
    <x v="1"/>
    <d v="2016-05-12T00:00:00"/>
    <x v="1"/>
  </r>
  <r>
    <s v="ID0499"/>
    <d v="2016-05-13T00:00:00"/>
    <x v="2"/>
    <x v="4"/>
    <s v="N"/>
    <x v="1"/>
    <s v=""/>
    <d v="1900-01-19T18:02:23"/>
    <s v=""/>
    <x v="1"/>
    <d v="2016-05-13T00:00:00"/>
    <x v="1"/>
  </r>
  <r>
    <s v="ID0500"/>
    <d v="2016-05-14T00:00:00"/>
    <x v="6"/>
    <x v="0"/>
    <s v="N"/>
    <x v="1"/>
    <s v=""/>
    <d v="1900-01-19T19:02:23"/>
    <s v=""/>
    <x v="1"/>
    <d v="2016-05-14T00:00:00"/>
    <x v="1"/>
  </r>
  <r>
    <s v="ID0501"/>
    <d v="2016-05-15T00:00:00"/>
    <x v="0"/>
    <x v="2"/>
    <s v="Y"/>
    <x v="0"/>
    <n v="119"/>
    <d v="1900-01-19T20:02:23"/>
    <n v="4"/>
    <x v="1"/>
    <d v="2016-05-15T00:00:00"/>
    <x v="1"/>
  </r>
  <r>
    <s v="ID0502"/>
    <d v="2016-05-16T00:00:00"/>
    <x v="7"/>
    <x v="2"/>
    <s v="Y"/>
    <x v="0"/>
    <n v="32"/>
    <d v="1900-01-19T21:02:23"/>
    <n v="5"/>
    <x v="1"/>
    <d v="2016-05-16T00:00:00"/>
    <x v="1"/>
  </r>
  <r>
    <s v="ID0503"/>
    <d v="2016-05-17T00:00:00"/>
    <x v="3"/>
    <x v="4"/>
    <s v="Y"/>
    <x v="1"/>
    <n v="50"/>
    <d v="1900-01-19T22:02:23"/>
    <n v="3"/>
    <x v="1"/>
    <d v="2016-05-17T00:00:00"/>
    <x v="1"/>
  </r>
  <r>
    <s v="ID0504"/>
    <d v="2016-05-18T00:00:00"/>
    <x v="4"/>
    <x v="3"/>
    <s v="N"/>
    <x v="1"/>
    <s v=""/>
    <d v="1900-01-19T23:02:23"/>
    <s v=""/>
    <x v="1"/>
    <d v="2016-05-18T00:00:00"/>
    <x v="1"/>
  </r>
  <r>
    <s v="ID0505"/>
    <d v="2016-05-19T00:00:00"/>
    <x v="5"/>
    <x v="2"/>
    <s v="Y"/>
    <x v="0"/>
    <n v="35"/>
    <d v="1900-01-20T00:02:23"/>
    <n v="4"/>
    <x v="1"/>
    <d v="2016-05-19T00:00:00"/>
    <x v="1"/>
  </r>
  <r>
    <s v="ID0506"/>
    <d v="2016-05-20T00:00:00"/>
    <x v="4"/>
    <x v="0"/>
    <s v="Y"/>
    <x v="0"/>
    <n v="27"/>
    <d v="1900-01-20T01:02:23"/>
    <n v="3"/>
    <x v="1"/>
    <d v="2016-05-20T00:00:00"/>
    <x v="1"/>
  </r>
  <r>
    <s v="ID0507"/>
    <d v="2016-05-21T00:00:00"/>
    <x v="2"/>
    <x v="4"/>
    <s v="Y"/>
    <x v="0"/>
    <n v="121"/>
    <d v="1900-01-20T02:02:23"/>
    <n v="4"/>
    <x v="1"/>
    <d v="2016-05-21T00:00:00"/>
    <x v="1"/>
  </r>
  <r>
    <s v="ID0508"/>
    <d v="2016-05-22T00:00:00"/>
    <x v="1"/>
    <x v="4"/>
    <s v="Y"/>
    <x v="0"/>
    <n v="42"/>
    <d v="1900-01-20T03:02:23"/>
    <n v="2"/>
    <x v="1"/>
    <d v="2016-05-22T00:00:00"/>
    <x v="1"/>
  </r>
  <r>
    <s v="ID0509"/>
    <d v="2016-05-23T00:00:00"/>
    <x v="3"/>
    <x v="1"/>
    <s v="N"/>
    <x v="1"/>
    <s v=""/>
    <d v="1900-01-20T04:02:23"/>
    <s v=""/>
    <x v="1"/>
    <d v="2016-05-23T00:00:00"/>
    <x v="1"/>
  </r>
  <r>
    <s v="ID0510"/>
    <d v="2016-05-24T00:00:00"/>
    <x v="7"/>
    <x v="1"/>
    <s v="N"/>
    <x v="1"/>
    <s v=""/>
    <d v="1900-01-20T05:02:23"/>
    <s v=""/>
    <x v="1"/>
    <d v="2016-05-24T00:00:00"/>
    <x v="1"/>
  </r>
  <r>
    <s v="ID0511"/>
    <d v="2016-05-25T00:00:00"/>
    <x v="3"/>
    <x v="2"/>
    <s v="Y"/>
    <x v="0"/>
    <n v="107"/>
    <d v="1900-01-20T06:02:23"/>
    <n v="5"/>
    <x v="1"/>
    <d v="2016-05-25T00:00:00"/>
    <x v="1"/>
  </r>
  <r>
    <s v="ID0512"/>
    <d v="2016-05-26T00:00:00"/>
    <x v="6"/>
    <x v="4"/>
    <s v="Y"/>
    <x v="0"/>
    <n v="116"/>
    <d v="1900-01-20T07:02:23"/>
    <n v="4"/>
    <x v="1"/>
    <d v="2016-05-26T00:00:00"/>
    <x v="1"/>
  </r>
  <r>
    <s v="ID0513"/>
    <d v="2016-05-27T00:00:00"/>
    <x v="7"/>
    <x v="1"/>
    <s v="Y"/>
    <x v="1"/>
    <n v="60"/>
    <d v="1900-01-20T08:02:23"/>
    <n v="3"/>
    <x v="1"/>
    <d v="2016-05-27T00:00:00"/>
    <x v="1"/>
  </r>
  <r>
    <s v="ID0514"/>
    <d v="2016-05-28T00:00:00"/>
    <x v="4"/>
    <x v="2"/>
    <s v="Y"/>
    <x v="0"/>
    <n v="116"/>
    <d v="1900-01-20T09:02:23"/>
    <n v="4"/>
    <x v="1"/>
    <d v="2016-05-28T00:00:00"/>
    <x v="1"/>
  </r>
  <r>
    <s v="ID0515"/>
    <d v="2016-05-29T00:00:00"/>
    <x v="2"/>
    <x v="2"/>
    <s v="Y"/>
    <x v="0"/>
    <n v="19"/>
    <d v="1900-01-20T10:02:23"/>
    <n v="5"/>
    <x v="1"/>
    <d v="2016-05-29T00:00:00"/>
    <x v="2"/>
  </r>
  <r>
    <s v="ID0516"/>
    <d v="2016-05-30T00:00:00"/>
    <x v="6"/>
    <x v="0"/>
    <s v="Y"/>
    <x v="0"/>
    <n v="75"/>
    <d v="1900-01-20T11:02:23"/>
    <n v="3"/>
    <x v="1"/>
    <d v="2016-05-30T00:00:00"/>
    <x v="2"/>
  </r>
  <r>
    <s v="ID0517"/>
    <d v="2016-05-31T00:00:00"/>
    <x v="1"/>
    <x v="3"/>
    <s v="Y"/>
    <x v="0"/>
    <n v="23"/>
    <d v="1900-01-20T12:02:23"/>
    <n v="3"/>
    <x v="1"/>
    <d v="2016-05-31T00:00:00"/>
    <x v="2"/>
  </r>
  <r>
    <s v="ID0518"/>
    <d v="2016-06-01T00:00:00"/>
    <x v="0"/>
    <x v="1"/>
    <s v="Y"/>
    <x v="0"/>
    <n v="69"/>
    <d v="1900-01-20T13:02:23"/>
    <n v="3"/>
    <x v="1"/>
    <d v="2016-06-01T00:00:00"/>
    <x v="2"/>
  </r>
  <r>
    <s v="ID0519"/>
    <d v="2016-06-02T00:00:00"/>
    <x v="4"/>
    <x v="4"/>
    <s v="Y"/>
    <x v="0"/>
    <n v="64"/>
    <d v="1900-01-20T14:02:23"/>
    <n v="5"/>
    <x v="1"/>
    <d v="2016-06-02T00:00:00"/>
    <x v="2"/>
  </r>
  <r>
    <s v="ID0520"/>
    <d v="2016-06-03T00:00:00"/>
    <x v="6"/>
    <x v="4"/>
    <s v="Y"/>
    <x v="0"/>
    <n v="117"/>
    <d v="1900-01-20T15:02:23"/>
    <n v="3"/>
    <x v="1"/>
    <d v="2016-06-03T00:00:00"/>
    <x v="2"/>
  </r>
  <r>
    <s v="ID0521"/>
    <d v="2016-06-04T00:00:00"/>
    <x v="4"/>
    <x v="4"/>
    <s v="Y"/>
    <x v="0"/>
    <n v="12"/>
    <d v="1900-01-20T16:02:23"/>
    <n v="4"/>
    <x v="1"/>
    <d v="2016-06-04T00:00:00"/>
    <x v="2"/>
  </r>
  <r>
    <s v="ID0522"/>
    <d v="2016-06-05T00:00:00"/>
    <x v="0"/>
    <x v="3"/>
    <s v="Y"/>
    <x v="0"/>
    <n v="102"/>
    <d v="1900-01-20T17:02:23"/>
    <n v="4"/>
    <x v="1"/>
    <d v="2016-06-05T00:00:00"/>
    <x v="2"/>
  </r>
  <r>
    <s v="ID0523"/>
    <d v="2016-06-06T00:00:00"/>
    <x v="7"/>
    <x v="1"/>
    <s v="Y"/>
    <x v="0"/>
    <n v="46"/>
    <d v="1900-01-20T18:02:23"/>
    <n v="4"/>
    <x v="1"/>
    <d v="2016-06-06T00:00:00"/>
    <x v="2"/>
  </r>
  <r>
    <s v="ID0524"/>
    <d v="2016-06-07T00:00:00"/>
    <x v="6"/>
    <x v="4"/>
    <s v="Y"/>
    <x v="1"/>
    <n v="47"/>
    <d v="1900-01-20T19:02:23"/>
    <n v="4"/>
    <x v="1"/>
    <d v="2016-06-07T00:00:00"/>
    <x v="2"/>
  </r>
  <r>
    <s v="ID0525"/>
    <d v="2016-06-08T00:00:00"/>
    <x v="7"/>
    <x v="4"/>
    <s v="Y"/>
    <x v="0"/>
    <n v="98"/>
    <d v="1900-01-20T20:02:23"/>
    <n v="4"/>
    <x v="1"/>
    <d v="2016-06-08T00:00:00"/>
    <x v="2"/>
  </r>
  <r>
    <s v="ID0526"/>
    <d v="2016-06-09T00:00:00"/>
    <x v="4"/>
    <x v="0"/>
    <s v="Y"/>
    <x v="0"/>
    <n v="84"/>
    <d v="1900-01-20T21:02:23"/>
    <n v="4"/>
    <x v="1"/>
    <d v="2016-06-09T00:00:00"/>
    <x v="2"/>
  </r>
  <r>
    <s v="ID0527"/>
    <d v="2016-06-10T00:00:00"/>
    <x v="3"/>
    <x v="4"/>
    <s v="Y"/>
    <x v="0"/>
    <n v="12"/>
    <d v="1900-01-20T22:02:23"/>
    <n v="3"/>
    <x v="1"/>
    <d v="2016-06-10T00:00:00"/>
    <x v="2"/>
  </r>
  <r>
    <s v="ID0528"/>
    <d v="2016-06-11T00:00:00"/>
    <x v="3"/>
    <x v="2"/>
    <s v="Y"/>
    <x v="0"/>
    <n v="88"/>
    <d v="1900-01-20T23:02:23"/>
    <n v="4"/>
    <x v="1"/>
    <d v="2016-06-11T00:00:00"/>
    <x v="2"/>
  </r>
  <r>
    <s v="ID0529"/>
    <d v="2016-06-12T00:00:00"/>
    <x v="2"/>
    <x v="0"/>
    <s v="Y"/>
    <x v="0"/>
    <n v="97"/>
    <d v="1900-01-21T00:02:23"/>
    <n v="1"/>
    <x v="1"/>
    <d v="2016-06-12T00:00:00"/>
    <x v="2"/>
  </r>
  <r>
    <s v="ID0530"/>
    <d v="2016-06-13T00:00:00"/>
    <x v="5"/>
    <x v="3"/>
    <s v="Y"/>
    <x v="0"/>
    <n v="51"/>
    <d v="1900-01-21T01:02:23"/>
    <n v="3"/>
    <x v="1"/>
    <d v="2016-06-13T00:00:00"/>
    <x v="2"/>
  </r>
  <r>
    <s v="ID0531"/>
    <d v="2016-06-14T00:00:00"/>
    <x v="1"/>
    <x v="3"/>
    <s v="N"/>
    <x v="1"/>
    <s v=""/>
    <d v="1900-01-21T02:02:23"/>
    <s v=""/>
    <x v="1"/>
    <d v="2016-06-14T00:00:00"/>
    <x v="2"/>
  </r>
  <r>
    <s v="ID0532"/>
    <d v="2016-06-15T00:00:00"/>
    <x v="7"/>
    <x v="4"/>
    <s v="Y"/>
    <x v="0"/>
    <n v="106"/>
    <d v="1900-01-21T03:02:23"/>
    <n v="4"/>
    <x v="1"/>
    <d v="2016-06-15T00:00:00"/>
    <x v="2"/>
  </r>
  <r>
    <s v="ID0533"/>
    <d v="2016-06-16T00:00:00"/>
    <x v="0"/>
    <x v="3"/>
    <s v="Y"/>
    <x v="0"/>
    <n v="34"/>
    <d v="1900-01-21T04:02:23"/>
    <n v="4"/>
    <x v="1"/>
    <d v="2016-06-16T00:00:00"/>
    <x v="2"/>
  </r>
  <r>
    <s v="ID0534"/>
    <d v="2016-06-17T00:00:00"/>
    <x v="2"/>
    <x v="4"/>
    <s v="N"/>
    <x v="1"/>
    <s v=""/>
    <d v="1900-01-21T05:02:23"/>
    <s v=""/>
    <x v="1"/>
    <d v="2016-06-17T00:00:00"/>
    <x v="2"/>
  </r>
  <r>
    <s v="ID0535"/>
    <d v="2016-06-18T00:00:00"/>
    <x v="7"/>
    <x v="1"/>
    <s v="Y"/>
    <x v="0"/>
    <n v="51"/>
    <d v="1900-01-21T06:02:23"/>
    <n v="3"/>
    <x v="1"/>
    <d v="2016-06-18T00:00:00"/>
    <x v="2"/>
  </r>
  <r>
    <s v="ID0536"/>
    <d v="2016-06-19T00:00:00"/>
    <x v="3"/>
    <x v="1"/>
    <s v="Y"/>
    <x v="0"/>
    <n v="74"/>
    <d v="1900-01-21T07:02:23"/>
    <n v="4"/>
    <x v="1"/>
    <d v="2016-06-19T00:00:00"/>
    <x v="2"/>
  </r>
  <r>
    <s v="ID0537"/>
    <d v="2016-06-20T00:00:00"/>
    <x v="3"/>
    <x v="0"/>
    <s v="Y"/>
    <x v="0"/>
    <n v="29"/>
    <d v="1900-01-21T08:02:23"/>
    <n v="3"/>
    <x v="1"/>
    <d v="2016-06-20T00:00:00"/>
    <x v="2"/>
  </r>
  <r>
    <s v="ID0538"/>
    <d v="2016-06-21T00:00:00"/>
    <x v="6"/>
    <x v="3"/>
    <s v="Y"/>
    <x v="0"/>
    <n v="123"/>
    <d v="1900-01-21T09:02:23"/>
    <n v="3"/>
    <x v="1"/>
    <d v="2016-06-21T00:00:00"/>
    <x v="2"/>
  </r>
  <r>
    <s v="ID0539"/>
    <d v="2016-06-22T00:00:00"/>
    <x v="1"/>
    <x v="0"/>
    <s v="Y"/>
    <x v="0"/>
    <n v="100"/>
    <d v="1900-01-21T10:02:23"/>
    <n v="4"/>
    <x v="1"/>
    <d v="2016-06-22T00:00:00"/>
    <x v="2"/>
  </r>
  <r>
    <s v="ID0540"/>
    <d v="2016-06-23T00:00:00"/>
    <x v="7"/>
    <x v="4"/>
    <s v="Y"/>
    <x v="0"/>
    <n v="43"/>
    <d v="1900-01-21T11:02:23"/>
    <n v="3"/>
    <x v="1"/>
    <d v="2016-06-23T00:00:00"/>
    <x v="2"/>
  </r>
  <r>
    <s v="ID0541"/>
    <d v="2016-06-24T00:00:00"/>
    <x v="1"/>
    <x v="1"/>
    <s v="Y"/>
    <x v="0"/>
    <n v="24"/>
    <d v="1900-01-21T12:02:23"/>
    <n v="4"/>
    <x v="1"/>
    <d v="2016-06-24T00:00:00"/>
    <x v="2"/>
  </r>
  <r>
    <s v="ID0542"/>
    <d v="2016-06-25T00:00:00"/>
    <x v="4"/>
    <x v="4"/>
    <s v="Y"/>
    <x v="0"/>
    <n v="78"/>
    <d v="1900-01-21T13:02:23"/>
    <n v="4"/>
    <x v="1"/>
    <d v="2016-06-25T00:00:00"/>
    <x v="2"/>
  </r>
  <r>
    <s v="ID0543"/>
    <d v="2016-06-26T00:00:00"/>
    <x v="5"/>
    <x v="2"/>
    <s v="Y"/>
    <x v="0"/>
    <n v="28"/>
    <d v="1900-01-21T14:02:23"/>
    <n v="5"/>
    <x v="1"/>
    <d v="2016-06-26T00:00:00"/>
    <x v="2"/>
  </r>
  <r>
    <s v="ID0544"/>
    <d v="2016-06-27T00:00:00"/>
    <x v="5"/>
    <x v="3"/>
    <s v="Y"/>
    <x v="0"/>
    <n v="36"/>
    <d v="1900-01-21T15:02:23"/>
    <n v="3"/>
    <x v="1"/>
    <d v="2016-06-27T00:00:00"/>
    <x v="2"/>
  </r>
  <r>
    <s v="ID0545"/>
    <d v="2016-06-28T00:00:00"/>
    <x v="5"/>
    <x v="2"/>
    <s v="N"/>
    <x v="1"/>
    <s v=""/>
    <d v="1900-01-21T16:02:23"/>
    <s v=""/>
    <x v="1"/>
    <d v="2016-06-28T00:00:00"/>
    <x v="2"/>
  </r>
  <r>
    <s v="ID0546"/>
    <d v="2016-06-29T00:00:00"/>
    <x v="4"/>
    <x v="2"/>
    <s v="Y"/>
    <x v="0"/>
    <n v="10"/>
    <d v="1900-01-21T17:02:23"/>
    <n v="2"/>
    <x v="1"/>
    <d v="2016-06-29T00:00:00"/>
    <x v="2"/>
  </r>
  <r>
    <s v="ID0547"/>
    <d v="2016-06-30T00:00:00"/>
    <x v="7"/>
    <x v="4"/>
    <s v="Y"/>
    <x v="0"/>
    <n v="43"/>
    <d v="1900-01-21T18:02:23"/>
    <n v="3"/>
    <x v="1"/>
    <d v="2016-06-30T00:00:00"/>
    <x v="2"/>
  </r>
  <r>
    <s v="ID0548"/>
    <d v="2016-07-01T00:00:00"/>
    <x v="2"/>
    <x v="1"/>
    <s v="Y"/>
    <x v="0"/>
    <n v="19"/>
    <d v="1900-01-21T19:02:23"/>
    <n v="3"/>
    <x v="1"/>
    <d v="2016-07-01T00:00:00"/>
    <x v="2"/>
  </r>
  <r>
    <s v="ID0549"/>
    <d v="2016-07-02T00:00:00"/>
    <x v="0"/>
    <x v="3"/>
    <s v="Y"/>
    <x v="0"/>
    <n v="74"/>
    <d v="1900-01-21T20:02:23"/>
    <n v="3"/>
    <x v="1"/>
    <d v="2016-07-02T00:00:00"/>
    <x v="2"/>
  </r>
  <r>
    <s v="ID0550"/>
    <d v="2016-07-03T00:00:00"/>
    <x v="4"/>
    <x v="4"/>
    <s v="Y"/>
    <x v="0"/>
    <n v="71"/>
    <d v="1900-01-21T21:02:23"/>
    <n v="1"/>
    <x v="1"/>
    <d v="2016-07-03T00:00:00"/>
    <x v="2"/>
  </r>
  <r>
    <s v="ID0551"/>
    <d v="2016-07-04T00:00:00"/>
    <x v="5"/>
    <x v="3"/>
    <s v="Y"/>
    <x v="0"/>
    <n v="117"/>
    <d v="1900-01-21T22:02:23"/>
    <n v="5"/>
    <x v="1"/>
    <d v="2016-07-04T00:00:00"/>
    <x v="2"/>
  </r>
  <r>
    <s v="ID0552"/>
    <d v="2016-07-05T00:00:00"/>
    <x v="5"/>
    <x v="0"/>
    <s v="Y"/>
    <x v="0"/>
    <n v="61"/>
    <d v="1900-01-21T23:02:23"/>
    <n v="3"/>
    <x v="1"/>
    <d v="2016-07-05T00:00:00"/>
    <x v="2"/>
  </r>
  <r>
    <s v="ID0553"/>
    <d v="2016-07-06T00:00:00"/>
    <x v="5"/>
    <x v="0"/>
    <s v="Y"/>
    <x v="0"/>
    <n v="118"/>
    <d v="1900-01-22T00:02:23"/>
    <n v="3"/>
    <x v="1"/>
    <d v="2016-07-06T00:00:00"/>
    <x v="2"/>
  </r>
  <r>
    <s v="ID0554"/>
    <d v="2016-07-07T00:00:00"/>
    <x v="6"/>
    <x v="3"/>
    <s v="Y"/>
    <x v="0"/>
    <n v="87"/>
    <d v="1900-01-22T01:02:23"/>
    <n v="4"/>
    <x v="1"/>
    <d v="2016-07-07T00:00:00"/>
    <x v="2"/>
  </r>
  <r>
    <s v="ID0555"/>
    <d v="2016-07-08T00:00:00"/>
    <x v="0"/>
    <x v="2"/>
    <s v="Y"/>
    <x v="0"/>
    <n v="48"/>
    <d v="1900-01-22T02:02:23"/>
    <n v="4"/>
    <x v="1"/>
    <d v="2016-07-08T00:00:00"/>
    <x v="2"/>
  </r>
  <r>
    <s v="ID0556"/>
    <d v="2016-07-09T00:00:00"/>
    <x v="5"/>
    <x v="0"/>
    <s v="Y"/>
    <x v="0"/>
    <n v="112"/>
    <d v="1900-01-22T03:02:23"/>
    <n v="1"/>
    <x v="1"/>
    <d v="2016-07-09T00:00:00"/>
    <x v="2"/>
  </r>
  <r>
    <s v="ID0557"/>
    <d v="2016-07-10T00:00:00"/>
    <x v="2"/>
    <x v="0"/>
    <s v="Y"/>
    <x v="0"/>
    <n v="99"/>
    <d v="1900-01-22T04:02:23"/>
    <n v="5"/>
    <x v="1"/>
    <d v="2016-07-10T00:00:00"/>
    <x v="2"/>
  </r>
  <r>
    <s v="ID0558"/>
    <d v="2016-07-11T00:00:00"/>
    <x v="1"/>
    <x v="1"/>
    <s v="Y"/>
    <x v="0"/>
    <n v="103"/>
    <d v="1900-01-22T05:02:23"/>
    <n v="4"/>
    <x v="1"/>
    <d v="2016-07-11T00:00:00"/>
    <x v="2"/>
  </r>
  <r>
    <s v="ID0559"/>
    <d v="2016-07-12T00:00:00"/>
    <x v="5"/>
    <x v="2"/>
    <s v="Y"/>
    <x v="0"/>
    <n v="102"/>
    <d v="1900-01-22T06:02:23"/>
    <n v="5"/>
    <x v="1"/>
    <d v="2016-07-12T00:00:00"/>
    <x v="2"/>
  </r>
  <r>
    <s v="ID0560"/>
    <d v="2016-07-13T00:00:00"/>
    <x v="5"/>
    <x v="2"/>
    <s v="Y"/>
    <x v="0"/>
    <n v="74"/>
    <d v="1900-01-22T07:02:23"/>
    <n v="5"/>
    <x v="1"/>
    <d v="2016-07-13T00:00:00"/>
    <x v="2"/>
  </r>
  <r>
    <s v="ID0561"/>
    <d v="2016-07-14T00:00:00"/>
    <x v="3"/>
    <x v="2"/>
    <s v="Y"/>
    <x v="0"/>
    <n v="28"/>
    <d v="1900-01-22T08:02:23"/>
    <n v="1"/>
    <x v="1"/>
    <d v="2016-07-14T00:00:00"/>
    <x v="2"/>
  </r>
  <r>
    <s v="ID0562"/>
    <d v="2016-07-15T00:00:00"/>
    <x v="5"/>
    <x v="0"/>
    <s v="Y"/>
    <x v="0"/>
    <n v="64"/>
    <d v="1900-01-22T09:02:23"/>
    <n v="4"/>
    <x v="1"/>
    <d v="2016-07-15T00:00:00"/>
    <x v="2"/>
  </r>
  <r>
    <s v="ID0563"/>
    <d v="2016-07-16T00:00:00"/>
    <x v="0"/>
    <x v="0"/>
    <s v="N"/>
    <x v="1"/>
    <s v=""/>
    <d v="1900-01-22T10:02:23"/>
    <s v=""/>
    <x v="1"/>
    <d v="2016-07-16T00:00:00"/>
    <x v="2"/>
  </r>
  <r>
    <s v="ID0564"/>
    <d v="2016-07-17T00:00:00"/>
    <x v="1"/>
    <x v="2"/>
    <s v="Y"/>
    <x v="0"/>
    <n v="81"/>
    <d v="1900-01-22T11:02:23"/>
    <n v="4"/>
    <x v="1"/>
    <d v="2016-07-17T00:00:00"/>
    <x v="2"/>
  </r>
  <r>
    <s v="ID0565"/>
    <d v="2016-07-18T00:00:00"/>
    <x v="1"/>
    <x v="4"/>
    <s v="Y"/>
    <x v="0"/>
    <n v="121"/>
    <d v="1900-01-22T12:02:23"/>
    <n v="3"/>
    <x v="1"/>
    <d v="2016-07-18T00:00:00"/>
    <x v="2"/>
  </r>
  <r>
    <s v="ID0566"/>
    <d v="2016-07-19T00:00:00"/>
    <x v="5"/>
    <x v="1"/>
    <s v="Y"/>
    <x v="0"/>
    <n v="117"/>
    <d v="1900-01-22T13:02:23"/>
    <n v="4"/>
    <x v="1"/>
    <d v="2016-07-19T00:00:00"/>
    <x v="2"/>
  </r>
  <r>
    <s v="ID0567"/>
    <d v="2016-07-20T00:00:00"/>
    <x v="0"/>
    <x v="2"/>
    <s v="Y"/>
    <x v="0"/>
    <n v="55"/>
    <d v="1900-01-22T14:02:23"/>
    <n v="4"/>
    <x v="1"/>
    <d v="2016-07-20T00:00:00"/>
    <x v="2"/>
  </r>
  <r>
    <s v="ID0568"/>
    <d v="2016-07-21T00:00:00"/>
    <x v="2"/>
    <x v="1"/>
    <s v="N"/>
    <x v="1"/>
    <s v=""/>
    <d v="1900-01-22T15:02:23"/>
    <s v=""/>
    <x v="1"/>
    <d v="2016-07-21T00:00:00"/>
    <x v="2"/>
  </r>
  <r>
    <s v="ID0569"/>
    <d v="2016-07-22T00:00:00"/>
    <x v="1"/>
    <x v="4"/>
    <s v="Y"/>
    <x v="0"/>
    <n v="79"/>
    <d v="1900-01-22T16:02:23"/>
    <n v="3"/>
    <x v="1"/>
    <d v="2016-07-22T00:00:00"/>
    <x v="2"/>
  </r>
  <r>
    <s v="ID0570"/>
    <d v="2016-07-23T00:00:00"/>
    <x v="6"/>
    <x v="1"/>
    <s v="Y"/>
    <x v="0"/>
    <n v="120"/>
    <d v="1900-01-22T17:02:23"/>
    <n v="1"/>
    <x v="1"/>
    <d v="2016-07-23T00:00:00"/>
    <x v="2"/>
  </r>
  <r>
    <s v="ID0571"/>
    <d v="2016-07-24T00:00:00"/>
    <x v="2"/>
    <x v="0"/>
    <s v="Y"/>
    <x v="0"/>
    <n v="50"/>
    <d v="1900-01-22T18:02:23"/>
    <n v="2"/>
    <x v="1"/>
    <d v="2016-07-24T00:00:00"/>
    <x v="2"/>
  </r>
  <r>
    <s v="ID0572"/>
    <d v="2016-07-25T00:00:00"/>
    <x v="6"/>
    <x v="3"/>
    <s v="Y"/>
    <x v="1"/>
    <n v="15"/>
    <d v="1900-01-22T19:02:23"/>
    <n v="1"/>
    <x v="1"/>
    <d v="2016-07-25T00:00:00"/>
    <x v="2"/>
  </r>
  <r>
    <s v="ID0573"/>
    <d v="2016-07-26T00:00:00"/>
    <x v="7"/>
    <x v="4"/>
    <s v="Y"/>
    <x v="0"/>
    <n v="10"/>
    <d v="1900-01-22T20:02:23"/>
    <n v="3"/>
    <x v="1"/>
    <d v="2016-07-26T00:00:00"/>
    <x v="2"/>
  </r>
  <r>
    <s v="ID0574"/>
    <d v="2016-07-27T00:00:00"/>
    <x v="3"/>
    <x v="1"/>
    <s v="Y"/>
    <x v="0"/>
    <n v="110"/>
    <d v="1900-01-22T21:02:23"/>
    <n v="3"/>
    <x v="1"/>
    <d v="2016-07-27T00:00:00"/>
    <x v="2"/>
  </r>
  <r>
    <s v="ID0575"/>
    <d v="2016-07-28T00:00:00"/>
    <x v="3"/>
    <x v="2"/>
    <s v="Y"/>
    <x v="0"/>
    <n v="69"/>
    <d v="1900-01-22T22:02:23"/>
    <n v="3"/>
    <x v="1"/>
    <d v="2016-07-28T00:00:00"/>
    <x v="2"/>
  </r>
  <r>
    <s v="ID0576"/>
    <d v="2016-07-29T00:00:00"/>
    <x v="4"/>
    <x v="0"/>
    <s v="Y"/>
    <x v="1"/>
    <n v="122"/>
    <d v="1900-01-22T23:02:23"/>
    <n v="1"/>
    <x v="1"/>
    <d v="2016-07-29T00:00:00"/>
    <x v="2"/>
  </r>
  <r>
    <s v="ID0577"/>
    <d v="2016-07-30T00:00:00"/>
    <x v="0"/>
    <x v="0"/>
    <s v="Y"/>
    <x v="0"/>
    <n v="47"/>
    <d v="1900-01-23T00:02:23"/>
    <n v="3"/>
    <x v="1"/>
    <d v="2016-07-30T00:00:00"/>
    <x v="2"/>
  </r>
  <r>
    <s v="ID0578"/>
    <d v="2016-07-31T00:00:00"/>
    <x v="3"/>
    <x v="1"/>
    <s v="Y"/>
    <x v="1"/>
    <n v="124"/>
    <d v="1900-01-23T01:02:23"/>
    <n v="5"/>
    <x v="1"/>
    <d v="2016-07-31T00:00:00"/>
    <x v="2"/>
  </r>
  <r>
    <s v="ID0579"/>
    <d v="2016-08-01T00:00:00"/>
    <x v="6"/>
    <x v="4"/>
    <s v="Y"/>
    <x v="0"/>
    <n v="92"/>
    <d v="1900-01-23T02:02:23"/>
    <n v="3"/>
    <x v="1"/>
    <d v="2016-08-01T00:00:00"/>
    <x v="3"/>
  </r>
  <r>
    <s v="ID0580"/>
    <d v="2016-08-02T00:00:00"/>
    <x v="1"/>
    <x v="2"/>
    <s v="Y"/>
    <x v="0"/>
    <n v="110"/>
    <d v="1900-01-23T03:02:23"/>
    <n v="2"/>
    <x v="1"/>
    <d v="2016-08-02T00:00:00"/>
    <x v="3"/>
  </r>
  <r>
    <s v="ID0581"/>
    <d v="2016-08-03T00:00:00"/>
    <x v="2"/>
    <x v="4"/>
    <s v="Y"/>
    <x v="0"/>
    <n v="84"/>
    <d v="1900-01-23T04:02:23"/>
    <n v="4"/>
    <x v="1"/>
    <d v="2016-08-03T00:00:00"/>
    <x v="3"/>
  </r>
  <r>
    <s v="ID0582"/>
    <d v="2016-08-04T00:00:00"/>
    <x v="2"/>
    <x v="3"/>
    <s v="N"/>
    <x v="1"/>
    <s v=""/>
    <d v="1900-01-23T05:02:23"/>
    <s v=""/>
    <x v="1"/>
    <d v="2016-08-04T00:00:00"/>
    <x v="3"/>
  </r>
  <r>
    <s v="ID0583"/>
    <d v="2016-08-05T00:00:00"/>
    <x v="0"/>
    <x v="3"/>
    <s v="Y"/>
    <x v="0"/>
    <n v="81"/>
    <d v="1900-01-23T06:02:23"/>
    <n v="5"/>
    <x v="1"/>
    <d v="2016-08-05T00:00:00"/>
    <x v="3"/>
  </r>
  <r>
    <s v="ID0584"/>
    <d v="2016-08-06T00:00:00"/>
    <x v="3"/>
    <x v="2"/>
    <s v="Y"/>
    <x v="0"/>
    <n v="116"/>
    <d v="1900-01-23T07:02:23"/>
    <n v="4"/>
    <x v="1"/>
    <d v="2016-08-06T00:00:00"/>
    <x v="3"/>
  </r>
  <r>
    <s v="ID0585"/>
    <d v="2016-08-07T00:00:00"/>
    <x v="0"/>
    <x v="2"/>
    <s v="N"/>
    <x v="1"/>
    <s v=""/>
    <d v="1900-01-23T08:02:23"/>
    <s v=""/>
    <x v="1"/>
    <d v="2016-08-07T00:00:00"/>
    <x v="3"/>
  </r>
  <r>
    <s v="ID0586"/>
    <d v="2016-08-08T00:00:00"/>
    <x v="5"/>
    <x v="4"/>
    <s v="Y"/>
    <x v="0"/>
    <n v="63"/>
    <d v="1900-01-23T09:02:23"/>
    <n v="3"/>
    <x v="1"/>
    <d v="2016-08-08T00:00:00"/>
    <x v="3"/>
  </r>
  <r>
    <s v="ID0587"/>
    <d v="2016-08-09T00:00:00"/>
    <x v="7"/>
    <x v="4"/>
    <s v="N"/>
    <x v="1"/>
    <s v=""/>
    <d v="1900-01-23T10:02:23"/>
    <s v=""/>
    <x v="1"/>
    <d v="2016-08-09T00:00:00"/>
    <x v="3"/>
  </r>
  <r>
    <s v="ID0588"/>
    <d v="2016-08-10T00:00:00"/>
    <x v="5"/>
    <x v="4"/>
    <s v="Y"/>
    <x v="0"/>
    <n v="30"/>
    <d v="1900-01-23T11:02:23"/>
    <n v="3"/>
    <x v="1"/>
    <d v="2016-08-10T00:00:00"/>
    <x v="3"/>
  </r>
  <r>
    <s v="ID0589"/>
    <d v="2016-08-11T00:00:00"/>
    <x v="0"/>
    <x v="3"/>
    <s v="Y"/>
    <x v="0"/>
    <n v="22"/>
    <d v="1900-01-23T12:02:23"/>
    <n v="3"/>
    <x v="1"/>
    <d v="2016-08-11T00:00:00"/>
    <x v="3"/>
  </r>
  <r>
    <s v="ID0590"/>
    <d v="2016-08-12T00:00:00"/>
    <x v="2"/>
    <x v="1"/>
    <s v="Y"/>
    <x v="0"/>
    <n v="31"/>
    <d v="1900-01-23T13:02:23"/>
    <n v="3"/>
    <x v="1"/>
    <d v="2016-08-12T00:00:00"/>
    <x v="3"/>
  </r>
  <r>
    <s v="ID0591"/>
    <d v="2016-08-13T00:00:00"/>
    <x v="0"/>
    <x v="2"/>
    <s v="Y"/>
    <x v="0"/>
    <n v="47"/>
    <d v="1900-01-23T14:02:23"/>
    <n v="3"/>
    <x v="1"/>
    <d v="2016-08-13T00:00:00"/>
    <x v="3"/>
  </r>
  <r>
    <s v="ID0592"/>
    <d v="2016-08-14T00:00:00"/>
    <x v="7"/>
    <x v="1"/>
    <s v="Y"/>
    <x v="0"/>
    <n v="88"/>
    <d v="1900-01-23T15:02:23"/>
    <n v="3"/>
    <x v="1"/>
    <d v="2016-08-14T00:00:00"/>
    <x v="3"/>
  </r>
  <r>
    <s v="ID0593"/>
    <d v="2016-08-15T00:00:00"/>
    <x v="6"/>
    <x v="4"/>
    <s v="Y"/>
    <x v="0"/>
    <n v="106"/>
    <d v="1900-01-23T16:02:23"/>
    <n v="4"/>
    <x v="1"/>
    <d v="2016-08-15T00:00:00"/>
    <x v="3"/>
  </r>
  <r>
    <s v="ID0594"/>
    <d v="2016-08-16T00:00:00"/>
    <x v="0"/>
    <x v="2"/>
    <s v="Y"/>
    <x v="0"/>
    <n v="70"/>
    <d v="1900-01-23T17:02:23"/>
    <n v="5"/>
    <x v="1"/>
    <d v="2016-08-16T00:00:00"/>
    <x v="3"/>
  </r>
  <r>
    <s v="ID0595"/>
    <d v="2016-08-17T00:00:00"/>
    <x v="6"/>
    <x v="2"/>
    <s v="Y"/>
    <x v="0"/>
    <n v="77"/>
    <d v="1900-01-23T18:02:23"/>
    <n v="3"/>
    <x v="1"/>
    <d v="2016-08-17T00:00:00"/>
    <x v="3"/>
  </r>
  <r>
    <s v="ID0596"/>
    <d v="2016-08-18T00:00:00"/>
    <x v="5"/>
    <x v="4"/>
    <s v="Y"/>
    <x v="0"/>
    <n v="82"/>
    <d v="1900-01-23T19:02:23"/>
    <n v="3"/>
    <x v="1"/>
    <d v="2016-08-18T00:00:00"/>
    <x v="3"/>
  </r>
  <r>
    <s v="ID0597"/>
    <d v="2016-08-19T00:00:00"/>
    <x v="3"/>
    <x v="0"/>
    <s v="Y"/>
    <x v="0"/>
    <n v="84"/>
    <d v="1900-01-23T20:02:23"/>
    <n v="3"/>
    <x v="1"/>
    <d v="2016-08-19T00:00:00"/>
    <x v="3"/>
  </r>
  <r>
    <s v="ID0598"/>
    <d v="2016-08-20T00:00:00"/>
    <x v="6"/>
    <x v="1"/>
    <s v="Y"/>
    <x v="0"/>
    <n v="50"/>
    <d v="1900-01-23T21:02:23"/>
    <n v="4"/>
    <x v="1"/>
    <d v="2016-08-20T00:00:00"/>
    <x v="3"/>
  </r>
  <r>
    <s v="ID0599"/>
    <d v="2016-08-21T00:00:00"/>
    <x v="6"/>
    <x v="3"/>
    <s v="N"/>
    <x v="1"/>
    <s v=""/>
    <d v="1900-01-23T22:02:23"/>
    <s v=""/>
    <x v="1"/>
    <d v="2016-08-21T00:00:00"/>
    <x v="3"/>
  </r>
  <r>
    <s v="ID0600"/>
    <d v="2016-08-22T00:00:00"/>
    <x v="1"/>
    <x v="0"/>
    <s v="Y"/>
    <x v="0"/>
    <n v="73"/>
    <d v="1900-01-23T23:02:23"/>
    <n v="3"/>
    <x v="1"/>
    <d v="2016-08-22T00:00:00"/>
    <x v="3"/>
  </r>
  <r>
    <s v="ID0601"/>
    <d v="2016-08-23T00:00:00"/>
    <x v="3"/>
    <x v="0"/>
    <s v="Y"/>
    <x v="0"/>
    <n v="79"/>
    <d v="1900-01-24T00:02:23"/>
    <n v="3"/>
    <x v="1"/>
    <d v="2016-08-23T00:00:00"/>
    <x v="3"/>
  </r>
  <r>
    <s v="ID0602"/>
    <d v="2016-08-24T00:00:00"/>
    <x v="7"/>
    <x v="0"/>
    <s v="Y"/>
    <x v="0"/>
    <n v="124"/>
    <d v="1900-01-24T01:02:23"/>
    <n v="5"/>
    <x v="1"/>
    <d v="2016-08-24T00:00:00"/>
    <x v="3"/>
  </r>
  <r>
    <s v="ID0603"/>
    <d v="2016-08-25T00:00:00"/>
    <x v="2"/>
    <x v="3"/>
    <s v="N"/>
    <x v="1"/>
    <s v=""/>
    <d v="1900-01-24T02:02:23"/>
    <s v=""/>
    <x v="1"/>
    <d v="2016-08-25T00:00:00"/>
    <x v="3"/>
  </r>
  <r>
    <s v="ID0604"/>
    <d v="2016-08-26T00:00:00"/>
    <x v="1"/>
    <x v="1"/>
    <s v="Y"/>
    <x v="1"/>
    <n v="75"/>
    <d v="1900-01-24T03:02:23"/>
    <n v="4"/>
    <x v="1"/>
    <d v="2016-08-26T00:00:00"/>
    <x v="3"/>
  </r>
  <r>
    <s v="ID0605"/>
    <d v="2016-08-27T00:00:00"/>
    <x v="1"/>
    <x v="1"/>
    <s v="Y"/>
    <x v="0"/>
    <n v="34"/>
    <d v="1900-01-24T04:02:23"/>
    <n v="3"/>
    <x v="1"/>
    <d v="2016-08-27T00:00:00"/>
    <x v="3"/>
  </r>
  <r>
    <s v="ID0606"/>
    <d v="2016-08-28T00:00:00"/>
    <x v="2"/>
    <x v="2"/>
    <s v="N"/>
    <x v="1"/>
    <s v=""/>
    <d v="1900-01-24T05:02:23"/>
    <s v=""/>
    <x v="1"/>
    <d v="2016-08-28T00:00:00"/>
    <x v="3"/>
  </r>
  <r>
    <s v="ID0607"/>
    <d v="2016-08-29T00:00:00"/>
    <x v="2"/>
    <x v="4"/>
    <s v="Y"/>
    <x v="0"/>
    <n v="116"/>
    <d v="1900-01-24T06:02:23"/>
    <n v="3"/>
    <x v="1"/>
    <d v="2016-08-29T00:00:00"/>
    <x v="3"/>
  </r>
  <r>
    <s v="ID0608"/>
    <d v="2016-08-30T00:00:00"/>
    <x v="7"/>
    <x v="2"/>
    <s v="Y"/>
    <x v="0"/>
    <n v="20"/>
    <d v="1900-01-24T07:02:23"/>
    <n v="3"/>
    <x v="1"/>
    <d v="2016-08-30T00:00:00"/>
    <x v="3"/>
  </r>
  <r>
    <s v="ID0609"/>
    <d v="2016-08-31T00:00:00"/>
    <x v="4"/>
    <x v="4"/>
    <s v="Y"/>
    <x v="0"/>
    <n v="105"/>
    <d v="1900-01-24T08:02:23"/>
    <n v="1"/>
    <x v="1"/>
    <d v="2016-08-31T00:00:00"/>
    <x v="3"/>
  </r>
  <r>
    <s v="ID0610"/>
    <d v="2016-09-01T00:00:00"/>
    <x v="0"/>
    <x v="2"/>
    <s v="Y"/>
    <x v="0"/>
    <n v="25"/>
    <d v="1900-01-24T09:02:23"/>
    <n v="3"/>
    <x v="1"/>
    <d v="2016-09-01T00:00:00"/>
    <x v="3"/>
  </r>
  <r>
    <s v="ID0611"/>
    <d v="2016-09-02T00:00:00"/>
    <x v="0"/>
    <x v="2"/>
    <s v="Y"/>
    <x v="0"/>
    <n v="16"/>
    <d v="1900-01-24T10:02:23"/>
    <n v="4"/>
    <x v="1"/>
    <d v="2016-09-02T00:00:00"/>
    <x v="3"/>
  </r>
  <r>
    <s v="ID0612"/>
    <d v="2016-09-03T00:00:00"/>
    <x v="6"/>
    <x v="0"/>
    <s v="Y"/>
    <x v="0"/>
    <n v="64"/>
    <d v="1900-01-24T11:02:23"/>
    <n v="4"/>
    <x v="1"/>
    <d v="2016-09-03T00:00:00"/>
    <x v="3"/>
  </r>
  <r>
    <s v="ID0613"/>
    <d v="2016-09-04T00:00:00"/>
    <x v="2"/>
    <x v="3"/>
    <s v="Y"/>
    <x v="0"/>
    <n v="82"/>
    <d v="1900-01-24T12:02:23"/>
    <n v="3"/>
    <x v="1"/>
    <d v="2016-09-04T00:00:00"/>
    <x v="3"/>
  </r>
  <r>
    <s v="ID0614"/>
    <d v="2016-09-05T00:00:00"/>
    <x v="7"/>
    <x v="4"/>
    <s v="Y"/>
    <x v="0"/>
    <n v="13"/>
    <d v="1900-01-24T13:02:23"/>
    <n v="5"/>
    <x v="1"/>
    <d v="2016-09-05T00:00:00"/>
    <x v="3"/>
  </r>
  <r>
    <s v="ID0615"/>
    <d v="2016-09-06T00:00:00"/>
    <x v="4"/>
    <x v="0"/>
    <s v="Y"/>
    <x v="0"/>
    <n v="15"/>
    <d v="1900-01-24T14:02:23"/>
    <n v="5"/>
    <x v="1"/>
    <d v="2016-09-06T00:00:00"/>
    <x v="3"/>
  </r>
  <r>
    <s v="ID0616"/>
    <d v="2016-09-07T00:00:00"/>
    <x v="3"/>
    <x v="0"/>
    <s v="Y"/>
    <x v="0"/>
    <n v="42"/>
    <d v="1900-01-24T15:02:23"/>
    <n v="2"/>
    <x v="1"/>
    <d v="2016-09-07T00:00:00"/>
    <x v="3"/>
  </r>
  <r>
    <s v="ID0617"/>
    <d v="2016-09-08T00:00:00"/>
    <x v="4"/>
    <x v="2"/>
    <s v="N"/>
    <x v="1"/>
    <s v=""/>
    <d v="1900-01-24T16:02:23"/>
    <s v=""/>
    <x v="1"/>
    <d v="2016-09-08T00:00:00"/>
    <x v="3"/>
  </r>
  <r>
    <s v="ID0618"/>
    <d v="2016-09-09T00:00:00"/>
    <x v="6"/>
    <x v="2"/>
    <s v="Y"/>
    <x v="0"/>
    <n v="32"/>
    <d v="1900-01-24T17:02:23"/>
    <n v="3"/>
    <x v="1"/>
    <d v="2016-09-09T00:00:00"/>
    <x v="3"/>
  </r>
  <r>
    <s v="ID0619"/>
    <d v="2016-09-10T00:00:00"/>
    <x v="7"/>
    <x v="2"/>
    <s v="Y"/>
    <x v="0"/>
    <n v="75"/>
    <d v="1900-01-24T18:02:23"/>
    <n v="3"/>
    <x v="1"/>
    <d v="2016-09-10T00:00:00"/>
    <x v="3"/>
  </r>
  <r>
    <s v="ID0620"/>
    <d v="2016-09-11T00:00:00"/>
    <x v="2"/>
    <x v="0"/>
    <s v="Y"/>
    <x v="1"/>
    <n v="123"/>
    <d v="1900-01-24T19:02:23"/>
    <n v="3"/>
    <x v="1"/>
    <d v="2016-09-11T00:00:00"/>
    <x v="3"/>
  </r>
  <r>
    <s v="ID0621"/>
    <d v="2016-09-12T00:00:00"/>
    <x v="2"/>
    <x v="4"/>
    <s v="Y"/>
    <x v="0"/>
    <n v="22"/>
    <d v="1900-01-24T20:02:23"/>
    <n v="5"/>
    <x v="1"/>
    <d v="2016-09-12T00:00:00"/>
    <x v="3"/>
  </r>
  <r>
    <s v="ID0622"/>
    <d v="2016-09-13T00:00:00"/>
    <x v="3"/>
    <x v="1"/>
    <s v="Y"/>
    <x v="0"/>
    <n v="21"/>
    <d v="1900-01-24T21:02:23"/>
    <n v="2"/>
    <x v="1"/>
    <d v="2016-09-13T00:00:00"/>
    <x v="3"/>
  </r>
  <r>
    <s v="ID0623"/>
    <d v="2016-09-14T00:00:00"/>
    <x v="3"/>
    <x v="4"/>
    <s v="Y"/>
    <x v="0"/>
    <n v="15"/>
    <d v="1900-01-24T22:02:23"/>
    <n v="4"/>
    <x v="1"/>
    <d v="2016-09-14T00:00:00"/>
    <x v="3"/>
  </r>
  <r>
    <s v="ID0624"/>
    <d v="2016-09-15T00:00:00"/>
    <x v="0"/>
    <x v="4"/>
    <s v="Y"/>
    <x v="0"/>
    <n v="76"/>
    <d v="1900-01-24T23:02:23"/>
    <n v="4"/>
    <x v="1"/>
    <d v="2016-09-15T00:00:00"/>
    <x v="3"/>
  </r>
  <r>
    <s v="ID0625"/>
    <d v="2016-09-16T00:00:00"/>
    <x v="5"/>
    <x v="3"/>
    <s v="Y"/>
    <x v="0"/>
    <n v="92"/>
    <d v="1900-01-25T00:02:23"/>
    <n v="3"/>
    <x v="1"/>
    <d v="2016-09-16T00:00:00"/>
    <x v="3"/>
  </r>
  <r>
    <s v="ID0626"/>
    <d v="2016-09-17T00:00:00"/>
    <x v="3"/>
    <x v="1"/>
    <s v="N"/>
    <x v="1"/>
    <s v=""/>
    <d v="1900-01-25T01:02:23"/>
    <s v=""/>
    <x v="1"/>
    <d v="2016-09-17T00:00:00"/>
    <x v="3"/>
  </r>
  <r>
    <s v="ID0627"/>
    <d v="2016-09-18T00:00:00"/>
    <x v="6"/>
    <x v="1"/>
    <s v="N"/>
    <x v="1"/>
    <s v=""/>
    <d v="1900-01-25T02:02:23"/>
    <s v=""/>
    <x v="1"/>
    <d v="2016-09-18T00:00:00"/>
    <x v="3"/>
  </r>
  <r>
    <s v="ID0628"/>
    <d v="2016-09-19T00:00:00"/>
    <x v="1"/>
    <x v="2"/>
    <s v="Y"/>
    <x v="1"/>
    <n v="62"/>
    <d v="1900-01-25T03:02:23"/>
    <n v="4"/>
    <x v="1"/>
    <d v="2016-09-19T00:00:00"/>
    <x v="3"/>
  </r>
  <r>
    <s v="ID0629"/>
    <d v="2016-09-20T00:00:00"/>
    <x v="5"/>
    <x v="3"/>
    <s v="Y"/>
    <x v="0"/>
    <n v="33"/>
    <d v="1900-01-25T04:02:23"/>
    <n v="3"/>
    <x v="1"/>
    <d v="2016-09-20T00:00:00"/>
    <x v="3"/>
  </r>
  <r>
    <s v="ID0630"/>
    <d v="2016-09-21T00:00:00"/>
    <x v="2"/>
    <x v="3"/>
    <s v="Y"/>
    <x v="0"/>
    <n v="122"/>
    <d v="1900-01-25T05:02:23"/>
    <n v="1"/>
    <x v="1"/>
    <d v="2016-09-21T00:00:00"/>
    <x v="3"/>
  </r>
  <r>
    <s v="ID0631"/>
    <d v="2016-09-22T00:00:00"/>
    <x v="2"/>
    <x v="4"/>
    <s v="Y"/>
    <x v="1"/>
    <n v="47"/>
    <d v="1900-01-25T06:02:23"/>
    <n v="1"/>
    <x v="1"/>
    <d v="2016-09-22T00:00:00"/>
    <x v="3"/>
  </r>
  <r>
    <s v="ID0632"/>
    <d v="2016-09-23T00:00:00"/>
    <x v="0"/>
    <x v="3"/>
    <s v="N"/>
    <x v="1"/>
    <s v=""/>
    <d v="1900-01-25T07:02:23"/>
    <s v=""/>
    <x v="1"/>
    <d v="2016-09-23T00:00:00"/>
    <x v="3"/>
  </r>
  <r>
    <s v="ID0633"/>
    <d v="2016-09-24T00:00:00"/>
    <x v="6"/>
    <x v="1"/>
    <s v="N"/>
    <x v="1"/>
    <s v=""/>
    <d v="1900-01-25T08:02:23"/>
    <s v=""/>
    <x v="1"/>
    <d v="2016-09-24T00:00:00"/>
    <x v="3"/>
  </r>
  <r>
    <s v="ID0634"/>
    <d v="2016-09-25T00:00:00"/>
    <x v="5"/>
    <x v="0"/>
    <s v="N"/>
    <x v="1"/>
    <s v=""/>
    <d v="1900-01-25T09:02:23"/>
    <s v=""/>
    <x v="1"/>
    <d v="2016-09-25T00:00:00"/>
    <x v="3"/>
  </r>
  <r>
    <s v="ID0635"/>
    <d v="2016-09-26T00:00:00"/>
    <x v="2"/>
    <x v="4"/>
    <s v="Y"/>
    <x v="0"/>
    <n v="44"/>
    <d v="1900-01-25T10:02:23"/>
    <n v="4"/>
    <x v="1"/>
    <d v="2016-09-26T00:00:00"/>
    <x v="3"/>
  </r>
  <r>
    <s v="ID0636"/>
    <d v="2016-09-27T00:00:00"/>
    <x v="6"/>
    <x v="0"/>
    <s v="Y"/>
    <x v="0"/>
    <n v="48"/>
    <d v="1900-01-25T11:02:23"/>
    <n v="3"/>
    <x v="1"/>
    <d v="2016-09-27T00:00:00"/>
    <x v="3"/>
  </r>
  <r>
    <s v="ID0637"/>
    <d v="2016-09-28T00:00:00"/>
    <x v="6"/>
    <x v="3"/>
    <s v="Y"/>
    <x v="0"/>
    <n v="60"/>
    <d v="1900-01-25T12:02:23"/>
    <n v="3"/>
    <x v="1"/>
    <d v="2016-09-28T00:00:00"/>
    <x v="3"/>
  </r>
  <r>
    <s v="ID0638"/>
    <d v="2016-09-29T00:00:00"/>
    <x v="0"/>
    <x v="4"/>
    <s v="N"/>
    <x v="1"/>
    <s v=""/>
    <d v="1900-01-25T13:02:23"/>
    <s v=""/>
    <x v="1"/>
    <d v="2016-09-29T00:00:00"/>
    <x v="3"/>
  </r>
  <r>
    <s v="ID0639"/>
    <d v="2016-09-30T00:00:00"/>
    <x v="4"/>
    <x v="1"/>
    <s v="Y"/>
    <x v="0"/>
    <n v="120"/>
    <d v="1900-01-25T14:02:23"/>
    <n v="2"/>
    <x v="1"/>
    <d v="2016-09-30T00:00:00"/>
    <x v="3"/>
  </r>
  <r>
    <s v="ID0640"/>
    <d v="2016-10-01T00:00:00"/>
    <x v="2"/>
    <x v="3"/>
    <s v="Y"/>
    <x v="0"/>
    <n v="61"/>
    <d v="1900-01-25T15:02:23"/>
    <n v="2"/>
    <x v="1"/>
    <d v="2016-10-01T00:00:00"/>
    <x v="3"/>
  </r>
  <r>
    <s v="ID0641"/>
    <d v="2016-10-02T00:00:00"/>
    <x v="3"/>
    <x v="1"/>
    <s v="Y"/>
    <x v="0"/>
    <n v="103"/>
    <d v="1900-01-25T16:02:23"/>
    <n v="4"/>
    <x v="1"/>
    <d v="2016-10-02T00:00:00"/>
    <x v="3"/>
  </r>
  <r>
    <s v="ID0642"/>
    <d v="2016-10-03T00:00:00"/>
    <x v="1"/>
    <x v="0"/>
    <s v="N"/>
    <x v="1"/>
    <s v=""/>
    <d v="1900-01-25T17:02:23"/>
    <s v=""/>
    <x v="1"/>
    <d v="2016-10-03T00:00:00"/>
    <x v="3"/>
  </r>
  <r>
    <s v="ID0643"/>
    <d v="2016-10-04T00:00:00"/>
    <x v="4"/>
    <x v="2"/>
    <s v="Y"/>
    <x v="0"/>
    <n v="32"/>
    <d v="1900-01-25T18:02:23"/>
    <n v="2"/>
    <x v="1"/>
    <d v="2016-10-04T00:00:00"/>
    <x v="3"/>
  </r>
  <r>
    <s v="ID0644"/>
    <d v="2016-10-05T00:00:00"/>
    <x v="5"/>
    <x v="3"/>
    <s v="N"/>
    <x v="1"/>
    <s v=""/>
    <d v="1900-01-25T19:02:23"/>
    <s v=""/>
    <x v="1"/>
    <d v="2016-10-05T00:00:00"/>
    <x v="3"/>
  </r>
  <r>
    <s v="ID0645"/>
    <d v="2016-10-06T00:00:00"/>
    <x v="4"/>
    <x v="1"/>
    <s v="Y"/>
    <x v="0"/>
    <n v="53"/>
    <d v="1900-01-25T20:02:23"/>
    <n v="1"/>
    <x v="1"/>
    <d v="2016-10-06T00:00:00"/>
    <x v="3"/>
  </r>
  <r>
    <s v="ID0646"/>
    <d v="2016-10-07T00:00:00"/>
    <x v="0"/>
    <x v="4"/>
    <s v="Y"/>
    <x v="0"/>
    <n v="40"/>
    <d v="1900-01-25T21:02:23"/>
    <n v="5"/>
    <x v="1"/>
    <d v="2016-10-07T00:00:00"/>
    <x v="3"/>
  </r>
  <r>
    <s v="ID0647"/>
    <d v="2016-10-08T00:00:00"/>
    <x v="2"/>
    <x v="0"/>
    <s v="Y"/>
    <x v="1"/>
    <n v="58"/>
    <d v="1900-01-25T22:02:23"/>
    <n v="3"/>
    <x v="1"/>
    <d v="2016-10-08T00:00:00"/>
    <x v="3"/>
  </r>
  <r>
    <s v="ID0648"/>
    <d v="2016-10-09T00:00:00"/>
    <x v="2"/>
    <x v="1"/>
    <s v="Y"/>
    <x v="0"/>
    <n v="92"/>
    <d v="1900-01-25T23:02:23"/>
    <n v="2"/>
    <x v="1"/>
    <d v="2016-10-09T00:00:00"/>
    <x v="3"/>
  </r>
  <r>
    <s v="ID0649"/>
    <d v="2016-10-10T00:00:00"/>
    <x v="0"/>
    <x v="2"/>
    <s v="N"/>
    <x v="1"/>
    <s v=""/>
    <d v="1900-01-26T00:02:23"/>
    <s v=""/>
    <x v="1"/>
    <d v="2016-10-10T00:00:00"/>
    <x v="3"/>
  </r>
  <r>
    <s v="ID0650"/>
    <d v="2016-10-11T00:00:00"/>
    <x v="7"/>
    <x v="4"/>
    <s v="Y"/>
    <x v="0"/>
    <n v="124"/>
    <d v="1900-01-26T01:02:23"/>
    <n v="5"/>
    <x v="1"/>
    <d v="2016-10-11T00:00:00"/>
    <x v="3"/>
  </r>
  <r>
    <s v="ID0651"/>
    <d v="2016-10-12T00:00:00"/>
    <x v="4"/>
    <x v="3"/>
    <s v="Y"/>
    <x v="0"/>
    <n v="59"/>
    <d v="1900-01-26T02:02:23"/>
    <n v="3"/>
    <x v="1"/>
    <d v="2016-10-12T00:00:00"/>
    <x v="3"/>
  </r>
  <r>
    <s v="ID0652"/>
    <d v="2016-10-13T00:00:00"/>
    <x v="3"/>
    <x v="4"/>
    <s v="Y"/>
    <x v="0"/>
    <n v="44"/>
    <d v="1900-01-26T03:02:23"/>
    <n v="1"/>
    <x v="1"/>
    <d v="2016-10-13T00:00:00"/>
    <x v="3"/>
  </r>
  <r>
    <s v="ID0653"/>
    <d v="2016-10-14T00:00:00"/>
    <x v="4"/>
    <x v="3"/>
    <s v="Y"/>
    <x v="0"/>
    <n v="42"/>
    <d v="1900-01-26T04:02:23"/>
    <n v="2"/>
    <x v="1"/>
    <d v="2016-10-14T00:00:00"/>
    <x v="3"/>
  </r>
  <r>
    <s v="ID0654"/>
    <d v="2016-10-15T00:00:00"/>
    <x v="2"/>
    <x v="2"/>
    <s v="Y"/>
    <x v="0"/>
    <n v="21"/>
    <d v="1900-01-26T05:02:23"/>
    <n v="5"/>
    <x v="1"/>
    <d v="2016-10-15T00:00:00"/>
    <x v="3"/>
  </r>
  <r>
    <s v="ID0655"/>
    <d v="2016-10-16T00:00:00"/>
    <x v="2"/>
    <x v="0"/>
    <s v="Y"/>
    <x v="0"/>
    <n v="69"/>
    <d v="1900-01-26T06:02:23"/>
    <n v="4"/>
    <x v="1"/>
    <d v="2016-10-16T00:00:00"/>
    <x v="3"/>
  </r>
  <r>
    <s v="ID0656"/>
    <d v="2016-10-17T00:00:00"/>
    <x v="2"/>
    <x v="2"/>
    <s v="Y"/>
    <x v="0"/>
    <n v="46"/>
    <d v="1900-01-26T07:02:23"/>
    <n v="1"/>
    <x v="1"/>
    <d v="2016-10-17T00:00:00"/>
    <x v="3"/>
  </r>
  <r>
    <s v="ID0657"/>
    <d v="2016-10-18T00:00:00"/>
    <x v="6"/>
    <x v="2"/>
    <s v="Y"/>
    <x v="0"/>
    <n v="24"/>
    <d v="1900-01-26T08:02:23"/>
    <n v="5"/>
    <x v="1"/>
    <d v="2016-10-18T00:00:00"/>
    <x v="3"/>
  </r>
  <r>
    <s v="ID0658"/>
    <d v="2016-10-19T00:00:00"/>
    <x v="2"/>
    <x v="4"/>
    <s v="Y"/>
    <x v="0"/>
    <n v="101"/>
    <d v="1900-01-26T09:02:23"/>
    <n v="2"/>
    <x v="1"/>
    <d v="2016-10-19T00:00:00"/>
    <x v="3"/>
  </r>
  <r>
    <s v="ID0659"/>
    <d v="2016-10-20T00:00:00"/>
    <x v="1"/>
    <x v="2"/>
    <s v="Y"/>
    <x v="0"/>
    <n v="121"/>
    <d v="1900-01-26T10:02:23"/>
    <n v="5"/>
    <x v="1"/>
    <d v="2016-10-20T00:00:00"/>
    <x v="3"/>
  </r>
  <r>
    <s v="ID0660"/>
    <d v="2016-10-21T00:00:00"/>
    <x v="2"/>
    <x v="3"/>
    <s v="Y"/>
    <x v="0"/>
    <n v="61"/>
    <d v="1900-01-26T11:02:23"/>
    <n v="3"/>
    <x v="1"/>
    <d v="2016-10-21T00:00:00"/>
    <x v="3"/>
  </r>
  <r>
    <s v="ID0661"/>
    <d v="2016-10-22T00:00:00"/>
    <x v="1"/>
    <x v="0"/>
    <s v="Y"/>
    <x v="0"/>
    <n v="45"/>
    <d v="1900-01-26T12:02:23"/>
    <n v="4"/>
    <x v="1"/>
    <d v="2016-10-22T00:00:00"/>
    <x v="3"/>
  </r>
  <r>
    <s v="ID0662"/>
    <d v="2016-10-23T00:00:00"/>
    <x v="1"/>
    <x v="2"/>
    <s v="Y"/>
    <x v="0"/>
    <n v="40"/>
    <d v="1900-01-26T13:02:23"/>
    <n v="5"/>
    <x v="1"/>
    <d v="2016-10-23T00:00:00"/>
    <x v="3"/>
  </r>
  <r>
    <s v="ID0663"/>
    <d v="2016-10-24T00:00:00"/>
    <x v="7"/>
    <x v="1"/>
    <s v="Y"/>
    <x v="0"/>
    <n v="94"/>
    <d v="1900-01-26T14:02:23"/>
    <n v="4"/>
    <x v="2"/>
    <d v="2016-10-24T00:00:00"/>
    <x v="4"/>
  </r>
  <r>
    <s v="ID0664"/>
    <d v="2016-10-25T00:00:00"/>
    <x v="3"/>
    <x v="4"/>
    <s v="Y"/>
    <x v="0"/>
    <n v="85"/>
    <d v="1900-01-26T15:02:23"/>
    <n v="5"/>
    <x v="2"/>
    <d v="2016-10-25T00:00:00"/>
    <x v="4"/>
  </r>
  <r>
    <s v="ID0665"/>
    <d v="2016-10-26T00:00:00"/>
    <x v="4"/>
    <x v="2"/>
    <s v="Y"/>
    <x v="0"/>
    <n v="22"/>
    <d v="1900-01-26T16:02:23"/>
    <n v="3"/>
    <x v="2"/>
    <d v="2016-10-26T00:00:00"/>
    <x v="4"/>
  </r>
  <r>
    <s v="ID0666"/>
    <d v="2016-10-27T00:00:00"/>
    <x v="1"/>
    <x v="0"/>
    <s v="Y"/>
    <x v="0"/>
    <n v="119"/>
    <d v="1900-01-26T17:02:23"/>
    <n v="5"/>
    <x v="2"/>
    <d v="2016-10-27T00:00:00"/>
    <x v="4"/>
  </r>
  <r>
    <s v="ID0667"/>
    <d v="2016-10-28T00:00:00"/>
    <x v="1"/>
    <x v="2"/>
    <s v="Y"/>
    <x v="0"/>
    <n v="13"/>
    <d v="1900-01-26T18:02:23"/>
    <n v="4"/>
    <x v="2"/>
    <d v="2016-10-28T00:00:00"/>
    <x v="4"/>
  </r>
  <r>
    <s v="ID0668"/>
    <d v="2016-10-29T00:00:00"/>
    <x v="6"/>
    <x v="0"/>
    <s v="Y"/>
    <x v="0"/>
    <n v="60"/>
    <d v="1900-01-26T19:02:23"/>
    <n v="4"/>
    <x v="2"/>
    <d v="2016-10-29T00:00:00"/>
    <x v="4"/>
  </r>
  <r>
    <s v="ID0669"/>
    <d v="2016-10-30T00:00:00"/>
    <x v="0"/>
    <x v="3"/>
    <s v="N"/>
    <x v="1"/>
    <s v=""/>
    <d v="1900-01-26T20:02:23"/>
    <s v=""/>
    <x v="2"/>
    <d v="2016-10-30T00:00:00"/>
    <x v="4"/>
  </r>
  <r>
    <s v="ID0670"/>
    <d v="2016-10-31T00:00:00"/>
    <x v="4"/>
    <x v="2"/>
    <s v="Y"/>
    <x v="0"/>
    <n v="29"/>
    <d v="1900-01-26T21:02:23"/>
    <n v="1"/>
    <x v="2"/>
    <d v="2016-10-31T00:00:00"/>
    <x v="4"/>
  </r>
  <r>
    <s v="ID0671"/>
    <d v="2016-11-01T00:00:00"/>
    <x v="0"/>
    <x v="2"/>
    <s v="Y"/>
    <x v="1"/>
    <n v="41"/>
    <d v="1900-01-26T22:02:23"/>
    <n v="5"/>
    <x v="2"/>
    <d v="2016-11-01T00:00:00"/>
    <x v="4"/>
  </r>
  <r>
    <s v="ID0672"/>
    <d v="2016-11-02T00:00:00"/>
    <x v="6"/>
    <x v="0"/>
    <s v="Y"/>
    <x v="0"/>
    <n v="87"/>
    <d v="1900-01-26T23:02:23"/>
    <n v="5"/>
    <x v="2"/>
    <d v="2016-11-02T00:00:00"/>
    <x v="4"/>
  </r>
  <r>
    <s v="ID0673"/>
    <d v="2016-11-03T00:00:00"/>
    <x v="4"/>
    <x v="0"/>
    <s v="Y"/>
    <x v="0"/>
    <n v="77"/>
    <d v="1900-01-27T00:02:23"/>
    <n v="5"/>
    <x v="2"/>
    <d v="2016-11-03T00:00:00"/>
    <x v="4"/>
  </r>
  <r>
    <s v="ID0674"/>
    <d v="2016-11-04T00:00:00"/>
    <x v="4"/>
    <x v="2"/>
    <s v="N"/>
    <x v="1"/>
    <s v=""/>
    <d v="1900-01-27T01:02:23"/>
    <s v=""/>
    <x v="2"/>
    <d v="2016-11-04T00:00:00"/>
    <x v="4"/>
  </r>
  <r>
    <s v="ID0675"/>
    <d v="2016-11-05T00:00:00"/>
    <x v="7"/>
    <x v="3"/>
    <s v="Y"/>
    <x v="0"/>
    <n v="30"/>
    <d v="1900-01-27T02:02:23"/>
    <n v="4"/>
    <x v="2"/>
    <d v="2016-11-05T00:00:00"/>
    <x v="4"/>
  </r>
  <r>
    <s v="ID0676"/>
    <d v="2016-11-06T00:00:00"/>
    <x v="2"/>
    <x v="2"/>
    <s v="N"/>
    <x v="1"/>
    <s v=""/>
    <d v="1900-01-27T03:02:23"/>
    <s v=""/>
    <x v="2"/>
    <d v="2016-11-06T00:00:00"/>
    <x v="4"/>
  </r>
  <r>
    <s v="ID0677"/>
    <d v="2016-11-07T00:00:00"/>
    <x v="4"/>
    <x v="2"/>
    <s v="Y"/>
    <x v="0"/>
    <n v="81"/>
    <d v="1900-01-27T04:02:23"/>
    <n v="3"/>
    <x v="2"/>
    <d v="2016-11-07T00:00:00"/>
    <x v="4"/>
  </r>
  <r>
    <s v="ID0678"/>
    <d v="2016-11-08T00:00:00"/>
    <x v="2"/>
    <x v="0"/>
    <s v="Y"/>
    <x v="0"/>
    <n v="76"/>
    <d v="1900-01-27T05:02:23"/>
    <n v="4"/>
    <x v="2"/>
    <d v="2016-11-08T00:00:00"/>
    <x v="4"/>
  </r>
  <r>
    <s v="ID0679"/>
    <d v="2016-11-09T00:00:00"/>
    <x v="0"/>
    <x v="0"/>
    <s v="N"/>
    <x v="1"/>
    <s v=""/>
    <d v="1900-01-27T06:02:23"/>
    <s v=""/>
    <x v="2"/>
    <d v="2016-11-09T00:00:00"/>
    <x v="4"/>
  </r>
  <r>
    <s v="ID0680"/>
    <d v="2016-11-10T00:00:00"/>
    <x v="3"/>
    <x v="0"/>
    <s v="Y"/>
    <x v="0"/>
    <n v="79"/>
    <d v="1900-01-27T07:02:23"/>
    <n v="4"/>
    <x v="2"/>
    <d v="2016-11-10T00:00:00"/>
    <x v="4"/>
  </r>
  <r>
    <s v="ID0681"/>
    <d v="2016-11-11T00:00:00"/>
    <x v="5"/>
    <x v="3"/>
    <s v="Y"/>
    <x v="0"/>
    <n v="114"/>
    <d v="1900-01-27T08:02:23"/>
    <n v="3"/>
    <x v="2"/>
    <d v="2016-11-11T00:00:00"/>
    <x v="4"/>
  </r>
  <r>
    <s v="ID0682"/>
    <d v="2016-11-12T00:00:00"/>
    <x v="3"/>
    <x v="0"/>
    <s v="Y"/>
    <x v="0"/>
    <n v="15"/>
    <d v="1900-01-27T09:02:23"/>
    <n v="2"/>
    <x v="2"/>
    <d v="2016-11-12T00:00:00"/>
    <x v="4"/>
  </r>
  <r>
    <s v="ID0683"/>
    <d v="2016-11-13T00:00:00"/>
    <x v="1"/>
    <x v="4"/>
    <s v="Y"/>
    <x v="0"/>
    <n v="43"/>
    <d v="1900-01-27T10:02:23"/>
    <n v="4"/>
    <x v="2"/>
    <d v="2016-11-13T00:00:00"/>
    <x v="4"/>
  </r>
  <r>
    <s v="ID0684"/>
    <d v="2016-11-14T00:00:00"/>
    <x v="2"/>
    <x v="1"/>
    <s v="Y"/>
    <x v="0"/>
    <n v="26"/>
    <d v="1900-01-27T11:02:23"/>
    <n v="1"/>
    <x v="2"/>
    <d v="2016-11-14T00:00:00"/>
    <x v="4"/>
  </r>
  <r>
    <s v="ID0685"/>
    <d v="2016-11-15T00:00:00"/>
    <x v="3"/>
    <x v="1"/>
    <s v="Y"/>
    <x v="0"/>
    <n v="57"/>
    <d v="1900-01-27T12:02:23"/>
    <n v="2"/>
    <x v="2"/>
    <d v="2016-11-15T00:00:00"/>
    <x v="4"/>
  </r>
  <r>
    <s v="ID0686"/>
    <d v="2016-11-16T00:00:00"/>
    <x v="2"/>
    <x v="0"/>
    <s v="Y"/>
    <x v="0"/>
    <n v="86"/>
    <d v="1900-01-27T13:02:23"/>
    <n v="3"/>
    <x v="2"/>
    <d v="2016-11-16T00:00:00"/>
    <x v="4"/>
  </r>
  <r>
    <s v="ID0687"/>
    <d v="2016-11-17T00:00:00"/>
    <x v="0"/>
    <x v="2"/>
    <s v="Y"/>
    <x v="0"/>
    <n v="110"/>
    <d v="1900-01-27T14:02:23"/>
    <n v="3"/>
    <x v="2"/>
    <d v="2016-11-17T00:00:00"/>
    <x v="4"/>
  </r>
  <r>
    <s v="ID0688"/>
    <d v="2016-11-18T00:00:00"/>
    <x v="1"/>
    <x v="0"/>
    <s v="Y"/>
    <x v="0"/>
    <n v="43"/>
    <d v="1900-01-27T15:02:23"/>
    <n v="2"/>
    <x v="2"/>
    <d v="2016-11-18T00:00:00"/>
    <x v="4"/>
  </r>
  <r>
    <s v="ID0689"/>
    <d v="2016-11-19T00:00:00"/>
    <x v="6"/>
    <x v="1"/>
    <s v="N"/>
    <x v="1"/>
    <s v=""/>
    <d v="1900-01-27T16:02:23"/>
    <s v=""/>
    <x v="2"/>
    <d v="2016-11-19T00:00:00"/>
    <x v="4"/>
  </r>
  <r>
    <s v="ID0690"/>
    <d v="2016-11-20T00:00:00"/>
    <x v="6"/>
    <x v="3"/>
    <s v="N"/>
    <x v="1"/>
    <s v=""/>
    <d v="1900-01-27T17:02:23"/>
    <s v=""/>
    <x v="2"/>
    <d v="2016-11-20T00:00:00"/>
    <x v="4"/>
  </r>
  <r>
    <s v="ID0691"/>
    <d v="2016-11-21T00:00:00"/>
    <x v="5"/>
    <x v="1"/>
    <s v="Y"/>
    <x v="0"/>
    <n v="105"/>
    <d v="1900-01-27T18:02:23"/>
    <n v="2"/>
    <x v="2"/>
    <d v="2016-11-21T00:00:00"/>
    <x v="4"/>
  </r>
  <r>
    <s v="ID0692"/>
    <d v="2016-11-22T00:00:00"/>
    <x v="0"/>
    <x v="1"/>
    <s v="N"/>
    <x v="1"/>
    <s v=""/>
    <d v="1900-01-27T19:02:23"/>
    <s v=""/>
    <x v="2"/>
    <d v="2016-11-22T00:00:00"/>
    <x v="4"/>
  </r>
  <r>
    <s v="ID0693"/>
    <d v="2016-11-23T00:00:00"/>
    <x v="3"/>
    <x v="3"/>
    <s v="Y"/>
    <x v="0"/>
    <n v="79"/>
    <d v="1900-01-27T20:02:23"/>
    <n v="4"/>
    <x v="2"/>
    <d v="2016-11-23T00:00:00"/>
    <x v="4"/>
  </r>
  <r>
    <s v="ID0694"/>
    <d v="2016-11-24T00:00:00"/>
    <x v="4"/>
    <x v="2"/>
    <s v="Y"/>
    <x v="1"/>
    <n v="42"/>
    <d v="1900-01-27T21:02:23"/>
    <n v="3"/>
    <x v="2"/>
    <d v="2016-11-24T00:00:00"/>
    <x v="4"/>
  </r>
  <r>
    <s v="ID0695"/>
    <d v="2016-11-25T00:00:00"/>
    <x v="4"/>
    <x v="0"/>
    <s v="Y"/>
    <x v="1"/>
    <n v="100"/>
    <d v="1900-01-27T22:02:23"/>
    <n v="4"/>
    <x v="2"/>
    <d v="2016-11-25T00:00:00"/>
    <x v="4"/>
  </r>
  <r>
    <s v="ID0696"/>
    <d v="2016-11-26T00:00:00"/>
    <x v="3"/>
    <x v="4"/>
    <s v="Y"/>
    <x v="0"/>
    <n v="107"/>
    <d v="1900-01-27T23:02:23"/>
    <n v="4"/>
    <x v="2"/>
    <d v="2016-11-26T00:00:00"/>
    <x v="4"/>
  </r>
  <r>
    <s v="ID0697"/>
    <d v="2016-11-27T00:00:00"/>
    <x v="6"/>
    <x v="2"/>
    <s v="Y"/>
    <x v="0"/>
    <n v="96"/>
    <d v="1900-01-28T00:02:23"/>
    <n v="5"/>
    <x v="2"/>
    <d v="2016-11-27T00:00:00"/>
    <x v="4"/>
  </r>
  <r>
    <s v="ID0698"/>
    <d v="2016-11-28T00:00:00"/>
    <x v="3"/>
    <x v="4"/>
    <s v="Y"/>
    <x v="1"/>
    <n v="116"/>
    <d v="1900-01-28T01:02:23"/>
    <n v="5"/>
    <x v="2"/>
    <d v="2016-11-28T00:00:00"/>
    <x v="4"/>
  </r>
  <r>
    <s v="ID0699"/>
    <d v="2016-11-29T00:00:00"/>
    <x v="6"/>
    <x v="1"/>
    <s v="Y"/>
    <x v="0"/>
    <n v="54"/>
    <d v="1900-01-28T02:02:23"/>
    <n v="3"/>
    <x v="2"/>
    <d v="2016-11-29T00:00:00"/>
    <x v="4"/>
  </r>
  <r>
    <s v="ID0700"/>
    <d v="2016-11-30T00:00:00"/>
    <x v="0"/>
    <x v="4"/>
    <s v="Y"/>
    <x v="0"/>
    <n v="24"/>
    <d v="1900-01-28T03:02:23"/>
    <n v="4"/>
    <x v="2"/>
    <d v="2016-11-30T00:00:00"/>
    <x v="4"/>
  </r>
  <r>
    <s v="ID0701"/>
    <d v="2016-12-01T00:00:00"/>
    <x v="7"/>
    <x v="0"/>
    <s v="Y"/>
    <x v="0"/>
    <n v="52"/>
    <d v="1900-01-28T04:02:23"/>
    <n v="5"/>
    <x v="2"/>
    <d v="2016-12-01T00:00:00"/>
    <x v="4"/>
  </r>
  <r>
    <s v="ID0702"/>
    <d v="2016-12-02T00:00:00"/>
    <x v="7"/>
    <x v="0"/>
    <s v="Y"/>
    <x v="0"/>
    <n v="77"/>
    <d v="1900-01-28T05:02:23"/>
    <n v="3"/>
    <x v="2"/>
    <d v="2016-12-02T00:00:00"/>
    <x v="4"/>
  </r>
  <r>
    <s v="ID0703"/>
    <d v="2016-12-03T00:00:00"/>
    <x v="0"/>
    <x v="3"/>
    <s v="Y"/>
    <x v="0"/>
    <n v="91"/>
    <d v="1900-01-28T06:02:23"/>
    <n v="3"/>
    <x v="2"/>
    <d v="2016-12-03T00:00:00"/>
    <x v="4"/>
  </r>
  <r>
    <s v="ID0704"/>
    <d v="2016-12-04T00:00:00"/>
    <x v="7"/>
    <x v="4"/>
    <s v="Y"/>
    <x v="1"/>
    <n v="104"/>
    <d v="1900-01-28T07:02:23"/>
    <n v="3"/>
    <x v="2"/>
    <d v="2016-12-04T00:00:00"/>
    <x v="4"/>
  </r>
  <r>
    <s v="ID0705"/>
    <d v="2016-12-05T00:00:00"/>
    <x v="5"/>
    <x v="1"/>
    <s v="Y"/>
    <x v="0"/>
    <n v="111"/>
    <d v="1900-01-28T08:02:23"/>
    <n v="3"/>
    <x v="2"/>
    <d v="2016-12-05T00:00:00"/>
    <x v="4"/>
  </r>
  <r>
    <s v="ID0706"/>
    <d v="2016-12-06T00:00:00"/>
    <x v="1"/>
    <x v="1"/>
    <s v="N"/>
    <x v="1"/>
    <s v=""/>
    <d v="1900-01-28T09:02:23"/>
    <s v=""/>
    <x v="2"/>
    <d v="2016-12-06T00:00:00"/>
    <x v="4"/>
  </r>
  <r>
    <s v="ID0707"/>
    <d v="2016-12-07T00:00:00"/>
    <x v="4"/>
    <x v="2"/>
    <s v="Y"/>
    <x v="0"/>
    <n v="55"/>
    <d v="1900-01-28T10:02:23"/>
    <n v="4"/>
    <x v="2"/>
    <d v="2016-12-07T00:00:00"/>
    <x v="4"/>
  </r>
  <r>
    <s v="ID0708"/>
    <d v="2016-12-08T00:00:00"/>
    <x v="2"/>
    <x v="3"/>
    <s v="N"/>
    <x v="1"/>
    <s v=""/>
    <d v="1900-01-28T11:02:23"/>
    <s v=""/>
    <x v="2"/>
    <d v="2016-12-08T00:00:00"/>
    <x v="4"/>
  </r>
  <r>
    <s v="ID0709"/>
    <d v="2016-12-09T00:00:00"/>
    <x v="5"/>
    <x v="0"/>
    <s v="Y"/>
    <x v="0"/>
    <n v="124"/>
    <d v="1900-01-28T12:02:23"/>
    <n v="4"/>
    <x v="2"/>
    <d v="2016-12-09T00:00:00"/>
    <x v="4"/>
  </r>
  <r>
    <s v="ID0710"/>
    <d v="2016-12-10T00:00:00"/>
    <x v="6"/>
    <x v="2"/>
    <s v="Y"/>
    <x v="0"/>
    <n v="68"/>
    <d v="1900-01-28T13:02:23"/>
    <n v="3"/>
    <x v="2"/>
    <d v="2016-12-10T00:00:00"/>
    <x v="4"/>
  </r>
  <r>
    <s v="ID0711"/>
    <d v="2016-12-11T00:00:00"/>
    <x v="7"/>
    <x v="1"/>
    <s v="Y"/>
    <x v="1"/>
    <n v="40"/>
    <d v="1900-01-28T14:02:23"/>
    <n v="3"/>
    <x v="2"/>
    <d v="2016-12-11T00:00:00"/>
    <x v="4"/>
  </r>
  <r>
    <s v="ID0712"/>
    <d v="2016-12-12T00:00:00"/>
    <x v="2"/>
    <x v="2"/>
    <s v="Y"/>
    <x v="0"/>
    <n v="119"/>
    <d v="1900-01-28T15:02:23"/>
    <n v="4"/>
    <x v="2"/>
    <d v="2016-12-12T00:00:00"/>
    <x v="4"/>
  </r>
  <r>
    <s v="ID0713"/>
    <d v="2016-12-13T00:00:00"/>
    <x v="7"/>
    <x v="2"/>
    <s v="Y"/>
    <x v="0"/>
    <n v="42"/>
    <d v="1900-01-28T16:02:23"/>
    <n v="1"/>
    <x v="2"/>
    <d v="2016-12-13T00:00:00"/>
    <x v="4"/>
  </r>
  <r>
    <s v="ID0714"/>
    <d v="2016-12-14T00:00:00"/>
    <x v="5"/>
    <x v="3"/>
    <s v="Y"/>
    <x v="0"/>
    <n v="30"/>
    <d v="1900-01-28T17:02:23"/>
    <n v="4"/>
    <x v="2"/>
    <d v="2016-12-14T00:00:00"/>
    <x v="4"/>
  </r>
  <r>
    <s v="ID0715"/>
    <d v="2016-12-15T00:00:00"/>
    <x v="4"/>
    <x v="3"/>
    <s v="Y"/>
    <x v="0"/>
    <n v="79"/>
    <d v="1900-01-28T18:02:23"/>
    <n v="4"/>
    <x v="2"/>
    <d v="2016-12-15T00:00:00"/>
    <x v="4"/>
  </r>
  <r>
    <s v="ID0716"/>
    <d v="2016-12-16T00:00:00"/>
    <x v="1"/>
    <x v="0"/>
    <s v="Y"/>
    <x v="0"/>
    <n v="44"/>
    <d v="1900-01-28T19:02:23"/>
    <n v="1"/>
    <x v="2"/>
    <d v="2016-12-16T00:00:00"/>
    <x v="4"/>
  </r>
  <r>
    <s v="ID0717"/>
    <d v="2016-12-17T00:00:00"/>
    <x v="4"/>
    <x v="4"/>
    <s v="Y"/>
    <x v="0"/>
    <n v="71"/>
    <d v="1900-01-28T20:02:23"/>
    <n v="3"/>
    <x v="2"/>
    <d v="2016-12-17T00:00:00"/>
    <x v="4"/>
  </r>
  <r>
    <s v="ID0718"/>
    <d v="2016-12-18T00:00:00"/>
    <x v="3"/>
    <x v="4"/>
    <s v="N"/>
    <x v="1"/>
    <s v=""/>
    <d v="1900-01-28T21:02:23"/>
    <s v=""/>
    <x v="2"/>
    <d v="2016-12-18T00:00:00"/>
    <x v="4"/>
  </r>
  <r>
    <s v="ID0719"/>
    <d v="2016-12-19T00:00:00"/>
    <x v="5"/>
    <x v="3"/>
    <s v="Y"/>
    <x v="0"/>
    <n v="21"/>
    <d v="1900-01-28T22:02:23"/>
    <n v="5"/>
    <x v="2"/>
    <d v="2016-12-19T00:00:00"/>
    <x v="5"/>
  </r>
  <r>
    <s v="ID0720"/>
    <d v="2016-12-20T00:00:00"/>
    <x v="4"/>
    <x v="1"/>
    <s v="Y"/>
    <x v="0"/>
    <n v="122"/>
    <d v="1900-01-28T23:02:23"/>
    <n v="4"/>
    <x v="2"/>
    <d v="2016-12-20T00:00:00"/>
    <x v="5"/>
  </r>
  <r>
    <s v="ID0721"/>
    <d v="2016-12-21T00:00:00"/>
    <x v="1"/>
    <x v="1"/>
    <s v="N"/>
    <x v="1"/>
    <s v=""/>
    <d v="1900-01-29T00:02:23"/>
    <s v=""/>
    <x v="2"/>
    <d v="2016-12-21T00:00:00"/>
    <x v="5"/>
  </r>
  <r>
    <s v="ID0722"/>
    <d v="2016-12-22T00:00:00"/>
    <x v="1"/>
    <x v="3"/>
    <s v="Y"/>
    <x v="0"/>
    <n v="62"/>
    <d v="1900-01-29T01:02:23"/>
    <n v="3"/>
    <x v="2"/>
    <d v="2016-12-22T00:00:00"/>
    <x v="5"/>
  </r>
  <r>
    <s v="ID0723"/>
    <d v="2016-12-23T00:00:00"/>
    <x v="2"/>
    <x v="0"/>
    <s v="Y"/>
    <x v="1"/>
    <n v="37"/>
    <d v="1900-01-29T02:02:23"/>
    <n v="5"/>
    <x v="2"/>
    <d v="2016-12-23T00:00:00"/>
    <x v="5"/>
  </r>
  <r>
    <s v="ID0724"/>
    <d v="2016-12-24T00:00:00"/>
    <x v="0"/>
    <x v="0"/>
    <s v="Y"/>
    <x v="0"/>
    <n v="112"/>
    <d v="1900-01-29T03:02:23"/>
    <n v="2"/>
    <x v="2"/>
    <d v="2016-12-24T00:00:00"/>
    <x v="5"/>
  </r>
  <r>
    <s v="ID0725"/>
    <d v="2016-12-25T00:00:00"/>
    <x v="4"/>
    <x v="0"/>
    <s v="Y"/>
    <x v="0"/>
    <n v="40"/>
    <d v="1900-01-29T04:02:23"/>
    <n v="2"/>
    <x v="2"/>
    <d v="2016-12-25T00:00:00"/>
    <x v="5"/>
  </r>
  <r>
    <s v="ID0726"/>
    <d v="2016-12-26T00:00:00"/>
    <x v="5"/>
    <x v="4"/>
    <s v="Y"/>
    <x v="1"/>
    <n v="50"/>
    <d v="1900-01-29T05:02:23"/>
    <n v="5"/>
    <x v="2"/>
    <d v="2016-12-26T00:00:00"/>
    <x v="5"/>
  </r>
  <r>
    <s v="ID0727"/>
    <d v="2016-12-27T00:00:00"/>
    <x v="7"/>
    <x v="4"/>
    <s v="Y"/>
    <x v="0"/>
    <n v="88"/>
    <d v="1900-01-29T06:02:23"/>
    <n v="4"/>
    <x v="2"/>
    <d v="2016-12-27T00:00:00"/>
    <x v="5"/>
  </r>
  <r>
    <s v="ID0728"/>
    <d v="2016-12-28T00:00:00"/>
    <x v="7"/>
    <x v="3"/>
    <s v="Y"/>
    <x v="0"/>
    <n v="97"/>
    <d v="1900-01-29T07:02:23"/>
    <n v="3"/>
    <x v="2"/>
    <d v="2016-12-28T00:00:00"/>
    <x v="5"/>
  </r>
  <r>
    <s v="ID0729"/>
    <d v="2016-12-29T00:00:00"/>
    <x v="0"/>
    <x v="2"/>
    <s v="N"/>
    <x v="1"/>
    <s v=""/>
    <d v="1900-01-29T08:02:23"/>
    <s v=""/>
    <x v="2"/>
    <d v="2016-12-29T00:00:00"/>
    <x v="5"/>
  </r>
  <r>
    <s v="ID0730"/>
    <d v="2016-12-30T00:00:00"/>
    <x v="1"/>
    <x v="4"/>
    <s v="Y"/>
    <x v="0"/>
    <n v="110"/>
    <d v="1900-01-29T09:02:23"/>
    <n v="4"/>
    <x v="2"/>
    <d v="2016-12-30T00:00:00"/>
    <x v="5"/>
  </r>
  <r>
    <s v="ID0731"/>
    <d v="2016-12-31T00:00:00"/>
    <x v="6"/>
    <x v="4"/>
    <s v="N"/>
    <x v="1"/>
    <s v=""/>
    <d v="1900-01-29T10:02:23"/>
    <s v=""/>
    <x v="2"/>
    <d v="2016-12-31T00:00:00"/>
    <x v="5"/>
  </r>
  <r>
    <s v="ID0732"/>
    <d v="2017-01-01T00:00:00"/>
    <x v="4"/>
    <x v="1"/>
    <s v="Y"/>
    <x v="0"/>
    <n v="104"/>
    <d v="1900-01-29T11:02:23"/>
    <n v="5"/>
    <x v="2"/>
    <d v="2017-01-01T00:00:00"/>
    <x v="5"/>
  </r>
  <r>
    <s v="ID0733"/>
    <d v="2017-01-02T00:00:00"/>
    <x v="2"/>
    <x v="0"/>
    <s v="Y"/>
    <x v="1"/>
    <n v="79"/>
    <d v="1900-01-29T12:02:23"/>
    <n v="3"/>
    <x v="2"/>
    <d v="2017-01-02T00:00:00"/>
    <x v="5"/>
  </r>
  <r>
    <s v="ID0734"/>
    <d v="2017-01-03T00:00:00"/>
    <x v="1"/>
    <x v="2"/>
    <s v="Y"/>
    <x v="0"/>
    <n v="70"/>
    <d v="1900-01-29T13:02:23"/>
    <n v="3"/>
    <x v="2"/>
    <d v="2017-01-03T00:00:00"/>
    <x v="5"/>
  </r>
  <r>
    <s v="ID0735"/>
    <d v="2017-01-04T00:00:00"/>
    <x v="3"/>
    <x v="3"/>
    <s v="N"/>
    <x v="1"/>
    <s v=""/>
    <d v="1900-01-29T14:02:23"/>
    <s v=""/>
    <x v="2"/>
    <d v="2017-01-04T00:00:00"/>
    <x v="5"/>
  </r>
  <r>
    <s v="ID0736"/>
    <d v="2017-01-05T00:00:00"/>
    <x v="5"/>
    <x v="4"/>
    <s v="Y"/>
    <x v="0"/>
    <n v="70"/>
    <d v="1900-01-29T15:02:23"/>
    <n v="1"/>
    <x v="2"/>
    <d v="2017-01-05T00:00:00"/>
    <x v="5"/>
  </r>
  <r>
    <s v="ID0737"/>
    <d v="2017-01-06T00:00:00"/>
    <x v="6"/>
    <x v="0"/>
    <s v="Y"/>
    <x v="0"/>
    <n v="33"/>
    <d v="1900-01-29T16:02:23"/>
    <n v="3"/>
    <x v="2"/>
    <d v="2017-01-06T00:00:00"/>
    <x v="5"/>
  </r>
  <r>
    <s v="ID0738"/>
    <d v="2017-01-07T00:00:00"/>
    <x v="5"/>
    <x v="2"/>
    <s v="Y"/>
    <x v="0"/>
    <n v="124"/>
    <d v="1900-01-29T17:02:23"/>
    <n v="4"/>
    <x v="2"/>
    <d v="2017-01-07T00:00:00"/>
    <x v="5"/>
  </r>
  <r>
    <s v="ID0739"/>
    <d v="2017-01-08T00:00:00"/>
    <x v="0"/>
    <x v="2"/>
    <s v="Y"/>
    <x v="0"/>
    <n v="77"/>
    <d v="1900-01-29T18:02:23"/>
    <n v="3"/>
    <x v="2"/>
    <d v="2017-01-08T00:00:00"/>
    <x v="5"/>
  </r>
  <r>
    <s v="ID0740"/>
    <d v="2017-01-09T00:00:00"/>
    <x v="7"/>
    <x v="4"/>
    <s v="Y"/>
    <x v="0"/>
    <n v="33"/>
    <d v="1900-01-29T19:02:23"/>
    <n v="3"/>
    <x v="2"/>
    <d v="2017-01-09T00:00:00"/>
    <x v="5"/>
  </r>
  <r>
    <s v="ID0741"/>
    <d v="2017-01-10T00:00:00"/>
    <x v="4"/>
    <x v="0"/>
    <s v="Y"/>
    <x v="0"/>
    <n v="96"/>
    <d v="1900-01-29T20:02:23"/>
    <n v="5"/>
    <x v="2"/>
    <d v="2017-01-10T00:00:00"/>
    <x v="5"/>
  </r>
  <r>
    <s v="ID0742"/>
    <d v="2017-01-11T00:00:00"/>
    <x v="1"/>
    <x v="4"/>
    <s v="N"/>
    <x v="1"/>
    <s v=""/>
    <d v="1900-01-29T21:02:23"/>
    <s v=""/>
    <x v="2"/>
    <d v="2017-01-11T00:00:00"/>
    <x v="5"/>
  </r>
  <r>
    <s v="ID0743"/>
    <d v="2017-01-12T00:00:00"/>
    <x v="5"/>
    <x v="2"/>
    <s v="Y"/>
    <x v="0"/>
    <n v="69"/>
    <d v="1900-01-29T22:02:23"/>
    <n v="5"/>
    <x v="2"/>
    <d v="2017-01-12T00:00:00"/>
    <x v="5"/>
  </r>
  <r>
    <s v="ID0744"/>
    <d v="2017-01-13T00:00:00"/>
    <x v="7"/>
    <x v="3"/>
    <s v="Y"/>
    <x v="0"/>
    <n v="58"/>
    <d v="1900-01-29T23:02:23"/>
    <n v="4"/>
    <x v="2"/>
    <d v="2017-01-13T00:00:00"/>
    <x v="5"/>
  </r>
  <r>
    <s v="ID0745"/>
    <d v="2017-01-14T00:00:00"/>
    <x v="6"/>
    <x v="3"/>
    <s v="Y"/>
    <x v="1"/>
    <n v="112"/>
    <d v="1900-01-30T00:02:23"/>
    <n v="3"/>
    <x v="2"/>
    <d v="2017-01-14T00:00:00"/>
    <x v="5"/>
  </r>
  <r>
    <s v="ID0746"/>
    <d v="2017-01-15T00:00:00"/>
    <x v="4"/>
    <x v="1"/>
    <s v="Y"/>
    <x v="0"/>
    <n v="61"/>
    <d v="1900-01-30T01:02:23"/>
    <n v="3"/>
    <x v="2"/>
    <d v="2017-01-15T00:00:00"/>
    <x v="5"/>
  </r>
  <r>
    <s v="ID0747"/>
    <d v="2017-01-16T00:00:00"/>
    <x v="7"/>
    <x v="3"/>
    <s v="Y"/>
    <x v="0"/>
    <n v="89"/>
    <d v="1900-01-30T02:02:23"/>
    <n v="3"/>
    <x v="2"/>
    <d v="2017-01-16T00:00:00"/>
    <x v="5"/>
  </r>
  <r>
    <s v="ID0748"/>
    <d v="2017-01-17T00:00:00"/>
    <x v="1"/>
    <x v="2"/>
    <s v="Y"/>
    <x v="0"/>
    <n v="84"/>
    <d v="1900-01-30T03:02:23"/>
    <n v="5"/>
    <x v="2"/>
    <d v="2017-01-17T00:00:00"/>
    <x v="5"/>
  </r>
  <r>
    <s v="ID0749"/>
    <d v="2017-01-18T00:00:00"/>
    <x v="0"/>
    <x v="1"/>
    <s v="Y"/>
    <x v="0"/>
    <n v="53"/>
    <d v="1900-01-30T04:02:23"/>
    <n v="3"/>
    <x v="2"/>
    <d v="2017-01-18T00:00:00"/>
    <x v="5"/>
  </r>
  <r>
    <s v="ID0750"/>
    <d v="2017-01-19T00:00:00"/>
    <x v="1"/>
    <x v="4"/>
    <s v="Y"/>
    <x v="0"/>
    <n v="73"/>
    <d v="1900-01-30T05:02:23"/>
    <n v="3"/>
    <x v="2"/>
    <d v="2017-01-19T00:00:00"/>
    <x v="5"/>
  </r>
  <r>
    <s v="ID0751"/>
    <d v="2017-01-20T00:00:00"/>
    <x v="2"/>
    <x v="0"/>
    <s v="Y"/>
    <x v="0"/>
    <n v="12"/>
    <d v="1900-01-30T06:02:23"/>
    <n v="2"/>
    <x v="2"/>
    <d v="2017-01-20T00:00:00"/>
    <x v="5"/>
  </r>
  <r>
    <s v="ID0752"/>
    <d v="2017-01-21T00:00:00"/>
    <x v="6"/>
    <x v="3"/>
    <s v="Y"/>
    <x v="0"/>
    <n v="90"/>
    <d v="1900-01-30T07:02:23"/>
    <n v="4"/>
    <x v="2"/>
    <d v="2017-01-21T00:00:00"/>
    <x v="5"/>
  </r>
  <r>
    <s v="ID0753"/>
    <d v="2017-01-22T00:00:00"/>
    <x v="2"/>
    <x v="1"/>
    <s v="N"/>
    <x v="1"/>
    <s v=""/>
    <d v="1900-01-30T08:02:23"/>
    <s v=""/>
    <x v="2"/>
    <d v="2017-01-22T00:00:00"/>
    <x v="5"/>
  </r>
  <r>
    <s v="ID0754"/>
    <d v="2017-01-23T00:00:00"/>
    <x v="7"/>
    <x v="1"/>
    <s v="Y"/>
    <x v="0"/>
    <n v="23"/>
    <d v="1900-01-30T09:02:23"/>
    <n v="5"/>
    <x v="2"/>
    <d v="2017-01-23T00:00:00"/>
    <x v="5"/>
  </r>
  <r>
    <s v="ID0755"/>
    <d v="2017-01-24T00:00:00"/>
    <x v="3"/>
    <x v="3"/>
    <s v="Y"/>
    <x v="0"/>
    <n v="98"/>
    <d v="1900-01-30T10:02:23"/>
    <n v="5"/>
    <x v="2"/>
    <d v="2017-01-24T00:00:00"/>
    <x v="5"/>
  </r>
  <r>
    <s v="ID0756"/>
    <d v="2017-01-25T00:00:00"/>
    <x v="0"/>
    <x v="0"/>
    <s v="Y"/>
    <x v="0"/>
    <n v="28"/>
    <d v="1900-01-30T11:02:23"/>
    <n v="2"/>
    <x v="2"/>
    <d v="2017-01-25T00:00:00"/>
    <x v="5"/>
  </r>
  <r>
    <s v="ID0757"/>
    <d v="2017-01-26T00:00:00"/>
    <x v="0"/>
    <x v="1"/>
    <s v="Y"/>
    <x v="0"/>
    <n v="123"/>
    <d v="1900-01-30T12:02:23"/>
    <n v="3"/>
    <x v="2"/>
    <d v="2017-01-26T00:00:00"/>
    <x v="5"/>
  </r>
  <r>
    <s v="ID0758"/>
    <d v="2017-01-27T00:00:00"/>
    <x v="1"/>
    <x v="0"/>
    <s v="Y"/>
    <x v="0"/>
    <n v="82"/>
    <d v="1900-01-30T13:02:23"/>
    <n v="5"/>
    <x v="2"/>
    <d v="2017-01-27T00:00:00"/>
    <x v="5"/>
  </r>
  <r>
    <s v="ID0759"/>
    <d v="2017-01-28T00:00:00"/>
    <x v="6"/>
    <x v="1"/>
    <s v="Y"/>
    <x v="0"/>
    <n v="57"/>
    <d v="1900-01-30T14:02:23"/>
    <n v="4"/>
    <x v="2"/>
    <d v="2017-01-28T00:00:00"/>
    <x v="6"/>
  </r>
  <r>
    <s v="ID0760"/>
    <d v="2017-01-29T00:00:00"/>
    <x v="2"/>
    <x v="4"/>
    <s v="Y"/>
    <x v="0"/>
    <n v="14"/>
    <d v="1900-01-30T15:02:23"/>
    <n v="5"/>
    <x v="2"/>
    <d v="2017-01-29T00:00:00"/>
    <x v="6"/>
  </r>
  <r>
    <s v="ID0761"/>
    <d v="2017-01-30T00:00:00"/>
    <x v="5"/>
    <x v="1"/>
    <s v="Y"/>
    <x v="0"/>
    <n v="114"/>
    <d v="1900-01-30T16:02:23"/>
    <n v="4"/>
    <x v="2"/>
    <d v="2017-01-30T00:00:00"/>
    <x v="6"/>
  </r>
  <r>
    <s v="ID0762"/>
    <d v="2017-01-31T00:00:00"/>
    <x v="4"/>
    <x v="2"/>
    <s v="Y"/>
    <x v="0"/>
    <n v="53"/>
    <d v="1900-01-30T17:02:23"/>
    <n v="5"/>
    <x v="2"/>
    <d v="2017-01-31T00:00:00"/>
    <x v="6"/>
  </r>
  <r>
    <s v="ID0763"/>
    <d v="2017-02-01T00:00:00"/>
    <x v="4"/>
    <x v="1"/>
    <s v="N"/>
    <x v="1"/>
    <s v=""/>
    <d v="1900-01-30T18:02:23"/>
    <s v=""/>
    <x v="2"/>
    <d v="2017-02-01T00:00:00"/>
    <x v="6"/>
  </r>
  <r>
    <s v="ID0764"/>
    <d v="2017-02-02T00:00:00"/>
    <x v="7"/>
    <x v="1"/>
    <s v="Y"/>
    <x v="0"/>
    <n v="25"/>
    <d v="1900-01-30T19:02:23"/>
    <n v="4"/>
    <x v="2"/>
    <d v="2017-02-02T00:00:00"/>
    <x v="6"/>
  </r>
  <r>
    <s v="ID0765"/>
    <d v="2017-02-03T00:00:00"/>
    <x v="3"/>
    <x v="3"/>
    <s v="Y"/>
    <x v="0"/>
    <n v="86"/>
    <d v="1900-01-30T20:02:23"/>
    <n v="2"/>
    <x v="2"/>
    <d v="2017-02-03T00:00:00"/>
    <x v="6"/>
  </r>
  <r>
    <s v="ID0766"/>
    <d v="2017-02-04T00:00:00"/>
    <x v="4"/>
    <x v="2"/>
    <s v="Y"/>
    <x v="0"/>
    <n v="51"/>
    <d v="1900-01-30T21:02:23"/>
    <n v="4"/>
    <x v="2"/>
    <d v="2017-02-04T00:00:00"/>
    <x v="6"/>
  </r>
  <r>
    <s v="ID0767"/>
    <d v="2017-02-05T00:00:00"/>
    <x v="2"/>
    <x v="1"/>
    <s v="Y"/>
    <x v="0"/>
    <n v="31"/>
    <d v="1900-01-30T22:02:23"/>
    <n v="4"/>
    <x v="2"/>
    <d v="2017-02-05T00:00:00"/>
    <x v="6"/>
  </r>
  <r>
    <s v="ID0768"/>
    <d v="2017-02-06T00:00:00"/>
    <x v="7"/>
    <x v="4"/>
    <s v="N"/>
    <x v="1"/>
    <s v=""/>
    <d v="1900-01-30T23:02:23"/>
    <s v=""/>
    <x v="2"/>
    <d v="2017-02-06T00:00:00"/>
    <x v="6"/>
  </r>
  <r>
    <s v="ID0769"/>
    <d v="2017-02-07T00:00:00"/>
    <x v="6"/>
    <x v="2"/>
    <s v="Y"/>
    <x v="0"/>
    <n v="124"/>
    <d v="1900-01-31T00:02:23"/>
    <n v="4"/>
    <x v="2"/>
    <d v="2017-02-07T00:00:00"/>
    <x v="6"/>
  </r>
  <r>
    <s v="ID0770"/>
    <d v="2017-02-08T00:00:00"/>
    <x v="4"/>
    <x v="4"/>
    <s v="Y"/>
    <x v="0"/>
    <n v="116"/>
    <d v="1900-01-31T01:02:23"/>
    <n v="2"/>
    <x v="2"/>
    <d v="2017-02-08T00:00:00"/>
    <x v="6"/>
  </r>
  <r>
    <s v="ID0771"/>
    <d v="2017-02-09T00:00:00"/>
    <x v="1"/>
    <x v="0"/>
    <s v="Y"/>
    <x v="0"/>
    <n v="41"/>
    <d v="1900-01-31T02:02:23"/>
    <n v="2"/>
    <x v="2"/>
    <d v="2017-02-09T00:00:00"/>
    <x v="6"/>
  </r>
  <r>
    <s v="ID0772"/>
    <d v="2017-02-10T00:00:00"/>
    <x v="3"/>
    <x v="0"/>
    <s v="Y"/>
    <x v="0"/>
    <n v="53"/>
    <d v="1900-01-31T03:02:23"/>
    <n v="2"/>
    <x v="2"/>
    <d v="2017-02-10T00:00:00"/>
    <x v="6"/>
  </r>
  <r>
    <s v="ID0773"/>
    <d v="2017-02-11T00:00:00"/>
    <x v="6"/>
    <x v="1"/>
    <s v="Y"/>
    <x v="0"/>
    <n v="85"/>
    <d v="1900-01-31T04:02:23"/>
    <n v="4"/>
    <x v="2"/>
    <d v="2017-02-11T00:00:00"/>
    <x v="6"/>
  </r>
  <r>
    <s v="ID0774"/>
    <d v="2017-02-12T00:00:00"/>
    <x v="5"/>
    <x v="4"/>
    <s v="Y"/>
    <x v="0"/>
    <n v="18"/>
    <d v="1900-01-31T05:02:23"/>
    <n v="5"/>
    <x v="2"/>
    <d v="2017-02-12T00:00:00"/>
    <x v="6"/>
  </r>
  <r>
    <s v="ID0775"/>
    <d v="2017-02-13T00:00:00"/>
    <x v="2"/>
    <x v="2"/>
    <s v="Y"/>
    <x v="0"/>
    <n v="17"/>
    <d v="1900-01-31T06:02:23"/>
    <n v="4"/>
    <x v="2"/>
    <d v="2017-02-13T00:00:00"/>
    <x v="6"/>
  </r>
  <r>
    <s v="ID0776"/>
    <d v="2017-02-14T00:00:00"/>
    <x v="5"/>
    <x v="1"/>
    <s v="Y"/>
    <x v="0"/>
    <n v="102"/>
    <d v="1900-01-31T07:02:23"/>
    <n v="4"/>
    <x v="2"/>
    <d v="2017-02-14T00:00:00"/>
    <x v="6"/>
  </r>
  <r>
    <s v="ID0777"/>
    <d v="2017-02-15T00:00:00"/>
    <x v="4"/>
    <x v="1"/>
    <s v="Y"/>
    <x v="0"/>
    <n v="26"/>
    <d v="1900-01-31T08:02:23"/>
    <n v="1"/>
    <x v="2"/>
    <d v="2017-02-15T00:00:00"/>
    <x v="6"/>
  </r>
  <r>
    <s v="ID0778"/>
    <d v="2017-02-16T00:00:00"/>
    <x v="5"/>
    <x v="2"/>
    <s v="Y"/>
    <x v="0"/>
    <n v="107"/>
    <d v="1900-01-31T09:02:23"/>
    <n v="3"/>
    <x v="2"/>
    <d v="2017-02-16T00:00:00"/>
    <x v="6"/>
  </r>
  <r>
    <s v="ID0779"/>
    <d v="2017-02-17T00:00:00"/>
    <x v="3"/>
    <x v="1"/>
    <s v="N"/>
    <x v="1"/>
    <s v=""/>
    <d v="1900-01-31T10:02:23"/>
    <s v=""/>
    <x v="2"/>
    <d v="2017-02-17T00:00:00"/>
    <x v="6"/>
  </r>
  <r>
    <s v="ID0780"/>
    <d v="2017-02-18T00:00:00"/>
    <x v="3"/>
    <x v="4"/>
    <s v="Y"/>
    <x v="0"/>
    <n v="35"/>
    <d v="1900-01-31T11:02:23"/>
    <n v="5"/>
    <x v="2"/>
    <d v="2017-02-18T00:00:00"/>
    <x v="6"/>
  </r>
  <r>
    <s v="ID0781"/>
    <d v="2017-02-19T00:00:00"/>
    <x v="5"/>
    <x v="1"/>
    <s v="Y"/>
    <x v="0"/>
    <n v="100"/>
    <d v="1900-01-31T12:02:23"/>
    <n v="2"/>
    <x v="2"/>
    <d v="2017-02-19T00:00:00"/>
    <x v="6"/>
  </r>
  <r>
    <s v="ID0782"/>
    <d v="2017-02-20T00:00:00"/>
    <x v="0"/>
    <x v="3"/>
    <s v="Y"/>
    <x v="0"/>
    <n v="12"/>
    <d v="1900-01-31T13:02:23"/>
    <n v="4"/>
    <x v="2"/>
    <d v="2017-02-20T00:00:00"/>
    <x v="6"/>
  </r>
  <r>
    <s v="ID0783"/>
    <d v="2017-02-21T00:00:00"/>
    <x v="4"/>
    <x v="2"/>
    <s v="Y"/>
    <x v="0"/>
    <n v="43"/>
    <d v="1900-01-31T14:02:23"/>
    <n v="4"/>
    <x v="2"/>
    <d v="2017-02-21T00:00:00"/>
    <x v="6"/>
  </r>
  <r>
    <s v="ID0784"/>
    <d v="2017-02-22T00:00:00"/>
    <x v="1"/>
    <x v="2"/>
    <s v="Y"/>
    <x v="0"/>
    <n v="68"/>
    <d v="1900-01-31T15:02:23"/>
    <n v="4"/>
    <x v="2"/>
    <d v="2017-02-22T00:00:00"/>
    <x v="6"/>
  </r>
  <r>
    <s v="ID0785"/>
    <d v="2017-02-23T00:00:00"/>
    <x v="5"/>
    <x v="4"/>
    <s v="Y"/>
    <x v="0"/>
    <n v="81"/>
    <d v="1900-01-31T16:02:23"/>
    <n v="3"/>
    <x v="2"/>
    <d v="2017-02-23T00:00:00"/>
    <x v="6"/>
  </r>
  <r>
    <s v="ID0786"/>
    <d v="2017-02-24T00:00:00"/>
    <x v="6"/>
    <x v="0"/>
    <s v="Y"/>
    <x v="1"/>
    <n v="49"/>
    <d v="1900-01-31T17:02:23"/>
    <n v="5"/>
    <x v="2"/>
    <d v="2017-02-24T00:00:00"/>
    <x v="6"/>
  </r>
  <r>
    <s v="ID0787"/>
    <d v="2017-02-25T00:00:00"/>
    <x v="7"/>
    <x v="1"/>
    <s v="Y"/>
    <x v="0"/>
    <n v="101"/>
    <d v="1900-01-31T18:02:23"/>
    <n v="3"/>
    <x v="2"/>
    <d v="2017-02-25T00:00:00"/>
    <x v="6"/>
  </r>
  <r>
    <s v="ID0788"/>
    <d v="2017-02-26T00:00:00"/>
    <x v="5"/>
    <x v="0"/>
    <s v="Y"/>
    <x v="0"/>
    <n v="72"/>
    <d v="1900-01-31T19:02:23"/>
    <n v="3"/>
    <x v="2"/>
    <d v="2017-02-26T00:00:00"/>
    <x v="6"/>
  </r>
  <r>
    <s v="ID0789"/>
    <d v="2017-02-27T00:00:00"/>
    <x v="6"/>
    <x v="1"/>
    <s v="Y"/>
    <x v="0"/>
    <n v="18"/>
    <d v="1900-01-31T20:02:23"/>
    <n v="3"/>
    <x v="2"/>
    <d v="2017-02-27T00:00:00"/>
    <x v="6"/>
  </r>
  <r>
    <s v="ID0790"/>
    <d v="2017-02-28T00:00:00"/>
    <x v="0"/>
    <x v="0"/>
    <s v="Y"/>
    <x v="0"/>
    <n v="86"/>
    <d v="1900-01-31T21:02:23"/>
    <n v="5"/>
    <x v="2"/>
    <d v="2017-02-28T00:00:00"/>
    <x v="6"/>
  </r>
  <r>
    <s v="ID0791"/>
    <d v="2017-03-01T00:00:00"/>
    <x v="7"/>
    <x v="3"/>
    <s v="Y"/>
    <x v="0"/>
    <n v="109"/>
    <d v="1900-01-31T22:02:23"/>
    <n v="4"/>
    <x v="2"/>
    <d v="2017-03-01T00:00:00"/>
    <x v="6"/>
  </r>
  <r>
    <s v="ID0792"/>
    <d v="2017-03-02T00:00:00"/>
    <x v="6"/>
    <x v="1"/>
    <s v="N"/>
    <x v="1"/>
    <s v=""/>
    <d v="1900-01-31T23:02:23"/>
    <s v=""/>
    <x v="2"/>
    <d v="2017-03-02T00:00:00"/>
    <x v="6"/>
  </r>
  <r>
    <s v="ID0793"/>
    <d v="2017-03-03T00:00:00"/>
    <x v="6"/>
    <x v="3"/>
    <s v="Y"/>
    <x v="0"/>
    <n v="32"/>
    <d v="1900-02-01T00:02:23"/>
    <n v="2"/>
    <x v="2"/>
    <d v="2017-03-03T00:00:00"/>
    <x v="6"/>
  </r>
  <r>
    <s v="ID0794"/>
    <d v="2017-03-04T00:00:00"/>
    <x v="7"/>
    <x v="0"/>
    <s v="Y"/>
    <x v="0"/>
    <n v="68"/>
    <d v="1900-02-01T01:02:23"/>
    <n v="3"/>
    <x v="2"/>
    <d v="2017-03-04T00:00:00"/>
    <x v="6"/>
  </r>
  <r>
    <s v="ID0795"/>
    <d v="2017-03-05T00:00:00"/>
    <x v="5"/>
    <x v="1"/>
    <s v="Y"/>
    <x v="0"/>
    <n v="10"/>
    <d v="1900-02-01T02:02:23"/>
    <n v="4"/>
    <x v="2"/>
    <d v="2017-03-05T00:00:00"/>
    <x v="6"/>
  </r>
  <r>
    <s v="ID0796"/>
    <d v="2017-03-06T00:00:00"/>
    <x v="4"/>
    <x v="2"/>
    <s v="Y"/>
    <x v="0"/>
    <n v="76"/>
    <d v="1900-02-01T03:02:23"/>
    <n v="5"/>
    <x v="2"/>
    <d v="2017-03-06T00:00:00"/>
    <x v="6"/>
  </r>
  <r>
    <s v="ID0797"/>
    <d v="2017-03-07T00:00:00"/>
    <x v="7"/>
    <x v="2"/>
    <s v="Y"/>
    <x v="0"/>
    <n v="124"/>
    <d v="1900-02-01T04:02:23"/>
    <n v="3"/>
    <x v="2"/>
    <d v="2017-03-07T00:00:00"/>
    <x v="6"/>
  </r>
  <r>
    <s v="ID0798"/>
    <d v="2017-03-08T00:00:00"/>
    <x v="1"/>
    <x v="1"/>
    <s v="Y"/>
    <x v="0"/>
    <n v="28"/>
    <d v="1900-02-01T05:02:23"/>
    <n v="3"/>
    <x v="2"/>
    <d v="2017-03-08T00:00:00"/>
    <x v="6"/>
  </r>
  <r>
    <s v="ID0799"/>
    <d v="2017-03-09T00:00:00"/>
    <x v="1"/>
    <x v="4"/>
    <s v="Y"/>
    <x v="0"/>
    <n v="107"/>
    <d v="1900-02-01T06:02:23"/>
    <n v="4"/>
    <x v="2"/>
    <d v="2017-03-09T00:00:00"/>
    <x v="6"/>
  </r>
  <r>
    <s v="ID0800"/>
    <d v="2017-03-10T00:00:00"/>
    <x v="6"/>
    <x v="3"/>
    <s v="N"/>
    <x v="1"/>
    <s v=""/>
    <d v="1900-02-01T07:02:23"/>
    <s v=""/>
    <x v="2"/>
    <d v="2017-03-10T00:00:00"/>
    <x v="6"/>
  </r>
  <r>
    <s v="ID0801"/>
    <d v="2017-03-11T00:00:00"/>
    <x v="0"/>
    <x v="4"/>
    <s v="N"/>
    <x v="1"/>
    <s v=""/>
    <d v="1900-02-01T08:02:23"/>
    <s v=""/>
    <x v="2"/>
    <d v="2017-03-11T00:00:00"/>
    <x v="6"/>
  </r>
  <r>
    <s v="ID0802"/>
    <d v="2017-03-12T00:00:00"/>
    <x v="6"/>
    <x v="3"/>
    <s v="N"/>
    <x v="1"/>
    <s v=""/>
    <d v="1900-02-01T09:02:23"/>
    <s v=""/>
    <x v="2"/>
    <d v="2017-03-12T00:00:00"/>
    <x v="6"/>
  </r>
  <r>
    <s v="ID0803"/>
    <d v="2017-03-13T00:00:00"/>
    <x v="2"/>
    <x v="4"/>
    <s v="N"/>
    <x v="1"/>
    <s v=""/>
    <d v="1900-02-01T10:02:23"/>
    <s v=""/>
    <x v="2"/>
    <d v="2017-03-13T00:00:00"/>
    <x v="6"/>
  </r>
  <r>
    <s v="ID0804"/>
    <d v="2017-03-14T00:00:00"/>
    <x v="5"/>
    <x v="1"/>
    <s v="N"/>
    <x v="1"/>
    <s v=""/>
    <d v="1900-02-01T11:02:23"/>
    <s v=""/>
    <x v="2"/>
    <d v="2017-03-14T00:00:00"/>
    <x v="6"/>
  </r>
  <r>
    <s v="ID0805"/>
    <d v="2017-03-15T00:00:00"/>
    <x v="0"/>
    <x v="0"/>
    <s v="Y"/>
    <x v="0"/>
    <n v="21"/>
    <d v="1900-02-01T12:02:23"/>
    <n v="4"/>
    <x v="2"/>
    <d v="2017-03-15T00:00:00"/>
    <x v="6"/>
  </r>
  <r>
    <s v="ID0806"/>
    <d v="2017-03-16T00:00:00"/>
    <x v="7"/>
    <x v="4"/>
    <s v="Y"/>
    <x v="0"/>
    <n v="66"/>
    <d v="1900-02-01T13:02:23"/>
    <n v="2"/>
    <x v="2"/>
    <d v="2017-03-16T00:00:00"/>
    <x v="6"/>
  </r>
  <r>
    <s v="ID0807"/>
    <d v="2017-03-17T00:00:00"/>
    <x v="1"/>
    <x v="1"/>
    <s v="N"/>
    <x v="1"/>
    <s v=""/>
    <d v="1900-02-01T14:02:23"/>
    <s v=""/>
    <x v="2"/>
    <d v="2017-03-17T00:00:00"/>
    <x v="6"/>
  </r>
  <r>
    <s v="ID0808"/>
    <d v="2017-03-18T00:00:00"/>
    <x v="3"/>
    <x v="4"/>
    <s v="Y"/>
    <x v="0"/>
    <n v="19"/>
    <d v="1900-02-01T15:02:23"/>
    <n v="3"/>
    <x v="2"/>
    <d v="2017-03-18T00:00:00"/>
    <x v="6"/>
  </r>
  <r>
    <s v="ID0809"/>
    <d v="2017-03-19T00:00:00"/>
    <x v="3"/>
    <x v="0"/>
    <s v="Y"/>
    <x v="0"/>
    <n v="100"/>
    <d v="1900-02-01T16:02:23"/>
    <n v="4"/>
    <x v="2"/>
    <d v="2017-03-19T00:00:00"/>
    <x v="6"/>
  </r>
  <r>
    <s v="ID0810"/>
    <d v="2017-03-20T00:00:00"/>
    <x v="4"/>
    <x v="1"/>
    <s v="Y"/>
    <x v="0"/>
    <n v="108"/>
    <d v="1900-02-01T17:02:23"/>
    <n v="4"/>
    <x v="2"/>
    <d v="2017-03-20T00:00:00"/>
    <x v="6"/>
  </r>
  <r>
    <s v="ID0811"/>
    <d v="2017-03-21T00:00:00"/>
    <x v="2"/>
    <x v="1"/>
    <s v="Y"/>
    <x v="0"/>
    <n v="123"/>
    <d v="1900-02-01T18:02:23"/>
    <n v="1"/>
    <x v="2"/>
    <d v="2017-03-21T00:00:00"/>
    <x v="6"/>
  </r>
  <r>
    <s v="ID0812"/>
    <d v="2017-03-22T00:00:00"/>
    <x v="3"/>
    <x v="0"/>
    <s v="N"/>
    <x v="1"/>
    <s v=""/>
    <d v="1900-02-01T19:02:23"/>
    <s v=""/>
    <x v="2"/>
    <d v="2017-03-22T00:00:00"/>
    <x v="6"/>
  </r>
  <r>
    <s v="ID0813"/>
    <d v="2017-03-23T00:00:00"/>
    <x v="7"/>
    <x v="0"/>
    <s v="Y"/>
    <x v="0"/>
    <n v="76"/>
    <d v="1900-02-01T20:02:23"/>
    <n v="2"/>
    <x v="2"/>
    <d v="2017-03-23T00:00:00"/>
    <x v="6"/>
  </r>
  <r>
    <s v="ID0814"/>
    <d v="2017-03-24T00:00:00"/>
    <x v="5"/>
    <x v="0"/>
    <s v="Y"/>
    <x v="0"/>
    <n v="78"/>
    <d v="1900-02-01T21:02:23"/>
    <n v="2"/>
    <x v="2"/>
    <d v="2017-03-24T00:00:00"/>
    <x v="6"/>
  </r>
  <r>
    <s v="ID0815"/>
    <d v="2017-03-25T00:00:00"/>
    <x v="1"/>
    <x v="4"/>
    <s v="Y"/>
    <x v="0"/>
    <n v="17"/>
    <d v="1900-02-01T22:02:23"/>
    <n v="1"/>
    <x v="2"/>
    <d v="2017-03-25T00:00:00"/>
    <x v="6"/>
  </r>
  <r>
    <s v="ID0816"/>
    <d v="2017-03-26T00:00:00"/>
    <x v="0"/>
    <x v="4"/>
    <s v="Y"/>
    <x v="0"/>
    <n v="60"/>
    <d v="1900-02-01T23:02:23"/>
    <n v="4"/>
    <x v="2"/>
    <d v="2017-03-26T00:00:00"/>
    <x v="6"/>
  </r>
  <r>
    <s v="ID0817"/>
    <d v="2017-03-27T00:00:00"/>
    <x v="4"/>
    <x v="0"/>
    <s v="Y"/>
    <x v="0"/>
    <n v="76"/>
    <d v="1900-02-02T00:02:23"/>
    <n v="3"/>
    <x v="2"/>
    <d v="2017-03-27T00:00:00"/>
    <x v="0"/>
  </r>
  <r>
    <s v="ID0818"/>
    <d v="2017-03-28T00:00:00"/>
    <x v="3"/>
    <x v="0"/>
    <s v="Y"/>
    <x v="0"/>
    <n v="80"/>
    <d v="1900-02-02T01:02:23"/>
    <n v="4"/>
    <x v="2"/>
    <d v="2017-03-28T00:00:00"/>
    <x v="0"/>
  </r>
  <r>
    <s v="ID0819"/>
    <d v="2017-03-29T00:00:00"/>
    <x v="3"/>
    <x v="3"/>
    <s v="Y"/>
    <x v="1"/>
    <n v="20"/>
    <d v="1900-02-02T02:02:23"/>
    <n v="4"/>
    <x v="2"/>
    <d v="2017-03-29T00:00:00"/>
    <x v="0"/>
  </r>
  <r>
    <s v="ID0820"/>
    <d v="2017-03-30T00:00:00"/>
    <x v="1"/>
    <x v="3"/>
    <s v="Y"/>
    <x v="0"/>
    <n v="82"/>
    <d v="1900-02-02T03:02:23"/>
    <n v="3"/>
    <x v="2"/>
    <d v="2017-03-30T00:00:00"/>
    <x v="0"/>
  </r>
  <r>
    <s v="ID0821"/>
    <d v="2017-03-31T00:00:00"/>
    <x v="2"/>
    <x v="1"/>
    <s v="Y"/>
    <x v="0"/>
    <n v="33"/>
    <d v="1900-02-02T04:02:23"/>
    <n v="3"/>
    <x v="2"/>
    <d v="2017-03-31T00:00:00"/>
    <x v="0"/>
  </r>
  <r>
    <s v="ID0822"/>
    <d v="2017-04-01T00:00:00"/>
    <x v="2"/>
    <x v="3"/>
    <s v="Y"/>
    <x v="0"/>
    <n v="93"/>
    <d v="1900-02-02T05:02:23"/>
    <n v="3"/>
    <x v="2"/>
    <d v="2017-04-01T00:00:00"/>
    <x v="0"/>
  </r>
  <r>
    <s v="ID0823"/>
    <d v="2017-04-02T00:00:00"/>
    <x v="0"/>
    <x v="4"/>
    <s v="Y"/>
    <x v="0"/>
    <n v="29"/>
    <d v="1900-02-02T06:02:23"/>
    <n v="4"/>
    <x v="2"/>
    <d v="2017-04-02T00:00:00"/>
    <x v="0"/>
  </r>
  <r>
    <s v="ID0824"/>
    <d v="2017-04-03T00:00:00"/>
    <x v="6"/>
    <x v="3"/>
    <s v="Y"/>
    <x v="0"/>
    <n v="83"/>
    <d v="1900-02-02T07:02:23"/>
    <n v="4"/>
    <x v="2"/>
    <d v="2017-04-03T00:00:00"/>
    <x v="0"/>
  </r>
  <r>
    <s v="ID0825"/>
    <d v="2017-04-04T00:00:00"/>
    <x v="2"/>
    <x v="2"/>
    <s v="Y"/>
    <x v="0"/>
    <n v="113"/>
    <d v="1900-02-02T08:02:23"/>
    <n v="4"/>
    <x v="2"/>
    <d v="2017-04-04T00:00:00"/>
    <x v="0"/>
  </r>
  <r>
    <s v="ID0826"/>
    <d v="2017-04-05T00:00:00"/>
    <x v="2"/>
    <x v="3"/>
    <s v="Y"/>
    <x v="0"/>
    <n v="21"/>
    <d v="1900-02-02T09:02:23"/>
    <n v="4"/>
    <x v="2"/>
    <d v="2017-04-05T00:00:00"/>
    <x v="0"/>
  </r>
  <r>
    <s v="ID0827"/>
    <d v="2017-04-06T00:00:00"/>
    <x v="1"/>
    <x v="3"/>
    <s v="Y"/>
    <x v="1"/>
    <n v="82"/>
    <d v="1900-02-02T10:02:23"/>
    <n v="4"/>
    <x v="2"/>
    <d v="2017-04-06T00:00:00"/>
    <x v="0"/>
  </r>
  <r>
    <s v="ID0828"/>
    <d v="2017-04-07T00:00:00"/>
    <x v="0"/>
    <x v="4"/>
    <s v="Y"/>
    <x v="0"/>
    <n v="91"/>
    <d v="1900-02-02T11:02:23"/>
    <n v="3"/>
    <x v="2"/>
    <d v="2017-04-07T00:00:00"/>
    <x v="0"/>
  </r>
  <r>
    <s v="ID0829"/>
    <d v="2017-04-08T00:00:00"/>
    <x v="7"/>
    <x v="1"/>
    <s v="Y"/>
    <x v="0"/>
    <n v="111"/>
    <d v="1900-02-02T12:02:23"/>
    <n v="4"/>
    <x v="2"/>
    <d v="2017-04-08T00:00:00"/>
    <x v="0"/>
  </r>
  <r>
    <s v="ID0830"/>
    <d v="2017-04-09T00:00:00"/>
    <x v="6"/>
    <x v="3"/>
    <s v="Y"/>
    <x v="0"/>
    <n v="70"/>
    <d v="1900-02-02T13:02:23"/>
    <n v="4"/>
    <x v="2"/>
    <d v="2017-04-09T00:00:00"/>
    <x v="0"/>
  </r>
  <r>
    <s v="ID0831"/>
    <d v="2017-04-10T00:00:00"/>
    <x v="7"/>
    <x v="1"/>
    <s v="N"/>
    <x v="1"/>
    <s v=""/>
    <d v="1900-02-02T14:02:23"/>
    <s v=""/>
    <x v="2"/>
    <d v="2017-04-10T00:00:00"/>
    <x v="0"/>
  </r>
  <r>
    <s v="ID0832"/>
    <d v="2017-04-11T00:00:00"/>
    <x v="5"/>
    <x v="4"/>
    <s v="Y"/>
    <x v="0"/>
    <n v="58"/>
    <d v="1900-02-02T15:02:23"/>
    <n v="4"/>
    <x v="2"/>
    <d v="2017-04-11T00:00:00"/>
    <x v="0"/>
  </r>
  <r>
    <s v="ID0833"/>
    <d v="2017-04-12T00:00:00"/>
    <x v="4"/>
    <x v="4"/>
    <s v="Y"/>
    <x v="0"/>
    <n v="10"/>
    <d v="1900-02-02T16:02:23"/>
    <n v="4"/>
    <x v="2"/>
    <d v="2017-04-12T00:00:00"/>
    <x v="0"/>
  </r>
  <r>
    <s v="ID0834"/>
    <d v="2017-04-13T00:00:00"/>
    <x v="1"/>
    <x v="2"/>
    <s v="Y"/>
    <x v="0"/>
    <n v="77"/>
    <d v="1900-02-02T17:02:23"/>
    <n v="1"/>
    <x v="2"/>
    <d v="2017-04-13T00:00:00"/>
    <x v="0"/>
  </r>
  <r>
    <s v="ID0835"/>
    <d v="2017-04-14T00:00:00"/>
    <x v="0"/>
    <x v="4"/>
    <s v="Y"/>
    <x v="0"/>
    <n v="92"/>
    <d v="1900-02-02T18:02:23"/>
    <n v="4"/>
    <x v="2"/>
    <d v="2017-04-14T00:00:00"/>
    <x v="0"/>
  </r>
  <r>
    <s v="ID0836"/>
    <d v="2017-04-15T00:00:00"/>
    <x v="4"/>
    <x v="3"/>
    <s v="Y"/>
    <x v="0"/>
    <n v="59"/>
    <d v="1900-02-02T19:02:23"/>
    <n v="1"/>
    <x v="2"/>
    <d v="2017-04-15T00:00:00"/>
    <x v="0"/>
  </r>
  <r>
    <s v="ID0837"/>
    <d v="2017-04-16T00:00:00"/>
    <x v="0"/>
    <x v="3"/>
    <s v="Y"/>
    <x v="0"/>
    <n v="42"/>
    <d v="1900-02-02T20:02:23"/>
    <n v="2"/>
    <x v="2"/>
    <d v="2017-04-16T00:00:00"/>
    <x v="0"/>
  </r>
  <r>
    <s v="ID0838"/>
    <d v="2017-04-17T00:00:00"/>
    <x v="3"/>
    <x v="2"/>
    <s v="Y"/>
    <x v="0"/>
    <n v="110"/>
    <d v="1900-02-02T21:02:23"/>
    <n v="3"/>
    <x v="2"/>
    <d v="2017-04-17T00:00:00"/>
    <x v="0"/>
  </r>
  <r>
    <s v="ID0839"/>
    <d v="2017-04-18T00:00:00"/>
    <x v="4"/>
    <x v="0"/>
    <s v="Y"/>
    <x v="0"/>
    <n v="21"/>
    <d v="1900-02-02T22:02:23"/>
    <n v="5"/>
    <x v="2"/>
    <d v="2017-04-18T00:00:00"/>
    <x v="0"/>
  </r>
  <r>
    <s v="ID0840"/>
    <d v="2017-04-19T00:00:00"/>
    <x v="0"/>
    <x v="2"/>
    <s v="N"/>
    <x v="1"/>
    <s v=""/>
    <d v="1900-02-02T23:02:23"/>
    <s v=""/>
    <x v="2"/>
    <d v="2017-04-19T00:00:00"/>
    <x v="0"/>
  </r>
  <r>
    <s v="ID0841"/>
    <d v="2017-04-20T00:00:00"/>
    <x v="0"/>
    <x v="1"/>
    <s v="Y"/>
    <x v="1"/>
    <n v="60"/>
    <d v="1900-02-03T00:02:23"/>
    <n v="4"/>
    <x v="2"/>
    <d v="2017-04-20T00:00:00"/>
    <x v="0"/>
  </r>
  <r>
    <s v="ID0842"/>
    <d v="2017-04-21T00:00:00"/>
    <x v="3"/>
    <x v="2"/>
    <s v="Y"/>
    <x v="0"/>
    <n v="93"/>
    <d v="1900-02-03T01:02:23"/>
    <n v="2"/>
    <x v="2"/>
    <d v="2017-04-21T00:00:00"/>
    <x v="0"/>
  </r>
  <r>
    <s v="ID0843"/>
    <d v="2017-04-22T00:00:00"/>
    <x v="3"/>
    <x v="0"/>
    <s v="N"/>
    <x v="1"/>
    <s v=""/>
    <d v="1900-02-03T02:02:23"/>
    <s v=""/>
    <x v="2"/>
    <d v="2017-04-22T00:00:00"/>
    <x v="0"/>
  </r>
  <r>
    <s v="ID0844"/>
    <d v="2017-04-23T00:00:00"/>
    <x v="0"/>
    <x v="4"/>
    <s v="Y"/>
    <x v="0"/>
    <n v="79"/>
    <d v="1900-02-03T03:02:23"/>
    <n v="3"/>
    <x v="2"/>
    <d v="2017-04-23T00:00:00"/>
    <x v="0"/>
  </r>
  <r>
    <s v="ID0845"/>
    <d v="2017-04-24T00:00:00"/>
    <x v="0"/>
    <x v="1"/>
    <s v="Y"/>
    <x v="0"/>
    <n v="21"/>
    <d v="1900-02-03T04:02:23"/>
    <n v="5"/>
    <x v="2"/>
    <d v="2017-04-24T00:00:00"/>
    <x v="0"/>
  </r>
  <r>
    <s v="ID0846"/>
    <d v="2017-04-25T00:00:00"/>
    <x v="2"/>
    <x v="0"/>
    <s v="Y"/>
    <x v="0"/>
    <n v="102"/>
    <d v="1900-02-03T05:02:23"/>
    <n v="5"/>
    <x v="2"/>
    <d v="2017-04-25T00:00:00"/>
    <x v="0"/>
  </r>
  <r>
    <s v="ID0847"/>
    <d v="2017-04-26T00:00:00"/>
    <x v="5"/>
    <x v="2"/>
    <s v="Y"/>
    <x v="1"/>
    <n v="10"/>
    <d v="1900-02-03T06:02:23"/>
    <n v="5"/>
    <x v="2"/>
    <d v="2017-04-26T00:00:00"/>
    <x v="0"/>
  </r>
  <r>
    <s v="ID0848"/>
    <d v="2017-04-27T00:00:00"/>
    <x v="2"/>
    <x v="1"/>
    <s v="Y"/>
    <x v="0"/>
    <n v="117"/>
    <d v="1900-02-03T07:02:23"/>
    <n v="4"/>
    <x v="2"/>
    <d v="2017-04-27T00:00:00"/>
    <x v="0"/>
  </r>
  <r>
    <s v="ID0849"/>
    <d v="2017-04-28T00:00:00"/>
    <x v="1"/>
    <x v="0"/>
    <s v="Y"/>
    <x v="0"/>
    <n v="45"/>
    <d v="1900-02-03T08:02:23"/>
    <n v="3"/>
    <x v="2"/>
    <d v="2017-04-28T00:00:00"/>
    <x v="0"/>
  </r>
  <r>
    <s v="ID0850"/>
    <d v="2017-04-29T00:00:00"/>
    <x v="3"/>
    <x v="3"/>
    <s v="Y"/>
    <x v="1"/>
    <n v="50"/>
    <d v="1900-02-03T09:02:23"/>
    <n v="3"/>
    <x v="2"/>
    <d v="2017-04-29T00:00:00"/>
    <x v="0"/>
  </r>
  <r>
    <s v="ID0851"/>
    <d v="2017-04-30T00:00:00"/>
    <x v="1"/>
    <x v="3"/>
    <s v="Y"/>
    <x v="0"/>
    <n v="42"/>
    <d v="1900-02-03T10:02:23"/>
    <n v="3"/>
    <x v="2"/>
    <d v="2017-04-30T00:00:00"/>
    <x v="0"/>
  </r>
  <r>
    <s v="ID0852"/>
    <d v="2017-05-01T00:00:00"/>
    <x v="4"/>
    <x v="0"/>
    <s v="Y"/>
    <x v="0"/>
    <n v="86"/>
    <d v="1900-02-03T11:02:23"/>
    <n v="3"/>
    <x v="2"/>
    <d v="2017-05-01T00:00:00"/>
    <x v="0"/>
  </r>
  <r>
    <s v="ID0853"/>
    <d v="2017-05-02T00:00:00"/>
    <x v="4"/>
    <x v="0"/>
    <s v="Y"/>
    <x v="0"/>
    <n v="92"/>
    <d v="1900-02-03T12:02:23"/>
    <n v="5"/>
    <x v="2"/>
    <d v="2017-05-02T00:00:00"/>
    <x v="0"/>
  </r>
  <r>
    <s v="ID0854"/>
    <d v="2017-05-03T00:00:00"/>
    <x v="0"/>
    <x v="4"/>
    <s v="Y"/>
    <x v="0"/>
    <n v="54"/>
    <d v="1900-02-03T13:02:23"/>
    <n v="5"/>
    <x v="2"/>
    <d v="2017-05-03T00:00:00"/>
    <x v="0"/>
  </r>
  <r>
    <s v="ID0855"/>
    <d v="2017-05-04T00:00:00"/>
    <x v="7"/>
    <x v="4"/>
    <s v="Y"/>
    <x v="0"/>
    <n v="76"/>
    <d v="1900-02-03T14:02:23"/>
    <n v="3"/>
    <x v="2"/>
    <d v="2017-05-04T00:00:00"/>
    <x v="0"/>
  </r>
  <r>
    <s v="ID0856"/>
    <d v="2017-05-05T00:00:00"/>
    <x v="3"/>
    <x v="3"/>
    <s v="Y"/>
    <x v="0"/>
    <n v="49"/>
    <d v="1900-02-03T15:02:23"/>
    <n v="5"/>
    <x v="2"/>
    <d v="2017-05-05T00:00:00"/>
    <x v="0"/>
  </r>
  <r>
    <s v="ID0857"/>
    <d v="2017-05-06T00:00:00"/>
    <x v="5"/>
    <x v="0"/>
    <s v="Y"/>
    <x v="0"/>
    <n v="13"/>
    <d v="1900-02-03T16:02:23"/>
    <n v="3"/>
    <x v="2"/>
    <d v="2017-05-06T00:00:00"/>
    <x v="0"/>
  </r>
  <r>
    <s v="ID0858"/>
    <d v="2017-05-07T00:00:00"/>
    <x v="1"/>
    <x v="2"/>
    <s v="N"/>
    <x v="1"/>
    <s v=""/>
    <d v="1900-02-03T17:02:23"/>
    <s v=""/>
    <x v="2"/>
    <d v="2017-05-07T00:00:00"/>
    <x v="0"/>
  </r>
  <r>
    <s v="ID0859"/>
    <d v="2017-05-08T00:00:00"/>
    <x v="1"/>
    <x v="4"/>
    <s v="Y"/>
    <x v="0"/>
    <n v="24"/>
    <d v="1900-02-03T18:02:23"/>
    <n v="5"/>
    <x v="2"/>
    <d v="2017-05-08T00:00:00"/>
    <x v="0"/>
  </r>
  <r>
    <s v="ID0860"/>
    <d v="2017-05-09T00:00:00"/>
    <x v="1"/>
    <x v="4"/>
    <s v="Y"/>
    <x v="0"/>
    <n v="71"/>
    <d v="1900-02-03T19:02:23"/>
    <n v="3"/>
    <x v="2"/>
    <d v="2017-05-09T00:00:00"/>
    <x v="0"/>
  </r>
  <r>
    <s v="ID0861"/>
    <d v="2017-05-10T00:00:00"/>
    <x v="2"/>
    <x v="3"/>
    <s v="Y"/>
    <x v="0"/>
    <n v="42"/>
    <d v="1900-02-03T20:02:23"/>
    <n v="3"/>
    <x v="2"/>
    <d v="2017-05-10T00:00:00"/>
    <x v="0"/>
  </r>
  <r>
    <s v="ID0862"/>
    <d v="2017-05-11T00:00:00"/>
    <x v="1"/>
    <x v="4"/>
    <s v="Y"/>
    <x v="0"/>
    <n v="63"/>
    <d v="1900-02-03T21:02:23"/>
    <n v="1"/>
    <x v="2"/>
    <d v="2017-05-11T00:00:00"/>
    <x v="0"/>
  </r>
  <r>
    <s v="ID0863"/>
    <d v="2017-05-12T00:00:00"/>
    <x v="1"/>
    <x v="1"/>
    <s v="Y"/>
    <x v="1"/>
    <n v="19"/>
    <d v="1900-02-03T22:02:23"/>
    <n v="5"/>
    <x v="2"/>
    <d v="2017-05-12T00:00:00"/>
    <x v="1"/>
  </r>
  <r>
    <s v="ID0864"/>
    <d v="2017-05-13T00:00:00"/>
    <x v="7"/>
    <x v="4"/>
    <s v="Y"/>
    <x v="0"/>
    <n v="107"/>
    <d v="1900-02-03T23:02:23"/>
    <n v="1"/>
    <x v="2"/>
    <d v="2017-05-13T00:00:00"/>
    <x v="1"/>
  </r>
  <r>
    <s v="ID0865"/>
    <d v="2017-05-14T00:00:00"/>
    <x v="7"/>
    <x v="1"/>
    <s v="N"/>
    <x v="1"/>
    <s v=""/>
    <d v="1900-02-04T00:02:23"/>
    <s v=""/>
    <x v="2"/>
    <d v="2017-05-14T00:00:00"/>
    <x v="1"/>
  </r>
  <r>
    <s v="ID0866"/>
    <d v="2017-05-15T00:00:00"/>
    <x v="6"/>
    <x v="3"/>
    <s v="Y"/>
    <x v="0"/>
    <n v="85"/>
    <d v="1900-02-04T01:02:23"/>
    <n v="4"/>
    <x v="2"/>
    <d v="2017-05-15T00:00:00"/>
    <x v="1"/>
  </r>
  <r>
    <s v="ID0867"/>
    <d v="2017-05-16T00:00:00"/>
    <x v="0"/>
    <x v="1"/>
    <s v="Y"/>
    <x v="0"/>
    <n v="15"/>
    <d v="1900-02-04T02:02:23"/>
    <n v="2"/>
    <x v="2"/>
    <d v="2017-05-16T00:00:00"/>
    <x v="1"/>
  </r>
  <r>
    <s v="ID0868"/>
    <d v="2017-05-17T00:00:00"/>
    <x v="1"/>
    <x v="1"/>
    <s v="Y"/>
    <x v="0"/>
    <n v="111"/>
    <d v="1900-02-04T03:02:23"/>
    <n v="5"/>
    <x v="2"/>
    <d v="2017-05-17T00:00:00"/>
    <x v="1"/>
  </r>
  <r>
    <s v="ID0869"/>
    <d v="2017-05-18T00:00:00"/>
    <x v="0"/>
    <x v="0"/>
    <s v="Y"/>
    <x v="0"/>
    <n v="23"/>
    <d v="1900-02-04T04:02:23"/>
    <n v="4"/>
    <x v="2"/>
    <d v="2017-05-18T00:00:00"/>
    <x v="1"/>
  </r>
  <r>
    <s v="ID0870"/>
    <d v="2017-05-19T00:00:00"/>
    <x v="7"/>
    <x v="2"/>
    <s v="Y"/>
    <x v="0"/>
    <n v="115"/>
    <d v="1900-02-04T05:02:23"/>
    <n v="3"/>
    <x v="2"/>
    <d v="2017-05-19T00:00:00"/>
    <x v="1"/>
  </r>
  <r>
    <s v="ID0871"/>
    <d v="2017-05-20T00:00:00"/>
    <x v="4"/>
    <x v="1"/>
    <s v="Y"/>
    <x v="0"/>
    <n v="83"/>
    <d v="1900-02-04T06:02:23"/>
    <n v="3"/>
    <x v="2"/>
    <d v="2017-05-20T00:00:00"/>
    <x v="1"/>
  </r>
  <r>
    <s v="ID0872"/>
    <d v="2017-05-21T00:00:00"/>
    <x v="3"/>
    <x v="3"/>
    <s v="N"/>
    <x v="1"/>
    <s v=""/>
    <d v="1900-02-04T07:02:23"/>
    <s v=""/>
    <x v="2"/>
    <d v="2017-05-21T00:00:00"/>
    <x v="1"/>
  </r>
  <r>
    <s v="ID0873"/>
    <d v="2017-05-22T00:00:00"/>
    <x v="1"/>
    <x v="4"/>
    <s v="N"/>
    <x v="1"/>
    <s v=""/>
    <d v="1900-02-04T08:02:23"/>
    <s v=""/>
    <x v="2"/>
    <d v="2017-05-22T00:00:00"/>
    <x v="1"/>
  </r>
  <r>
    <s v="ID0874"/>
    <d v="2017-05-23T00:00:00"/>
    <x v="3"/>
    <x v="1"/>
    <s v="Y"/>
    <x v="0"/>
    <n v="50"/>
    <d v="1900-02-04T09:02:23"/>
    <n v="3"/>
    <x v="2"/>
    <d v="2017-05-23T00:00:00"/>
    <x v="1"/>
  </r>
  <r>
    <s v="ID0875"/>
    <d v="2017-05-24T00:00:00"/>
    <x v="1"/>
    <x v="2"/>
    <s v="Y"/>
    <x v="0"/>
    <n v="19"/>
    <d v="1900-02-04T10:02:23"/>
    <n v="3"/>
    <x v="2"/>
    <d v="2017-05-24T00:00:00"/>
    <x v="1"/>
  </r>
  <r>
    <s v="ID0876"/>
    <d v="2017-05-25T00:00:00"/>
    <x v="0"/>
    <x v="0"/>
    <s v="Y"/>
    <x v="1"/>
    <n v="107"/>
    <d v="1900-02-04T11:02:23"/>
    <n v="4"/>
    <x v="2"/>
    <d v="2017-05-25T00:00:00"/>
    <x v="1"/>
  </r>
  <r>
    <s v="ID0877"/>
    <d v="2017-05-26T00:00:00"/>
    <x v="5"/>
    <x v="3"/>
    <s v="Y"/>
    <x v="1"/>
    <n v="121"/>
    <d v="1900-02-04T12:02:23"/>
    <n v="3"/>
    <x v="2"/>
    <d v="2017-05-26T00:00:00"/>
    <x v="1"/>
  </r>
  <r>
    <s v="ID0878"/>
    <d v="2017-05-27T00:00:00"/>
    <x v="7"/>
    <x v="2"/>
    <s v="Y"/>
    <x v="0"/>
    <n v="55"/>
    <d v="1900-02-04T13:02:23"/>
    <n v="3"/>
    <x v="2"/>
    <d v="2017-05-27T00:00:00"/>
    <x v="1"/>
  </r>
  <r>
    <s v="ID0879"/>
    <d v="2017-05-28T00:00:00"/>
    <x v="1"/>
    <x v="4"/>
    <s v="Y"/>
    <x v="0"/>
    <n v="92"/>
    <d v="1900-02-04T14:02:23"/>
    <n v="2"/>
    <x v="2"/>
    <d v="2017-05-28T00:00:00"/>
    <x v="1"/>
  </r>
  <r>
    <s v="ID0880"/>
    <d v="2017-05-29T00:00:00"/>
    <x v="2"/>
    <x v="3"/>
    <s v="Y"/>
    <x v="1"/>
    <n v="24"/>
    <d v="1900-02-04T15:02:23"/>
    <n v="3"/>
    <x v="2"/>
    <d v="2017-05-29T00:00:00"/>
    <x v="1"/>
  </r>
  <r>
    <s v="ID0881"/>
    <d v="2017-05-30T00:00:00"/>
    <x v="6"/>
    <x v="1"/>
    <s v="N"/>
    <x v="1"/>
    <s v=""/>
    <d v="1900-02-04T16:02:23"/>
    <s v=""/>
    <x v="2"/>
    <d v="2017-05-30T00:00:00"/>
    <x v="1"/>
  </r>
  <r>
    <s v="ID0882"/>
    <d v="2017-05-31T00:00:00"/>
    <x v="4"/>
    <x v="4"/>
    <s v="Y"/>
    <x v="0"/>
    <n v="58"/>
    <d v="1900-02-04T17:02:23"/>
    <n v="5"/>
    <x v="2"/>
    <d v="2017-05-31T00:00:00"/>
    <x v="1"/>
  </r>
  <r>
    <s v="ID0883"/>
    <d v="2017-06-01T00:00:00"/>
    <x v="7"/>
    <x v="1"/>
    <s v="N"/>
    <x v="1"/>
    <s v=""/>
    <d v="1900-02-04T18:02:23"/>
    <s v=""/>
    <x v="2"/>
    <d v="2017-06-01T00:00:00"/>
    <x v="1"/>
  </r>
  <r>
    <s v="ID0884"/>
    <d v="2017-06-02T00:00:00"/>
    <x v="2"/>
    <x v="2"/>
    <s v="N"/>
    <x v="1"/>
    <s v=""/>
    <d v="1900-02-04T19:02:23"/>
    <s v=""/>
    <x v="2"/>
    <d v="2017-06-02T00:00:00"/>
    <x v="1"/>
  </r>
  <r>
    <s v="ID0885"/>
    <d v="2017-06-03T00:00:00"/>
    <x v="3"/>
    <x v="4"/>
    <s v="Y"/>
    <x v="0"/>
    <n v="28"/>
    <d v="1900-02-04T20:02:23"/>
    <n v="4"/>
    <x v="2"/>
    <d v="2017-06-03T00:00:00"/>
    <x v="1"/>
  </r>
  <r>
    <s v="ID0886"/>
    <d v="2017-06-04T00:00:00"/>
    <x v="5"/>
    <x v="1"/>
    <s v="Y"/>
    <x v="0"/>
    <n v="30"/>
    <d v="1900-02-04T21:02:23"/>
    <n v="4"/>
    <x v="2"/>
    <d v="2017-06-04T00:00:00"/>
    <x v="1"/>
  </r>
  <r>
    <s v="ID0887"/>
    <d v="2017-06-05T00:00:00"/>
    <x v="3"/>
    <x v="3"/>
    <s v="Y"/>
    <x v="0"/>
    <n v="84"/>
    <d v="1900-02-04T22:02:23"/>
    <n v="3"/>
    <x v="2"/>
    <d v="2017-06-05T00:00:00"/>
    <x v="1"/>
  </r>
  <r>
    <s v="ID0888"/>
    <d v="2017-06-06T00:00:00"/>
    <x v="4"/>
    <x v="1"/>
    <s v="Y"/>
    <x v="0"/>
    <n v="78"/>
    <d v="1900-02-04T23:02:23"/>
    <n v="2"/>
    <x v="2"/>
    <d v="2017-06-06T00:00:00"/>
    <x v="1"/>
  </r>
  <r>
    <s v="ID0889"/>
    <d v="2017-06-07T00:00:00"/>
    <x v="4"/>
    <x v="3"/>
    <s v="Y"/>
    <x v="0"/>
    <n v="122"/>
    <d v="1900-02-05T00:02:23"/>
    <n v="3"/>
    <x v="2"/>
    <d v="2017-06-07T00:00:00"/>
    <x v="1"/>
  </r>
  <r>
    <s v="ID0890"/>
    <d v="2017-06-08T00:00:00"/>
    <x v="0"/>
    <x v="0"/>
    <s v="Y"/>
    <x v="0"/>
    <n v="26"/>
    <d v="1900-02-05T01:02:23"/>
    <n v="1"/>
    <x v="2"/>
    <d v="2017-06-08T00:00:00"/>
    <x v="1"/>
  </r>
  <r>
    <s v="ID0891"/>
    <d v="2017-06-09T00:00:00"/>
    <x v="4"/>
    <x v="1"/>
    <s v="Y"/>
    <x v="0"/>
    <n v="95"/>
    <d v="1900-02-05T02:02:23"/>
    <n v="3"/>
    <x v="2"/>
    <d v="2017-06-09T00:00:00"/>
    <x v="1"/>
  </r>
  <r>
    <s v="ID0892"/>
    <d v="2017-06-10T00:00:00"/>
    <x v="2"/>
    <x v="1"/>
    <s v="Y"/>
    <x v="0"/>
    <n v="45"/>
    <d v="1900-02-05T03:02:23"/>
    <n v="4"/>
    <x v="2"/>
    <d v="2017-06-10T00:00:00"/>
    <x v="1"/>
  </r>
  <r>
    <s v="ID0893"/>
    <d v="2017-06-11T00:00:00"/>
    <x v="0"/>
    <x v="1"/>
    <s v="N"/>
    <x v="1"/>
    <s v=""/>
    <d v="1900-02-05T04:02:23"/>
    <s v=""/>
    <x v="2"/>
    <d v="2017-06-11T00:00:00"/>
    <x v="1"/>
  </r>
  <r>
    <s v="ID0894"/>
    <d v="2017-06-12T00:00:00"/>
    <x v="0"/>
    <x v="0"/>
    <s v="N"/>
    <x v="1"/>
    <s v=""/>
    <d v="1900-02-05T05:02:23"/>
    <s v=""/>
    <x v="2"/>
    <d v="2017-06-12T00:00:00"/>
    <x v="1"/>
  </r>
  <r>
    <s v="ID0895"/>
    <d v="2017-06-13T00:00:00"/>
    <x v="7"/>
    <x v="4"/>
    <s v="Y"/>
    <x v="1"/>
    <n v="76"/>
    <d v="1900-02-05T06:02:23"/>
    <n v="3"/>
    <x v="2"/>
    <d v="2017-06-13T00:00:00"/>
    <x v="1"/>
  </r>
  <r>
    <s v="ID0896"/>
    <d v="2017-06-14T00:00:00"/>
    <x v="6"/>
    <x v="4"/>
    <s v="Y"/>
    <x v="1"/>
    <n v="97"/>
    <d v="1900-02-05T07:02:23"/>
    <n v="4"/>
    <x v="2"/>
    <d v="2017-06-14T00:00:00"/>
    <x v="1"/>
  </r>
  <r>
    <s v="ID0897"/>
    <d v="2017-06-15T00:00:00"/>
    <x v="2"/>
    <x v="1"/>
    <s v="N"/>
    <x v="1"/>
    <s v=""/>
    <d v="1900-02-05T08:02:23"/>
    <s v=""/>
    <x v="2"/>
    <d v="2017-06-15T00:00:00"/>
    <x v="1"/>
  </r>
  <r>
    <s v="ID0898"/>
    <d v="2017-06-16T00:00:00"/>
    <x v="2"/>
    <x v="0"/>
    <s v="Y"/>
    <x v="0"/>
    <n v="22"/>
    <d v="1900-02-05T09:02:23"/>
    <n v="3"/>
    <x v="2"/>
    <d v="2017-06-16T00:00:00"/>
    <x v="1"/>
  </r>
  <r>
    <s v="ID0899"/>
    <d v="2017-06-17T00:00:00"/>
    <x v="1"/>
    <x v="4"/>
    <s v="Y"/>
    <x v="1"/>
    <n v="55"/>
    <d v="1900-02-05T10:02:23"/>
    <n v="3"/>
    <x v="2"/>
    <d v="2017-06-17T00:00:00"/>
    <x v="1"/>
  </r>
  <r>
    <s v="ID0900"/>
    <d v="2017-06-18T00:00:00"/>
    <x v="5"/>
    <x v="2"/>
    <s v="Y"/>
    <x v="1"/>
    <n v="64"/>
    <d v="1900-02-05T11:02:23"/>
    <n v="4"/>
    <x v="2"/>
    <d v="2017-06-18T00:00:00"/>
    <x v="1"/>
  </r>
  <r>
    <s v="ID0901"/>
    <d v="2017-06-19T00:00:00"/>
    <x v="3"/>
    <x v="4"/>
    <s v="Y"/>
    <x v="0"/>
    <n v="87"/>
    <d v="1900-02-05T12:02:23"/>
    <n v="3"/>
    <x v="2"/>
    <d v="2017-06-19T00:00:00"/>
    <x v="1"/>
  </r>
  <r>
    <s v="ID0902"/>
    <d v="2017-06-20T00:00:00"/>
    <x v="2"/>
    <x v="1"/>
    <s v="N"/>
    <x v="1"/>
    <s v=""/>
    <d v="1900-02-05T13:02:23"/>
    <s v=""/>
    <x v="2"/>
    <d v="2017-06-20T00:00:00"/>
    <x v="1"/>
  </r>
  <r>
    <s v="ID0903"/>
    <d v="2017-06-21T00:00:00"/>
    <x v="6"/>
    <x v="4"/>
    <s v="Y"/>
    <x v="0"/>
    <n v="79"/>
    <d v="1900-02-05T14:02:23"/>
    <n v="4"/>
    <x v="2"/>
    <d v="2017-06-21T00:00:00"/>
    <x v="1"/>
  </r>
  <r>
    <s v="ID0904"/>
    <d v="2017-06-22T00:00:00"/>
    <x v="1"/>
    <x v="0"/>
    <s v="Y"/>
    <x v="0"/>
    <n v="33"/>
    <d v="1900-02-05T15:02:23"/>
    <n v="4"/>
    <x v="2"/>
    <d v="2017-06-22T00:00:00"/>
    <x v="1"/>
  </r>
  <r>
    <s v="ID0905"/>
    <d v="2017-06-23T00:00:00"/>
    <x v="5"/>
    <x v="1"/>
    <s v="Y"/>
    <x v="0"/>
    <n v="114"/>
    <d v="1900-02-05T16:02:23"/>
    <n v="4"/>
    <x v="2"/>
    <d v="2017-06-23T00:00:00"/>
    <x v="1"/>
  </r>
  <r>
    <s v="ID0906"/>
    <d v="2017-06-24T00:00:00"/>
    <x v="2"/>
    <x v="1"/>
    <s v="Y"/>
    <x v="0"/>
    <n v="112"/>
    <d v="1900-02-05T17:02:23"/>
    <n v="5"/>
    <x v="2"/>
    <d v="2017-06-24T00:00:00"/>
    <x v="1"/>
  </r>
  <r>
    <s v="ID0907"/>
    <d v="2017-06-25T00:00:00"/>
    <x v="1"/>
    <x v="1"/>
    <s v="Y"/>
    <x v="0"/>
    <n v="61"/>
    <d v="1900-02-05T18:02:23"/>
    <n v="3"/>
    <x v="2"/>
    <d v="2017-06-25T00:00:00"/>
    <x v="1"/>
  </r>
  <r>
    <s v="ID0908"/>
    <d v="2017-06-26T00:00:00"/>
    <x v="4"/>
    <x v="1"/>
    <s v="N"/>
    <x v="1"/>
    <s v=""/>
    <d v="1900-02-05T19:02:23"/>
    <s v=""/>
    <x v="2"/>
    <d v="2017-06-26T00:00:00"/>
    <x v="1"/>
  </r>
  <r>
    <s v="ID0909"/>
    <d v="2017-06-27T00:00:00"/>
    <x v="4"/>
    <x v="2"/>
    <s v="Y"/>
    <x v="1"/>
    <n v="58"/>
    <d v="1900-02-05T20:02:23"/>
    <n v="2"/>
    <x v="2"/>
    <d v="2017-06-27T00:00:00"/>
    <x v="1"/>
  </r>
  <r>
    <s v="ID0910"/>
    <d v="2017-06-28T00:00:00"/>
    <x v="1"/>
    <x v="4"/>
    <s v="Y"/>
    <x v="0"/>
    <n v="13"/>
    <d v="1900-02-05T21:02:23"/>
    <n v="3"/>
    <x v="2"/>
    <d v="2017-06-28T00:00:00"/>
    <x v="1"/>
  </r>
  <r>
    <s v="ID0911"/>
    <d v="2017-06-29T00:00:00"/>
    <x v="2"/>
    <x v="0"/>
    <s v="Y"/>
    <x v="0"/>
    <n v="36"/>
    <d v="1900-02-05T22:02:23"/>
    <n v="4"/>
    <x v="2"/>
    <d v="2017-06-29T00:00:00"/>
    <x v="1"/>
  </r>
  <r>
    <s v="ID0912"/>
    <d v="2017-06-30T00:00:00"/>
    <x v="3"/>
    <x v="0"/>
    <s v="Y"/>
    <x v="0"/>
    <n v="48"/>
    <d v="1900-02-05T23:02:23"/>
    <n v="3"/>
    <x v="2"/>
    <d v="2017-06-30T00:00:00"/>
    <x v="1"/>
  </r>
  <r>
    <s v="ID0913"/>
    <d v="2017-07-01T00:00:00"/>
    <x v="2"/>
    <x v="2"/>
    <s v="Y"/>
    <x v="0"/>
    <n v="99"/>
    <d v="1900-02-06T00:02:23"/>
    <n v="5"/>
    <x v="2"/>
    <d v="2017-07-01T00:00:00"/>
    <x v="1"/>
  </r>
  <r>
    <s v="ID0914"/>
    <d v="2017-07-02T00:00:00"/>
    <x v="5"/>
    <x v="1"/>
    <s v="Y"/>
    <x v="0"/>
    <n v="78"/>
    <d v="1900-02-06T01:02:23"/>
    <n v="3"/>
    <x v="2"/>
    <d v="2017-07-02T00:00:00"/>
    <x v="1"/>
  </r>
  <r>
    <s v="ID0915"/>
    <d v="2017-07-03T00:00:00"/>
    <x v="3"/>
    <x v="4"/>
    <s v="Y"/>
    <x v="0"/>
    <n v="82"/>
    <d v="1900-02-06T02:02:23"/>
    <n v="4"/>
    <x v="2"/>
    <d v="2017-07-03T00:00:00"/>
    <x v="1"/>
  </r>
  <r>
    <s v="ID0916"/>
    <d v="2017-07-04T00:00:00"/>
    <x v="1"/>
    <x v="3"/>
    <s v="N"/>
    <x v="1"/>
    <s v=""/>
    <d v="1900-02-06T03:02:23"/>
    <s v=""/>
    <x v="2"/>
    <d v="2017-07-04T00:00:00"/>
    <x v="1"/>
  </r>
  <r>
    <s v="ID0917"/>
    <d v="2017-07-05T00:00:00"/>
    <x v="2"/>
    <x v="4"/>
    <s v="Y"/>
    <x v="0"/>
    <n v="19"/>
    <d v="1900-02-06T04:02:23"/>
    <n v="5"/>
    <x v="2"/>
    <d v="2017-07-05T00:00:00"/>
    <x v="1"/>
  </r>
  <r>
    <s v="ID0918"/>
    <d v="2017-07-06T00:00:00"/>
    <x v="1"/>
    <x v="4"/>
    <s v="Y"/>
    <x v="0"/>
    <n v="34"/>
    <d v="1900-02-06T05:02:23"/>
    <n v="4"/>
    <x v="2"/>
    <d v="2017-07-06T00:00:00"/>
    <x v="1"/>
  </r>
  <r>
    <s v="ID0919"/>
    <d v="2017-07-07T00:00:00"/>
    <x v="1"/>
    <x v="1"/>
    <s v="Y"/>
    <x v="0"/>
    <n v="89"/>
    <d v="1900-02-06T06:02:23"/>
    <n v="3"/>
    <x v="2"/>
    <d v="2017-07-07T00:00:00"/>
    <x v="2"/>
  </r>
  <r>
    <s v="ID0920"/>
    <d v="2017-07-08T00:00:00"/>
    <x v="6"/>
    <x v="0"/>
    <s v="Y"/>
    <x v="0"/>
    <n v="116"/>
    <d v="1900-02-06T07:02:23"/>
    <n v="4"/>
    <x v="2"/>
    <d v="2017-07-08T00:00:00"/>
    <x v="2"/>
  </r>
  <r>
    <s v="ID0921"/>
    <d v="2017-07-09T00:00:00"/>
    <x v="6"/>
    <x v="4"/>
    <s v="Y"/>
    <x v="0"/>
    <n v="88"/>
    <d v="1900-02-06T08:02:23"/>
    <n v="4"/>
    <x v="2"/>
    <d v="2017-07-09T00:00:00"/>
    <x v="2"/>
  </r>
  <r>
    <s v="ID0922"/>
    <d v="2017-07-10T00:00:00"/>
    <x v="2"/>
    <x v="4"/>
    <s v="Y"/>
    <x v="0"/>
    <n v="15"/>
    <d v="1900-02-06T09:02:23"/>
    <n v="3"/>
    <x v="2"/>
    <d v="2017-07-10T00:00:00"/>
    <x v="2"/>
  </r>
  <r>
    <s v="ID0923"/>
    <d v="2017-07-11T00:00:00"/>
    <x v="6"/>
    <x v="0"/>
    <s v="Y"/>
    <x v="0"/>
    <n v="59"/>
    <d v="1900-02-06T10:02:23"/>
    <n v="5"/>
    <x v="2"/>
    <d v="2017-07-11T00:00:00"/>
    <x v="2"/>
  </r>
  <r>
    <s v="ID0924"/>
    <d v="2017-07-12T00:00:00"/>
    <x v="3"/>
    <x v="0"/>
    <s v="N"/>
    <x v="1"/>
    <s v=""/>
    <d v="1900-02-06T11:02:23"/>
    <s v=""/>
    <x v="2"/>
    <d v="2017-07-12T00:00:00"/>
    <x v="2"/>
  </r>
  <r>
    <s v="ID0925"/>
    <d v="2017-07-13T00:00:00"/>
    <x v="6"/>
    <x v="0"/>
    <s v="Y"/>
    <x v="0"/>
    <n v="125"/>
    <d v="1900-02-06T12:02:23"/>
    <n v="2"/>
    <x v="2"/>
    <d v="2017-07-13T00:00:00"/>
    <x v="2"/>
  </r>
  <r>
    <s v="ID0926"/>
    <d v="2017-07-14T00:00:00"/>
    <x v="3"/>
    <x v="4"/>
    <s v="Y"/>
    <x v="0"/>
    <n v="88"/>
    <d v="1900-02-06T13:02:23"/>
    <n v="4"/>
    <x v="2"/>
    <d v="2017-07-14T00:00:00"/>
    <x v="2"/>
  </r>
  <r>
    <s v="ID0927"/>
    <d v="2017-07-15T00:00:00"/>
    <x v="4"/>
    <x v="4"/>
    <s v="Y"/>
    <x v="0"/>
    <n v="20"/>
    <d v="1900-02-06T14:02:23"/>
    <n v="5"/>
    <x v="2"/>
    <d v="2017-07-15T00:00:00"/>
    <x v="2"/>
  </r>
  <r>
    <s v="ID0928"/>
    <d v="2017-07-16T00:00:00"/>
    <x v="2"/>
    <x v="0"/>
    <s v="Y"/>
    <x v="0"/>
    <n v="64"/>
    <d v="1900-02-06T15:02:23"/>
    <n v="3"/>
    <x v="2"/>
    <d v="2017-07-16T00:00:00"/>
    <x v="2"/>
  </r>
  <r>
    <s v="ID0929"/>
    <d v="2017-07-17T00:00:00"/>
    <x v="4"/>
    <x v="4"/>
    <s v="N"/>
    <x v="1"/>
    <s v=""/>
    <d v="1900-02-06T16:02:23"/>
    <s v=""/>
    <x v="2"/>
    <d v="2017-07-17T00:00:00"/>
    <x v="2"/>
  </r>
  <r>
    <s v="ID0930"/>
    <d v="2017-07-18T00:00:00"/>
    <x v="2"/>
    <x v="3"/>
    <s v="Y"/>
    <x v="0"/>
    <n v="111"/>
    <d v="1900-02-06T17:02:23"/>
    <n v="5"/>
    <x v="2"/>
    <d v="2017-07-18T00:00:00"/>
    <x v="2"/>
  </r>
  <r>
    <s v="ID0931"/>
    <d v="2017-07-19T00:00:00"/>
    <x v="5"/>
    <x v="3"/>
    <s v="N"/>
    <x v="1"/>
    <s v=""/>
    <d v="1900-02-06T18:02:23"/>
    <s v=""/>
    <x v="2"/>
    <d v="2017-07-19T00:00:00"/>
    <x v="2"/>
  </r>
  <r>
    <s v="ID0932"/>
    <d v="2017-07-20T00:00:00"/>
    <x v="4"/>
    <x v="1"/>
    <s v="N"/>
    <x v="1"/>
    <s v=""/>
    <d v="1900-02-06T19:02:23"/>
    <s v=""/>
    <x v="2"/>
    <d v="2017-07-20T00:00:00"/>
    <x v="2"/>
  </r>
  <r>
    <s v="ID0933"/>
    <d v="2017-07-21T00:00:00"/>
    <x v="5"/>
    <x v="1"/>
    <s v="Y"/>
    <x v="0"/>
    <n v="40"/>
    <d v="1900-02-06T20:02:23"/>
    <n v="4"/>
    <x v="2"/>
    <d v="2017-07-21T00:00:00"/>
    <x v="2"/>
  </r>
  <r>
    <s v="ID0934"/>
    <d v="2017-07-22T00:00:00"/>
    <x v="6"/>
    <x v="1"/>
    <s v="Y"/>
    <x v="0"/>
    <n v="35"/>
    <d v="1900-02-06T21:02:23"/>
    <n v="2"/>
    <x v="2"/>
    <d v="2017-07-22T00:00:00"/>
    <x v="2"/>
  </r>
  <r>
    <s v="ID0935"/>
    <d v="2017-07-23T00:00:00"/>
    <x v="6"/>
    <x v="0"/>
    <s v="Y"/>
    <x v="0"/>
    <n v="106"/>
    <d v="1900-02-06T22:02:23"/>
    <n v="5"/>
    <x v="2"/>
    <d v="2017-07-23T00:00:00"/>
    <x v="2"/>
  </r>
  <r>
    <s v="ID0936"/>
    <d v="2017-07-24T00:00:00"/>
    <x v="0"/>
    <x v="2"/>
    <s v="Y"/>
    <x v="0"/>
    <n v="97"/>
    <d v="1900-02-06T23:02:23"/>
    <n v="2"/>
    <x v="2"/>
    <d v="2017-07-24T00:00:00"/>
    <x v="2"/>
  </r>
  <r>
    <s v="ID0937"/>
    <d v="2017-07-25T00:00:00"/>
    <x v="0"/>
    <x v="0"/>
    <s v="Y"/>
    <x v="0"/>
    <n v="67"/>
    <d v="1900-02-07T00:02:23"/>
    <n v="3"/>
    <x v="2"/>
    <d v="2017-07-25T00:00:00"/>
    <x v="2"/>
  </r>
  <r>
    <s v="ID0938"/>
    <d v="2017-07-26T00:00:00"/>
    <x v="2"/>
    <x v="0"/>
    <s v="Y"/>
    <x v="0"/>
    <n v="98"/>
    <d v="1900-02-07T01:02:23"/>
    <n v="5"/>
    <x v="2"/>
    <d v="2017-07-26T00:00:00"/>
    <x v="2"/>
  </r>
  <r>
    <s v="ID0939"/>
    <d v="2017-07-27T00:00:00"/>
    <x v="5"/>
    <x v="0"/>
    <s v="Y"/>
    <x v="0"/>
    <n v="120"/>
    <d v="1900-02-07T02:02:23"/>
    <n v="4"/>
    <x v="2"/>
    <d v="2017-07-27T00:00:00"/>
    <x v="2"/>
  </r>
  <r>
    <s v="ID0940"/>
    <d v="2017-07-28T00:00:00"/>
    <x v="1"/>
    <x v="1"/>
    <s v="Y"/>
    <x v="0"/>
    <n v="91"/>
    <d v="1900-02-07T03:02:23"/>
    <n v="5"/>
    <x v="2"/>
    <d v="2017-07-28T00:00:00"/>
    <x v="2"/>
  </r>
  <r>
    <s v="ID0941"/>
    <d v="2017-07-29T00:00:00"/>
    <x v="6"/>
    <x v="2"/>
    <s v="Y"/>
    <x v="0"/>
    <n v="22"/>
    <d v="1900-02-07T04:02:23"/>
    <n v="5"/>
    <x v="2"/>
    <d v="2017-07-29T00:00:00"/>
    <x v="2"/>
  </r>
  <r>
    <s v="ID0942"/>
    <d v="2017-07-30T00:00:00"/>
    <x v="0"/>
    <x v="4"/>
    <s v="Y"/>
    <x v="1"/>
    <n v="113"/>
    <d v="1900-02-07T05:02:23"/>
    <n v="2"/>
    <x v="2"/>
    <d v="2017-07-30T00:00:00"/>
    <x v="2"/>
  </r>
  <r>
    <s v="ID0943"/>
    <d v="2017-07-31T00:00:00"/>
    <x v="0"/>
    <x v="4"/>
    <s v="N"/>
    <x v="1"/>
    <s v=""/>
    <d v="1900-02-07T06:02:23"/>
    <s v=""/>
    <x v="2"/>
    <d v="2017-07-31T00:00:00"/>
    <x v="2"/>
  </r>
  <r>
    <s v="ID0944"/>
    <d v="2017-08-01T00:00:00"/>
    <x v="4"/>
    <x v="2"/>
    <s v="Y"/>
    <x v="0"/>
    <n v="60"/>
    <d v="1900-02-07T07:02:23"/>
    <n v="4"/>
    <x v="2"/>
    <d v="2017-08-01T00:00:00"/>
    <x v="2"/>
  </r>
  <r>
    <s v="ID0945"/>
    <d v="2017-08-02T00:00:00"/>
    <x v="0"/>
    <x v="2"/>
    <s v="Y"/>
    <x v="0"/>
    <n v="97"/>
    <d v="1900-02-07T08:02:23"/>
    <n v="5"/>
    <x v="2"/>
    <d v="2017-08-02T00:00:00"/>
    <x v="2"/>
  </r>
  <r>
    <s v="ID0946"/>
    <d v="2017-08-03T00:00:00"/>
    <x v="1"/>
    <x v="4"/>
    <s v="Y"/>
    <x v="0"/>
    <n v="118"/>
    <d v="1900-02-07T09:02:23"/>
    <n v="4"/>
    <x v="2"/>
    <d v="2017-08-03T00:00:00"/>
    <x v="2"/>
  </r>
  <r>
    <s v="ID0947"/>
    <d v="2017-08-04T00:00:00"/>
    <x v="7"/>
    <x v="1"/>
    <s v="Y"/>
    <x v="0"/>
    <n v="19"/>
    <d v="1900-02-07T10:02:23"/>
    <n v="5"/>
    <x v="2"/>
    <d v="2017-08-04T00:00:00"/>
    <x v="2"/>
  </r>
  <r>
    <s v="ID0948"/>
    <d v="2017-08-05T00:00:00"/>
    <x v="2"/>
    <x v="0"/>
    <s v="N"/>
    <x v="1"/>
    <s v=""/>
    <d v="1900-02-07T11:02:23"/>
    <s v=""/>
    <x v="2"/>
    <d v="2017-08-05T00:00:00"/>
    <x v="2"/>
  </r>
  <r>
    <s v="ID0949"/>
    <d v="2017-08-06T00:00:00"/>
    <x v="3"/>
    <x v="4"/>
    <s v="N"/>
    <x v="1"/>
    <s v=""/>
    <d v="1900-02-07T12:02:23"/>
    <s v=""/>
    <x v="2"/>
    <d v="2017-08-06T00:00:00"/>
    <x v="2"/>
  </r>
  <r>
    <s v="ID0950"/>
    <d v="2017-08-07T00:00:00"/>
    <x v="7"/>
    <x v="4"/>
    <s v="Y"/>
    <x v="0"/>
    <n v="124"/>
    <d v="1900-02-07T13:02:23"/>
    <n v="4"/>
    <x v="2"/>
    <d v="2017-08-07T00:00:00"/>
    <x v="2"/>
  </r>
  <r>
    <s v="ID0951"/>
    <d v="2017-08-08T00:00:00"/>
    <x v="7"/>
    <x v="2"/>
    <s v="Y"/>
    <x v="0"/>
    <n v="53"/>
    <d v="1900-02-07T14:02:23"/>
    <n v="2"/>
    <x v="2"/>
    <d v="2017-08-08T00:00:00"/>
    <x v="2"/>
  </r>
  <r>
    <s v="ID0952"/>
    <d v="2017-08-09T00:00:00"/>
    <x v="0"/>
    <x v="3"/>
    <s v="Y"/>
    <x v="0"/>
    <n v="61"/>
    <d v="1900-02-07T15:02:23"/>
    <n v="5"/>
    <x v="2"/>
    <d v="2017-08-09T00:00:00"/>
    <x v="2"/>
  </r>
  <r>
    <s v="ID0953"/>
    <d v="2017-08-10T00:00:00"/>
    <x v="5"/>
    <x v="0"/>
    <s v="Y"/>
    <x v="0"/>
    <n v="18"/>
    <d v="1900-02-07T16:02:23"/>
    <n v="1"/>
    <x v="2"/>
    <d v="2017-08-10T00:00:00"/>
    <x v="2"/>
  </r>
  <r>
    <s v="ID0954"/>
    <d v="2017-08-11T00:00:00"/>
    <x v="3"/>
    <x v="3"/>
    <s v="Y"/>
    <x v="0"/>
    <n v="80"/>
    <d v="1900-02-07T17:02:23"/>
    <n v="3"/>
    <x v="2"/>
    <d v="2017-08-11T00:00:00"/>
    <x v="2"/>
  </r>
  <r>
    <s v="ID0955"/>
    <d v="2017-08-12T00:00:00"/>
    <x v="2"/>
    <x v="1"/>
    <s v="Y"/>
    <x v="0"/>
    <n v="47"/>
    <d v="1900-02-07T18:02:23"/>
    <n v="4"/>
    <x v="2"/>
    <d v="2017-08-12T00:00:00"/>
    <x v="2"/>
  </r>
  <r>
    <s v="ID0956"/>
    <d v="2017-08-13T00:00:00"/>
    <x v="2"/>
    <x v="2"/>
    <s v="Y"/>
    <x v="0"/>
    <n v="101"/>
    <d v="1900-02-07T19:02:23"/>
    <n v="2"/>
    <x v="2"/>
    <d v="2017-08-13T00:00:00"/>
    <x v="2"/>
  </r>
  <r>
    <s v="ID0957"/>
    <d v="2017-08-14T00:00:00"/>
    <x v="5"/>
    <x v="4"/>
    <s v="Y"/>
    <x v="0"/>
    <n v="71"/>
    <d v="1900-02-07T20:02:23"/>
    <n v="3"/>
    <x v="2"/>
    <d v="2017-08-14T00:00:00"/>
    <x v="2"/>
  </r>
  <r>
    <s v="ID0958"/>
    <d v="2017-08-15T00:00:00"/>
    <x v="6"/>
    <x v="1"/>
    <s v="Y"/>
    <x v="0"/>
    <n v="44"/>
    <d v="1900-02-07T21:02:23"/>
    <n v="4"/>
    <x v="2"/>
    <d v="2017-08-15T00:00:00"/>
    <x v="2"/>
  </r>
  <r>
    <s v="ID0959"/>
    <d v="2017-08-16T00:00:00"/>
    <x v="1"/>
    <x v="2"/>
    <s v="Y"/>
    <x v="0"/>
    <n v="14"/>
    <d v="1900-02-07T22:02:23"/>
    <n v="4"/>
    <x v="2"/>
    <d v="2017-08-16T00:00:00"/>
    <x v="2"/>
  </r>
  <r>
    <s v="ID0960"/>
    <d v="2017-08-17T00:00:00"/>
    <x v="6"/>
    <x v="2"/>
    <s v="N"/>
    <x v="1"/>
    <s v=""/>
    <d v="1900-02-07T23:02:23"/>
    <s v=""/>
    <x v="2"/>
    <d v="2017-08-17T00:00:00"/>
    <x v="2"/>
  </r>
  <r>
    <s v="ID0961"/>
    <d v="2017-08-18T00:00:00"/>
    <x v="4"/>
    <x v="0"/>
    <s v="Y"/>
    <x v="0"/>
    <n v="44"/>
    <d v="1900-02-08T00:02:23"/>
    <n v="2"/>
    <x v="2"/>
    <d v="2017-08-18T00:00:00"/>
    <x v="2"/>
  </r>
  <r>
    <s v="ID0962"/>
    <d v="2017-08-19T00:00:00"/>
    <x v="0"/>
    <x v="3"/>
    <s v="Y"/>
    <x v="0"/>
    <n v="97"/>
    <d v="1900-02-08T01:02:23"/>
    <n v="4"/>
    <x v="2"/>
    <d v="2017-08-19T00:00:00"/>
    <x v="2"/>
  </r>
  <r>
    <s v="ID0963"/>
    <d v="2017-08-20T00:00:00"/>
    <x v="1"/>
    <x v="4"/>
    <s v="N"/>
    <x v="1"/>
    <s v=""/>
    <d v="1900-02-08T02:02:23"/>
    <s v=""/>
    <x v="2"/>
    <d v="2017-08-20T00:00:00"/>
    <x v="2"/>
  </r>
  <r>
    <s v="ID0964"/>
    <d v="2017-08-21T00:00:00"/>
    <x v="0"/>
    <x v="3"/>
    <s v="Y"/>
    <x v="1"/>
    <n v="91"/>
    <d v="1900-02-08T03:02:23"/>
    <n v="3"/>
    <x v="2"/>
    <d v="2017-08-21T00:00:00"/>
    <x v="2"/>
  </r>
  <r>
    <s v="ID0965"/>
    <d v="2017-08-22T00:00:00"/>
    <x v="7"/>
    <x v="2"/>
    <s v="Y"/>
    <x v="0"/>
    <n v="48"/>
    <d v="1900-02-08T04:02:23"/>
    <n v="3"/>
    <x v="2"/>
    <d v="2017-08-22T00:00:00"/>
    <x v="2"/>
  </r>
  <r>
    <s v="ID0966"/>
    <d v="2017-08-23T00:00:00"/>
    <x v="3"/>
    <x v="0"/>
    <s v="Y"/>
    <x v="0"/>
    <n v="45"/>
    <d v="1900-02-08T05:02:23"/>
    <n v="3"/>
    <x v="2"/>
    <d v="2017-08-23T00:00:00"/>
    <x v="2"/>
  </r>
  <r>
    <s v="ID0967"/>
    <d v="2017-08-24T00:00:00"/>
    <x v="1"/>
    <x v="3"/>
    <s v="Y"/>
    <x v="0"/>
    <n v="60"/>
    <d v="1900-02-08T06:02:23"/>
    <n v="5"/>
    <x v="2"/>
    <d v="2017-08-24T00:00:00"/>
    <x v="2"/>
  </r>
  <r>
    <s v="ID0968"/>
    <d v="2017-08-25T00:00:00"/>
    <x v="4"/>
    <x v="4"/>
    <s v="Y"/>
    <x v="0"/>
    <n v="85"/>
    <d v="1900-02-08T07:02:23"/>
    <n v="4"/>
    <x v="2"/>
    <d v="2017-08-25T00:00:00"/>
    <x v="2"/>
  </r>
  <r>
    <s v="ID0969"/>
    <d v="2017-08-26T00:00:00"/>
    <x v="5"/>
    <x v="3"/>
    <s v="Y"/>
    <x v="0"/>
    <n v="53"/>
    <d v="1900-02-08T08:02:23"/>
    <n v="4"/>
    <x v="2"/>
    <d v="2017-08-26T00:00:00"/>
    <x v="3"/>
  </r>
  <r>
    <s v="ID0970"/>
    <d v="2017-08-27T00:00:00"/>
    <x v="3"/>
    <x v="0"/>
    <s v="Y"/>
    <x v="1"/>
    <n v="27"/>
    <d v="1900-02-08T09:02:23"/>
    <n v="5"/>
    <x v="2"/>
    <d v="2017-08-27T00:00:00"/>
    <x v="3"/>
  </r>
  <r>
    <s v="ID0971"/>
    <d v="2017-08-28T00:00:00"/>
    <x v="5"/>
    <x v="3"/>
    <s v="Y"/>
    <x v="0"/>
    <n v="30"/>
    <d v="1900-02-08T10:02:23"/>
    <n v="3"/>
    <x v="2"/>
    <d v="2017-08-28T00:00:00"/>
    <x v="3"/>
  </r>
  <r>
    <s v="ID0972"/>
    <d v="2017-08-29T00:00:00"/>
    <x v="7"/>
    <x v="0"/>
    <s v="N"/>
    <x v="1"/>
    <s v=""/>
    <d v="1900-02-08T11:02:23"/>
    <s v=""/>
    <x v="2"/>
    <d v="2017-08-29T00:00:00"/>
    <x v="3"/>
  </r>
  <r>
    <s v="ID0973"/>
    <d v="2017-08-30T00:00:00"/>
    <x v="4"/>
    <x v="3"/>
    <s v="Y"/>
    <x v="0"/>
    <n v="113"/>
    <d v="1900-02-08T12:02:23"/>
    <n v="5"/>
    <x v="2"/>
    <d v="2017-08-30T00:00:00"/>
    <x v="3"/>
  </r>
  <r>
    <s v="ID0974"/>
    <d v="2017-08-31T00:00:00"/>
    <x v="4"/>
    <x v="1"/>
    <s v="N"/>
    <x v="1"/>
    <s v=""/>
    <d v="1900-02-08T13:02:23"/>
    <s v=""/>
    <x v="2"/>
    <d v="2017-08-31T00:00:00"/>
    <x v="3"/>
  </r>
  <r>
    <s v="ID0975"/>
    <d v="2017-09-01T00:00:00"/>
    <x v="0"/>
    <x v="3"/>
    <s v="N"/>
    <x v="1"/>
    <s v=""/>
    <d v="1900-02-08T14:02:23"/>
    <s v=""/>
    <x v="2"/>
    <d v="2017-09-01T00:00:00"/>
    <x v="3"/>
  </r>
  <r>
    <s v="ID0976"/>
    <d v="2017-09-02T00:00:00"/>
    <x v="4"/>
    <x v="4"/>
    <s v="Y"/>
    <x v="0"/>
    <n v="80"/>
    <d v="1900-02-08T15:02:23"/>
    <n v="4"/>
    <x v="2"/>
    <d v="2017-09-02T00:00:00"/>
    <x v="3"/>
  </r>
  <r>
    <s v="ID0977"/>
    <d v="2017-09-03T00:00:00"/>
    <x v="2"/>
    <x v="0"/>
    <s v="Y"/>
    <x v="0"/>
    <n v="45"/>
    <d v="1900-02-08T16:02:23"/>
    <n v="5"/>
    <x v="2"/>
    <d v="2017-09-03T00:00:00"/>
    <x v="3"/>
  </r>
  <r>
    <s v="ID0978"/>
    <d v="2017-09-04T00:00:00"/>
    <x v="5"/>
    <x v="3"/>
    <s v="Y"/>
    <x v="0"/>
    <n v="95"/>
    <d v="1900-02-08T17:02:23"/>
    <n v="1"/>
    <x v="2"/>
    <d v="2017-09-04T00:00:00"/>
    <x v="3"/>
  </r>
  <r>
    <s v="ID0979"/>
    <d v="2017-09-05T00:00:00"/>
    <x v="6"/>
    <x v="4"/>
    <s v="N"/>
    <x v="1"/>
    <s v=""/>
    <d v="1900-02-08T18:02:23"/>
    <s v=""/>
    <x v="2"/>
    <d v="2017-09-05T00:00:00"/>
    <x v="3"/>
  </r>
  <r>
    <s v="ID0980"/>
    <d v="2017-09-06T00:00:00"/>
    <x v="7"/>
    <x v="2"/>
    <s v="Y"/>
    <x v="0"/>
    <n v="33"/>
    <d v="1900-02-08T19:02:23"/>
    <n v="3"/>
    <x v="2"/>
    <d v="2017-09-06T00:00:00"/>
    <x v="3"/>
  </r>
  <r>
    <s v="ID0981"/>
    <d v="2017-09-07T00:00:00"/>
    <x v="2"/>
    <x v="2"/>
    <s v="N"/>
    <x v="1"/>
    <s v=""/>
    <d v="1900-02-08T20:02:23"/>
    <s v=""/>
    <x v="2"/>
    <d v="2017-09-07T00:00:00"/>
    <x v="3"/>
  </r>
  <r>
    <s v="ID0982"/>
    <d v="2017-09-08T00:00:00"/>
    <x v="4"/>
    <x v="4"/>
    <s v="Y"/>
    <x v="0"/>
    <n v="90"/>
    <d v="1900-02-08T21:02:23"/>
    <n v="3"/>
    <x v="2"/>
    <d v="2017-09-08T00:00:00"/>
    <x v="3"/>
  </r>
  <r>
    <s v="ID0983"/>
    <d v="2017-09-09T00:00:00"/>
    <x v="3"/>
    <x v="2"/>
    <s v="Y"/>
    <x v="0"/>
    <n v="90"/>
    <d v="1900-02-08T22:02:23"/>
    <n v="3"/>
    <x v="2"/>
    <d v="2017-09-09T00:00:00"/>
    <x v="3"/>
  </r>
  <r>
    <s v="ID0984"/>
    <d v="2017-09-10T00:00:00"/>
    <x v="4"/>
    <x v="4"/>
    <s v="Y"/>
    <x v="1"/>
    <n v="57"/>
    <d v="1900-02-08T23:02:23"/>
    <n v="1"/>
    <x v="2"/>
    <d v="2017-09-10T00:00:00"/>
    <x v="3"/>
  </r>
  <r>
    <s v="ID0985"/>
    <d v="2017-09-11T00:00:00"/>
    <x v="1"/>
    <x v="3"/>
    <s v="Y"/>
    <x v="0"/>
    <n v="123"/>
    <d v="1900-02-09T00:02:23"/>
    <n v="2"/>
    <x v="2"/>
    <d v="2017-09-11T00:00:00"/>
    <x v="3"/>
  </r>
  <r>
    <s v="ID0986"/>
    <d v="2017-09-12T00:00:00"/>
    <x v="0"/>
    <x v="3"/>
    <s v="Y"/>
    <x v="0"/>
    <n v="39"/>
    <d v="1900-02-09T01:02:23"/>
    <n v="4"/>
    <x v="2"/>
    <d v="2017-09-12T00:00:00"/>
    <x v="3"/>
  </r>
  <r>
    <s v="ID0987"/>
    <d v="2017-09-13T00:00:00"/>
    <x v="3"/>
    <x v="1"/>
    <s v="Y"/>
    <x v="1"/>
    <n v="38"/>
    <d v="1900-02-09T02:02:23"/>
    <n v="5"/>
    <x v="2"/>
    <d v="2017-09-13T00:00:00"/>
    <x v="3"/>
  </r>
  <r>
    <s v="ID0988"/>
    <d v="2017-09-14T00:00:00"/>
    <x v="0"/>
    <x v="4"/>
    <s v="Y"/>
    <x v="0"/>
    <n v="26"/>
    <d v="1900-02-09T03:02:23"/>
    <n v="1"/>
    <x v="2"/>
    <d v="2017-09-14T00:00:00"/>
    <x v="3"/>
  </r>
  <r>
    <s v="ID0989"/>
    <d v="2017-09-15T00:00:00"/>
    <x v="0"/>
    <x v="0"/>
    <s v="Y"/>
    <x v="0"/>
    <n v="43"/>
    <d v="1900-02-09T04:02:23"/>
    <n v="3"/>
    <x v="2"/>
    <d v="2017-09-15T00:00:00"/>
    <x v="3"/>
  </r>
  <r>
    <s v="ID0990"/>
    <d v="2017-09-16T00:00:00"/>
    <x v="4"/>
    <x v="4"/>
    <s v="Y"/>
    <x v="0"/>
    <n v="89"/>
    <d v="1900-02-09T05:02:23"/>
    <n v="3"/>
    <x v="2"/>
    <d v="2017-09-16T00:00:00"/>
    <x v="3"/>
  </r>
  <r>
    <s v="ID0991"/>
    <d v="2017-09-17T00:00:00"/>
    <x v="4"/>
    <x v="0"/>
    <s v="Y"/>
    <x v="0"/>
    <n v="121"/>
    <d v="1900-02-09T06:02:23"/>
    <n v="3"/>
    <x v="2"/>
    <d v="2017-09-17T00:00:00"/>
    <x v="3"/>
  </r>
  <r>
    <s v="ID0992"/>
    <d v="2017-09-18T00:00:00"/>
    <x v="4"/>
    <x v="2"/>
    <s v="Y"/>
    <x v="0"/>
    <n v="114"/>
    <d v="1900-02-09T07:02:23"/>
    <n v="4"/>
    <x v="2"/>
    <d v="2017-09-18T00:00:00"/>
    <x v="3"/>
  </r>
  <r>
    <s v="ID0993"/>
    <d v="2017-09-19T00:00:00"/>
    <x v="2"/>
    <x v="0"/>
    <s v="N"/>
    <x v="1"/>
    <s v=""/>
    <d v="1900-02-09T08:02:23"/>
    <s v=""/>
    <x v="2"/>
    <d v="2017-09-19T00:00:00"/>
    <x v="3"/>
  </r>
  <r>
    <s v="ID0994"/>
    <d v="2017-09-20T00:00:00"/>
    <x v="7"/>
    <x v="1"/>
    <s v="N"/>
    <x v="1"/>
    <s v=""/>
    <d v="1900-02-09T09:02:23"/>
    <s v=""/>
    <x v="2"/>
    <d v="2017-09-20T00:00:00"/>
    <x v="3"/>
  </r>
  <r>
    <s v="ID0995"/>
    <d v="2017-09-21T00:00:00"/>
    <x v="1"/>
    <x v="4"/>
    <s v="N"/>
    <x v="1"/>
    <s v=""/>
    <d v="1900-02-09T10:02:23"/>
    <s v=""/>
    <x v="2"/>
    <d v="2017-09-21T00:00:00"/>
    <x v="3"/>
  </r>
  <r>
    <s v="ID0996"/>
    <d v="2017-09-22T00:00:00"/>
    <x v="1"/>
    <x v="3"/>
    <s v="Y"/>
    <x v="1"/>
    <n v="101"/>
    <d v="1900-02-09T11:02:23"/>
    <n v="3"/>
    <x v="2"/>
    <d v="2017-09-22T00:00:00"/>
    <x v="3"/>
  </r>
  <r>
    <s v="ID0997"/>
    <d v="2017-09-23T00:00:00"/>
    <x v="5"/>
    <x v="2"/>
    <s v="Y"/>
    <x v="0"/>
    <n v="87"/>
    <d v="1900-02-09T12:02:23"/>
    <n v="4"/>
    <x v="2"/>
    <d v="2017-09-23T00:00:00"/>
    <x v="3"/>
  </r>
  <r>
    <s v="ID0998"/>
    <d v="2017-09-24T00:00:00"/>
    <x v="3"/>
    <x v="3"/>
    <s v="Y"/>
    <x v="0"/>
    <n v="22"/>
    <d v="1900-02-09T13:02:23"/>
    <n v="5"/>
    <x v="2"/>
    <d v="2017-09-24T00:00:00"/>
    <x v="3"/>
  </r>
  <r>
    <s v="ID0999"/>
    <d v="2017-09-25T00:00:00"/>
    <x v="2"/>
    <x v="4"/>
    <s v="Y"/>
    <x v="0"/>
    <n v="19"/>
    <d v="1900-02-09T14:02:23"/>
    <n v="2"/>
    <x v="2"/>
    <d v="2017-09-25T00:00:00"/>
    <x v="3"/>
  </r>
  <r>
    <s v="ID1000"/>
    <d v="2017-09-26T00:00:00"/>
    <x v="1"/>
    <x v="3"/>
    <s v="Y"/>
    <x v="0"/>
    <n v="31"/>
    <d v="1900-02-09T15:02:23"/>
    <n v="4"/>
    <x v="2"/>
    <d v="2017-09-26T00:00:00"/>
    <x v="3"/>
  </r>
  <r>
    <s v="ID1001"/>
    <d v="2017-09-27T00:00:00"/>
    <x v="6"/>
    <x v="2"/>
    <s v="Y"/>
    <x v="0"/>
    <n v="24"/>
    <d v="1900-02-09T16:02:23"/>
    <n v="4"/>
    <x v="2"/>
    <d v="2017-09-27T00:00:00"/>
    <x v="3"/>
  </r>
  <r>
    <s v="ID1002"/>
    <d v="2017-09-28T00:00:00"/>
    <x v="7"/>
    <x v="2"/>
    <s v="Y"/>
    <x v="1"/>
    <n v="94"/>
    <d v="1900-02-09T17:02:23"/>
    <n v="4"/>
    <x v="2"/>
    <d v="2017-09-28T00:00:00"/>
    <x v="3"/>
  </r>
  <r>
    <s v="ID1003"/>
    <d v="2017-09-29T00:00:00"/>
    <x v="7"/>
    <x v="4"/>
    <s v="Y"/>
    <x v="0"/>
    <n v="79"/>
    <d v="1900-02-09T18:02:23"/>
    <n v="4"/>
    <x v="2"/>
    <d v="2017-09-29T00:00:00"/>
    <x v="3"/>
  </r>
  <r>
    <s v="ID1004"/>
    <d v="2017-09-30T00:00:00"/>
    <x v="4"/>
    <x v="1"/>
    <s v="N"/>
    <x v="1"/>
    <s v=""/>
    <d v="1900-02-09T19:02:23"/>
    <s v=""/>
    <x v="2"/>
    <d v="2017-09-30T00:00:00"/>
    <x v="3"/>
  </r>
  <r>
    <s v="ID1005"/>
    <d v="2017-10-01T00:00:00"/>
    <x v="6"/>
    <x v="3"/>
    <s v="Y"/>
    <x v="0"/>
    <n v="87"/>
    <d v="1900-02-09T20:02:23"/>
    <n v="4"/>
    <x v="2"/>
    <d v="2017-10-01T00:00:00"/>
    <x v="3"/>
  </r>
  <r>
    <s v="ID1006"/>
    <d v="2017-10-02T00:00:00"/>
    <x v="7"/>
    <x v="0"/>
    <s v="Y"/>
    <x v="1"/>
    <n v="65"/>
    <d v="1900-02-09T21:02:23"/>
    <n v="4"/>
    <x v="2"/>
    <d v="2017-10-02T00:00:00"/>
    <x v="3"/>
  </r>
  <r>
    <s v="ID1007"/>
    <d v="2017-10-03T00:00:00"/>
    <x v="6"/>
    <x v="0"/>
    <s v="Y"/>
    <x v="0"/>
    <n v="36"/>
    <d v="1900-02-09T22:02:23"/>
    <n v="3"/>
    <x v="2"/>
    <d v="2017-10-03T00:00:00"/>
    <x v="3"/>
  </r>
  <r>
    <s v="ID1008"/>
    <d v="2017-10-04T00:00:00"/>
    <x v="5"/>
    <x v="1"/>
    <s v="N"/>
    <x v="1"/>
    <s v=""/>
    <d v="1900-02-09T23:02:23"/>
    <s v=""/>
    <x v="2"/>
    <d v="2017-10-04T00:00:00"/>
    <x v="3"/>
  </r>
  <r>
    <s v="ID1009"/>
    <d v="2017-10-05T00:00:00"/>
    <x v="2"/>
    <x v="4"/>
    <s v="Y"/>
    <x v="0"/>
    <n v="33"/>
    <d v="1900-02-10T00:02:23"/>
    <n v="4"/>
    <x v="2"/>
    <d v="2017-10-05T00:00:00"/>
    <x v="3"/>
  </r>
  <r>
    <s v="ID1010"/>
    <d v="2017-10-06T00:00:00"/>
    <x v="1"/>
    <x v="0"/>
    <s v="N"/>
    <x v="1"/>
    <s v=""/>
    <d v="1900-02-10T01:02:23"/>
    <s v=""/>
    <x v="2"/>
    <d v="2017-10-06T00:00:00"/>
    <x v="3"/>
  </r>
  <r>
    <s v="ID1011"/>
    <d v="2017-10-07T00:00:00"/>
    <x v="4"/>
    <x v="3"/>
    <s v="N"/>
    <x v="1"/>
    <s v=""/>
    <d v="1900-02-10T02:02:23"/>
    <s v=""/>
    <x v="2"/>
    <d v="2017-10-07T00:00:00"/>
    <x v="3"/>
  </r>
  <r>
    <s v="ID1012"/>
    <d v="2017-10-08T00:00:00"/>
    <x v="3"/>
    <x v="4"/>
    <s v="Y"/>
    <x v="0"/>
    <n v="24"/>
    <d v="1900-02-10T03:02:23"/>
    <n v="5"/>
    <x v="2"/>
    <d v="2017-10-08T00:00:00"/>
    <x v="3"/>
  </r>
  <r>
    <s v="ID1013"/>
    <d v="2017-10-09T00:00:00"/>
    <x v="2"/>
    <x v="3"/>
    <s v="Y"/>
    <x v="0"/>
    <n v="32"/>
    <d v="1900-02-10T04:02:23"/>
    <n v="5"/>
    <x v="2"/>
    <d v="2017-10-09T00:00:00"/>
    <x v="3"/>
  </r>
  <r>
    <s v="ID1014"/>
    <d v="2017-10-10T00:00:00"/>
    <x v="5"/>
    <x v="0"/>
    <s v="Y"/>
    <x v="1"/>
    <n v="24"/>
    <d v="1900-02-10T05:02:23"/>
    <n v="4"/>
    <x v="2"/>
    <d v="2017-10-10T00:00:00"/>
    <x v="3"/>
  </r>
  <r>
    <s v="ID1015"/>
    <d v="2017-10-11T00:00:00"/>
    <x v="2"/>
    <x v="1"/>
    <s v="Y"/>
    <x v="0"/>
    <n v="96"/>
    <d v="1900-02-10T06:02:23"/>
    <n v="5"/>
    <x v="2"/>
    <d v="2017-10-11T00:00:00"/>
    <x v="3"/>
  </r>
  <r>
    <s v="ID1016"/>
    <d v="2017-10-12T00:00:00"/>
    <x v="5"/>
    <x v="1"/>
    <s v="Y"/>
    <x v="0"/>
    <n v="45"/>
    <d v="1900-02-10T07:02:23"/>
    <n v="5"/>
    <x v="2"/>
    <d v="2017-10-12T00:00:00"/>
    <x v="3"/>
  </r>
  <r>
    <s v="ID1017"/>
    <d v="2017-10-13T00:00:00"/>
    <x v="4"/>
    <x v="3"/>
    <s v="Y"/>
    <x v="0"/>
    <n v="16"/>
    <d v="1900-02-10T08:02:23"/>
    <n v="1"/>
    <x v="2"/>
    <d v="2017-10-13T00:00:00"/>
    <x v="3"/>
  </r>
  <r>
    <s v="ID1018"/>
    <d v="2017-10-14T00:00:00"/>
    <x v="3"/>
    <x v="1"/>
    <s v="Y"/>
    <x v="0"/>
    <n v="75"/>
    <d v="1900-02-10T09:02:23"/>
    <n v="5"/>
    <x v="2"/>
    <d v="2017-10-14T00:00:00"/>
    <x v="3"/>
  </r>
  <r>
    <s v="ID1019"/>
    <d v="2017-10-15T00:00:00"/>
    <x v="5"/>
    <x v="0"/>
    <s v="Y"/>
    <x v="0"/>
    <n v="71"/>
    <d v="1900-02-10T10:02:23"/>
    <n v="3"/>
    <x v="2"/>
    <d v="2017-10-15T00:00:00"/>
    <x v="3"/>
  </r>
  <r>
    <s v="ID1020"/>
    <d v="2017-10-16T00:00:00"/>
    <x v="2"/>
    <x v="1"/>
    <s v="Y"/>
    <x v="0"/>
    <n v="47"/>
    <d v="1900-02-10T11:02:23"/>
    <n v="3"/>
    <x v="2"/>
    <d v="2017-10-16T00:00:00"/>
    <x v="3"/>
  </r>
  <r>
    <s v="ID1021"/>
    <d v="2017-10-17T00:00:00"/>
    <x v="2"/>
    <x v="3"/>
    <s v="Y"/>
    <x v="0"/>
    <n v="54"/>
    <d v="1900-02-10T12:02:23"/>
    <n v="3"/>
    <x v="2"/>
    <d v="2017-10-17T00:00:00"/>
    <x v="3"/>
  </r>
  <r>
    <s v="ID1022"/>
    <d v="2017-10-18T00:00:00"/>
    <x v="1"/>
    <x v="2"/>
    <s v="Y"/>
    <x v="0"/>
    <n v="101"/>
    <d v="1900-02-10T13:02:23"/>
    <n v="4"/>
    <x v="2"/>
    <d v="2017-10-18T00:00:00"/>
    <x v="3"/>
  </r>
  <r>
    <s v="ID1023"/>
    <d v="2017-10-19T00:00:00"/>
    <x v="6"/>
    <x v="4"/>
    <s v="Y"/>
    <x v="0"/>
    <n v="46"/>
    <d v="1900-02-10T14:02:23"/>
    <n v="3"/>
    <x v="2"/>
    <d v="2017-10-19T00:00:00"/>
    <x v="3"/>
  </r>
  <r>
    <s v="ID1024"/>
    <d v="2017-10-20T00:00:00"/>
    <x v="1"/>
    <x v="1"/>
    <s v="Y"/>
    <x v="0"/>
    <n v="45"/>
    <d v="1900-02-10T15:02:23"/>
    <n v="3"/>
    <x v="2"/>
    <d v="2017-10-20T00:00:00"/>
    <x v="3"/>
  </r>
  <r>
    <s v="ID1025"/>
    <d v="2017-10-21T00:00:00"/>
    <x v="6"/>
    <x v="1"/>
    <s v="Y"/>
    <x v="0"/>
    <n v="45"/>
    <d v="1900-02-10T16:02:23"/>
    <n v="4"/>
    <x v="2"/>
    <d v="2017-10-21T00:00:00"/>
    <x v="3"/>
  </r>
  <r>
    <s v="ID1026"/>
    <d v="2017-10-22T00:00:00"/>
    <x v="4"/>
    <x v="3"/>
    <s v="Y"/>
    <x v="0"/>
    <n v="30"/>
    <d v="1900-02-10T17:02:23"/>
    <n v="5"/>
    <x v="2"/>
    <d v="2017-10-22T00:00:00"/>
    <x v="3"/>
  </r>
  <r>
    <s v="ID1027"/>
    <d v="2017-10-23T00:00:00"/>
    <x v="3"/>
    <x v="1"/>
    <s v="Y"/>
    <x v="0"/>
    <n v="105"/>
    <d v="1900-02-10T18:02:23"/>
    <n v="4"/>
    <x v="2"/>
    <d v="2017-10-23T00:00:00"/>
    <x v="3"/>
  </r>
  <r>
    <s v="ID1028"/>
    <d v="2017-10-24T00:00:00"/>
    <x v="4"/>
    <x v="2"/>
    <s v="Y"/>
    <x v="0"/>
    <n v="102"/>
    <d v="1900-02-10T19:02:23"/>
    <n v="4"/>
    <x v="2"/>
    <d v="2017-10-24T00:00:00"/>
    <x v="3"/>
  </r>
  <r>
    <s v="ID1029"/>
    <d v="2017-10-25T00:00:00"/>
    <x v="3"/>
    <x v="2"/>
    <s v="Y"/>
    <x v="0"/>
    <n v="46"/>
    <d v="1900-02-10T20:02:23"/>
    <n v="3"/>
    <x v="2"/>
    <d v="2017-10-25T00:00:00"/>
    <x v="3"/>
  </r>
  <r>
    <s v="ID1030"/>
    <d v="2017-10-26T00:00:00"/>
    <x v="2"/>
    <x v="3"/>
    <s v="Y"/>
    <x v="0"/>
    <n v="11"/>
    <d v="1900-02-10T21:02:23"/>
    <n v="1"/>
    <x v="2"/>
    <d v="2017-10-26T00:00:00"/>
    <x v="3"/>
  </r>
  <r>
    <s v="ID1031"/>
    <d v="2017-10-27T00:00:00"/>
    <x v="7"/>
    <x v="2"/>
    <s v="Y"/>
    <x v="0"/>
    <n v="125"/>
    <d v="1900-02-10T22:02:23"/>
    <n v="3"/>
    <x v="3"/>
    <d v="2017-10-27T00:00:00"/>
    <x v="4"/>
  </r>
  <r>
    <s v="ID1032"/>
    <d v="2017-10-28T00:00:00"/>
    <x v="2"/>
    <x v="3"/>
    <s v="Y"/>
    <x v="0"/>
    <n v="112"/>
    <d v="1900-02-10T23:02:23"/>
    <n v="3"/>
    <x v="3"/>
    <d v="2017-10-28T00:00:00"/>
    <x v="4"/>
  </r>
  <r>
    <s v="ID1033"/>
    <d v="2017-10-29T00:00:00"/>
    <x v="1"/>
    <x v="1"/>
    <s v="Y"/>
    <x v="0"/>
    <n v="14"/>
    <d v="1900-02-11T00:02:23"/>
    <n v="3"/>
    <x v="3"/>
    <d v="2017-10-29T00:00:00"/>
    <x v="4"/>
  </r>
  <r>
    <s v="ID1034"/>
    <d v="2017-10-30T00:00:00"/>
    <x v="5"/>
    <x v="0"/>
    <s v="Y"/>
    <x v="1"/>
    <n v="10"/>
    <d v="1900-02-11T01:02:23"/>
    <n v="4"/>
    <x v="3"/>
    <d v="2017-10-30T00:00:00"/>
    <x v="4"/>
  </r>
  <r>
    <s v="ID1035"/>
    <d v="2017-10-31T00:00:00"/>
    <x v="6"/>
    <x v="0"/>
    <s v="Y"/>
    <x v="0"/>
    <n v="60"/>
    <d v="1900-02-11T02:02:23"/>
    <n v="3"/>
    <x v="3"/>
    <d v="2017-10-31T00:00:00"/>
    <x v="4"/>
  </r>
  <r>
    <s v="ID1036"/>
    <d v="2017-11-01T00:00:00"/>
    <x v="0"/>
    <x v="4"/>
    <s v="Y"/>
    <x v="0"/>
    <n v="59"/>
    <d v="1900-02-11T03:02:23"/>
    <n v="5"/>
    <x v="3"/>
    <d v="2017-11-01T00:00:00"/>
    <x v="4"/>
  </r>
  <r>
    <s v="ID1037"/>
    <d v="2017-11-02T00:00:00"/>
    <x v="2"/>
    <x v="1"/>
    <s v="Y"/>
    <x v="0"/>
    <n v="87"/>
    <d v="1900-02-11T04:02:23"/>
    <n v="5"/>
    <x v="3"/>
    <d v="2017-11-02T00:00:00"/>
    <x v="4"/>
  </r>
  <r>
    <s v="ID1038"/>
    <d v="2017-11-03T00:00:00"/>
    <x v="6"/>
    <x v="0"/>
    <s v="Y"/>
    <x v="0"/>
    <n v="111"/>
    <d v="1900-02-11T05:02:23"/>
    <n v="5"/>
    <x v="3"/>
    <d v="2017-11-03T00:00:00"/>
    <x v="4"/>
  </r>
  <r>
    <s v="ID1039"/>
    <d v="2017-11-04T00:00:00"/>
    <x v="5"/>
    <x v="0"/>
    <s v="N"/>
    <x v="1"/>
    <s v=""/>
    <d v="1900-02-11T06:02:23"/>
    <s v=""/>
    <x v="3"/>
    <d v="2017-11-04T00:00:00"/>
    <x v="4"/>
  </r>
  <r>
    <s v="ID1040"/>
    <d v="2017-11-05T00:00:00"/>
    <x v="1"/>
    <x v="2"/>
    <s v="Y"/>
    <x v="0"/>
    <n v="10"/>
    <d v="1900-02-11T07:02:23"/>
    <n v="2"/>
    <x v="3"/>
    <d v="2017-11-05T00:00:00"/>
    <x v="4"/>
  </r>
  <r>
    <s v="ID1041"/>
    <d v="2017-11-06T00:00:00"/>
    <x v="5"/>
    <x v="1"/>
    <s v="N"/>
    <x v="1"/>
    <s v=""/>
    <d v="1900-02-11T08:02:23"/>
    <s v=""/>
    <x v="3"/>
    <d v="2017-11-06T00:00:00"/>
    <x v="4"/>
  </r>
  <r>
    <s v="ID1042"/>
    <d v="2017-11-07T00:00:00"/>
    <x v="5"/>
    <x v="4"/>
    <s v="N"/>
    <x v="1"/>
    <s v=""/>
    <d v="1900-02-11T09:02:23"/>
    <s v=""/>
    <x v="3"/>
    <d v="2017-11-07T00:00:00"/>
    <x v="4"/>
  </r>
  <r>
    <s v="ID1043"/>
    <d v="2017-11-08T00:00:00"/>
    <x v="3"/>
    <x v="2"/>
    <s v="Y"/>
    <x v="0"/>
    <n v="116"/>
    <d v="1900-02-11T10:02:23"/>
    <n v="5"/>
    <x v="3"/>
    <d v="2017-11-08T00:00:00"/>
    <x v="4"/>
  </r>
  <r>
    <s v="ID1044"/>
    <d v="2017-11-09T00:00:00"/>
    <x v="0"/>
    <x v="3"/>
    <s v="Y"/>
    <x v="1"/>
    <n v="89"/>
    <d v="1900-02-11T11:02:23"/>
    <n v="3"/>
    <x v="3"/>
    <d v="2017-11-09T00:00:00"/>
    <x v="4"/>
  </r>
  <r>
    <s v="ID1045"/>
    <d v="2017-11-10T00:00:00"/>
    <x v="1"/>
    <x v="0"/>
    <s v="N"/>
    <x v="1"/>
    <s v=""/>
    <d v="1900-02-11T12:02:23"/>
    <s v=""/>
    <x v="3"/>
    <d v="2017-11-10T00:00:00"/>
    <x v="4"/>
  </r>
  <r>
    <s v="ID1046"/>
    <d v="2017-11-11T00:00:00"/>
    <x v="5"/>
    <x v="0"/>
    <s v="Y"/>
    <x v="1"/>
    <n v="106"/>
    <d v="1900-02-11T13:02:23"/>
    <n v="4"/>
    <x v="3"/>
    <d v="2017-11-11T00:00:00"/>
    <x v="4"/>
  </r>
  <r>
    <s v="ID1047"/>
    <d v="2017-11-12T00:00:00"/>
    <x v="2"/>
    <x v="4"/>
    <s v="N"/>
    <x v="1"/>
    <s v=""/>
    <d v="1900-02-11T14:02:23"/>
    <s v=""/>
    <x v="3"/>
    <d v="2017-11-12T00:00:00"/>
    <x v="4"/>
  </r>
  <r>
    <s v="ID1048"/>
    <d v="2017-11-13T00:00:00"/>
    <x v="6"/>
    <x v="4"/>
    <s v="Y"/>
    <x v="0"/>
    <n v="81"/>
    <d v="1900-02-11T15:02:23"/>
    <n v="4"/>
    <x v="3"/>
    <d v="2017-11-13T00:00:00"/>
    <x v="4"/>
  </r>
  <r>
    <s v="ID1049"/>
    <d v="2017-11-14T00:00:00"/>
    <x v="7"/>
    <x v="0"/>
    <s v="N"/>
    <x v="1"/>
    <s v=""/>
    <d v="1900-02-11T16:02:23"/>
    <s v=""/>
    <x v="3"/>
    <d v="2017-11-14T00:00:00"/>
    <x v="4"/>
  </r>
  <r>
    <s v="ID1050"/>
    <d v="2017-11-15T00:00:00"/>
    <x v="4"/>
    <x v="3"/>
    <s v="Y"/>
    <x v="0"/>
    <n v="96"/>
    <d v="1900-02-11T17:02:23"/>
    <n v="5"/>
    <x v="3"/>
    <d v="2017-11-15T00:00:00"/>
    <x v="4"/>
  </r>
  <r>
    <s v="ID1051"/>
    <d v="2017-11-16T00:00:00"/>
    <x v="4"/>
    <x v="2"/>
    <s v="Y"/>
    <x v="0"/>
    <n v="64"/>
    <d v="1900-02-11T18:02:23"/>
    <n v="5"/>
    <x v="3"/>
    <d v="2017-11-16T00:00:00"/>
    <x v="4"/>
  </r>
  <r>
    <s v="ID1052"/>
    <d v="2017-11-17T00:00:00"/>
    <x v="4"/>
    <x v="0"/>
    <s v="Y"/>
    <x v="1"/>
    <n v="79"/>
    <d v="1900-02-11T19:02:23"/>
    <n v="1"/>
    <x v="3"/>
    <d v="2017-11-17T00:00:00"/>
    <x v="4"/>
  </r>
  <r>
    <s v="ID1053"/>
    <d v="2017-11-18T00:00:00"/>
    <x v="4"/>
    <x v="2"/>
    <s v="Y"/>
    <x v="0"/>
    <n v="98"/>
    <d v="1900-02-11T20:02:23"/>
    <n v="1"/>
    <x v="3"/>
    <d v="2017-11-18T00:00:00"/>
    <x v="4"/>
  </r>
  <r>
    <s v="ID1054"/>
    <d v="2017-11-19T00:00:00"/>
    <x v="5"/>
    <x v="3"/>
    <s v="Y"/>
    <x v="0"/>
    <n v="91"/>
    <d v="1900-02-11T21:02:23"/>
    <n v="5"/>
    <x v="3"/>
    <d v="2017-11-19T00:00:00"/>
    <x v="4"/>
  </r>
  <r>
    <s v="ID1055"/>
    <d v="2017-11-20T00:00:00"/>
    <x v="6"/>
    <x v="4"/>
    <s v="N"/>
    <x v="1"/>
    <s v=""/>
    <d v="1900-02-11T22:02:23"/>
    <s v=""/>
    <x v="3"/>
    <d v="2017-11-20T00:00:00"/>
    <x v="4"/>
  </r>
  <r>
    <s v="ID1056"/>
    <d v="2017-11-21T00:00:00"/>
    <x v="2"/>
    <x v="0"/>
    <s v="Y"/>
    <x v="0"/>
    <n v="84"/>
    <d v="1900-02-11T23:02:23"/>
    <n v="2"/>
    <x v="3"/>
    <d v="2017-11-21T00:00:00"/>
    <x v="4"/>
  </r>
  <r>
    <s v="ID1057"/>
    <d v="2017-11-22T00:00:00"/>
    <x v="5"/>
    <x v="1"/>
    <s v="Y"/>
    <x v="0"/>
    <n v="47"/>
    <d v="1900-02-12T00:02:23"/>
    <n v="5"/>
    <x v="3"/>
    <d v="2017-11-22T00:00:00"/>
    <x v="4"/>
  </r>
  <r>
    <s v="ID1058"/>
    <d v="2017-11-23T00:00:00"/>
    <x v="6"/>
    <x v="2"/>
    <s v="Y"/>
    <x v="0"/>
    <n v="42"/>
    <d v="1900-02-12T01:02:23"/>
    <n v="5"/>
    <x v="3"/>
    <d v="2017-11-23T00:00:00"/>
    <x v="4"/>
  </r>
  <r>
    <s v="ID1059"/>
    <d v="2017-11-24T00:00:00"/>
    <x v="7"/>
    <x v="4"/>
    <s v="Y"/>
    <x v="1"/>
    <n v="45"/>
    <d v="1900-02-12T02:02:23"/>
    <n v="4"/>
    <x v="3"/>
    <d v="2017-11-24T00:00:00"/>
    <x v="4"/>
  </r>
  <r>
    <s v="ID1060"/>
    <d v="2017-11-25T00:00:00"/>
    <x v="7"/>
    <x v="1"/>
    <s v="N"/>
    <x v="1"/>
    <s v=""/>
    <d v="1900-02-12T03:02:23"/>
    <s v=""/>
    <x v="3"/>
    <d v="2017-11-25T00:00:00"/>
    <x v="4"/>
  </r>
  <r>
    <s v="ID1061"/>
    <d v="2017-11-26T00:00:00"/>
    <x v="4"/>
    <x v="2"/>
    <s v="Y"/>
    <x v="0"/>
    <n v="19"/>
    <d v="1900-02-12T04:02:23"/>
    <n v="5"/>
    <x v="3"/>
    <d v="2017-11-26T00:00:00"/>
    <x v="4"/>
  </r>
  <r>
    <s v="ID1062"/>
    <d v="2017-11-27T00:00:00"/>
    <x v="3"/>
    <x v="0"/>
    <s v="Y"/>
    <x v="0"/>
    <n v="114"/>
    <d v="1900-02-12T05:02:23"/>
    <n v="3"/>
    <x v="3"/>
    <d v="2017-11-27T00:00:00"/>
    <x v="4"/>
  </r>
  <r>
    <s v="ID1063"/>
    <d v="2017-11-28T00:00:00"/>
    <x v="4"/>
    <x v="3"/>
    <s v="Y"/>
    <x v="0"/>
    <n v="94"/>
    <d v="1900-02-12T06:02:23"/>
    <n v="5"/>
    <x v="3"/>
    <d v="2017-11-28T00:00:00"/>
    <x v="4"/>
  </r>
  <r>
    <s v="ID1064"/>
    <d v="2017-11-29T00:00:00"/>
    <x v="7"/>
    <x v="2"/>
    <s v="N"/>
    <x v="1"/>
    <s v=""/>
    <d v="1900-02-12T07:02:23"/>
    <s v=""/>
    <x v="3"/>
    <d v="2017-11-29T00:00:00"/>
    <x v="4"/>
  </r>
  <r>
    <s v="ID1065"/>
    <d v="2017-11-30T00:00:00"/>
    <x v="0"/>
    <x v="4"/>
    <s v="Y"/>
    <x v="0"/>
    <n v="99"/>
    <d v="1900-02-12T08:02:23"/>
    <n v="5"/>
    <x v="3"/>
    <d v="2017-11-30T00:00:00"/>
    <x v="4"/>
  </r>
  <r>
    <s v="ID1066"/>
    <d v="2017-12-01T00:00:00"/>
    <x v="0"/>
    <x v="4"/>
    <s v="Y"/>
    <x v="0"/>
    <n v="23"/>
    <d v="1900-02-12T09:02:23"/>
    <n v="4"/>
    <x v="3"/>
    <d v="2017-12-01T00:00:00"/>
    <x v="4"/>
  </r>
  <r>
    <s v="ID1067"/>
    <d v="2017-12-02T00:00:00"/>
    <x v="3"/>
    <x v="1"/>
    <s v="N"/>
    <x v="1"/>
    <s v=""/>
    <d v="1900-02-12T10:02:23"/>
    <s v=""/>
    <x v="3"/>
    <d v="2017-12-02T00:00:00"/>
    <x v="4"/>
  </r>
  <r>
    <s v="ID1068"/>
    <d v="2017-12-03T00:00:00"/>
    <x v="7"/>
    <x v="3"/>
    <s v="Y"/>
    <x v="0"/>
    <n v="80"/>
    <d v="1900-02-12T11:02:23"/>
    <n v="5"/>
    <x v="3"/>
    <d v="2017-12-03T00:00:00"/>
    <x v="4"/>
  </r>
  <r>
    <s v="ID1069"/>
    <d v="2017-12-04T00:00:00"/>
    <x v="2"/>
    <x v="2"/>
    <s v="Y"/>
    <x v="0"/>
    <n v="18"/>
    <d v="1900-02-12T12:02:23"/>
    <n v="3"/>
    <x v="3"/>
    <d v="2017-12-04T00:00:00"/>
    <x v="4"/>
  </r>
  <r>
    <s v="ID1070"/>
    <d v="2017-12-05T00:00:00"/>
    <x v="0"/>
    <x v="0"/>
    <s v="N"/>
    <x v="1"/>
    <s v=""/>
    <d v="1900-02-12T13:02:23"/>
    <s v=""/>
    <x v="3"/>
    <d v="2017-12-05T00:00:00"/>
    <x v="4"/>
  </r>
  <r>
    <s v="ID1071"/>
    <d v="2017-12-06T00:00:00"/>
    <x v="6"/>
    <x v="2"/>
    <s v="Y"/>
    <x v="0"/>
    <n v="104"/>
    <d v="1900-02-12T14:02:23"/>
    <n v="4"/>
    <x v="3"/>
    <d v="2017-12-06T00:00:00"/>
    <x v="4"/>
  </r>
  <r>
    <s v="ID1072"/>
    <d v="2017-12-07T00:00:00"/>
    <x v="6"/>
    <x v="2"/>
    <s v="Y"/>
    <x v="0"/>
    <n v="116"/>
    <d v="1900-02-12T15:02:23"/>
    <n v="3"/>
    <x v="3"/>
    <d v="2017-12-07T00:00:00"/>
    <x v="4"/>
  </r>
  <r>
    <s v="ID1073"/>
    <d v="2017-12-08T00:00:00"/>
    <x v="2"/>
    <x v="4"/>
    <s v="Y"/>
    <x v="0"/>
    <n v="44"/>
    <d v="1900-02-12T16:02:23"/>
    <n v="5"/>
    <x v="3"/>
    <d v="2017-12-08T00:00:00"/>
    <x v="4"/>
  </r>
  <r>
    <s v="ID1074"/>
    <d v="2017-12-09T00:00:00"/>
    <x v="5"/>
    <x v="2"/>
    <s v="Y"/>
    <x v="0"/>
    <n v="91"/>
    <d v="1900-02-12T17:02:23"/>
    <n v="4"/>
    <x v="3"/>
    <d v="2017-12-09T00:00:00"/>
    <x v="4"/>
  </r>
  <r>
    <s v="ID1075"/>
    <d v="2017-12-10T00:00:00"/>
    <x v="3"/>
    <x v="0"/>
    <s v="N"/>
    <x v="1"/>
    <s v=""/>
    <d v="1900-02-12T18:02:23"/>
    <s v=""/>
    <x v="3"/>
    <d v="2017-12-10T00:00:00"/>
    <x v="4"/>
  </r>
  <r>
    <s v="ID1076"/>
    <d v="2017-12-11T00:00:00"/>
    <x v="6"/>
    <x v="1"/>
    <s v="Y"/>
    <x v="0"/>
    <n v="122"/>
    <d v="1900-02-12T19:02:23"/>
    <n v="3"/>
    <x v="3"/>
    <d v="2017-12-11T00:00:00"/>
    <x v="4"/>
  </r>
  <r>
    <s v="ID1077"/>
    <d v="2017-12-12T00:00:00"/>
    <x v="1"/>
    <x v="4"/>
    <s v="Y"/>
    <x v="0"/>
    <n v="103"/>
    <d v="1900-02-12T20:02:23"/>
    <n v="3"/>
    <x v="3"/>
    <d v="2017-12-12T00:00:00"/>
    <x v="4"/>
  </r>
  <r>
    <s v="ID1078"/>
    <d v="2017-12-13T00:00:00"/>
    <x v="1"/>
    <x v="1"/>
    <s v="Y"/>
    <x v="0"/>
    <n v="18"/>
    <d v="1900-02-12T21:02:23"/>
    <n v="5"/>
    <x v="3"/>
    <d v="2017-12-13T00:00:00"/>
    <x v="4"/>
  </r>
  <r>
    <s v="ID1079"/>
    <d v="2017-12-14T00:00:00"/>
    <x v="4"/>
    <x v="0"/>
    <s v="Y"/>
    <x v="0"/>
    <n v="20"/>
    <d v="1900-02-12T22:02:23"/>
    <n v="4"/>
    <x v="3"/>
    <d v="2017-12-14T00:00:00"/>
    <x v="4"/>
  </r>
  <r>
    <s v="ID1080"/>
    <d v="2017-12-15T00:00:00"/>
    <x v="3"/>
    <x v="2"/>
    <s v="Y"/>
    <x v="0"/>
    <n v="93"/>
    <d v="1900-02-12T23:02:23"/>
    <n v="2"/>
    <x v="3"/>
    <d v="2017-12-15T00:00:00"/>
    <x v="4"/>
  </r>
  <r>
    <s v="ID1081"/>
    <d v="2017-12-16T00:00:00"/>
    <x v="1"/>
    <x v="3"/>
    <s v="N"/>
    <x v="1"/>
    <s v=""/>
    <d v="1900-02-13T00:02:23"/>
    <s v=""/>
    <x v="3"/>
    <d v="2017-12-16T00:00:00"/>
    <x v="4"/>
  </r>
  <r>
    <s v="ID1082"/>
    <d v="2017-12-17T00:00:00"/>
    <x v="5"/>
    <x v="1"/>
    <s v="Y"/>
    <x v="0"/>
    <n v="63"/>
    <d v="1900-02-13T01:02:23"/>
    <n v="4"/>
    <x v="3"/>
    <d v="2017-12-17T00:00:00"/>
    <x v="4"/>
  </r>
  <r>
    <s v="ID1083"/>
    <d v="2017-12-18T00:00:00"/>
    <x v="3"/>
    <x v="0"/>
    <s v="Y"/>
    <x v="0"/>
    <n v="90"/>
    <d v="1900-02-13T02:02:23"/>
    <n v="4"/>
    <x v="3"/>
    <d v="2017-12-18T00:00:00"/>
    <x v="4"/>
  </r>
  <r>
    <s v="ID1084"/>
    <d v="2017-12-19T00:00:00"/>
    <x v="7"/>
    <x v="0"/>
    <s v="Y"/>
    <x v="0"/>
    <n v="43"/>
    <d v="1900-02-13T03:02:23"/>
    <n v="4"/>
    <x v="3"/>
    <d v="2017-12-19T00:00:00"/>
    <x v="4"/>
  </r>
  <r>
    <s v="ID1085"/>
    <d v="2017-12-20T00:00:00"/>
    <x v="4"/>
    <x v="0"/>
    <s v="Y"/>
    <x v="1"/>
    <n v="105"/>
    <d v="1900-02-13T04:02:23"/>
    <n v="4"/>
    <x v="3"/>
    <d v="2017-12-20T00:00:00"/>
    <x v="4"/>
  </r>
  <r>
    <s v="ID1086"/>
    <d v="2017-12-21T00:00:00"/>
    <x v="5"/>
    <x v="0"/>
    <s v="Y"/>
    <x v="0"/>
    <n v="59"/>
    <d v="1900-02-13T05:02:23"/>
    <n v="5"/>
    <x v="3"/>
    <d v="2017-12-21T00:00:00"/>
    <x v="4"/>
  </r>
  <r>
    <s v="ID1087"/>
    <d v="2017-12-22T00:00:00"/>
    <x v="5"/>
    <x v="3"/>
    <s v="Y"/>
    <x v="0"/>
    <n v="115"/>
    <d v="1900-02-13T06:02:23"/>
    <n v="4"/>
    <x v="3"/>
    <d v="2017-12-22T00:00:00"/>
    <x v="4"/>
  </r>
  <r>
    <s v="ID1088"/>
    <d v="2017-12-23T00:00:00"/>
    <x v="7"/>
    <x v="2"/>
    <s v="Y"/>
    <x v="0"/>
    <n v="106"/>
    <d v="1900-02-13T07:02:23"/>
    <n v="4"/>
    <x v="3"/>
    <d v="2017-12-23T00:00:00"/>
    <x v="4"/>
  </r>
  <r>
    <s v="ID1089"/>
    <d v="2017-12-24T00:00:00"/>
    <x v="1"/>
    <x v="4"/>
    <s v="Y"/>
    <x v="0"/>
    <n v="35"/>
    <d v="1900-02-13T08:02:23"/>
    <n v="3"/>
    <x v="3"/>
    <d v="2017-12-24T00:00:00"/>
    <x v="4"/>
  </r>
  <r>
    <s v="ID1090"/>
    <d v="2017-12-25T00:00:00"/>
    <x v="0"/>
    <x v="0"/>
    <s v="Y"/>
    <x v="0"/>
    <n v="48"/>
    <d v="1900-02-13T09:02:23"/>
    <n v="4"/>
    <x v="3"/>
    <d v="2017-12-25T00:00:00"/>
    <x v="4"/>
  </r>
  <r>
    <s v="ID1091"/>
    <d v="2017-12-26T00:00:00"/>
    <x v="4"/>
    <x v="0"/>
    <s v="N"/>
    <x v="1"/>
    <s v=""/>
    <d v="1900-02-13T10:02:23"/>
    <s v=""/>
    <x v="3"/>
    <d v="2017-12-26T00:00:00"/>
    <x v="4"/>
  </r>
  <r>
    <s v="ID1092"/>
    <d v="2017-12-27T00:00:00"/>
    <x v="4"/>
    <x v="1"/>
    <s v="Y"/>
    <x v="0"/>
    <n v="56"/>
    <d v="1900-02-13T11:02:23"/>
    <n v="4"/>
    <x v="3"/>
    <d v="2017-12-27T00:00:00"/>
    <x v="4"/>
  </r>
  <r>
    <s v="ID1093"/>
    <d v="2017-12-28T00:00:00"/>
    <x v="2"/>
    <x v="1"/>
    <s v="N"/>
    <x v="1"/>
    <s v=""/>
    <d v="1900-02-13T12:02:23"/>
    <s v=""/>
    <x v="3"/>
    <d v="2017-12-28T00:00:00"/>
    <x v="5"/>
  </r>
  <r>
    <s v="ID1094"/>
    <d v="2017-12-29T00:00:00"/>
    <x v="2"/>
    <x v="3"/>
    <s v="Y"/>
    <x v="0"/>
    <n v="99"/>
    <d v="1900-02-13T13:02:23"/>
    <n v="4"/>
    <x v="3"/>
    <d v="2017-12-29T00:00:00"/>
    <x v="5"/>
  </r>
  <r>
    <s v="ID1095"/>
    <d v="2017-12-30T00:00:00"/>
    <x v="5"/>
    <x v="3"/>
    <s v="Y"/>
    <x v="0"/>
    <n v="71"/>
    <d v="1900-02-13T14:02:23"/>
    <n v="3"/>
    <x v="3"/>
    <d v="2017-12-30T00:00:00"/>
    <x v="5"/>
  </r>
  <r>
    <s v="ID1096"/>
    <d v="2017-12-31T00:00:00"/>
    <x v="2"/>
    <x v="2"/>
    <s v="Y"/>
    <x v="0"/>
    <n v="54"/>
    <d v="1900-02-13T15:02:23"/>
    <n v="4"/>
    <x v="3"/>
    <d v="2017-12-31T00:00:00"/>
    <x v="5"/>
  </r>
  <r>
    <s v="ID1097"/>
    <d v="2018-01-01T00:00:00"/>
    <x v="3"/>
    <x v="3"/>
    <s v="N"/>
    <x v="1"/>
    <s v=""/>
    <d v="1900-02-13T16:02:23"/>
    <s v=""/>
    <x v="3"/>
    <d v="2018-01-01T00:00:00"/>
    <x v="5"/>
  </r>
  <r>
    <s v="ID1098"/>
    <d v="2018-01-02T00:00:00"/>
    <x v="7"/>
    <x v="2"/>
    <s v="N"/>
    <x v="1"/>
    <s v=""/>
    <d v="1900-02-13T17:02:23"/>
    <s v=""/>
    <x v="3"/>
    <d v="2018-01-02T00:00:00"/>
    <x v="5"/>
  </r>
  <r>
    <s v="ID1099"/>
    <d v="2018-01-03T00:00:00"/>
    <x v="4"/>
    <x v="4"/>
    <s v="Y"/>
    <x v="0"/>
    <n v="54"/>
    <d v="1900-02-13T18:02:23"/>
    <n v="4"/>
    <x v="3"/>
    <d v="2018-01-03T00:00:00"/>
    <x v="5"/>
  </r>
  <r>
    <s v="ID1100"/>
    <d v="2018-01-04T00:00:00"/>
    <x v="5"/>
    <x v="1"/>
    <s v="Y"/>
    <x v="0"/>
    <n v="62"/>
    <d v="1900-02-13T19:02:23"/>
    <n v="2"/>
    <x v="3"/>
    <d v="2018-01-04T00:00:00"/>
    <x v="5"/>
  </r>
  <r>
    <s v="ID1101"/>
    <d v="2018-01-05T00:00:00"/>
    <x v="2"/>
    <x v="2"/>
    <s v="Y"/>
    <x v="0"/>
    <n v="24"/>
    <d v="1900-02-13T20:02:23"/>
    <n v="4"/>
    <x v="3"/>
    <d v="2018-01-05T00:00:00"/>
    <x v="5"/>
  </r>
  <r>
    <s v="ID1102"/>
    <d v="2018-01-06T00:00:00"/>
    <x v="4"/>
    <x v="3"/>
    <s v="Y"/>
    <x v="0"/>
    <n v="94"/>
    <d v="1900-02-13T21:02:23"/>
    <n v="5"/>
    <x v="3"/>
    <d v="2018-01-06T00:00:00"/>
    <x v="5"/>
  </r>
  <r>
    <s v="ID1103"/>
    <d v="2018-01-07T00:00:00"/>
    <x v="1"/>
    <x v="2"/>
    <s v="Y"/>
    <x v="0"/>
    <n v="43"/>
    <d v="1900-02-13T22:02:23"/>
    <n v="3"/>
    <x v="3"/>
    <d v="2018-01-07T00:00:00"/>
    <x v="5"/>
  </r>
  <r>
    <s v="ID1104"/>
    <d v="2018-01-08T00:00:00"/>
    <x v="6"/>
    <x v="4"/>
    <s v="N"/>
    <x v="1"/>
    <s v=""/>
    <d v="1900-02-13T23:02:23"/>
    <s v=""/>
    <x v="3"/>
    <d v="2018-01-08T00:00:00"/>
    <x v="5"/>
  </r>
  <r>
    <s v="ID1105"/>
    <d v="2018-01-09T00:00:00"/>
    <x v="5"/>
    <x v="4"/>
    <s v="Y"/>
    <x v="0"/>
    <n v="58"/>
    <d v="1900-02-14T00:02:23"/>
    <n v="5"/>
    <x v="3"/>
    <d v="2018-01-09T00:00:00"/>
    <x v="5"/>
  </r>
  <r>
    <s v="ID1106"/>
    <d v="2018-01-10T00:00:00"/>
    <x v="3"/>
    <x v="2"/>
    <s v="Y"/>
    <x v="0"/>
    <n v="15"/>
    <d v="1900-02-14T01:02:23"/>
    <n v="1"/>
    <x v="3"/>
    <d v="2018-01-10T00:00:00"/>
    <x v="5"/>
  </r>
  <r>
    <s v="ID1107"/>
    <d v="2018-01-11T00:00:00"/>
    <x v="1"/>
    <x v="0"/>
    <s v="Y"/>
    <x v="0"/>
    <n v="102"/>
    <d v="1900-02-14T02:02:23"/>
    <n v="1"/>
    <x v="3"/>
    <d v="2018-01-11T00:00:00"/>
    <x v="5"/>
  </r>
  <r>
    <s v="ID1108"/>
    <d v="2018-01-12T00:00:00"/>
    <x v="3"/>
    <x v="0"/>
    <s v="Y"/>
    <x v="0"/>
    <n v="40"/>
    <d v="1900-02-14T03:02:23"/>
    <n v="2"/>
    <x v="3"/>
    <d v="2018-01-12T00:00:00"/>
    <x v="5"/>
  </r>
  <r>
    <s v="ID1109"/>
    <d v="2018-01-13T00:00:00"/>
    <x v="0"/>
    <x v="1"/>
    <s v="Y"/>
    <x v="0"/>
    <n v="63"/>
    <d v="1900-02-14T04:02:23"/>
    <n v="2"/>
    <x v="3"/>
    <d v="2018-01-13T00:00:00"/>
    <x v="5"/>
  </r>
  <r>
    <s v="ID1110"/>
    <d v="2018-01-14T00:00:00"/>
    <x v="6"/>
    <x v="4"/>
    <s v="Y"/>
    <x v="0"/>
    <n v="77"/>
    <d v="1900-02-14T05:02:23"/>
    <n v="4"/>
    <x v="3"/>
    <d v="2018-01-14T00:00:00"/>
    <x v="5"/>
  </r>
  <r>
    <s v="ID1111"/>
    <d v="2018-01-15T00:00:00"/>
    <x v="6"/>
    <x v="1"/>
    <s v="Y"/>
    <x v="0"/>
    <n v="93"/>
    <d v="1900-02-14T06:02:23"/>
    <n v="4"/>
    <x v="3"/>
    <d v="2018-01-15T00:00:00"/>
    <x v="5"/>
  </r>
  <r>
    <s v="ID1112"/>
    <d v="2018-01-16T00:00:00"/>
    <x v="1"/>
    <x v="4"/>
    <s v="Y"/>
    <x v="0"/>
    <n v="101"/>
    <d v="1900-02-14T07:02:23"/>
    <n v="5"/>
    <x v="3"/>
    <d v="2018-01-16T00:00:00"/>
    <x v="5"/>
  </r>
  <r>
    <s v="ID1113"/>
    <d v="2018-01-17T00:00:00"/>
    <x v="2"/>
    <x v="2"/>
    <s v="Y"/>
    <x v="0"/>
    <n v="34"/>
    <d v="1900-02-14T08:02:23"/>
    <n v="5"/>
    <x v="3"/>
    <d v="2018-01-17T00:00:00"/>
    <x v="5"/>
  </r>
  <r>
    <s v="ID1114"/>
    <d v="2018-01-18T00:00:00"/>
    <x v="2"/>
    <x v="2"/>
    <s v="Y"/>
    <x v="0"/>
    <n v="64"/>
    <d v="1900-02-14T09:02:23"/>
    <n v="5"/>
    <x v="3"/>
    <d v="2018-01-18T00:00:00"/>
    <x v="5"/>
  </r>
  <r>
    <s v="ID1115"/>
    <d v="2018-01-19T00:00:00"/>
    <x v="3"/>
    <x v="1"/>
    <s v="Y"/>
    <x v="1"/>
    <n v="25"/>
    <d v="1900-02-14T10:02:23"/>
    <n v="3"/>
    <x v="3"/>
    <d v="2018-01-19T00:00:00"/>
    <x v="5"/>
  </r>
  <r>
    <s v="ID1116"/>
    <d v="2018-01-20T00:00:00"/>
    <x v="4"/>
    <x v="3"/>
    <s v="Y"/>
    <x v="0"/>
    <n v="122"/>
    <d v="1900-02-14T11:02:23"/>
    <n v="4"/>
    <x v="3"/>
    <d v="2018-01-20T00:00:00"/>
    <x v="5"/>
  </r>
  <r>
    <s v="ID1117"/>
    <d v="2018-01-21T00:00:00"/>
    <x v="2"/>
    <x v="4"/>
    <s v="Y"/>
    <x v="0"/>
    <n v="36"/>
    <d v="1900-02-14T12:02:23"/>
    <n v="4"/>
    <x v="3"/>
    <d v="2018-01-21T00:00:00"/>
    <x v="5"/>
  </r>
  <r>
    <s v="ID1118"/>
    <d v="2018-01-22T00:00:00"/>
    <x v="2"/>
    <x v="0"/>
    <s v="Y"/>
    <x v="0"/>
    <n v="37"/>
    <d v="1900-02-14T13:02:23"/>
    <n v="3"/>
    <x v="3"/>
    <d v="2018-01-22T00:00:00"/>
    <x v="5"/>
  </r>
  <r>
    <s v="ID1119"/>
    <d v="2018-01-23T00:00:00"/>
    <x v="5"/>
    <x v="4"/>
    <s v="Y"/>
    <x v="0"/>
    <n v="112"/>
    <d v="1900-02-14T14:02:23"/>
    <n v="3"/>
    <x v="3"/>
    <d v="2018-01-23T00:00:00"/>
    <x v="5"/>
  </r>
  <r>
    <s v="ID1120"/>
    <d v="2018-01-24T00:00:00"/>
    <x v="0"/>
    <x v="2"/>
    <s v="N"/>
    <x v="1"/>
    <s v=""/>
    <d v="1900-02-14T15:02:23"/>
    <s v=""/>
    <x v="3"/>
    <d v="2018-01-24T00:00:00"/>
    <x v="5"/>
  </r>
  <r>
    <s v="ID1121"/>
    <d v="2018-01-25T00:00:00"/>
    <x v="4"/>
    <x v="3"/>
    <s v="Y"/>
    <x v="0"/>
    <n v="57"/>
    <d v="1900-02-14T16:02:23"/>
    <n v="3"/>
    <x v="3"/>
    <d v="2018-01-25T00:00:00"/>
    <x v="5"/>
  </r>
  <r>
    <s v="ID1122"/>
    <d v="2018-01-26T00:00:00"/>
    <x v="4"/>
    <x v="3"/>
    <s v="Y"/>
    <x v="0"/>
    <n v="14"/>
    <d v="1900-02-14T17:02:23"/>
    <n v="3"/>
    <x v="3"/>
    <d v="2018-01-26T00:00:00"/>
    <x v="5"/>
  </r>
  <r>
    <s v="ID1123"/>
    <d v="2018-01-27T00:00:00"/>
    <x v="1"/>
    <x v="3"/>
    <s v="Y"/>
    <x v="0"/>
    <n v="72"/>
    <d v="1900-02-14T18:02:23"/>
    <n v="2"/>
    <x v="3"/>
    <d v="2018-01-27T00:00:00"/>
    <x v="5"/>
  </r>
  <r>
    <s v="ID1124"/>
    <d v="2018-01-28T00:00:00"/>
    <x v="1"/>
    <x v="3"/>
    <s v="Y"/>
    <x v="0"/>
    <n v="60"/>
    <d v="1900-02-14T19:02:23"/>
    <n v="3"/>
    <x v="3"/>
    <d v="2018-01-28T00:00:00"/>
    <x v="5"/>
  </r>
  <r>
    <s v="ID1125"/>
    <d v="2018-01-29T00:00:00"/>
    <x v="1"/>
    <x v="2"/>
    <s v="Y"/>
    <x v="0"/>
    <n v="52"/>
    <d v="1900-02-14T20:02:23"/>
    <n v="5"/>
    <x v="3"/>
    <d v="2018-01-29T00:00:00"/>
    <x v="5"/>
  </r>
  <r>
    <s v="ID1126"/>
    <d v="2018-01-30T00:00:00"/>
    <x v="2"/>
    <x v="0"/>
    <s v="N"/>
    <x v="1"/>
    <s v=""/>
    <d v="1900-02-14T21:02:23"/>
    <s v=""/>
    <x v="3"/>
    <d v="2018-01-30T00:00:00"/>
    <x v="5"/>
  </r>
  <r>
    <s v="ID1127"/>
    <d v="2018-01-31T00:00:00"/>
    <x v="5"/>
    <x v="4"/>
    <s v="Y"/>
    <x v="0"/>
    <n v="73"/>
    <d v="1900-02-14T22:02:23"/>
    <n v="3"/>
    <x v="3"/>
    <d v="2018-01-31T00:00:00"/>
    <x v="5"/>
  </r>
  <r>
    <s v="ID1128"/>
    <d v="2018-02-01T00:00:00"/>
    <x v="1"/>
    <x v="0"/>
    <s v="Y"/>
    <x v="0"/>
    <n v="108"/>
    <d v="1900-02-14T23:02:23"/>
    <n v="4"/>
    <x v="3"/>
    <d v="2018-02-01T00:00:00"/>
    <x v="5"/>
  </r>
  <r>
    <s v="ID1129"/>
    <d v="2018-02-02T00:00:00"/>
    <x v="5"/>
    <x v="4"/>
    <s v="Y"/>
    <x v="0"/>
    <n v="50"/>
    <d v="1900-02-15T00:02:23"/>
    <n v="4"/>
    <x v="3"/>
    <d v="2018-02-02T00:00:00"/>
    <x v="5"/>
  </r>
  <r>
    <s v="ID1130"/>
    <d v="2018-02-03T00:00:00"/>
    <x v="2"/>
    <x v="1"/>
    <s v="N"/>
    <x v="1"/>
    <s v=""/>
    <d v="1900-02-15T01:02:23"/>
    <s v=""/>
    <x v="3"/>
    <d v="2018-02-03T00:00:00"/>
    <x v="5"/>
  </r>
  <r>
    <s v="ID1131"/>
    <d v="2018-02-04T00:00:00"/>
    <x v="5"/>
    <x v="3"/>
    <s v="Y"/>
    <x v="1"/>
    <n v="100"/>
    <d v="1900-02-15T02:02:23"/>
    <n v="2"/>
    <x v="3"/>
    <d v="2018-02-04T00:00:00"/>
    <x v="5"/>
  </r>
  <r>
    <s v="ID1132"/>
    <d v="2018-02-05T00:00:00"/>
    <x v="5"/>
    <x v="1"/>
    <s v="Y"/>
    <x v="0"/>
    <n v="69"/>
    <d v="1900-02-15T03:02:23"/>
    <n v="3"/>
    <x v="3"/>
    <d v="2018-02-05T00:00:00"/>
    <x v="5"/>
  </r>
  <r>
    <s v="ID1133"/>
    <d v="2018-02-06T00:00:00"/>
    <x v="1"/>
    <x v="4"/>
    <s v="Y"/>
    <x v="0"/>
    <n v="39"/>
    <d v="1900-02-15T04:02:23"/>
    <n v="1"/>
    <x v="3"/>
    <d v="2018-02-06T00:00:00"/>
    <x v="6"/>
  </r>
  <r>
    <s v="ID1134"/>
    <d v="2018-02-07T00:00:00"/>
    <x v="4"/>
    <x v="1"/>
    <s v="Y"/>
    <x v="0"/>
    <n v="71"/>
    <d v="1900-02-15T05:02:23"/>
    <n v="5"/>
    <x v="3"/>
    <d v="2018-02-07T00:00:00"/>
    <x v="6"/>
  </r>
  <r>
    <s v="ID1135"/>
    <d v="2018-02-08T00:00:00"/>
    <x v="7"/>
    <x v="4"/>
    <s v="N"/>
    <x v="1"/>
    <s v=""/>
    <d v="1900-02-15T06:02:23"/>
    <s v=""/>
    <x v="3"/>
    <d v="2018-02-08T00:00:00"/>
    <x v="6"/>
  </r>
  <r>
    <s v="ID1136"/>
    <d v="2018-02-09T00:00:00"/>
    <x v="3"/>
    <x v="1"/>
    <s v="Y"/>
    <x v="0"/>
    <n v="79"/>
    <d v="1900-02-15T07:02:23"/>
    <n v="5"/>
    <x v="3"/>
    <d v="2018-02-09T00:00:00"/>
    <x v="6"/>
  </r>
  <r>
    <s v="ID1137"/>
    <d v="2018-02-10T00:00:00"/>
    <x v="6"/>
    <x v="0"/>
    <s v="Y"/>
    <x v="0"/>
    <n v="57"/>
    <d v="1900-02-15T08:02:23"/>
    <n v="3"/>
    <x v="3"/>
    <d v="2018-02-10T00:00:00"/>
    <x v="6"/>
  </r>
  <r>
    <s v="ID1138"/>
    <d v="2018-02-11T00:00:00"/>
    <x v="0"/>
    <x v="3"/>
    <s v="Y"/>
    <x v="0"/>
    <n v="82"/>
    <d v="1900-02-15T09:02:23"/>
    <n v="4"/>
    <x v="3"/>
    <d v="2018-02-11T00:00:00"/>
    <x v="6"/>
  </r>
  <r>
    <s v="ID1139"/>
    <d v="2018-02-12T00:00:00"/>
    <x v="4"/>
    <x v="0"/>
    <s v="Y"/>
    <x v="0"/>
    <n v="73"/>
    <d v="1900-02-15T10:02:23"/>
    <n v="1"/>
    <x v="3"/>
    <d v="2018-02-12T00:00:00"/>
    <x v="6"/>
  </r>
  <r>
    <s v="ID1140"/>
    <d v="2018-02-13T00:00:00"/>
    <x v="4"/>
    <x v="1"/>
    <s v="Y"/>
    <x v="0"/>
    <n v="110"/>
    <d v="1900-02-15T11:02:23"/>
    <n v="5"/>
    <x v="3"/>
    <d v="2018-02-13T00:00:00"/>
    <x v="6"/>
  </r>
  <r>
    <s v="ID1141"/>
    <d v="2018-02-14T00:00:00"/>
    <x v="6"/>
    <x v="3"/>
    <s v="Y"/>
    <x v="0"/>
    <n v="106"/>
    <d v="1900-02-15T12:02:23"/>
    <n v="5"/>
    <x v="3"/>
    <d v="2018-02-14T00:00:00"/>
    <x v="6"/>
  </r>
  <r>
    <s v="ID1142"/>
    <d v="2018-02-15T00:00:00"/>
    <x v="4"/>
    <x v="4"/>
    <s v="Y"/>
    <x v="0"/>
    <n v="92"/>
    <d v="1900-02-15T13:02:23"/>
    <n v="4"/>
    <x v="3"/>
    <d v="2018-02-15T00:00:00"/>
    <x v="6"/>
  </r>
  <r>
    <s v="ID1143"/>
    <d v="2018-02-16T00:00:00"/>
    <x v="3"/>
    <x v="4"/>
    <s v="Y"/>
    <x v="0"/>
    <n v="28"/>
    <d v="1900-02-15T14:02:23"/>
    <n v="4"/>
    <x v="3"/>
    <d v="2018-02-16T00:00:00"/>
    <x v="6"/>
  </r>
  <r>
    <s v="ID1144"/>
    <d v="2018-02-17T00:00:00"/>
    <x v="6"/>
    <x v="0"/>
    <s v="Y"/>
    <x v="0"/>
    <n v="108"/>
    <d v="1900-02-15T15:02:23"/>
    <n v="1"/>
    <x v="3"/>
    <d v="2018-02-17T00:00:00"/>
    <x v="6"/>
  </r>
  <r>
    <s v="ID1145"/>
    <d v="2018-02-18T00:00:00"/>
    <x v="1"/>
    <x v="4"/>
    <s v="Y"/>
    <x v="0"/>
    <n v="57"/>
    <d v="1900-02-15T16:02:23"/>
    <n v="4"/>
    <x v="3"/>
    <d v="2018-02-18T00:00:00"/>
    <x v="6"/>
  </r>
  <r>
    <s v="ID1146"/>
    <d v="2018-02-19T00:00:00"/>
    <x v="6"/>
    <x v="0"/>
    <s v="Y"/>
    <x v="0"/>
    <n v="109"/>
    <d v="1900-02-15T17:02:23"/>
    <n v="3"/>
    <x v="3"/>
    <d v="2018-02-19T00:00:00"/>
    <x v="6"/>
  </r>
  <r>
    <s v="ID1147"/>
    <d v="2018-02-20T00:00:00"/>
    <x v="3"/>
    <x v="0"/>
    <s v="Y"/>
    <x v="0"/>
    <n v="55"/>
    <d v="1900-02-15T18:02:23"/>
    <n v="2"/>
    <x v="3"/>
    <d v="2018-02-20T00:00:00"/>
    <x v="6"/>
  </r>
  <r>
    <s v="ID1148"/>
    <d v="2018-02-21T00:00:00"/>
    <x v="6"/>
    <x v="1"/>
    <s v="N"/>
    <x v="1"/>
    <s v=""/>
    <d v="1900-02-15T19:02:23"/>
    <s v=""/>
    <x v="3"/>
    <d v="2018-02-21T00:00:00"/>
    <x v="6"/>
  </r>
  <r>
    <s v="ID1149"/>
    <d v="2018-02-22T00:00:00"/>
    <x v="7"/>
    <x v="2"/>
    <s v="Y"/>
    <x v="0"/>
    <n v="68"/>
    <d v="1900-02-15T20:02:23"/>
    <n v="1"/>
    <x v="3"/>
    <d v="2018-02-22T00:00:00"/>
    <x v="6"/>
  </r>
  <r>
    <s v="ID1150"/>
    <d v="2018-02-23T00:00:00"/>
    <x v="4"/>
    <x v="3"/>
    <s v="Y"/>
    <x v="1"/>
    <n v="46"/>
    <d v="1900-02-15T21:02:23"/>
    <n v="3"/>
    <x v="3"/>
    <d v="2018-02-23T00:00:00"/>
    <x v="6"/>
  </r>
  <r>
    <s v="ID1151"/>
    <d v="2018-02-24T00:00:00"/>
    <x v="4"/>
    <x v="1"/>
    <s v="Y"/>
    <x v="0"/>
    <n v="30"/>
    <d v="1900-02-15T22:02:23"/>
    <n v="3"/>
    <x v="3"/>
    <d v="2018-02-24T00:00:00"/>
    <x v="6"/>
  </r>
  <r>
    <s v="ID1152"/>
    <d v="2018-02-25T00:00:00"/>
    <x v="6"/>
    <x v="3"/>
    <s v="Y"/>
    <x v="0"/>
    <n v="107"/>
    <d v="1900-02-15T23:02:23"/>
    <n v="4"/>
    <x v="3"/>
    <d v="2018-02-25T00:00:00"/>
    <x v="6"/>
  </r>
  <r>
    <s v="ID1153"/>
    <d v="2018-02-26T00:00:00"/>
    <x v="3"/>
    <x v="1"/>
    <s v="Y"/>
    <x v="0"/>
    <n v="122"/>
    <d v="1900-02-16T00:02:23"/>
    <n v="5"/>
    <x v="3"/>
    <d v="2018-02-26T00:00:00"/>
    <x v="6"/>
  </r>
  <r>
    <s v="ID1154"/>
    <d v="2018-02-27T00:00:00"/>
    <x v="6"/>
    <x v="3"/>
    <s v="N"/>
    <x v="1"/>
    <s v=""/>
    <d v="1900-02-16T01:02:23"/>
    <s v=""/>
    <x v="3"/>
    <d v="2018-02-27T00:00:00"/>
    <x v="6"/>
  </r>
  <r>
    <s v="ID1155"/>
    <d v="2018-02-28T00:00:00"/>
    <x v="2"/>
    <x v="1"/>
    <s v="Y"/>
    <x v="0"/>
    <n v="18"/>
    <d v="1900-02-16T02:02:23"/>
    <n v="5"/>
    <x v="3"/>
    <d v="2018-02-28T00:00:00"/>
    <x v="6"/>
  </r>
  <r>
    <s v="ID1156"/>
    <d v="2018-03-01T00:00:00"/>
    <x v="5"/>
    <x v="4"/>
    <s v="N"/>
    <x v="1"/>
    <s v=""/>
    <d v="1900-02-16T03:02:23"/>
    <s v=""/>
    <x v="3"/>
    <d v="2018-03-01T00:00:00"/>
    <x v="6"/>
  </r>
  <r>
    <s v="ID1157"/>
    <d v="2018-03-02T00:00:00"/>
    <x v="5"/>
    <x v="2"/>
    <s v="N"/>
    <x v="1"/>
    <s v=""/>
    <d v="1900-02-16T04:02:23"/>
    <s v=""/>
    <x v="3"/>
    <d v="2018-03-02T00:00:00"/>
    <x v="6"/>
  </r>
  <r>
    <s v="ID1158"/>
    <d v="2018-03-03T00:00:00"/>
    <x v="5"/>
    <x v="1"/>
    <s v="N"/>
    <x v="1"/>
    <s v=""/>
    <d v="1900-02-16T05:02:23"/>
    <s v=""/>
    <x v="3"/>
    <d v="2018-03-03T00:00:00"/>
    <x v="6"/>
  </r>
  <r>
    <s v="ID1159"/>
    <d v="2018-03-04T00:00:00"/>
    <x v="6"/>
    <x v="1"/>
    <s v="N"/>
    <x v="1"/>
    <s v=""/>
    <d v="1900-02-16T06:02:23"/>
    <s v=""/>
    <x v="3"/>
    <d v="2018-03-04T00:00:00"/>
    <x v="6"/>
  </r>
  <r>
    <s v="ID1160"/>
    <d v="2018-03-05T00:00:00"/>
    <x v="2"/>
    <x v="4"/>
    <s v="Y"/>
    <x v="0"/>
    <n v="99"/>
    <d v="1900-02-16T07:02:23"/>
    <n v="4"/>
    <x v="3"/>
    <d v="2018-03-05T00:00:00"/>
    <x v="6"/>
  </r>
  <r>
    <s v="ID1161"/>
    <d v="2018-03-06T00:00:00"/>
    <x v="7"/>
    <x v="0"/>
    <s v="Y"/>
    <x v="0"/>
    <n v="52"/>
    <d v="1900-02-16T08:02:23"/>
    <n v="2"/>
    <x v="3"/>
    <d v="2018-03-06T00:00:00"/>
    <x v="6"/>
  </r>
  <r>
    <s v="ID1162"/>
    <d v="2018-03-07T00:00:00"/>
    <x v="6"/>
    <x v="3"/>
    <s v="N"/>
    <x v="1"/>
    <s v=""/>
    <d v="1900-02-16T09:02:23"/>
    <s v=""/>
    <x v="3"/>
    <d v="2018-03-07T00:00:00"/>
    <x v="6"/>
  </r>
  <r>
    <s v="ID1163"/>
    <d v="2018-03-08T00:00:00"/>
    <x v="1"/>
    <x v="2"/>
    <s v="N"/>
    <x v="1"/>
    <s v=""/>
    <d v="1900-02-16T10:02:23"/>
    <s v=""/>
    <x v="3"/>
    <d v="2018-03-08T00:00:00"/>
    <x v="6"/>
  </r>
  <r>
    <s v="ID1164"/>
    <d v="2018-03-09T00:00:00"/>
    <x v="4"/>
    <x v="0"/>
    <s v="Y"/>
    <x v="0"/>
    <n v="79"/>
    <d v="1900-02-16T11:02:23"/>
    <n v="3"/>
    <x v="3"/>
    <d v="2018-03-09T00:00:00"/>
    <x v="6"/>
  </r>
  <r>
    <s v="ID1165"/>
    <d v="2018-03-10T00:00:00"/>
    <x v="6"/>
    <x v="4"/>
    <s v="Y"/>
    <x v="0"/>
    <n v="112"/>
    <d v="1900-02-16T12:02:23"/>
    <n v="5"/>
    <x v="3"/>
    <d v="2018-03-10T00:00:00"/>
    <x v="6"/>
  </r>
  <r>
    <s v="ID1166"/>
    <d v="2018-03-11T00:00:00"/>
    <x v="0"/>
    <x v="2"/>
    <s v="Y"/>
    <x v="0"/>
    <n v="16"/>
    <d v="1900-02-16T13:02:23"/>
    <n v="3"/>
    <x v="3"/>
    <d v="2018-03-11T00:00:00"/>
    <x v="6"/>
  </r>
  <r>
    <s v="ID1167"/>
    <d v="2018-03-12T00:00:00"/>
    <x v="5"/>
    <x v="0"/>
    <s v="Y"/>
    <x v="0"/>
    <n v="22"/>
    <d v="1900-02-16T14:02:23"/>
    <n v="3"/>
    <x v="3"/>
    <d v="2018-03-12T00:00:00"/>
    <x v="6"/>
  </r>
  <r>
    <s v="ID1168"/>
    <d v="2018-03-13T00:00:00"/>
    <x v="7"/>
    <x v="0"/>
    <s v="Y"/>
    <x v="0"/>
    <n v="115"/>
    <d v="1900-02-16T15:02:23"/>
    <n v="1"/>
    <x v="3"/>
    <d v="2018-03-13T00:00:00"/>
    <x v="6"/>
  </r>
  <r>
    <s v="ID1169"/>
    <d v="2018-03-14T00:00:00"/>
    <x v="7"/>
    <x v="1"/>
    <s v="Y"/>
    <x v="0"/>
    <n v="125"/>
    <d v="1900-02-16T16:02:23"/>
    <n v="4"/>
    <x v="3"/>
    <d v="2018-03-14T00:00:00"/>
    <x v="6"/>
  </r>
  <r>
    <s v="ID1170"/>
    <d v="2018-03-15T00:00:00"/>
    <x v="6"/>
    <x v="2"/>
    <s v="Y"/>
    <x v="0"/>
    <n v="68"/>
    <d v="1900-02-16T17:02:23"/>
    <n v="3"/>
    <x v="3"/>
    <d v="2018-03-15T00:00:00"/>
    <x v="6"/>
  </r>
  <r>
    <s v="ID1171"/>
    <d v="2018-03-16T00:00:00"/>
    <x v="4"/>
    <x v="1"/>
    <s v="Y"/>
    <x v="0"/>
    <n v="44"/>
    <d v="1900-02-16T18:02:23"/>
    <n v="4"/>
    <x v="3"/>
    <d v="2018-03-16T00:00:00"/>
    <x v="6"/>
  </r>
  <r>
    <s v="ID1172"/>
    <d v="2018-03-17T00:00:00"/>
    <x v="1"/>
    <x v="1"/>
    <s v="N"/>
    <x v="1"/>
    <s v=""/>
    <d v="1900-02-16T19:02:23"/>
    <s v=""/>
    <x v="3"/>
    <d v="2018-03-17T00:00:00"/>
    <x v="6"/>
  </r>
  <r>
    <s v="ID1173"/>
    <d v="2018-03-18T00:00:00"/>
    <x v="2"/>
    <x v="4"/>
    <s v="Y"/>
    <x v="0"/>
    <n v="119"/>
    <d v="1900-02-16T20:02:23"/>
    <n v="4"/>
    <x v="3"/>
    <d v="2018-03-18T00:00:00"/>
    <x v="6"/>
  </r>
  <r>
    <s v="ID1174"/>
    <d v="2018-03-19T00:00:00"/>
    <x v="6"/>
    <x v="4"/>
    <s v="Y"/>
    <x v="0"/>
    <n v="62"/>
    <d v="1900-02-16T21:02:23"/>
    <n v="5"/>
    <x v="3"/>
    <d v="2018-03-19T00:00:00"/>
    <x v="6"/>
  </r>
  <r>
    <s v="ID1175"/>
    <d v="2018-03-20T00:00:00"/>
    <x v="3"/>
    <x v="4"/>
    <s v="Y"/>
    <x v="0"/>
    <n v="84"/>
    <d v="1900-02-16T22:02:23"/>
    <n v="5"/>
    <x v="3"/>
    <d v="2018-03-20T00:00:00"/>
    <x v="6"/>
  </r>
  <r>
    <s v="ID1176"/>
    <d v="2018-03-21T00:00:00"/>
    <x v="6"/>
    <x v="1"/>
    <s v="N"/>
    <x v="1"/>
    <s v=""/>
    <d v="1900-02-16T23:02:23"/>
    <s v=""/>
    <x v="3"/>
    <d v="2018-03-21T00:00:00"/>
    <x v="6"/>
  </r>
  <r>
    <s v="ID1177"/>
    <d v="2018-03-22T00:00:00"/>
    <x v="3"/>
    <x v="4"/>
    <s v="Y"/>
    <x v="0"/>
    <n v="75"/>
    <d v="1900-02-17T00:02:23"/>
    <n v="4"/>
    <x v="3"/>
    <d v="2018-03-22T00:00:00"/>
    <x v="6"/>
  </r>
  <r>
    <s v="ID1178"/>
    <d v="2018-03-23T00:00:00"/>
    <x v="6"/>
    <x v="2"/>
    <s v="Y"/>
    <x v="0"/>
    <n v="114"/>
    <d v="1900-02-17T01:02:23"/>
    <n v="4"/>
    <x v="3"/>
    <d v="2018-03-23T00:00:00"/>
    <x v="6"/>
  </r>
  <r>
    <s v="ID1179"/>
    <d v="2018-03-24T00:00:00"/>
    <x v="7"/>
    <x v="1"/>
    <s v="N"/>
    <x v="1"/>
    <s v=""/>
    <d v="1900-02-17T02:02:23"/>
    <s v=""/>
    <x v="3"/>
    <d v="2018-03-24T00:00:00"/>
    <x v="6"/>
  </r>
  <r>
    <s v="ID1180"/>
    <d v="2018-03-25T00:00:00"/>
    <x v="2"/>
    <x v="3"/>
    <s v="Y"/>
    <x v="0"/>
    <n v="21"/>
    <d v="1900-02-17T03:02:23"/>
    <n v="4"/>
    <x v="3"/>
    <d v="2018-03-25T00:00:00"/>
    <x v="6"/>
  </r>
  <r>
    <s v="ID1181"/>
    <d v="2018-03-26T00:00:00"/>
    <x v="2"/>
    <x v="1"/>
    <s v="N"/>
    <x v="1"/>
    <s v=""/>
    <d v="1900-02-17T04:02:23"/>
    <s v=""/>
    <x v="3"/>
    <d v="2018-03-26T00:00:00"/>
    <x v="0"/>
  </r>
  <r>
    <s v="ID1182"/>
    <d v="2018-03-27T00:00:00"/>
    <x v="0"/>
    <x v="3"/>
    <s v="Y"/>
    <x v="0"/>
    <n v="20"/>
    <d v="1900-02-17T05:02:23"/>
    <n v="3"/>
    <x v="3"/>
    <d v="2018-03-27T00:00:00"/>
    <x v="0"/>
  </r>
  <r>
    <s v="ID1183"/>
    <d v="2018-03-28T00:00:00"/>
    <x v="0"/>
    <x v="1"/>
    <s v="Y"/>
    <x v="0"/>
    <n v="112"/>
    <d v="1900-02-17T06:02:23"/>
    <n v="1"/>
    <x v="3"/>
    <d v="2018-03-28T00:00:00"/>
    <x v="0"/>
  </r>
  <r>
    <s v="ID1184"/>
    <d v="2018-03-29T00:00:00"/>
    <x v="1"/>
    <x v="4"/>
    <s v="Y"/>
    <x v="0"/>
    <n v="85"/>
    <d v="1900-02-17T07:02:23"/>
    <n v="4"/>
    <x v="3"/>
    <d v="2018-03-29T00:00:00"/>
    <x v="0"/>
  </r>
  <r>
    <s v="ID1185"/>
    <d v="2018-03-30T00:00:00"/>
    <x v="6"/>
    <x v="3"/>
    <s v="Y"/>
    <x v="0"/>
    <n v="34"/>
    <d v="1900-02-17T08:02:23"/>
    <n v="3"/>
    <x v="3"/>
    <d v="2018-03-30T00:00:00"/>
    <x v="0"/>
  </r>
  <r>
    <s v="ID1186"/>
    <d v="2018-03-31T00:00:00"/>
    <x v="0"/>
    <x v="4"/>
    <s v="Y"/>
    <x v="0"/>
    <n v="53"/>
    <d v="1900-02-17T09:02:23"/>
    <n v="4"/>
    <x v="3"/>
    <d v="2018-03-31T00:00:00"/>
    <x v="0"/>
  </r>
  <r>
    <s v="ID1187"/>
    <d v="2018-04-01T00:00:00"/>
    <x v="6"/>
    <x v="4"/>
    <s v="Y"/>
    <x v="0"/>
    <n v="103"/>
    <d v="1900-02-17T10:02:23"/>
    <n v="5"/>
    <x v="3"/>
    <d v="2018-04-01T00:00:00"/>
    <x v="0"/>
  </r>
  <r>
    <s v="ID1188"/>
    <d v="2018-04-02T00:00:00"/>
    <x v="1"/>
    <x v="0"/>
    <s v="Y"/>
    <x v="0"/>
    <n v="98"/>
    <d v="1900-02-17T11:02:23"/>
    <n v="4"/>
    <x v="3"/>
    <d v="2018-04-02T00:00:00"/>
    <x v="0"/>
  </r>
  <r>
    <s v="ID1189"/>
    <d v="2018-04-03T00:00:00"/>
    <x v="1"/>
    <x v="1"/>
    <s v="Y"/>
    <x v="0"/>
    <n v="23"/>
    <d v="1900-02-17T12:02:23"/>
    <n v="1"/>
    <x v="3"/>
    <d v="2018-04-03T00:00:00"/>
    <x v="0"/>
  </r>
  <r>
    <s v="ID1190"/>
    <d v="2018-04-04T00:00:00"/>
    <x v="6"/>
    <x v="3"/>
    <s v="Y"/>
    <x v="0"/>
    <n v="53"/>
    <d v="1900-02-17T13:02:23"/>
    <n v="2"/>
    <x v="3"/>
    <d v="2018-04-04T00:00:00"/>
    <x v="0"/>
  </r>
  <r>
    <s v="ID1191"/>
    <d v="2018-04-05T00:00:00"/>
    <x v="1"/>
    <x v="1"/>
    <s v="N"/>
    <x v="1"/>
    <s v=""/>
    <d v="1900-02-17T14:02:23"/>
    <s v=""/>
    <x v="3"/>
    <d v="2018-04-05T00:00:00"/>
    <x v="0"/>
  </r>
  <r>
    <s v="ID1192"/>
    <d v="2018-04-06T00:00:00"/>
    <x v="0"/>
    <x v="0"/>
    <s v="Y"/>
    <x v="1"/>
    <n v="55"/>
    <d v="1900-02-17T15:02:23"/>
    <n v="4"/>
    <x v="3"/>
    <d v="2018-04-06T00:00:00"/>
    <x v="0"/>
  </r>
  <r>
    <s v="ID1193"/>
    <d v="2018-04-07T00:00:00"/>
    <x v="6"/>
    <x v="3"/>
    <s v="Y"/>
    <x v="0"/>
    <n v="77"/>
    <d v="1900-02-17T16:02:23"/>
    <n v="5"/>
    <x v="3"/>
    <d v="2018-04-07T00:00:00"/>
    <x v="0"/>
  </r>
  <r>
    <s v="ID1194"/>
    <d v="2018-04-08T00:00:00"/>
    <x v="1"/>
    <x v="1"/>
    <s v="Y"/>
    <x v="0"/>
    <n v="46"/>
    <d v="1900-02-17T17:02:23"/>
    <n v="3"/>
    <x v="3"/>
    <d v="2018-04-08T00:00:00"/>
    <x v="0"/>
  </r>
  <r>
    <s v="ID1195"/>
    <d v="2018-04-09T00:00:00"/>
    <x v="3"/>
    <x v="1"/>
    <s v="N"/>
    <x v="1"/>
    <s v=""/>
    <d v="1900-02-17T18:02:23"/>
    <s v=""/>
    <x v="3"/>
    <d v="2018-04-09T00:00:00"/>
    <x v="0"/>
  </r>
  <r>
    <s v="ID1196"/>
    <d v="2018-04-10T00:00:00"/>
    <x v="6"/>
    <x v="2"/>
    <s v="Y"/>
    <x v="0"/>
    <n v="39"/>
    <d v="1900-02-17T19:02:23"/>
    <n v="4"/>
    <x v="3"/>
    <d v="2018-04-10T00:00:00"/>
    <x v="0"/>
  </r>
  <r>
    <s v="ID1197"/>
    <d v="2018-04-11T00:00:00"/>
    <x v="3"/>
    <x v="2"/>
    <s v="Y"/>
    <x v="0"/>
    <n v="13"/>
    <d v="1900-02-17T20:02:23"/>
    <n v="3"/>
    <x v="3"/>
    <d v="2018-04-11T00:00:00"/>
    <x v="0"/>
  </r>
  <r>
    <s v="ID1198"/>
    <d v="2018-04-12T00:00:00"/>
    <x v="4"/>
    <x v="3"/>
    <s v="Y"/>
    <x v="0"/>
    <n v="84"/>
    <d v="1900-02-17T21:02:23"/>
    <n v="5"/>
    <x v="3"/>
    <d v="2018-04-12T00:00:00"/>
    <x v="0"/>
  </r>
  <r>
    <s v="ID1199"/>
    <d v="2018-04-13T00:00:00"/>
    <x v="7"/>
    <x v="3"/>
    <s v="Y"/>
    <x v="0"/>
    <n v="60"/>
    <d v="1900-02-17T22:02:23"/>
    <n v="3"/>
    <x v="3"/>
    <d v="2018-04-13T00:00:00"/>
    <x v="0"/>
  </r>
  <r>
    <s v="ID1200"/>
    <d v="2018-04-14T00:00:00"/>
    <x v="7"/>
    <x v="3"/>
    <s v="Y"/>
    <x v="0"/>
    <n v="32"/>
    <d v="1900-02-17T23:02:23"/>
    <n v="5"/>
    <x v="3"/>
    <d v="2018-04-14T00:00:00"/>
    <x v="0"/>
  </r>
  <r>
    <s v="ID1201"/>
    <d v="2018-04-15T00:00:00"/>
    <x v="2"/>
    <x v="1"/>
    <s v="N"/>
    <x v="1"/>
    <s v=""/>
    <d v="1900-02-18T00:02:23"/>
    <s v=""/>
    <x v="3"/>
    <d v="2018-04-15T00:00:00"/>
    <x v="0"/>
  </r>
  <r>
    <s v="ID1202"/>
    <d v="2018-04-16T00:00:00"/>
    <x v="3"/>
    <x v="0"/>
    <s v="N"/>
    <x v="1"/>
    <s v=""/>
    <d v="1900-02-18T01:02:23"/>
    <s v=""/>
    <x v="3"/>
    <d v="2018-04-16T00:00:00"/>
    <x v="0"/>
  </r>
  <r>
    <s v="ID1203"/>
    <d v="2018-04-17T00:00:00"/>
    <x v="5"/>
    <x v="3"/>
    <s v="N"/>
    <x v="1"/>
    <s v=""/>
    <d v="1900-02-18T02:02:23"/>
    <s v=""/>
    <x v="3"/>
    <d v="2018-04-17T00:00:00"/>
    <x v="0"/>
  </r>
  <r>
    <s v="ID1204"/>
    <d v="2018-04-18T00:00:00"/>
    <x v="7"/>
    <x v="2"/>
    <s v="Y"/>
    <x v="0"/>
    <n v="67"/>
    <d v="1900-02-18T03:02:23"/>
    <n v="4"/>
    <x v="3"/>
    <d v="2018-04-18T00:00:00"/>
    <x v="0"/>
  </r>
  <r>
    <s v="ID1205"/>
    <d v="2018-04-19T00:00:00"/>
    <x v="2"/>
    <x v="4"/>
    <s v="Y"/>
    <x v="1"/>
    <n v="94"/>
    <d v="1900-02-18T04:02:23"/>
    <n v="4"/>
    <x v="3"/>
    <d v="2018-04-19T00:00:00"/>
    <x v="0"/>
  </r>
  <r>
    <s v="ID1206"/>
    <d v="2018-04-20T00:00:00"/>
    <x v="2"/>
    <x v="4"/>
    <s v="Y"/>
    <x v="0"/>
    <n v="92"/>
    <d v="1900-02-18T05:02:23"/>
    <n v="1"/>
    <x v="3"/>
    <d v="2018-04-20T00:00:00"/>
    <x v="0"/>
  </r>
  <r>
    <s v="ID1207"/>
    <d v="2018-04-21T00:00:00"/>
    <x v="1"/>
    <x v="4"/>
    <s v="Y"/>
    <x v="0"/>
    <n v="35"/>
    <d v="1900-02-18T06:02:23"/>
    <n v="3"/>
    <x v="3"/>
    <d v="2018-04-21T00:00:00"/>
    <x v="0"/>
  </r>
  <r>
    <s v="ID1208"/>
    <d v="2018-04-22T00:00:00"/>
    <x v="0"/>
    <x v="3"/>
    <s v="Y"/>
    <x v="0"/>
    <n v="57"/>
    <d v="1900-02-18T07:02:23"/>
    <n v="5"/>
    <x v="3"/>
    <d v="2018-04-22T00:00:00"/>
    <x v="0"/>
  </r>
  <r>
    <s v="ID1209"/>
    <d v="2018-04-23T00:00:00"/>
    <x v="2"/>
    <x v="4"/>
    <s v="N"/>
    <x v="1"/>
    <s v=""/>
    <d v="1900-02-18T08:02:23"/>
    <s v=""/>
    <x v="3"/>
    <d v="2018-04-23T00:00:00"/>
    <x v="0"/>
  </r>
  <r>
    <s v="ID1210"/>
    <d v="2018-04-24T00:00:00"/>
    <x v="4"/>
    <x v="3"/>
    <s v="Y"/>
    <x v="0"/>
    <n v="15"/>
    <d v="1900-02-18T09:02:23"/>
    <n v="4"/>
    <x v="3"/>
    <d v="2018-04-24T00:00:00"/>
    <x v="0"/>
  </r>
  <r>
    <s v="ID1211"/>
    <d v="2018-04-25T00:00:00"/>
    <x v="1"/>
    <x v="3"/>
    <s v="Y"/>
    <x v="1"/>
    <n v="54"/>
    <d v="1900-02-18T10:02:23"/>
    <n v="5"/>
    <x v="3"/>
    <d v="2018-04-25T00:00:00"/>
    <x v="0"/>
  </r>
  <r>
    <s v="ID1212"/>
    <d v="2018-04-26T00:00:00"/>
    <x v="3"/>
    <x v="2"/>
    <s v="Y"/>
    <x v="0"/>
    <n v="99"/>
    <d v="1900-02-18T11:02:23"/>
    <n v="1"/>
    <x v="3"/>
    <d v="2018-04-26T00:00:00"/>
    <x v="0"/>
  </r>
  <r>
    <s v="ID1213"/>
    <d v="2018-04-27T00:00:00"/>
    <x v="6"/>
    <x v="0"/>
    <s v="N"/>
    <x v="1"/>
    <s v=""/>
    <d v="1900-02-18T12:02:23"/>
    <s v=""/>
    <x v="3"/>
    <d v="2018-04-27T00:00:00"/>
    <x v="0"/>
  </r>
  <r>
    <s v="ID1214"/>
    <d v="2018-04-28T00:00:00"/>
    <x v="4"/>
    <x v="4"/>
    <s v="N"/>
    <x v="1"/>
    <s v=""/>
    <d v="1900-02-18T13:02:23"/>
    <s v=""/>
    <x v="3"/>
    <d v="2018-04-28T00:00:00"/>
    <x v="0"/>
  </r>
  <r>
    <s v="ID1215"/>
    <d v="2018-04-29T00:00:00"/>
    <x v="6"/>
    <x v="4"/>
    <s v="N"/>
    <x v="1"/>
    <s v=""/>
    <d v="1900-02-18T14:02:23"/>
    <s v=""/>
    <x v="3"/>
    <d v="2018-04-29T00:00:00"/>
    <x v="0"/>
  </r>
  <r>
    <s v="ID1216"/>
    <d v="2018-04-30T00:00:00"/>
    <x v="6"/>
    <x v="3"/>
    <s v="N"/>
    <x v="1"/>
    <s v=""/>
    <d v="1900-02-18T15:02:23"/>
    <s v=""/>
    <x v="3"/>
    <d v="2018-04-30T00:00:00"/>
    <x v="0"/>
  </r>
  <r>
    <s v="ID1217"/>
    <d v="2018-05-01T00:00:00"/>
    <x v="6"/>
    <x v="2"/>
    <s v="N"/>
    <x v="1"/>
    <s v=""/>
    <d v="1900-02-18T16:02:23"/>
    <s v=""/>
    <x v="3"/>
    <d v="2018-05-01T00:00:00"/>
    <x v="0"/>
  </r>
  <r>
    <s v="ID1218"/>
    <d v="2018-05-02T00:00:00"/>
    <x v="1"/>
    <x v="4"/>
    <s v="Y"/>
    <x v="0"/>
    <n v="78"/>
    <d v="1900-02-18T17:02:23"/>
    <n v="5"/>
    <x v="3"/>
    <d v="2018-05-02T00:00:00"/>
    <x v="0"/>
  </r>
  <r>
    <s v="ID1219"/>
    <d v="2018-05-03T00:00:00"/>
    <x v="3"/>
    <x v="3"/>
    <s v="N"/>
    <x v="1"/>
    <s v=""/>
    <d v="1900-02-18T18:02:23"/>
    <s v=""/>
    <x v="3"/>
    <d v="2018-05-03T00:00:00"/>
    <x v="0"/>
  </r>
  <r>
    <s v="ID1220"/>
    <d v="2018-05-04T00:00:00"/>
    <x v="4"/>
    <x v="2"/>
    <s v="Y"/>
    <x v="1"/>
    <n v="35"/>
    <d v="1900-02-18T19:02:23"/>
    <n v="5"/>
    <x v="3"/>
    <d v="2018-05-04T00:00:00"/>
    <x v="0"/>
  </r>
  <r>
    <s v="ID1221"/>
    <d v="2018-05-05T00:00:00"/>
    <x v="1"/>
    <x v="0"/>
    <s v="N"/>
    <x v="1"/>
    <s v=""/>
    <d v="1900-02-18T20:02:23"/>
    <s v=""/>
    <x v="3"/>
    <d v="2018-05-05T00:00:00"/>
    <x v="0"/>
  </r>
  <r>
    <s v="ID1222"/>
    <d v="2018-05-06T00:00:00"/>
    <x v="2"/>
    <x v="0"/>
    <s v="Y"/>
    <x v="0"/>
    <n v="33"/>
    <d v="1900-02-18T21:02:23"/>
    <n v="5"/>
    <x v="3"/>
    <d v="2018-05-06T00:00:00"/>
    <x v="0"/>
  </r>
  <r>
    <s v="ID1223"/>
    <d v="2018-05-07T00:00:00"/>
    <x v="3"/>
    <x v="4"/>
    <s v="Y"/>
    <x v="0"/>
    <n v="72"/>
    <d v="1900-02-18T22:02:23"/>
    <n v="5"/>
    <x v="3"/>
    <d v="2018-05-07T00:00:00"/>
    <x v="0"/>
  </r>
  <r>
    <s v="ID1224"/>
    <d v="2018-05-08T00:00:00"/>
    <x v="5"/>
    <x v="1"/>
    <s v="Y"/>
    <x v="1"/>
    <n v="82"/>
    <d v="1900-02-18T23:02:23"/>
    <n v="1"/>
    <x v="3"/>
    <d v="2018-05-08T00:00:00"/>
    <x v="0"/>
  </r>
  <r>
    <s v="ID1225"/>
    <d v="2018-05-09T00:00:00"/>
    <x v="3"/>
    <x v="3"/>
    <s v="N"/>
    <x v="1"/>
    <s v=""/>
    <d v="1900-02-19T00:02:23"/>
    <s v=""/>
    <x v="3"/>
    <d v="2018-05-09T00:00:00"/>
    <x v="0"/>
  </r>
  <r>
    <s v="ID1226"/>
    <d v="2018-05-10T00:00:00"/>
    <x v="3"/>
    <x v="2"/>
    <s v="Y"/>
    <x v="0"/>
    <n v="115"/>
    <d v="1900-02-19T01:02:23"/>
    <n v="5"/>
    <x v="3"/>
    <d v="2018-05-10T00:00:00"/>
    <x v="0"/>
  </r>
  <r>
    <s v="ID1227"/>
    <d v="2018-05-11T00:00:00"/>
    <x v="0"/>
    <x v="4"/>
    <s v="Y"/>
    <x v="0"/>
    <n v="64"/>
    <d v="1900-02-19T02:02:23"/>
    <n v="3"/>
    <x v="3"/>
    <d v="2018-05-11T00:00:00"/>
    <x v="0"/>
  </r>
  <r>
    <s v="ID1228"/>
    <d v="2018-05-12T00:00:00"/>
    <x v="6"/>
    <x v="1"/>
    <s v="N"/>
    <x v="1"/>
    <s v=""/>
    <d v="1900-02-19T03:02:23"/>
    <s v=""/>
    <x v="3"/>
    <d v="2018-05-12T00:00:00"/>
    <x v="0"/>
  </r>
  <r>
    <s v="ID1229"/>
    <d v="2018-05-13T00:00:00"/>
    <x v="4"/>
    <x v="2"/>
    <s v="Y"/>
    <x v="0"/>
    <n v="71"/>
    <d v="1900-02-19T04:02:23"/>
    <n v="2"/>
    <x v="3"/>
    <d v="2018-05-13T00:00:00"/>
    <x v="0"/>
  </r>
  <r>
    <s v="ID1230"/>
    <d v="2018-05-14T00:00:00"/>
    <x v="1"/>
    <x v="4"/>
    <s v="Y"/>
    <x v="1"/>
    <n v="50"/>
    <d v="1900-02-19T05:02:23"/>
    <n v="3"/>
    <x v="3"/>
    <d v="2018-05-14T00:00:00"/>
    <x v="0"/>
  </r>
  <r>
    <s v="ID1231"/>
    <d v="2018-05-15T00:00:00"/>
    <x v="3"/>
    <x v="4"/>
    <s v="Y"/>
    <x v="0"/>
    <n v="116"/>
    <d v="1900-02-19T06:02:23"/>
    <n v="2"/>
    <x v="3"/>
    <d v="2018-05-15T00:00:00"/>
    <x v="1"/>
  </r>
  <r>
    <s v="ID1232"/>
    <d v="2018-05-16T00:00:00"/>
    <x v="6"/>
    <x v="3"/>
    <s v="Y"/>
    <x v="0"/>
    <n v="52"/>
    <d v="1900-02-19T07:02:23"/>
    <n v="5"/>
    <x v="3"/>
    <d v="2018-05-16T00:00:00"/>
    <x v="1"/>
  </r>
  <r>
    <s v="ID1233"/>
    <d v="2018-05-17T00:00:00"/>
    <x v="3"/>
    <x v="1"/>
    <s v="Y"/>
    <x v="0"/>
    <n v="112"/>
    <d v="1900-02-19T08:02:23"/>
    <n v="5"/>
    <x v="3"/>
    <d v="2018-05-17T00:00:00"/>
    <x v="1"/>
  </r>
  <r>
    <s v="ID1234"/>
    <d v="2018-05-18T00:00:00"/>
    <x v="2"/>
    <x v="3"/>
    <s v="Y"/>
    <x v="0"/>
    <n v="116"/>
    <d v="1900-02-19T09:02:23"/>
    <n v="3"/>
    <x v="3"/>
    <d v="2018-05-18T00:00:00"/>
    <x v="1"/>
  </r>
  <r>
    <s v="ID1235"/>
    <d v="2018-05-19T00:00:00"/>
    <x v="1"/>
    <x v="2"/>
    <s v="Y"/>
    <x v="1"/>
    <n v="112"/>
    <d v="1900-02-19T10:02:23"/>
    <n v="2"/>
    <x v="3"/>
    <d v="2018-05-19T00:00:00"/>
    <x v="1"/>
  </r>
  <r>
    <s v="ID1236"/>
    <d v="2018-05-20T00:00:00"/>
    <x v="7"/>
    <x v="4"/>
    <s v="Y"/>
    <x v="0"/>
    <n v="53"/>
    <d v="1900-02-19T11:02:23"/>
    <n v="4"/>
    <x v="3"/>
    <d v="2018-05-20T00:00:00"/>
    <x v="1"/>
  </r>
  <r>
    <s v="ID1237"/>
    <d v="2018-05-21T00:00:00"/>
    <x v="0"/>
    <x v="3"/>
    <s v="Y"/>
    <x v="0"/>
    <n v="12"/>
    <d v="1900-02-19T12:02:23"/>
    <n v="3"/>
    <x v="3"/>
    <d v="2018-05-21T00:00:00"/>
    <x v="1"/>
  </r>
  <r>
    <s v="ID1238"/>
    <d v="2018-05-22T00:00:00"/>
    <x v="5"/>
    <x v="1"/>
    <s v="Y"/>
    <x v="1"/>
    <n v="120"/>
    <d v="1900-02-19T13:02:23"/>
    <n v="4"/>
    <x v="3"/>
    <d v="2018-05-22T00:00:00"/>
    <x v="1"/>
  </r>
  <r>
    <s v="ID1239"/>
    <d v="2018-05-23T00:00:00"/>
    <x v="0"/>
    <x v="3"/>
    <s v="N"/>
    <x v="1"/>
    <s v=""/>
    <d v="1900-02-19T14:02:23"/>
    <s v=""/>
    <x v="3"/>
    <d v="2018-05-23T00:00:00"/>
    <x v="1"/>
  </r>
  <r>
    <s v="ID1240"/>
    <d v="2018-05-24T00:00:00"/>
    <x v="7"/>
    <x v="1"/>
    <s v="Y"/>
    <x v="0"/>
    <n v="118"/>
    <d v="1900-02-19T15:02:23"/>
    <n v="4"/>
    <x v="3"/>
    <d v="2018-05-24T00:00:00"/>
    <x v="1"/>
  </r>
  <r>
    <s v="ID1241"/>
    <d v="2018-05-25T00:00:00"/>
    <x v="4"/>
    <x v="0"/>
    <s v="Y"/>
    <x v="0"/>
    <n v="121"/>
    <d v="1900-02-19T16:02:23"/>
    <n v="2"/>
    <x v="3"/>
    <d v="2018-05-25T00:00:00"/>
    <x v="1"/>
  </r>
  <r>
    <s v="ID1242"/>
    <d v="2018-05-26T00:00:00"/>
    <x v="6"/>
    <x v="4"/>
    <s v="Y"/>
    <x v="0"/>
    <n v="83"/>
    <d v="1900-02-19T17:02:23"/>
    <n v="5"/>
    <x v="3"/>
    <d v="2018-05-26T00:00:00"/>
    <x v="1"/>
  </r>
  <r>
    <s v="ID1243"/>
    <d v="2018-05-27T00:00:00"/>
    <x v="5"/>
    <x v="4"/>
    <s v="Y"/>
    <x v="0"/>
    <n v="84"/>
    <d v="1900-02-19T18:02:23"/>
    <n v="5"/>
    <x v="3"/>
    <d v="2018-05-27T00:00:00"/>
    <x v="1"/>
  </r>
  <r>
    <s v="ID1244"/>
    <d v="2018-05-28T00:00:00"/>
    <x v="1"/>
    <x v="2"/>
    <s v="Y"/>
    <x v="1"/>
    <n v="63"/>
    <d v="1900-02-19T19:02:23"/>
    <n v="4"/>
    <x v="3"/>
    <d v="2018-05-28T00:00:00"/>
    <x v="1"/>
  </r>
  <r>
    <s v="ID1245"/>
    <d v="2018-05-29T00:00:00"/>
    <x v="4"/>
    <x v="1"/>
    <s v="Y"/>
    <x v="0"/>
    <n v="33"/>
    <d v="1900-02-19T20:02:23"/>
    <n v="3"/>
    <x v="3"/>
    <d v="2018-05-29T00:00:00"/>
    <x v="1"/>
  </r>
  <r>
    <s v="ID1246"/>
    <d v="2018-05-30T00:00:00"/>
    <x v="7"/>
    <x v="0"/>
    <s v="N"/>
    <x v="1"/>
    <s v=""/>
    <d v="1900-02-19T21:02:23"/>
    <s v=""/>
    <x v="3"/>
    <d v="2018-05-30T00:00:00"/>
    <x v="1"/>
  </r>
  <r>
    <s v="ID1247"/>
    <d v="2018-05-31T00:00:00"/>
    <x v="3"/>
    <x v="3"/>
    <s v="Y"/>
    <x v="1"/>
    <n v="10"/>
    <d v="1900-02-19T22:02:23"/>
    <n v="5"/>
    <x v="3"/>
    <d v="2018-05-31T00:00:00"/>
    <x v="1"/>
  </r>
  <r>
    <s v="ID1248"/>
    <d v="2018-06-01T00:00:00"/>
    <x v="5"/>
    <x v="3"/>
    <s v="Y"/>
    <x v="0"/>
    <n v="100"/>
    <d v="1900-02-19T23:02:23"/>
    <n v="5"/>
    <x v="3"/>
    <d v="2018-06-01T00:00:00"/>
    <x v="1"/>
  </r>
  <r>
    <s v="ID1249"/>
    <d v="2018-06-02T00:00:00"/>
    <x v="0"/>
    <x v="0"/>
    <s v="Y"/>
    <x v="0"/>
    <n v="110"/>
    <d v="1900-02-20T00:02:23"/>
    <n v="5"/>
    <x v="3"/>
    <d v="2018-06-02T00:00:00"/>
    <x v="1"/>
  </r>
  <r>
    <s v="ID1250"/>
    <d v="2018-06-03T00:00:00"/>
    <x v="2"/>
    <x v="2"/>
    <s v="Y"/>
    <x v="0"/>
    <n v="28"/>
    <d v="1900-02-20T01:02:23"/>
    <n v="2"/>
    <x v="3"/>
    <d v="2018-06-03T00:00:00"/>
    <x v="1"/>
  </r>
  <r>
    <s v="ID1251"/>
    <d v="2018-06-04T00:00:00"/>
    <x v="5"/>
    <x v="3"/>
    <s v="Y"/>
    <x v="0"/>
    <n v="74"/>
    <d v="1900-02-20T02:02:23"/>
    <n v="3"/>
    <x v="3"/>
    <d v="2018-06-04T00:00:00"/>
    <x v="1"/>
  </r>
  <r>
    <s v="ID1252"/>
    <d v="2018-06-05T00:00:00"/>
    <x v="4"/>
    <x v="3"/>
    <s v="Y"/>
    <x v="0"/>
    <n v="18"/>
    <d v="1900-02-20T03:02:23"/>
    <n v="3"/>
    <x v="3"/>
    <d v="2018-06-05T00:00:00"/>
    <x v="1"/>
  </r>
  <r>
    <s v="ID1253"/>
    <d v="2018-06-06T00:00:00"/>
    <x v="1"/>
    <x v="4"/>
    <s v="Y"/>
    <x v="0"/>
    <n v="22"/>
    <d v="1900-02-20T04:02:23"/>
    <n v="3"/>
    <x v="3"/>
    <d v="2018-06-06T00:00:00"/>
    <x v="1"/>
  </r>
  <r>
    <s v="ID1254"/>
    <d v="2018-06-07T00:00:00"/>
    <x v="0"/>
    <x v="4"/>
    <s v="N"/>
    <x v="1"/>
    <s v=""/>
    <d v="1900-02-20T05:02:23"/>
    <s v=""/>
    <x v="3"/>
    <d v="2018-06-07T00:00:00"/>
    <x v="1"/>
  </r>
  <r>
    <s v="ID1255"/>
    <d v="2018-06-08T00:00:00"/>
    <x v="6"/>
    <x v="0"/>
    <s v="Y"/>
    <x v="0"/>
    <n v="15"/>
    <d v="1900-02-20T06:02:23"/>
    <n v="3"/>
    <x v="3"/>
    <d v="2018-06-08T00:00:00"/>
    <x v="1"/>
  </r>
  <r>
    <s v="ID1256"/>
    <d v="2018-06-09T00:00:00"/>
    <x v="6"/>
    <x v="3"/>
    <s v="Y"/>
    <x v="0"/>
    <n v="120"/>
    <d v="1900-02-20T07:02:23"/>
    <n v="2"/>
    <x v="3"/>
    <d v="2018-06-09T00:00:00"/>
    <x v="1"/>
  </r>
  <r>
    <s v="ID1257"/>
    <d v="2018-06-10T00:00:00"/>
    <x v="6"/>
    <x v="0"/>
    <s v="Y"/>
    <x v="0"/>
    <n v="26"/>
    <d v="1900-02-20T08:02:23"/>
    <n v="3"/>
    <x v="3"/>
    <d v="2018-06-10T00:00:00"/>
    <x v="1"/>
  </r>
  <r>
    <s v="ID1258"/>
    <d v="2018-06-11T00:00:00"/>
    <x v="0"/>
    <x v="2"/>
    <s v="Y"/>
    <x v="0"/>
    <n v="33"/>
    <d v="1900-02-20T09:02:23"/>
    <n v="5"/>
    <x v="3"/>
    <d v="2018-06-11T00:00:00"/>
    <x v="1"/>
  </r>
  <r>
    <s v="ID1259"/>
    <d v="2018-06-12T00:00:00"/>
    <x v="7"/>
    <x v="4"/>
    <s v="Y"/>
    <x v="0"/>
    <n v="18"/>
    <d v="1900-02-20T10:02:23"/>
    <n v="4"/>
    <x v="3"/>
    <d v="2018-06-12T00:00:00"/>
    <x v="1"/>
  </r>
  <r>
    <s v="ID1260"/>
    <d v="2018-06-13T00:00:00"/>
    <x v="3"/>
    <x v="2"/>
    <s v="Y"/>
    <x v="0"/>
    <n v="29"/>
    <d v="1900-02-20T11:02:23"/>
    <n v="5"/>
    <x v="3"/>
    <d v="2018-06-13T00:00:00"/>
    <x v="1"/>
  </r>
  <r>
    <s v="ID1261"/>
    <d v="2018-06-14T00:00:00"/>
    <x v="3"/>
    <x v="2"/>
    <s v="Y"/>
    <x v="0"/>
    <n v="89"/>
    <d v="1900-02-20T12:02:23"/>
    <n v="2"/>
    <x v="3"/>
    <d v="2018-06-14T00:00:00"/>
    <x v="1"/>
  </r>
  <r>
    <s v="ID1262"/>
    <d v="2018-06-15T00:00:00"/>
    <x v="6"/>
    <x v="1"/>
    <s v="N"/>
    <x v="1"/>
    <s v=""/>
    <d v="1900-02-20T13:02:23"/>
    <s v=""/>
    <x v="3"/>
    <d v="2018-06-15T00:00:00"/>
    <x v="1"/>
  </r>
  <r>
    <s v="ID1263"/>
    <d v="2018-06-16T00:00:00"/>
    <x v="0"/>
    <x v="3"/>
    <s v="Y"/>
    <x v="0"/>
    <n v="44"/>
    <d v="1900-02-20T14:02:23"/>
    <n v="5"/>
    <x v="3"/>
    <d v="2018-06-16T00:00:00"/>
    <x v="1"/>
  </r>
  <r>
    <s v="ID1264"/>
    <d v="2018-06-17T00:00:00"/>
    <x v="0"/>
    <x v="0"/>
    <s v="Y"/>
    <x v="1"/>
    <n v="62"/>
    <d v="1900-02-20T15:02:23"/>
    <n v="4"/>
    <x v="3"/>
    <d v="2018-06-17T00:00:00"/>
    <x v="1"/>
  </r>
  <r>
    <s v="ID1265"/>
    <d v="2018-06-18T00:00:00"/>
    <x v="7"/>
    <x v="3"/>
    <s v="Y"/>
    <x v="0"/>
    <n v="29"/>
    <d v="1900-02-20T16:02:23"/>
    <n v="5"/>
    <x v="3"/>
    <d v="2018-06-18T00:00:00"/>
    <x v="1"/>
  </r>
  <r>
    <s v="ID1266"/>
    <d v="2018-06-19T00:00:00"/>
    <x v="5"/>
    <x v="3"/>
    <s v="Y"/>
    <x v="0"/>
    <n v="10"/>
    <d v="1900-02-20T17:02:23"/>
    <n v="5"/>
    <x v="3"/>
    <d v="2018-06-19T00:00:00"/>
    <x v="1"/>
  </r>
  <r>
    <s v="ID1267"/>
    <d v="2018-06-20T00:00:00"/>
    <x v="7"/>
    <x v="2"/>
    <s v="Y"/>
    <x v="0"/>
    <n v="75"/>
    <d v="1900-02-20T18:02:23"/>
    <n v="4"/>
    <x v="3"/>
    <d v="2018-06-20T00:00:00"/>
    <x v="1"/>
  </r>
  <r>
    <s v="ID1268"/>
    <d v="2018-06-21T00:00:00"/>
    <x v="6"/>
    <x v="4"/>
    <s v="N"/>
    <x v="1"/>
    <s v=""/>
    <d v="1900-02-20T19:02:23"/>
    <s v=""/>
    <x v="3"/>
    <d v="2018-06-21T00:00:00"/>
    <x v="1"/>
  </r>
  <r>
    <s v="ID1269"/>
    <d v="2018-06-22T00:00:00"/>
    <x v="7"/>
    <x v="1"/>
    <s v="Y"/>
    <x v="0"/>
    <n v="33"/>
    <d v="1900-02-20T20:02:23"/>
    <n v="5"/>
    <x v="3"/>
    <d v="2018-06-22T00:00:00"/>
    <x v="1"/>
  </r>
  <r>
    <s v="ID1270"/>
    <d v="2018-06-23T00:00:00"/>
    <x v="1"/>
    <x v="1"/>
    <s v="N"/>
    <x v="1"/>
    <s v=""/>
    <d v="1900-02-20T21:02:23"/>
    <s v=""/>
    <x v="3"/>
    <d v="2018-06-23T00:00:00"/>
    <x v="1"/>
  </r>
  <r>
    <s v="ID1271"/>
    <d v="2018-06-24T00:00:00"/>
    <x v="1"/>
    <x v="2"/>
    <s v="Y"/>
    <x v="1"/>
    <n v="56"/>
    <d v="1900-02-20T22:02:23"/>
    <n v="4"/>
    <x v="3"/>
    <d v="2018-06-24T00:00:00"/>
    <x v="1"/>
  </r>
  <r>
    <s v="ID1272"/>
    <d v="2018-06-25T00:00:00"/>
    <x v="6"/>
    <x v="3"/>
    <s v="N"/>
    <x v="1"/>
    <s v=""/>
    <d v="1900-02-20T23:02:23"/>
    <s v=""/>
    <x v="3"/>
    <d v="2018-06-25T00:00:00"/>
    <x v="1"/>
  </r>
  <r>
    <s v="ID1273"/>
    <d v="2018-06-26T00:00:00"/>
    <x v="2"/>
    <x v="0"/>
    <s v="Y"/>
    <x v="1"/>
    <n v="31"/>
    <d v="1900-02-21T00:02:23"/>
    <n v="3"/>
    <x v="3"/>
    <d v="2018-06-26T00:00:00"/>
    <x v="1"/>
  </r>
  <r>
    <s v="ID1274"/>
    <d v="2018-06-27T00:00:00"/>
    <x v="3"/>
    <x v="4"/>
    <s v="Y"/>
    <x v="0"/>
    <n v="56"/>
    <d v="1900-02-21T01:02:23"/>
    <n v="2"/>
    <x v="3"/>
    <d v="2018-06-27T00:00:00"/>
    <x v="1"/>
  </r>
  <r>
    <s v="ID1275"/>
    <d v="2018-06-28T00:00:00"/>
    <x v="4"/>
    <x v="2"/>
    <s v="Y"/>
    <x v="0"/>
    <n v="53"/>
    <d v="1900-02-21T02:02:23"/>
    <n v="4"/>
    <x v="3"/>
    <d v="2018-06-28T00:00:00"/>
    <x v="1"/>
  </r>
  <r>
    <s v="ID1276"/>
    <d v="2018-06-29T00:00:00"/>
    <x v="0"/>
    <x v="1"/>
    <s v="Y"/>
    <x v="0"/>
    <n v="12"/>
    <d v="1900-02-21T03:02:23"/>
    <n v="3"/>
    <x v="3"/>
    <d v="2018-06-29T00:00:00"/>
    <x v="1"/>
  </r>
  <r>
    <s v="ID1277"/>
    <d v="2018-06-30T00:00:00"/>
    <x v="2"/>
    <x v="4"/>
    <s v="Y"/>
    <x v="0"/>
    <n v="53"/>
    <d v="1900-02-21T04:02:23"/>
    <n v="3"/>
    <x v="3"/>
    <d v="2018-06-30T00:00:00"/>
    <x v="1"/>
  </r>
  <r>
    <s v="ID1278"/>
    <d v="2018-07-01T00:00:00"/>
    <x v="0"/>
    <x v="4"/>
    <s v="Y"/>
    <x v="0"/>
    <n v="116"/>
    <d v="1900-02-21T05:02:23"/>
    <n v="3"/>
    <x v="3"/>
    <d v="2018-07-01T00:00:00"/>
    <x v="1"/>
  </r>
  <r>
    <s v="ID1279"/>
    <d v="2018-07-02T00:00:00"/>
    <x v="5"/>
    <x v="2"/>
    <s v="Y"/>
    <x v="0"/>
    <n v="19"/>
    <d v="1900-02-21T06:02:23"/>
    <n v="4"/>
    <x v="3"/>
    <d v="2018-07-02T00:00:00"/>
    <x v="1"/>
  </r>
  <r>
    <s v="ID1280"/>
    <d v="2018-07-03T00:00:00"/>
    <x v="7"/>
    <x v="0"/>
    <s v="N"/>
    <x v="1"/>
    <s v=""/>
    <d v="1900-02-21T07:02:23"/>
    <s v=""/>
    <x v="3"/>
    <d v="2018-07-03T00:00:00"/>
    <x v="1"/>
  </r>
  <r>
    <s v="ID1281"/>
    <d v="2018-07-04T00:00:00"/>
    <x v="5"/>
    <x v="4"/>
    <s v="Y"/>
    <x v="0"/>
    <n v="74"/>
    <d v="1900-02-21T08:02:23"/>
    <n v="2"/>
    <x v="3"/>
    <d v="2018-07-04T00:00:00"/>
    <x v="1"/>
  </r>
  <r>
    <s v="ID1282"/>
    <d v="2018-07-05T00:00:00"/>
    <x v="3"/>
    <x v="4"/>
    <s v="Y"/>
    <x v="0"/>
    <n v="85"/>
    <d v="1900-02-21T09:02:23"/>
    <n v="3"/>
    <x v="3"/>
    <d v="2018-07-05T00:00:00"/>
    <x v="1"/>
  </r>
  <r>
    <s v="ID1283"/>
    <d v="2018-07-06T00:00:00"/>
    <x v="3"/>
    <x v="0"/>
    <s v="N"/>
    <x v="1"/>
    <s v=""/>
    <d v="1900-02-21T10:02:23"/>
    <s v=""/>
    <x v="3"/>
    <d v="2018-07-06T00:00:00"/>
    <x v="1"/>
  </r>
  <r>
    <s v="ID1284"/>
    <d v="2018-07-07T00:00:00"/>
    <x v="2"/>
    <x v="2"/>
    <s v="N"/>
    <x v="1"/>
    <s v=""/>
    <d v="1900-02-21T11:02:23"/>
    <s v=""/>
    <x v="3"/>
    <d v="2018-07-07T00:00:00"/>
    <x v="1"/>
  </r>
  <r>
    <s v="ID1285"/>
    <d v="2018-07-08T00:00:00"/>
    <x v="7"/>
    <x v="2"/>
    <s v="N"/>
    <x v="1"/>
    <s v=""/>
    <d v="1900-02-21T12:02:23"/>
    <s v=""/>
    <x v="3"/>
    <d v="2018-07-08T00:00:00"/>
    <x v="2"/>
  </r>
  <r>
    <s v="ID1286"/>
    <d v="2018-07-09T00:00:00"/>
    <x v="0"/>
    <x v="4"/>
    <s v="Y"/>
    <x v="0"/>
    <n v="48"/>
    <d v="1900-02-21T13:02:23"/>
    <n v="2"/>
    <x v="3"/>
    <d v="2018-07-09T00:00:00"/>
    <x v="2"/>
  </r>
  <r>
    <s v="ID1287"/>
    <d v="2018-07-10T00:00:00"/>
    <x v="5"/>
    <x v="2"/>
    <s v="Y"/>
    <x v="0"/>
    <n v="57"/>
    <d v="1900-02-21T14:02:23"/>
    <n v="3"/>
    <x v="3"/>
    <d v="2018-07-10T00:00:00"/>
    <x v="2"/>
  </r>
  <r>
    <s v="ID1288"/>
    <d v="2018-07-11T00:00:00"/>
    <x v="4"/>
    <x v="3"/>
    <s v="Y"/>
    <x v="1"/>
    <n v="116"/>
    <d v="1900-02-21T15:02:23"/>
    <n v="3"/>
    <x v="3"/>
    <d v="2018-07-11T00:00:00"/>
    <x v="2"/>
  </r>
  <r>
    <s v="ID1289"/>
    <d v="2018-07-12T00:00:00"/>
    <x v="3"/>
    <x v="3"/>
    <s v="Y"/>
    <x v="0"/>
    <n v="21"/>
    <d v="1900-02-21T16:02:23"/>
    <n v="1"/>
    <x v="3"/>
    <d v="2018-07-12T00:00:00"/>
    <x v="2"/>
  </r>
  <r>
    <s v="ID1290"/>
    <d v="2018-07-13T00:00:00"/>
    <x v="6"/>
    <x v="0"/>
    <s v="Y"/>
    <x v="0"/>
    <n v="87"/>
    <d v="1900-02-21T17:02:23"/>
    <n v="3"/>
    <x v="3"/>
    <d v="2018-07-13T00:00:00"/>
    <x v="2"/>
  </r>
  <r>
    <s v="ID1291"/>
    <d v="2018-07-14T00:00:00"/>
    <x v="5"/>
    <x v="1"/>
    <s v="Y"/>
    <x v="0"/>
    <n v="42"/>
    <d v="1900-02-21T18:02:23"/>
    <n v="3"/>
    <x v="3"/>
    <d v="2018-07-14T00:00:00"/>
    <x v="2"/>
  </r>
  <r>
    <s v="ID1292"/>
    <d v="2018-07-15T00:00:00"/>
    <x v="3"/>
    <x v="1"/>
    <s v="Y"/>
    <x v="0"/>
    <n v="86"/>
    <d v="1900-02-21T19:02:23"/>
    <n v="1"/>
    <x v="3"/>
    <d v="2018-07-15T00:00:00"/>
    <x v="2"/>
  </r>
  <r>
    <s v="ID1293"/>
    <d v="2018-07-16T00:00:00"/>
    <x v="5"/>
    <x v="2"/>
    <s v="Y"/>
    <x v="0"/>
    <n v="95"/>
    <d v="1900-02-21T20:02:23"/>
    <n v="5"/>
    <x v="3"/>
    <d v="2018-07-16T00:00:00"/>
    <x v="2"/>
  </r>
  <r>
    <s v="ID1294"/>
    <d v="2018-07-17T00:00:00"/>
    <x v="5"/>
    <x v="0"/>
    <s v="N"/>
    <x v="1"/>
    <s v=""/>
    <d v="1900-02-21T21:02:23"/>
    <s v=""/>
    <x v="3"/>
    <d v="2018-07-17T00:00:00"/>
    <x v="2"/>
  </r>
  <r>
    <s v="ID1295"/>
    <d v="2018-07-18T00:00:00"/>
    <x v="4"/>
    <x v="1"/>
    <s v="Y"/>
    <x v="0"/>
    <n v="109"/>
    <d v="1900-02-21T22:02:23"/>
    <n v="3"/>
    <x v="3"/>
    <d v="2018-07-18T00:00:00"/>
    <x v="2"/>
  </r>
  <r>
    <s v="ID1296"/>
    <d v="2018-07-19T00:00:00"/>
    <x v="3"/>
    <x v="2"/>
    <s v="N"/>
    <x v="1"/>
    <s v=""/>
    <d v="1900-02-21T23:02:23"/>
    <s v=""/>
    <x v="3"/>
    <d v="2018-07-19T00:00:00"/>
    <x v="2"/>
  </r>
  <r>
    <s v="ID1297"/>
    <d v="2018-07-20T00:00:00"/>
    <x v="3"/>
    <x v="3"/>
    <s v="Y"/>
    <x v="0"/>
    <n v="104"/>
    <d v="1900-02-22T00:02:23"/>
    <n v="2"/>
    <x v="3"/>
    <d v="2018-07-20T00:00:00"/>
    <x v="2"/>
  </r>
  <r>
    <s v="ID1298"/>
    <d v="2018-07-21T00:00:00"/>
    <x v="6"/>
    <x v="2"/>
    <s v="Y"/>
    <x v="0"/>
    <n v="123"/>
    <d v="1900-02-22T01:02:23"/>
    <n v="1"/>
    <x v="3"/>
    <d v="2018-07-21T00:00:00"/>
    <x v="2"/>
  </r>
  <r>
    <s v="ID1299"/>
    <d v="2018-07-22T00:00:00"/>
    <x v="6"/>
    <x v="4"/>
    <s v="Y"/>
    <x v="0"/>
    <n v="72"/>
    <d v="1900-02-22T02:02:23"/>
    <n v="5"/>
    <x v="3"/>
    <d v="2018-07-22T00:00:00"/>
    <x v="2"/>
  </r>
  <r>
    <s v="ID1300"/>
    <d v="2018-07-23T00:00:00"/>
    <x v="4"/>
    <x v="1"/>
    <s v="N"/>
    <x v="1"/>
    <s v=""/>
    <d v="1900-02-22T03:02:23"/>
    <s v=""/>
    <x v="3"/>
    <d v="2018-07-23T00:00:00"/>
    <x v="2"/>
  </r>
  <r>
    <s v="ID1301"/>
    <d v="2018-07-24T00:00:00"/>
    <x v="2"/>
    <x v="0"/>
    <s v="Y"/>
    <x v="1"/>
    <n v="28"/>
    <d v="1900-02-22T04:02:23"/>
    <n v="4"/>
    <x v="3"/>
    <d v="2018-07-24T00:00:00"/>
    <x v="2"/>
  </r>
  <r>
    <s v="ID1302"/>
    <d v="2018-07-25T00:00:00"/>
    <x v="7"/>
    <x v="4"/>
    <s v="Y"/>
    <x v="0"/>
    <n v="124"/>
    <d v="1900-02-22T05:02:23"/>
    <n v="4"/>
    <x v="3"/>
    <d v="2018-07-25T00:00:00"/>
    <x v="2"/>
  </r>
  <r>
    <s v="ID1303"/>
    <d v="2018-07-26T00:00:00"/>
    <x v="4"/>
    <x v="2"/>
    <s v="Y"/>
    <x v="0"/>
    <n v="16"/>
    <d v="1900-02-22T06:02:23"/>
    <n v="4"/>
    <x v="3"/>
    <d v="2018-07-26T00:00:00"/>
    <x v="2"/>
  </r>
  <r>
    <s v="ID1304"/>
    <d v="2018-07-27T00:00:00"/>
    <x v="6"/>
    <x v="3"/>
    <s v="N"/>
    <x v="1"/>
    <s v=""/>
    <d v="1900-02-22T07:02:23"/>
    <s v=""/>
    <x v="3"/>
    <d v="2018-07-27T00:00:00"/>
    <x v="2"/>
  </r>
  <r>
    <s v="ID1305"/>
    <d v="2018-07-28T00:00:00"/>
    <x v="5"/>
    <x v="3"/>
    <s v="Y"/>
    <x v="0"/>
    <n v="125"/>
    <d v="1900-02-22T08:02:23"/>
    <n v="3"/>
    <x v="3"/>
    <d v="2018-07-28T00:00:00"/>
    <x v="2"/>
  </r>
  <r>
    <s v="ID1306"/>
    <d v="2018-07-29T00:00:00"/>
    <x v="1"/>
    <x v="0"/>
    <s v="N"/>
    <x v="1"/>
    <s v=""/>
    <d v="1900-02-22T09:02:23"/>
    <s v=""/>
    <x v="3"/>
    <d v="2018-07-29T00:00:00"/>
    <x v="2"/>
  </r>
  <r>
    <s v="ID1307"/>
    <d v="2018-07-30T00:00:00"/>
    <x v="7"/>
    <x v="0"/>
    <s v="Y"/>
    <x v="0"/>
    <n v="61"/>
    <d v="1900-02-22T10:02:23"/>
    <n v="3"/>
    <x v="3"/>
    <d v="2018-07-30T00:00:00"/>
    <x v="2"/>
  </r>
  <r>
    <s v="ID1308"/>
    <d v="2018-07-31T00:00:00"/>
    <x v="0"/>
    <x v="4"/>
    <s v="Y"/>
    <x v="0"/>
    <n v="55"/>
    <d v="1900-02-22T11:02:23"/>
    <n v="1"/>
    <x v="3"/>
    <d v="2018-07-31T00:00:00"/>
    <x v="2"/>
  </r>
  <r>
    <s v="ID1309"/>
    <d v="2018-08-01T00:00:00"/>
    <x v="1"/>
    <x v="1"/>
    <s v="Y"/>
    <x v="0"/>
    <n v="41"/>
    <d v="1900-02-22T12:02:23"/>
    <n v="4"/>
    <x v="3"/>
    <d v="2018-08-01T00:00:00"/>
    <x v="2"/>
  </r>
  <r>
    <s v="ID1310"/>
    <d v="2018-08-02T00:00:00"/>
    <x v="3"/>
    <x v="0"/>
    <s v="Y"/>
    <x v="0"/>
    <n v="81"/>
    <d v="1900-02-22T13:02:23"/>
    <n v="3"/>
    <x v="3"/>
    <d v="2018-08-02T00:00:00"/>
    <x v="2"/>
  </r>
  <r>
    <s v="ID1311"/>
    <d v="2018-08-03T00:00:00"/>
    <x v="2"/>
    <x v="0"/>
    <s v="Y"/>
    <x v="0"/>
    <n v="112"/>
    <d v="1900-02-22T14:02:23"/>
    <n v="3"/>
    <x v="3"/>
    <d v="2018-08-03T00:00:00"/>
    <x v="2"/>
  </r>
  <r>
    <s v="ID1312"/>
    <d v="2018-08-04T00:00:00"/>
    <x v="0"/>
    <x v="4"/>
    <s v="Y"/>
    <x v="0"/>
    <n v="58"/>
    <d v="1900-02-22T15:02:23"/>
    <n v="4"/>
    <x v="3"/>
    <d v="2018-08-04T00:00:00"/>
    <x v="2"/>
  </r>
  <r>
    <s v="ID1313"/>
    <d v="2018-08-05T00:00:00"/>
    <x v="4"/>
    <x v="4"/>
    <s v="Y"/>
    <x v="1"/>
    <n v="61"/>
    <d v="1900-02-22T16:02:23"/>
    <n v="5"/>
    <x v="3"/>
    <d v="2018-08-05T00:00:00"/>
    <x v="2"/>
  </r>
  <r>
    <s v="ID1314"/>
    <d v="2018-08-06T00:00:00"/>
    <x v="1"/>
    <x v="2"/>
    <s v="Y"/>
    <x v="0"/>
    <n v="51"/>
    <d v="1900-02-22T17:02:23"/>
    <n v="3"/>
    <x v="3"/>
    <d v="2018-08-06T00:00:00"/>
    <x v="2"/>
  </r>
  <r>
    <s v="ID1315"/>
    <d v="2018-08-07T00:00:00"/>
    <x v="4"/>
    <x v="4"/>
    <s v="Y"/>
    <x v="0"/>
    <n v="102"/>
    <d v="1900-02-22T18:02:23"/>
    <n v="4"/>
    <x v="3"/>
    <d v="2018-08-07T00:00:00"/>
    <x v="2"/>
  </r>
  <r>
    <s v="ID1316"/>
    <d v="2018-08-08T00:00:00"/>
    <x v="5"/>
    <x v="2"/>
    <s v="Y"/>
    <x v="0"/>
    <n v="19"/>
    <d v="1900-02-22T19:02:23"/>
    <n v="4"/>
    <x v="3"/>
    <d v="2018-08-08T00:00:00"/>
    <x v="2"/>
  </r>
  <r>
    <s v="ID1317"/>
    <d v="2018-08-09T00:00:00"/>
    <x v="7"/>
    <x v="4"/>
    <s v="Y"/>
    <x v="0"/>
    <n v="33"/>
    <d v="1900-02-22T20:02:23"/>
    <n v="2"/>
    <x v="3"/>
    <d v="2018-08-09T00:00:00"/>
    <x v="2"/>
  </r>
  <r>
    <s v="ID1318"/>
    <d v="2018-08-10T00:00:00"/>
    <x v="5"/>
    <x v="1"/>
    <s v="Y"/>
    <x v="0"/>
    <n v="113"/>
    <d v="1900-02-22T21:02:23"/>
    <n v="3"/>
    <x v="3"/>
    <d v="2018-08-10T00:00:00"/>
    <x v="2"/>
  </r>
  <r>
    <s v="ID1319"/>
    <d v="2018-08-11T00:00:00"/>
    <x v="0"/>
    <x v="1"/>
    <s v="Y"/>
    <x v="0"/>
    <n v="28"/>
    <d v="1900-02-22T22:02:23"/>
    <n v="5"/>
    <x v="3"/>
    <d v="2018-08-11T00:00:00"/>
    <x v="2"/>
  </r>
  <r>
    <s v="ID1320"/>
    <d v="2018-08-12T00:00:00"/>
    <x v="7"/>
    <x v="1"/>
    <s v="Y"/>
    <x v="0"/>
    <n v="46"/>
    <d v="1900-02-22T23:02:23"/>
    <n v="1"/>
    <x v="3"/>
    <d v="2018-08-12T00:00:00"/>
    <x v="2"/>
  </r>
  <r>
    <s v="ID1321"/>
    <d v="2018-08-13T00:00:00"/>
    <x v="5"/>
    <x v="1"/>
    <s v="Y"/>
    <x v="0"/>
    <n v="76"/>
    <d v="1900-02-23T00:02:23"/>
    <n v="3"/>
    <x v="3"/>
    <d v="2018-08-13T00:00:00"/>
    <x v="2"/>
  </r>
  <r>
    <s v="ID1322"/>
    <d v="2018-08-14T00:00:00"/>
    <x v="0"/>
    <x v="1"/>
    <s v="Y"/>
    <x v="0"/>
    <n v="124"/>
    <d v="1900-02-23T01:02:23"/>
    <n v="2"/>
    <x v="3"/>
    <d v="2018-08-14T00:00:00"/>
    <x v="2"/>
  </r>
  <r>
    <s v="ID1323"/>
    <d v="2018-08-15T00:00:00"/>
    <x v="6"/>
    <x v="1"/>
    <s v="Y"/>
    <x v="0"/>
    <n v="96"/>
    <d v="1900-02-23T02:02:23"/>
    <n v="2"/>
    <x v="3"/>
    <d v="2018-08-15T00:00:00"/>
    <x v="2"/>
  </r>
  <r>
    <s v="ID1324"/>
    <d v="2018-08-16T00:00:00"/>
    <x v="3"/>
    <x v="4"/>
    <s v="Y"/>
    <x v="1"/>
    <n v="110"/>
    <d v="1900-02-23T03:02:23"/>
    <n v="5"/>
    <x v="3"/>
    <d v="2018-08-16T00:00:00"/>
    <x v="2"/>
  </r>
  <r>
    <s v="ID1325"/>
    <d v="2018-08-17T00:00:00"/>
    <x v="7"/>
    <x v="2"/>
    <s v="Y"/>
    <x v="0"/>
    <n v="116"/>
    <d v="1900-02-23T04:02:23"/>
    <n v="5"/>
    <x v="3"/>
    <d v="2018-08-17T00:00:00"/>
    <x v="2"/>
  </r>
  <r>
    <s v="ID1326"/>
    <d v="2018-08-18T00:00:00"/>
    <x v="7"/>
    <x v="2"/>
    <s v="Y"/>
    <x v="0"/>
    <n v="14"/>
    <d v="1900-02-23T05:02:23"/>
    <n v="5"/>
    <x v="3"/>
    <d v="2018-08-18T00:00:00"/>
    <x v="2"/>
  </r>
  <r>
    <s v="ID1327"/>
    <d v="2018-08-19T00:00:00"/>
    <x v="2"/>
    <x v="3"/>
    <s v="Y"/>
    <x v="0"/>
    <n v="53"/>
    <d v="1900-02-23T06:02:23"/>
    <n v="4"/>
    <x v="3"/>
    <d v="2018-08-19T00:00:00"/>
    <x v="2"/>
  </r>
  <r>
    <s v="ID1328"/>
    <d v="2018-08-20T00:00:00"/>
    <x v="5"/>
    <x v="4"/>
    <s v="Y"/>
    <x v="0"/>
    <n v="37"/>
    <d v="1900-02-23T07:02:23"/>
    <n v="2"/>
    <x v="3"/>
    <d v="2018-08-20T00:00:00"/>
    <x v="2"/>
  </r>
  <r>
    <s v="ID1329"/>
    <d v="2018-08-21T00:00:00"/>
    <x v="3"/>
    <x v="3"/>
    <s v="Y"/>
    <x v="0"/>
    <n v="68"/>
    <d v="1900-02-23T08:02:23"/>
    <n v="1"/>
    <x v="3"/>
    <d v="2018-08-21T00:00:00"/>
    <x v="2"/>
  </r>
  <r>
    <s v="ID1330"/>
    <d v="2018-08-22T00:00:00"/>
    <x v="3"/>
    <x v="4"/>
    <s v="Y"/>
    <x v="0"/>
    <n v="43"/>
    <d v="1900-02-23T09:02:23"/>
    <n v="3"/>
    <x v="3"/>
    <d v="2018-08-22T00:00:00"/>
    <x v="2"/>
  </r>
  <r>
    <s v="ID1331"/>
    <d v="2018-08-23T00:00:00"/>
    <x v="3"/>
    <x v="1"/>
    <s v="Y"/>
    <x v="0"/>
    <n v="19"/>
    <d v="1900-02-23T10:02:23"/>
    <n v="3"/>
    <x v="3"/>
    <d v="2018-08-23T00:00:00"/>
    <x v="2"/>
  </r>
  <r>
    <s v="ID1332"/>
    <d v="2018-08-24T00:00:00"/>
    <x v="2"/>
    <x v="1"/>
    <s v="Y"/>
    <x v="0"/>
    <n v="47"/>
    <d v="1900-02-23T11:02:23"/>
    <n v="3"/>
    <x v="3"/>
    <d v="2018-08-24T00:00:00"/>
    <x v="2"/>
  </r>
  <r>
    <s v="ID1333"/>
    <d v="2018-08-25T00:00:00"/>
    <x v="1"/>
    <x v="0"/>
    <s v="N"/>
    <x v="1"/>
    <s v=""/>
    <d v="1900-02-23T12:02:23"/>
    <s v=""/>
    <x v="3"/>
    <d v="2018-08-25T00:00:00"/>
    <x v="2"/>
  </r>
  <r>
    <s v="ID1334"/>
    <d v="2018-08-26T00:00:00"/>
    <x v="3"/>
    <x v="2"/>
    <s v="Y"/>
    <x v="0"/>
    <n v="84"/>
    <d v="1900-02-23T13:02:23"/>
    <n v="4"/>
    <x v="3"/>
    <d v="2018-08-26T00:00:00"/>
    <x v="2"/>
  </r>
  <r>
    <s v="ID1335"/>
    <d v="2018-08-27T00:00:00"/>
    <x v="4"/>
    <x v="2"/>
    <s v="Y"/>
    <x v="0"/>
    <n v="17"/>
    <d v="1900-02-23T14:02:23"/>
    <n v="1"/>
    <x v="3"/>
    <d v="2018-08-27T00:00:00"/>
    <x v="2"/>
  </r>
  <r>
    <s v="ID1336"/>
    <d v="2018-08-28T00:00:00"/>
    <x v="1"/>
    <x v="2"/>
    <s v="Y"/>
    <x v="0"/>
    <n v="116"/>
    <d v="1900-02-23T15:02:23"/>
    <n v="4"/>
    <x v="3"/>
    <d v="2018-08-28T00:00:00"/>
    <x v="2"/>
  </r>
  <r>
    <s v="ID1337"/>
    <d v="2018-08-29T00:00:00"/>
    <x v="0"/>
    <x v="3"/>
    <s v="Y"/>
    <x v="0"/>
    <n v="22"/>
    <d v="1900-02-23T16:02:23"/>
    <n v="4"/>
    <x v="3"/>
    <d v="2018-08-29T00:00:00"/>
    <x v="2"/>
  </r>
  <r>
    <s v="ID1338"/>
    <d v="2018-08-30T00:00:00"/>
    <x v="4"/>
    <x v="1"/>
    <s v="Y"/>
    <x v="0"/>
    <n v="10"/>
    <d v="1900-02-23T17:02:23"/>
    <n v="4"/>
    <x v="3"/>
    <d v="2018-08-30T00:00:00"/>
    <x v="2"/>
  </r>
  <r>
    <s v="ID1339"/>
    <d v="2018-08-31T00:00:00"/>
    <x v="7"/>
    <x v="4"/>
    <s v="Y"/>
    <x v="0"/>
    <n v="76"/>
    <d v="1900-02-23T18:02:23"/>
    <n v="4"/>
    <x v="3"/>
    <d v="2018-08-31T00:00:00"/>
    <x v="3"/>
  </r>
  <r>
    <s v="ID1340"/>
    <d v="2018-09-01T00:00:00"/>
    <x v="5"/>
    <x v="2"/>
    <s v="Y"/>
    <x v="0"/>
    <n v="104"/>
    <d v="1900-02-23T19:02:23"/>
    <n v="4"/>
    <x v="3"/>
    <d v="2018-09-01T00:00:00"/>
    <x v="3"/>
  </r>
  <r>
    <s v="ID1341"/>
    <d v="2018-09-02T00:00:00"/>
    <x v="4"/>
    <x v="4"/>
    <s v="Y"/>
    <x v="0"/>
    <n v="44"/>
    <d v="1900-02-23T20:02:23"/>
    <n v="3"/>
    <x v="3"/>
    <d v="2018-09-02T00:00:00"/>
    <x v="3"/>
  </r>
  <r>
    <s v="ID1342"/>
    <d v="2018-09-03T00:00:00"/>
    <x v="4"/>
    <x v="3"/>
    <s v="Y"/>
    <x v="0"/>
    <n v="24"/>
    <d v="1900-02-23T21:02:23"/>
    <n v="5"/>
    <x v="3"/>
    <d v="2018-09-03T00:00:00"/>
    <x v="3"/>
  </r>
  <r>
    <s v="ID1343"/>
    <d v="2018-09-04T00:00:00"/>
    <x v="7"/>
    <x v="1"/>
    <s v="Y"/>
    <x v="0"/>
    <n v="40"/>
    <d v="1900-02-23T22:02:23"/>
    <n v="3"/>
    <x v="3"/>
    <d v="2018-09-04T00:00:00"/>
    <x v="3"/>
  </r>
  <r>
    <s v="ID1344"/>
    <d v="2018-09-05T00:00:00"/>
    <x v="1"/>
    <x v="2"/>
    <s v="Y"/>
    <x v="0"/>
    <n v="57"/>
    <d v="1900-02-23T23:02:23"/>
    <n v="4"/>
    <x v="3"/>
    <d v="2018-09-05T00:00:00"/>
    <x v="3"/>
  </r>
  <r>
    <s v="ID1345"/>
    <d v="2018-09-06T00:00:00"/>
    <x v="2"/>
    <x v="1"/>
    <s v="Y"/>
    <x v="0"/>
    <n v="19"/>
    <d v="1900-02-24T00:02:23"/>
    <n v="3"/>
    <x v="3"/>
    <d v="2018-09-06T00:00:00"/>
    <x v="3"/>
  </r>
  <r>
    <s v="ID1346"/>
    <d v="2018-09-07T00:00:00"/>
    <x v="6"/>
    <x v="4"/>
    <s v="Y"/>
    <x v="0"/>
    <n v="55"/>
    <d v="1900-02-24T01:02:23"/>
    <n v="3"/>
    <x v="3"/>
    <d v="2018-09-07T00:00:00"/>
    <x v="3"/>
  </r>
  <r>
    <s v="ID1347"/>
    <d v="2018-09-08T00:00:00"/>
    <x v="6"/>
    <x v="0"/>
    <s v="Y"/>
    <x v="0"/>
    <n v="102"/>
    <d v="1900-02-24T02:02:23"/>
    <n v="5"/>
    <x v="3"/>
    <d v="2018-09-08T00:00:00"/>
    <x v="3"/>
  </r>
  <r>
    <s v="ID1348"/>
    <d v="2018-09-09T00:00:00"/>
    <x v="5"/>
    <x v="2"/>
    <s v="Y"/>
    <x v="1"/>
    <n v="123"/>
    <d v="1900-02-24T03:02:23"/>
    <n v="3"/>
    <x v="3"/>
    <d v="2018-09-09T00:00:00"/>
    <x v="3"/>
  </r>
  <r>
    <s v="ID1349"/>
    <d v="2018-09-10T00:00:00"/>
    <x v="0"/>
    <x v="3"/>
    <s v="N"/>
    <x v="1"/>
    <s v=""/>
    <d v="1900-02-24T04:02:23"/>
    <s v=""/>
    <x v="3"/>
    <d v="2018-09-10T00:00:00"/>
    <x v="3"/>
  </r>
  <r>
    <s v="ID1350"/>
    <d v="2018-09-11T00:00:00"/>
    <x v="5"/>
    <x v="0"/>
    <s v="N"/>
    <x v="1"/>
    <s v=""/>
    <d v="1900-02-24T05:02:23"/>
    <s v=""/>
    <x v="3"/>
    <d v="2018-09-11T00:00:00"/>
    <x v="3"/>
  </r>
  <r>
    <s v="ID1351"/>
    <d v="2018-09-12T00:00:00"/>
    <x v="5"/>
    <x v="4"/>
    <s v="Y"/>
    <x v="0"/>
    <n v="115"/>
    <d v="1900-02-24T06:02:23"/>
    <n v="4"/>
    <x v="3"/>
    <d v="2018-09-12T00:00:00"/>
    <x v="3"/>
  </r>
  <r>
    <s v="ID1352"/>
    <d v="2018-09-13T00:00:00"/>
    <x v="7"/>
    <x v="1"/>
    <s v="Y"/>
    <x v="0"/>
    <n v="53"/>
    <d v="1900-02-24T07:02:23"/>
    <n v="5"/>
    <x v="3"/>
    <d v="2018-09-13T00:00:00"/>
    <x v="3"/>
  </r>
  <r>
    <s v="ID1353"/>
    <d v="2018-09-14T00:00:00"/>
    <x v="0"/>
    <x v="1"/>
    <s v="Y"/>
    <x v="0"/>
    <n v="61"/>
    <d v="1900-02-24T08:02:23"/>
    <n v="5"/>
    <x v="3"/>
    <d v="2018-09-14T00:00:00"/>
    <x v="3"/>
  </r>
  <r>
    <s v="ID1354"/>
    <d v="2018-09-15T00:00:00"/>
    <x v="0"/>
    <x v="1"/>
    <s v="Y"/>
    <x v="0"/>
    <n v="99"/>
    <d v="1900-02-24T09:02:23"/>
    <n v="5"/>
    <x v="3"/>
    <d v="2018-09-15T00:00:00"/>
    <x v="3"/>
  </r>
  <r>
    <s v="ID1355"/>
    <d v="2018-09-16T00:00:00"/>
    <x v="3"/>
    <x v="3"/>
    <s v="N"/>
    <x v="1"/>
    <s v=""/>
    <d v="1900-02-24T10:02:23"/>
    <s v=""/>
    <x v="3"/>
    <d v="2018-09-16T00:00:00"/>
    <x v="3"/>
  </r>
  <r>
    <s v="ID1356"/>
    <d v="2018-09-17T00:00:00"/>
    <x v="3"/>
    <x v="2"/>
    <s v="Y"/>
    <x v="1"/>
    <n v="57"/>
    <d v="1900-02-24T11:02:23"/>
    <n v="3"/>
    <x v="3"/>
    <d v="2018-09-17T00:00:00"/>
    <x v="3"/>
  </r>
  <r>
    <s v="ID1357"/>
    <d v="2018-09-18T00:00:00"/>
    <x v="0"/>
    <x v="0"/>
    <s v="Y"/>
    <x v="0"/>
    <n v="24"/>
    <d v="1900-02-24T12:02:23"/>
    <n v="3"/>
    <x v="3"/>
    <d v="2018-09-18T00:00:00"/>
    <x v="3"/>
  </r>
  <r>
    <s v="ID1358"/>
    <d v="2018-09-19T00:00:00"/>
    <x v="2"/>
    <x v="0"/>
    <s v="Y"/>
    <x v="0"/>
    <n v="75"/>
    <d v="1900-02-24T13:02:23"/>
    <n v="4"/>
    <x v="3"/>
    <d v="2018-09-19T00:00:00"/>
    <x v="3"/>
  </r>
  <r>
    <s v="ID1359"/>
    <d v="2018-09-20T00:00:00"/>
    <x v="5"/>
    <x v="0"/>
    <s v="Y"/>
    <x v="0"/>
    <n v="72"/>
    <d v="1900-02-24T14:02:23"/>
    <n v="4"/>
    <x v="3"/>
    <d v="2018-09-20T00:00:00"/>
    <x v="3"/>
  </r>
  <r>
    <s v="ID1360"/>
    <d v="2018-09-21T00:00:00"/>
    <x v="2"/>
    <x v="2"/>
    <s v="Y"/>
    <x v="0"/>
    <n v="73"/>
    <d v="1900-02-24T15:02:23"/>
    <n v="4"/>
    <x v="3"/>
    <d v="2018-09-21T00:00:00"/>
    <x v="3"/>
  </r>
  <r>
    <s v="ID1361"/>
    <d v="2018-09-22T00:00:00"/>
    <x v="6"/>
    <x v="2"/>
    <s v="Y"/>
    <x v="1"/>
    <n v="105"/>
    <d v="1900-02-24T16:02:23"/>
    <n v="4"/>
    <x v="3"/>
    <d v="2018-09-22T00:00:00"/>
    <x v="3"/>
  </r>
  <r>
    <s v="ID1362"/>
    <d v="2018-09-23T00:00:00"/>
    <x v="3"/>
    <x v="1"/>
    <s v="Y"/>
    <x v="0"/>
    <n v="75"/>
    <d v="1900-02-24T17:02:23"/>
    <n v="3"/>
    <x v="3"/>
    <d v="2018-09-23T00:00:00"/>
    <x v="3"/>
  </r>
  <r>
    <s v="ID1363"/>
    <d v="2018-09-24T00:00:00"/>
    <x v="1"/>
    <x v="2"/>
    <s v="Y"/>
    <x v="0"/>
    <n v="29"/>
    <d v="1900-02-24T18:02:23"/>
    <n v="4"/>
    <x v="3"/>
    <d v="2018-09-24T00:00:00"/>
    <x v="3"/>
  </r>
  <r>
    <s v="ID1364"/>
    <d v="2018-09-25T00:00:00"/>
    <x v="2"/>
    <x v="1"/>
    <s v="Y"/>
    <x v="0"/>
    <n v="41"/>
    <d v="1900-02-24T19:02:23"/>
    <n v="1"/>
    <x v="3"/>
    <d v="2018-09-25T00:00:00"/>
    <x v="3"/>
  </r>
  <r>
    <s v="ID1365"/>
    <d v="2018-09-26T00:00:00"/>
    <x v="6"/>
    <x v="3"/>
    <s v="Y"/>
    <x v="0"/>
    <n v="93"/>
    <d v="1900-02-24T20:02:23"/>
    <n v="4"/>
    <x v="3"/>
    <d v="2018-09-26T00:00:00"/>
    <x v="3"/>
  </r>
  <r>
    <s v="ID1366"/>
    <d v="2018-09-27T00:00:00"/>
    <x v="4"/>
    <x v="3"/>
    <s v="N"/>
    <x v="1"/>
    <s v=""/>
    <d v="1900-02-24T21:02:23"/>
    <s v=""/>
    <x v="3"/>
    <d v="2018-09-27T00:00:00"/>
    <x v="3"/>
  </r>
  <r>
    <s v="ID1367"/>
    <d v="2018-09-28T00:00:00"/>
    <x v="7"/>
    <x v="3"/>
    <s v="Y"/>
    <x v="0"/>
    <n v="73"/>
    <d v="1900-02-24T22:02:23"/>
    <n v="3"/>
    <x v="3"/>
    <d v="2018-09-28T00:00:00"/>
    <x v="3"/>
  </r>
  <r>
    <s v="ID1368"/>
    <d v="2018-09-29T00:00:00"/>
    <x v="2"/>
    <x v="4"/>
    <s v="N"/>
    <x v="1"/>
    <s v=""/>
    <d v="1900-02-24T23:02:23"/>
    <s v=""/>
    <x v="3"/>
    <d v="2018-09-29T00:00:00"/>
    <x v="3"/>
  </r>
  <r>
    <s v="ID1369"/>
    <d v="2018-09-30T00:00:00"/>
    <x v="3"/>
    <x v="2"/>
    <s v="Y"/>
    <x v="0"/>
    <n v="112"/>
    <d v="1900-02-25T00:02:23"/>
    <n v="4"/>
    <x v="3"/>
    <d v="2018-09-30T00:00:00"/>
    <x v="3"/>
  </r>
  <r>
    <s v="ID1370"/>
    <d v="2018-10-01T00:00:00"/>
    <x v="0"/>
    <x v="2"/>
    <s v="Y"/>
    <x v="0"/>
    <n v="37"/>
    <d v="1900-02-25T01:02:23"/>
    <n v="4"/>
    <x v="3"/>
    <d v="2018-10-01T00:00:00"/>
    <x v="3"/>
  </r>
  <r>
    <s v="ID1371"/>
    <d v="2018-10-02T00:00:00"/>
    <x v="3"/>
    <x v="0"/>
    <s v="Y"/>
    <x v="0"/>
    <n v="59"/>
    <d v="1900-02-25T02:02:23"/>
    <n v="5"/>
    <x v="3"/>
    <d v="2018-10-02T00:00:00"/>
    <x v="3"/>
  </r>
  <r>
    <s v="ID1372"/>
    <d v="2018-10-03T00:00:00"/>
    <x v="4"/>
    <x v="1"/>
    <s v="N"/>
    <x v="1"/>
    <s v=""/>
    <d v="1900-02-25T03:02:23"/>
    <s v=""/>
    <x v="3"/>
    <d v="2018-10-03T00:00:00"/>
    <x v="3"/>
  </r>
  <r>
    <s v="ID1373"/>
    <d v="2018-10-04T00:00:00"/>
    <x v="1"/>
    <x v="1"/>
    <s v="Y"/>
    <x v="0"/>
    <n v="56"/>
    <d v="1900-02-25T04:02:23"/>
    <n v="3"/>
    <x v="3"/>
    <d v="2018-10-04T00:00:00"/>
    <x v="3"/>
  </r>
  <r>
    <s v="ID1374"/>
    <d v="2018-10-05T00:00:00"/>
    <x v="3"/>
    <x v="0"/>
    <s v="Y"/>
    <x v="0"/>
    <n v="56"/>
    <d v="1900-02-25T05:02:23"/>
    <n v="3"/>
    <x v="3"/>
    <d v="2018-10-05T00:00:00"/>
    <x v="3"/>
  </r>
  <r>
    <s v="ID1375"/>
    <d v="2018-10-06T00:00:00"/>
    <x v="4"/>
    <x v="3"/>
    <s v="N"/>
    <x v="1"/>
    <s v=""/>
    <d v="1900-02-25T06:02:23"/>
    <s v=""/>
    <x v="3"/>
    <d v="2018-10-06T00:00:00"/>
    <x v="3"/>
  </r>
  <r>
    <s v="ID1376"/>
    <d v="2018-10-07T00:00:00"/>
    <x v="2"/>
    <x v="3"/>
    <s v="Y"/>
    <x v="0"/>
    <n v="43"/>
    <d v="1900-02-25T07:02:23"/>
    <n v="5"/>
    <x v="3"/>
    <d v="2018-10-07T00:00:00"/>
    <x v="3"/>
  </r>
  <r>
    <s v="ID1377"/>
    <d v="2018-10-08T00:00:00"/>
    <x v="7"/>
    <x v="2"/>
    <s v="Y"/>
    <x v="0"/>
    <n v="80"/>
    <d v="1900-02-25T08:02:23"/>
    <n v="2"/>
    <x v="3"/>
    <d v="2018-10-08T00:00:00"/>
    <x v="3"/>
  </r>
  <r>
    <s v="ID1378"/>
    <d v="2018-10-09T00:00:00"/>
    <x v="4"/>
    <x v="3"/>
    <s v="Y"/>
    <x v="0"/>
    <n v="66"/>
    <d v="1900-02-25T09:02:23"/>
    <n v="3"/>
    <x v="3"/>
    <d v="2018-10-09T00:00:00"/>
    <x v="3"/>
  </r>
  <r>
    <s v="ID1379"/>
    <d v="2018-10-10T00:00:00"/>
    <x v="1"/>
    <x v="0"/>
    <s v="Y"/>
    <x v="0"/>
    <n v="54"/>
    <d v="1900-02-25T10:02:23"/>
    <n v="3"/>
    <x v="3"/>
    <d v="2018-10-10T00:00:00"/>
    <x v="3"/>
  </r>
  <r>
    <s v="ID1380"/>
    <d v="2018-10-11T00:00:00"/>
    <x v="5"/>
    <x v="4"/>
    <s v="Y"/>
    <x v="0"/>
    <n v="94"/>
    <d v="1900-02-25T11:02:23"/>
    <n v="2"/>
    <x v="3"/>
    <d v="2018-10-11T00:00:00"/>
    <x v="3"/>
  </r>
  <r>
    <s v="ID1381"/>
    <d v="2018-10-12T00:00:00"/>
    <x v="1"/>
    <x v="4"/>
    <s v="N"/>
    <x v="1"/>
    <s v=""/>
    <d v="1900-02-25T12:02:23"/>
    <s v=""/>
    <x v="3"/>
    <d v="2018-10-12T00:00:00"/>
    <x v="3"/>
  </r>
  <r>
    <s v="ID1382"/>
    <d v="2018-10-13T00:00:00"/>
    <x v="6"/>
    <x v="4"/>
    <s v="Y"/>
    <x v="0"/>
    <n v="24"/>
    <d v="1900-02-25T13:02:23"/>
    <n v="4"/>
    <x v="3"/>
    <d v="2018-10-13T00:00:00"/>
    <x v="3"/>
  </r>
  <r>
    <s v="ID1383"/>
    <d v="2018-10-14T00:00:00"/>
    <x v="0"/>
    <x v="4"/>
    <s v="N"/>
    <x v="1"/>
    <s v=""/>
    <d v="1900-02-25T14:02:23"/>
    <s v=""/>
    <x v="3"/>
    <d v="2018-10-14T00:00:00"/>
    <x v="3"/>
  </r>
  <r>
    <s v="ID1384"/>
    <d v="2018-10-15T00:00:00"/>
    <x v="6"/>
    <x v="0"/>
    <s v="Y"/>
    <x v="0"/>
    <n v="108"/>
    <d v="1900-02-25T15:02:23"/>
    <n v="3"/>
    <x v="3"/>
    <d v="2018-10-15T00:00:00"/>
    <x v="3"/>
  </r>
  <r>
    <s v="ID1385"/>
    <d v="2018-10-16T00:00:00"/>
    <x v="5"/>
    <x v="2"/>
    <s v="Y"/>
    <x v="0"/>
    <n v="106"/>
    <d v="1900-02-25T16:02:23"/>
    <n v="3"/>
    <x v="3"/>
    <d v="2018-10-16T00:00:00"/>
    <x v="3"/>
  </r>
  <r>
    <s v="ID1386"/>
    <d v="2018-10-17T00:00:00"/>
    <x v="5"/>
    <x v="1"/>
    <s v="N"/>
    <x v="1"/>
    <s v=""/>
    <d v="1900-02-25T17:02:23"/>
    <s v=""/>
    <x v="3"/>
    <d v="2018-10-17T00:00:00"/>
    <x v="3"/>
  </r>
  <r>
    <s v="ID1387"/>
    <d v="2018-10-18T00:00:00"/>
    <x v="1"/>
    <x v="2"/>
    <s v="Y"/>
    <x v="0"/>
    <n v="111"/>
    <d v="1900-02-25T18:02:23"/>
    <n v="3"/>
    <x v="3"/>
    <d v="2018-10-18T00:00:00"/>
    <x v="3"/>
  </r>
  <r>
    <s v="ID1388"/>
    <d v="2018-10-19T00:00:00"/>
    <x v="5"/>
    <x v="3"/>
    <s v="Y"/>
    <x v="0"/>
    <n v="56"/>
    <d v="1900-02-25T19:02:23"/>
    <n v="3"/>
    <x v="3"/>
    <d v="2018-10-19T00:00:00"/>
    <x v="3"/>
  </r>
  <r>
    <s v="ID1389"/>
    <d v="2018-10-20T00:00:00"/>
    <x v="7"/>
    <x v="0"/>
    <s v="Y"/>
    <x v="0"/>
    <n v="78"/>
    <d v="1900-02-25T20:02:23"/>
    <n v="4"/>
    <x v="3"/>
    <d v="2018-10-20T00:00:00"/>
    <x v="3"/>
  </r>
  <r>
    <s v="ID1390"/>
    <d v="2018-10-21T00:00:00"/>
    <x v="2"/>
    <x v="4"/>
    <s v="Y"/>
    <x v="0"/>
    <n v="15"/>
    <d v="1900-02-25T21:02:23"/>
    <n v="3"/>
    <x v="3"/>
    <d v="2018-10-21T00:00:00"/>
    <x v="3"/>
  </r>
  <r>
    <s v="ID1391"/>
    <d v="2018-10-22T00:00:00"/>
    <x v="1"/>
    <x v="2"/>
    <s v="N"/>
    <x v="1"/>
    <s v=""/>
    <d v="1900-02-25T22:02:23"/>
    <s v=""/>
    <x v="3"/>
    <d v="2018-10-22T00:00:00"/>
    <x v="3"/>
  </r>
  <r>
    <s v="ID1392"/>
    <d v="2018-10-23T00:00:00"/>
    <x v="6"/>
    <x v="4"/>
    <s v="Y"/>
    <x v="0"/>
    <n v="50"/>
    <d v="1900-02-25T23:02:23"/>
    <n v="3"/>
    <x v="3"/>
    <d v="2018-10-23T00:00:00"/>
    <x v="3"/>
  </r>
  <r>
    <s v="ID1393"/>
    <d v="2018-10-24T00:00:00"/>
    <x v="7"/>
    <x v="4"/>
    <s v="Y"/>
    <x v="0"/>
    <n v="53"/>
    <d v="1900-02-26T00:02:23"/>
    <n v="3"/>
    <x v="3"/>
    <d v="2018-10-24T00:00:00"/>
    <x v="3"/>
  </r>
  <r>
    <s v="ID1394"/>
    <d v="2018-10-25T00:00:00"/>
    <x v="5"/>
    <x v="1"/>
    <s v="Y"/>
    <x v="0"/>
    <n v="106"/>
    <d v="1900-02-26T01:02:23"/>
    <n v="1"/>
    <x v="3"/>
    <d v="2018-10-25T00:00:00"/>
    <x v="3"/>
  </r>
  <r>
    <s v="ID1395"/>
    <d v="2018-10-26T00:00:00"/>
    <x v="0"/>
    <x v="3"/>
    <s v="Y"/>
    <x v="0"/>
    <n v="44"/>
    <d v="1900-02-26T02:02:23"/>
    <n v="5"/>
    <x v="3"/>
    <d v="2018-10-26T00:00:00"/>
    <x v="3"/>
  </r>
  <r>
    <s v="ID1396"/>
    <d v="2018-10-27T00:00:00"/>
    <x v="1"/>
    <x v="0"/>
    <s v="N"/>
    <x v="1"/>
    <s v=""/>
    <d v="1900-02-26T03:02:23"/>
    <s v=""/>
    <x v="3"/>
    <d v="2018-10-27T00:00:00"/>
    <x v="3"/>
  </r>
  <r>
    <s v="ID1397"/>
    <d v="2018-10-28T00:00:00"/>
    <x v="3"/>
    <x v="3"/>
    <s v="Y"/>
    <x v="0"/>
    <n v="31"/>
    <d v="1900-02-26T04:02:23"/>
    <n v="3"/>
    <x v="3"/>
    <d v="2018-10-28T00:00:00"/>
    <x v="3"/>
  </r>
  <r>
    <s v="ID1398"/>
    <d v="2018-10-29T00:00:00"/>
    <x v="5"/>
    <x v="3"/>
    <s v="Y"/>
    <x v="0"/>
    <n v="41"/>
    <d v="1900-02-26T05:02:23"/>
    <n v="5"/>
    <x v="3"/>
    <d v="2018-10-29T00:00:00"/>
    <x v="3"/>
  </r>
  <r>
    <s v="ID1399"/>
    <d v="2018-10-30T00:00:00"/>
    <x v="1"/>
    <x v="4"/>
    <s v="Y"/>
    <x v="0"/>
    <n v="109"/>
    <d v="1900-02-26T06:02:23"/>
    <n v="3"/>
    <x v="3"/>
    <d v="2018-10-30T00:00:00"/>
    <x v="3"/>
  </r>
  <r>
    <s v="ID1400"/>
    <d v="2018-10-31T00:00:00"/>
    <x v="6"/>
    <x v="3"/>
    <s v="Y"/>
    <x v="0"/>
    <n v="13"/>
    <d v="1900-02-26T07:02:23"/>
    <n v="3"/>
    <x v="3"/>
    <d v="2018-10-31T00:00:00"/>
    <x v="3"/>
  </r>
  <r>
    <s v="ID1401"/>
    <d v="2018-11-01T00:00:00"/>
    <x v="0"/>
    <x v="2"/>
    <s v="Y"/>
    <x v="0"/>
    <n v="19"/>
    <d v="1900-02-26T08:02:23"/>
    <n v="5"/>
    <x v="3"/>
    <d v="2018-11-01T00:00:00"/>
    <x v="3"/>
  </r>
  <r>
    <s v="ID1402"/>
    <d v="2018-11-02T00:00:00"/>
    <x v="2"/>
    <x v="0"/>
    <s v="Y"/>
    <x v="0"/>
    <n v="76"/>
    <d v="1900-02-26T09:02:23"/>
    <n v="5"/>
    <x v="3"/>
    <d v="2018-11-02T00:00:00"/>
    <x v="3"/>
  </r>
  <r>
    <s v="ID1403"/>
    <d v="2018-11-03T00:00:00"/>
    <x v="1"/>
    <x v="0"/>
    <s v="Y"/>
    <x v="0"/>
    <n v="86"/>
    <d v="1900-02-26T10:02:23"/>
    <n v="4"/>
    <x v="4"/>
    <d v="2018-11-03T00:00:00"/>
    <x v="4"/>
  </r>
  <r>
    <s v="ID1404"/>
    <d v="2018-11-04T00:00:00"/>
    <x v="6"/>
    <x v="0"/>
    <s v="Y"/>
    <x v="0"/>
    <n v="63"/>
    <d v="1900-02-26T11:02:23"/>
    <n v="4"/>
    <x v="4"/>
    <d v="2018-11-04T00:00:00"/>
    <x v="4"/>
  </r>
  <r>
    <s v="ID1405"/>
    <d v="2018-11-05T00:00:00"/>
    <x v="7"/>
    <x v="2"/>
    <s v="Y"/>
    <x v="0"/>
    <n v="113"/>
    <d v="1900-02-26T12:02:23"/>
    <n v="5"/>
    <x v="4"/>
    <d v="2018-11-05T00:00:00"/>
    <x v="4"/>
  </r>
  <r>
    <s v="ID1406"/>
    <d v="2018-11-06T00:00:00"/>
    <x v="3"/>
    <x v="3"/>
    <s v="Y"/>
    <x v="0"/>
    <n v="84"/>
    <d v="1900-02-26T13:02:23"/>
    <n v="3"/>
    <x v="4"/>
    <d v="2018-11-06T00:00:00"/>
    <x v="4"/>
  </r>
  <r>
    <s v="ID1407"/>
    <d v="2018-11-07T00:00:00"/>
    <x v="4"/>
    <x v="3"/>
    <s v="Y"/>
    <x v="1"/>
    <n v="41"/>
    <d v="1900-02-26T14:02:23"/>
    <n v="4"/>
    <x v="4"/>
    <d v="2018-11-07T00:00:00"/>
    <x v="4"/>
  </r>
  <r>
    <s v="ID1408"/>
    <d v="2018-11-08T00:00:00"/>
    <x v="1"/>
    <x v="2"/>
    <s v="Y"/>
    <x v="0"/>
    <n v="13"/>
    <d v="1900-02-26T15:02:23"/>
    <n v="3"/>
    <x v="4"/>
    <d v="2018-11-08T00:00:00"/>
    <x v="4"/>
  </r>
  <r>
    <s v="ID1409"/>
    <d v="2018-11-09T00:00:00"/>
    <x v="2"/>
    <x v="1"/>
    <s v="N"/>
    <x v="1"/>
    <s v=""/>
    <d v="1900-02-26T16:02:23"/>
    <s v=""/>
    <x v="4"/>
    <d v="2018-11-09T00:00:00"/>
    <x v="4"/>
  </r>
  <r>
    <s v="ID1410"/>
    <d v="2018-11-10T00:00:00"/>
    <x v="4"/>
    <x v="2"/>
    <s v="Y"/>
    <x v="0"/>
    <n v="79"/>
    <d v="1900-02-26T17:02:23"/>
    <n v="3"/>
    <x v="4"/>
    <d v="2018-11-10T00:00:00"/>
    <x v="4"/>
  </r>
  <r>
    <s v="ID1411"/>
    <d v="2018-11-11T00:00:00"/>
    <x v="0"/>
    <x v="0"/>
    <s v="Y"/>
    <x v="0"/>
    <n v="103"/>
    <d v="1900-02-26T18:02:23"/>
    <n v="3"/>
    <x v="4"/>
    <d v="2018-11-11T00:00:00"/>
    <x v="4"/>
  </r>
  <r>
    <s v="ID1412"/>
    <d v="2018-11-12T00:00:00"/>
    <x v="0"/>
    <x v="0"/>
    <s v="Y"/>
    <x v="0"/>
    <n v="68"/>
    <d v="1900-02-26T19:02:23"/>
    <n v="3"/>
    <x v="4"/>
    <d v="2018-11-12T00:00:00"/>
    <x v="4"/>
  </r>
  <r>
    <s v="ID1413"/>
    <d v="2018-11-13T00:00:00"/>
    <x v="0"/>
    <x v="0"/>
    <s v="Y"/>
    <x v="0"/>
    <n v="57"/>
    <d v="1900-02-26T20:02:23"/>
    <n v="2"/>
    <x v="4"/>
    <d v="2018-11-13T00:00:00"/>
    <x v="4"/>
  </r>
  <r>
    <s v="ID1414"/>
    <d v="2018-11-14T00:00:00"/>
    <x v="2"/>
    <x v="2"/>
    <s v="N"/>
    <x v="1"/>
    <s v=""/>
    <d v="1900-02-26T21:02:23"/>
    <s v=""/>
    <x v="4"/>
    <d v="2018-11-14T00:00:00"/>
    <x v="4"/>
  </r>
  <r>
    <s v="ID1415"/>
    <d v="2018-11-15T00:00:00"/>
    <x v="0"/>
    <x v="2"/>
    <s v="Y"/>
    <x v="0"/>
    <n v="72"/>
    <d v="1900-02-26T22:02:23"/>
    <n v="3"/>
    <x v="4"/>
    <d v="2018-11-15T00:00:00"/>
    <x v="4"/>
  </r>
  <r>
    <s v="ID1416"/>
    <d v="2018-11-16T00:00:00"/>
    <x v="2"/>
    <x v="4"/>
    <s v="Y"/>
    <x v="0"/>
    <n v="53"/>
    <d v="1900-02-26T23:02:23"/>
    <n v="5"/>
    <x v="4"/>
    <d v="2018-11-16T00:00:00"/>
    <x v="4"/>
  </r>
  <r>
    <s v="ID1417"/>
    <d v="2018-11-17T00:00:00"/>
    <x v="1"/>
    <x v="0"/>
    <s v="Y"/>
    <x v="0"/>
    <n v="16"/>
    <d v="1900-02-27T00:02:23"/>
    <n v="1"/>
    <x v="4"/>
    <d v="2018-11-17T00:00:00"/>
    <x v="4"/>
  </r>
  <r>
    <s v="ID1418"/>
    <d v="2018-11-18T00:00:00"/>
    <x v="1"/>
    <x v="1"/>
    <s v="Y"/>
    <x v="0"/>
    <n v="77"/>
    <d v="1900-02-27T01:02:23"/>
    <n v="3"/>
    <x v="4"/>
    <d v="2018-11-18T00:00:00"/>
    <x v="4"/>
  </r>
  <r>
    <s v="ID1419"/>
    <d v="2018-11-19T00:00:00"/>
    <x v="7"/>
    <x v="2"/>
    <s v="Y"/>
    <x v="0"/>
    <n v="68"/>
    <d v="1900-02-27T02:02:23"/>
    <n v="5"/>
    <x v="4"/>
    <d v="2018-11-19T00:00:00"/>
    <x v="4"/>
  </r>
  <r>
    <s v="ID1420"/>
    <d v="2018-11-20T00:00:00"/>
    <x v="7"/>
    <x v="4"/>
    <s v="Y"/>
    <x v="0"/>
    <n v="50"/>
    <d v="1900-02-27T03:02:23"/>
    <n v="4"/>
    <x v="4"/>
    <d v="2018-11-20T00:00:00"/>
    <x v="4"/>
  </r>
  <r>
    <s v="ID1421"/>
    <d v="2018-11-21T00:00:00"/>
    <x v="5"/>
    <x v="3"/>
    <s v="N"/>
    <x v="1"/>
    <s v=""/>
    <d v="1900-02-27T04:02:23"/>
    <s v=""/>
    <x v="4"/>
    <d v="2018-11-21T00:00:00"/>
    <x v="4"/>
  </r>
  <r>
    <s v="ID1422"/>
    <d v="2018-11-22T00:00:00"/>
    <x v="7"/>
    <x v="2"/>
    <s v="Y"/>
    <x v="0"/>
    <n v="68"/>
    <d v="1900-02-27T05:02:23"/>
    <n v="3"/>
    <x v="4"/>
    <d v="2018-11-22T00:00:00"/>
    <x v="4"/>
  </r>
  <r>
    <s v="ID1423"/>
    <d v="2018-11-23T00:00:00"/>
    <x v="0"/>
    <x v="4"/>
    <s v="Y"/>
    <x v="0"/>
    <n v="39"/>
    <d v="1900-02-27T06:02:23"/>
    <n v="5"/>
    <x v="4"/>
    <d v="2018-11-23T00:00:00"/>
    <x v="4"/>
  </r>
  <r>
    <s v="ID1424"/>
    <d v="2018-11-24T00:00:00"/>
    <x v="0"/>
    <x v="0"/>
    <s v="Y"/>
    <x v="0"/>
    <n v="78"/>
    <d v="1900-02-27T07:02:23"/>
    <n v="4"/>
    <x v="4"/>
    <d v="2018-11-24T00:00:00"/>
    <x v="4"/>
  </r>
  <r>
    <s v="ID1425"/>
    <d v="2018-11-25T00:00:00"/>
    <x v="0"/>
    <x v="4"/>
    <s v="Y"/>
    <x v="0"/>
    <n v="106"/>
    <d v="1900-02-27T08:02:23"/>
    <n v="3"/>
    <x v="4"/>
    <d v="2018-11-25T00:00:00"/>
    <x v="4"/>
  </r>
  <r>
    <s v="ID1426"/>
    <d v="2018-11-26T00:00:00"/>
    <x v="1"/>
    <x v="4"/>
    <s v="N"/>
    <x v="1"/>
    <s v=""/>
    <d v="1900-02-27T09:02:23"/>
    <s v=""/>
    <x v="4"/>
    <d v="2018-11-26T00:00:00"/>
    <x v="4"/>
  </r>
  <r>
    <s v="ID1427"/>
    <d v="2018-11-27T00:00:00"/>
    <x v="7"/>
    <x v="3"/>
    <s v="Y"/>
    <x v="0"/>
    <n v="66"/>
    <d v="1900-02-27T10:02:23"/>
    <n v="3"/>
    <x v="4"/>
    <d v="2018-11-27T00:00:00"/>
    <x v="4"/>
  </r>
  <r>
    <s v="ID1428"/>
    <d v="2018-11-28T00:00:00"/>
    <x v="3"/>
    <x v="1"/>
    <s v="Y"/>
    <x v="0"/>
    <n v="120"/>
    <d v="1900-02-27T11:02:23"/>
    <n v="5"/>
    <x v="4"/>
    <d v="2018-11-28T00:00:00"/>
    <x v="4"/>
  </r>
  <r>
    <s v="ID1429"/>
    <d v="2018-11-29T00:00:00"/>
    <x v="2"/>
    <x v="4"/>
    <s v="Y"/>
    <x v="0"/>
    <n v="115"/>
    <d v="1900-02-27T12:02:23"/>
    <n v="3"/>
    <x v="4"/>
    <d v="2018-11-29T00:00:00"/>
    <x v="4"/>
  </r>
  <r>
    <s v="ID1430"/>
    <d v="2018-11-30T00:00:00"/>
    <x v="2"/>
    <x v="2"/>
    <s v="Y"/>
    <x v="0"/>
    <n v="28"/>
    <d v="1900-02-27T13:02:23"/>
    <n v="4"/>
    <x v="4"/>
    <d v="2018-11-30T00:00:00"/>
    <x v="4"/>
  </r>
  <r>
    <s v="ID1431"/>
    <d v="2018-12-01T00:00:00"/>
    <x v="7"/>
    <x v="4"/>
    <s v="Y"/>
    <x v="0"/>
    <n v="57"/>
    <d v="1900-02-27T14:02:23"/>
    <n v="3"/>
    <x v="4"/>
    <d v="2018-12-01T00:00:00"/>
    <x v="4"/>
  </r>
  <r>
    <s v="ID1432"/>
    <d v="2018-12-02T00:00:00"/>
    <x v="0"/>
    <x v="4"/>
    <s v="Y"/>
    <x v="0"/>
    <n v="110"/>
    <d v="1900-02-27T15:02:23"/>
    <n v="2"/>
    <x v="4"/>
    <d v="2018-12-02T00:00:00"/>
    <x v="4"/>
  </r>
  <r>
    <s v="ID1433"/>
    <d v="2018-12-03T00:00:00"/>
    <x v="7"/>
    <x v="1"/>
    <s v="Y"/>
    <x v="0"/>
    <n v="103"/>
    <d v="1900-02-27T16:02:23"/>
    <n v="4"/>
    <x v="4"/>
    <d v="2018-12-03T00:00:00"/>
    <x v="4"/>
  </r>
  <r>
    <s v="ID1434"/>
    <d v="2018-12-04T00:00:00"/>
    <x v="4"/>
    <x v="1"/>
    <s v="Y"/>
    <x v="0"/>
    <n v="94"/>
    <d v="1900-02-27T17:02:23"/>
    <n v="5"/>
    <x v="4"/>
    <d v="2018-12-04T00:00:00"/>
    <x v="4"/>
  </r>
  <r>
    <s v="ID1435"/>
    <d v="2018-12-05T00:00:00"/>
    <x v="4"/>
    <x v="4"/>
    <s v="Y"/>
    <x v="0"/>
    <n v="61"/>
    <d v="1900-02-27T18:02:23"/>
    <n v="5"/>
    <x v="4"/>
    <d v="2018-12-05T00:00:00"/>
    <x v="4"/>
  </r>
  <r>
    <s v="ID1436"/>
    <d v="2018-12-06T00:00:00"/>
    <x v="2"/>
    <x v="4"/>
    <s v="N"/>
    <x v="1"/>
    <s v=""/>
    <d v="1900-02-27T19:02:23"/>
    <s v=""/>
    <x v="4"/>
    <d v="2018-12-06T00:00:00"/>
    <x v="4"/>
  </r>
  <r>
    <s v="ID1437"/>
    <d v="2018-12-07T00:00:00"/>
    <x v="4"/>
    <x v="4"/>
    <s v="Y"/>
    <x v="0"/>
    <n v="77"/>
    <d v="1900-02-27T20:02:23"/>
    <n v="2"/>
    <x v="4"/>
    <d v="2018-12-07T00:00:00"/>
    <x v="4"/>
  </r>
  <r>
    <s v="ID1438"/>
    <d v="2018-12-08T00:00:00"/>
    <x v="3"/>
    <x v="0"/>
    <s v="Y"/>
    <x v="0"/>
    <n v="56"/>
    <d v="1900-02-27T21:02:23"/>
    <n v="4"/>
    <x v="4"/>
    <d v="2018-12-08T00:00:00"/>
    <x v="4"/>
  </r>
  <r>
    <s v="ID1439"/>
    <d v="2018-12-09T00:00:00"/>
    <x v="0"/>
    <x v="3"/>
    <s v="Y"/>
    <x v="0"/>
    <n v="65"/>
    <d v="1900-02-27T22:02:23"/>
    <n v="5"/>
    <x v="4"/>
    <d v="2018-12-09T00:00:00"/>
    <x v="4"/>
  </r>
  <r>
    <s v="ID1440"/>
    <d v="2018-12-10T00:00:00"/>
    <x v="1"/>
    <x v="1"/>
    <s v="Y"/>
    <x v="0"/>
    <n v="99"/>
    <d v="1900-02-27T23:02:23"/>
    <n v="3"/>
    <x v="4"/>
    <d v="2018-12-10T00:00:00"/>
    <x v="4"/>
  </r>
  <r>
    <s v="ID1441"/>
    <d v="2018-12-11T00:00:00"/>
    <x v="0"/>
    <x v="3"/>
    <s v="Y"/>
    <x v="0"/>
    <n v="40"/>
    <d v="1900-02-28T00:02:23"/>
    <n v="3"/>
    <x v="4"/>
    <d v="2018-12-11T00:00:00"/>
    <x v="4"/>
  </r>
  <r>
    <s v="ID1442"/>
    <d v="2018-12-12T00:00:00"/>
    <x v="2"/>
    <x v="2"/>
    <s v="Y"/>
    <x v="0"/>
    <n v="110"/>
    <d v="1900-02-28T01:02:23"/>
    <n v="3"/>
    <x v="4"/>
    <d v="2018-12-12T00:00:00"/>
    <x v="4"/>
  </r>
  <r>
    <s v="ID1443"/>
    <d v="2018-12-13T00:00:00"/>
    <x v="0"/>
    <x v="3"/>
    <s v="Y"/>
    <x v="0"/>
    <n v="109"/>
    <d v="1900-02-28T02:02:23"/>
    <n v="1"/>
    <x v="4"/>
    <d v="2018-12-13T00:00:00"/>
    <x v="4"/>
  </r>
  <r>
    <s v="ID1444"/>
    <d v="2018-12-14T00:00:00"/>
    <x v="6"/>
    <x v="0"/>
    <s v="Y"/>
    <x v="0"/>
    <n v="116"/>
    <d v="1900-02-28T03:02:23"/>
    <n v="3"/>
    <x v="4"/>
    <d v="2018-12-14T00:00:00"/>
    <x v="4"/>
  </r>
  <r>
    <s v="ID1445"/>
    <d v="2018-12-15T00:00:00"/>
    <x v="6"/>
    <x v="4"/>
    <s v="Y"/>
    <x v="0"/>
    <n v="82"/>
    <d v="1900-02-28T04:02:23"/>
    <n v="2"/>
    <x v="4"/>
    <d v="2018-12-15T00:00:00"/>
    <x v="4"/>
  </r>
  <r>
    <s v="ID1446"/>
    <d v="2018-12-16T00:00:00"/>
    <x v="3"/>
    <x v="0"/>
    <s v="Y"/>
    <x v="0"/>
    <n v="65"/>
    <d v="1900-02-28T05:02:23"/>
    <n v="4"/>
    <x v="4"/>
    <d v="2018-12-16T00:00:00"/>
    <x v="4"/>
  </r>
  <r>
    <s v="ID1447"/>
    <d v="2018-12-17T00:00:00"/>
    <x v="7"/>
    <x v="0"/>
    <s v="Y"/>
    <x v="0"/>
    <n v="24"/>
    <d v="1900-02-28T06:02:23"/>
    <n v="4"/>
    <x v="4"/>
    <d v="2018-12-17T00:00:00"/>
    <x v="4"/>
  </r>
  <r>
    <s v="ID1448"/>
    <d v="2018-12-18T00:00:00"/>
    <x v="0"/>
    <x v="2"/>
    <s v="Y"/>
    <x v="0"/>
    <n v="125"/>
    <d v="1900-02-28T07:02:23"/>
    <n v="5"/>
    <x v="4"/>
    <d v="2018-12-18T00:00:00"/>
    <x v="4"/>
  </r>
  <r>
    <s v="ID1449"/>
    <d v="2018-12-19T00:00:00"/>
    <x v="3"/>
    <x v="3"/>
    <s v="Y"/>
    <x v="0"/>
    <n v="87"/>
    <d v="1900-02-28T08:02:23"/>
    <n v="5"/>
    <x v="4"/>
    <d v="2018-12-19T00:00:00"/>
    <x v="4"/>
  </r>
  <r>
    <s v="ID1450"/>
    <d v="2018-12-20T00:00:00"/>
    <x v="4"/>
    <x v="4"/>
    <s v="Y"/>
    <x v="0"/>
    <n v="119"/>
    <d v="1900-02-28T09:02:23"/>
    <n v="4"/>
    <x v="4"/>
    <d v="2018-12-20T00:00:00"/>
    <x v="4"/>
  </r>
  <r>
    <s v="ID1451"/>
    <d v="2018-12-21T00:00:00"/>
    <x v="0"/>
    <x v="0"/>
    <s v="Y"/>
    <x v="0"/>
    <n v="94"/>
    <d v="1900-02-28T10:02:23"/>
    <n v="4"/>
    <x v="4"/>
    <d v="2018-12-21T00:00:00"/>
    <x v="4"/>
  </r>
  <r>
    <s v="ID1452"/>
    <d v="2018-12-22T00:00:00"/>
    <x v="7"/>
    <x v="2"/>
    <s v="N"/>
    <x v="1"/>
    <s v=""/>
    <d v="1900-02-28T11:02:23"/>
    <s v=""/>
    <x v="4"/>
    <d v="2018-12-22T00:00:00"/>
    <x v="4"/>
  </r>
  <r>
    <s v="ID1453"/>
    <d v="2018-12-23T00:00:00"/>
    <x v="7"/>
    <x v="2"/>
    <s v="Y"/>
    <x v="0"/>
    <n v="19"/>
    <d v="1900-02-28T12:02:23"/>
    <n v="1"/>
    <x v="4"/>
    <d v="2018-12-23T00:00:00"/>
    <x v="4"/>
  </r>
  <r>
    <s v="ID1454"/>
    <d v="2018-12-24T00:00:00"/>
    <x v="7"/>
    <x v="0"/>
    <s v="Y"/>
    <x v="0"/>
    <n v="68"/>
    <d v="1900-02-28T13:02:23"/>
    <n v="3"/>
    <x v="4"/>
    <d v="2018-12-24T00:00:00"/>
    <x v="4"/>
  </r>
  <r>
    <s v="ID1455"/>
    <d v="2018-12-25T00:00:00"/>
    <x v="5"/>
    <x v="2"/>
    <s v="Y"/>
    <x v="0"/>
    <n v="36"/>
    <d v="1900-02-28T14:02:23"/>
    <n v="3"/>
    <x v="4"/>
    <d v="2018-12-25T00:00:00"/>
    <x v="4"/>
  </r>
  <r>
    <s v="ID1456"/>
    <d v="2018-12-26T00:00:00"/>
    <x v="6"/>
    <x v="2"/>
    <s v="Y"/>
    <x v="0"/>
    <n v="50"/>
    <d v="1900-02-28T15:02:23"/>
    <n v="4"/>
    <x v="4"/>
    <d v="2018-12-26T00:00:00"/>
    <x v="4"/>
  </r>
  <r>
    <s v="ID1457"/>
    <d v="2018-12-27T00:00:00"/>
    <x v="1"/>
    <x v="2"/>
    <s v="N"/>
    <x v="1"/>
    <s v=""/>
    <d v="1900-02-28T16:02:23"/>
    <s v=""/>
    <x v="4"/>
    <d v="2018-12-27T00:00:00"/>
    <x v="4"/>
  </r>
  <r>
    <s v="ID1458"/>
    <d v="2018-12-28T00:00:00"/>
    <x v="3"/>
    <x v="0"/>
    <s v="Y"/>
    <x v="0"/>
    <n v="60"/>
    <d v="1900-02-28T17:02:23"/>
    <n v="3"/>
    <x v="4"/>
    <d v="2018-12-28T00:00:00"/>
    <x v="4"/>
  </r>
  <r>
    <s v="ID1459"/>
    <d v="2018-12-29T00:00:00"/>
    <x v="1"/>
    <x v="0"/>
    <s v="Y"/>
    <x v="0"/>
    <n v="38"/>
    <d v="1900-02-28T18:02:23"/>
    <n v="1"/>
    <x v="4"/>
    <d v="2018-12-29T00:00:00"/>
    <x v="4"/>
  </r>
  <r>
    <s v="ID1460"/>
    <d v="2018-12-30T00:00:00"/>
    <x v="1"/>
    <x v="0"/>
    <s v="Y"/>
    <x v="0"/>
    <n v="115"/>
    <d v="1900-02-28T19:02:23"/>
    <n v="3"/>
    <x v="4"/>
    <d v="2018-12-30T00:00:00"/>
    <x v="4"/>
  </r>
  <r>
    <s v="ID1461"/>
    <d v="2018-12-31T00:00:00"/>
    <x v="7"/>
    <x v="4"/>
    <s v="Y"/>
    <x v="0"/>
    <n v="82"/>
    <d v="1900-02-28T20:02:23"/>
    <n v="1"/>
    <x v="4"/>
    <d v="2018-12-31T00:00:00"/>
    <x v="4"/>
  </r>
  <r>
    <s v="ID1462"/>
    <d v="2019-01-01T00:00:00"/>
    <x v="4"/>
    <x v="1"/>
    <s v="Y"/>
    <x v="0"/>
    <n v="34"/>
    <d v="1900-02-28T21:02:23"/>
    <n v="2"/>
    <x v="4"/>
    <d v="2019-01-01T00:00:00"/>
    <x v="4"/>
  </r>
  <r>
    <s v="ID1463"/>
    <d v="2019-01-02T00:00:00"/>
    <x v="0"/>
    <x v="4"/>
    <s v="Y"/>
    <x v="0"/>
    <n v="95"/>
    <d v="1900-02-28T22:02:23"/>
    <n v="3"/>
    <x v="4"/>
    <d v="2019-01-02T00:00:00"/>
    <x v="5"/>
  </r>
  <r>
    <s v="ID1464"/>
    <d v="2019-01-03T00:00:00"/>
    <x v="0"/>
    <x v="0"/>
    <s v="Y"/>
    <x v="0"/>
    <n v="13"/>
    <d v="1900-02-28T23:02:23"/>
    <n v="5"/>
    <x v="4"/>
    <d v="2019-01-03T00:00:00"/>
    <x v="5"/>
  </r>
  <r>
    <s v="ID1465"/>
    <d v="2019-01-04T00:00:00"/>
    <x v="1"/>
    <x v="1"/>
    <s v="Y"/>
    <x v="0"/>
    <n v="22"/>
    <d v="1900-03-01T00:02:23"/>
    <n v="3"/>
    <x v="4"/>
    <d v="2019-01-04T00:00:00"/>
    <x v="5"/>
  </r>
  <r>
    <s v="ID1466"/>
    <d v="2019-01-05T00:00:00"/>
    <x v="3"/>
    <x v="4"/>
    <s v="N"/>
    <x v="1"/>
    <s v=""/>
    <d v="1900-03-01T01:02:23"/>
    <s v=""/>
    <x v="4"/>
    <d v="2019-01-05T00:00:00"/>
    <x v="5"/>
  </r>
  <r>
    <s v="ID1467"/>
    <d v="2019-01-06T00:00:00"/>
    <x v="6"/>
    <x v="3"/>
    <s v="Y"/>
    <x v="0"/>
    <n v="86"/>
    <d v="1900-03-01T02:02:23"/>
    <n v="1"/>
    <x v="4"/>
    <d v="2019-01-06T00:00:00"/>
    <x v="5"/>
  </r>
  <r>
    <s v="ID1468"/>
    <d v="2019-01-07T00:00:00"/>
    <x v="5"/>
    <x v="0"/>
    <s v="Y"/>
    <x v="0"/>
    <n v="20"/>
    <d v="1900-03-01T03:02:23"/>
    <n v="4"/>
    <x v="4"/>
    <d v="2019-01-07T00:00:00"/>
    <x v="5"/>
  </r>
  <r>
    <s v="ID1469"/>
    <d v="2019-01-08T00:00:00"/>
    <x v="3"/>
    <x v="2"/>
    <s v="N"/>
    <x v="1"/>
    <s v=""/>
    <d v="1900-03-01T04:02:23"/>
    <s v=""/>
    <x v="4"/>
    <d v="2019-01-08T00:00:00"/>
    <x v="5"/>
  </r>
  <r>
    <s v="ID1470"/>
    <d v="2019-01-09T00:00:00"/>
    <x v="6"/>
    <x v="0"/>
    <s v="Y"/>
    <x v="0"/>
    <n v="36"/>
    <d v="1900-03-01T05:02:23"/>
    <n v="4"/>
    <x v="4"/>
    <d v="2019-01-09T00:00:00"/>
    <x v="5"/>
  </r>
  <r>
    <s v="ID1471"/>
    <d v="2019-01-10T00:00:00"/>
    <x v="6"/>
    <x v="4"/>
    <s v="Y"/>
    <x v="0"/>
    <n v="118"/>
    <d v="1900-03-01T06:02:23"/>
    <n v="4"/>
    <x v="4"/>
    <d v="2019-01-10T00:00:00"/>
    <x v="5"/>
  </r>
  <r>
    <s v="ID1472"/>
    <d v="2019-01-11T00:00:00"/>
    <x v="2"/>
    <x v="0"/>
    <s v="Y"/>
    <x v="0"/>
    <n v="40"/>
    <d v="1900-03-01T07:02:23"/>
    <n v="4"/>
    <x v="4"/>
    <d v="2019-01-11T00:00:00"/>
    <x v="5"/>
  </r>
  <r>
    <s v="ID1473"/>
    <d v="2019-01-12T00:00:00"/>
    <x v="4"/>
    <x v="0"/>
    <s v="Y"/>
    <x v="0"/>
    <n v="97"/>
    <d v="1900-03-01T08:02:23"/>
    <n v="4"/>
    <x v="4"/>
    <d v="2019-01-12T00:00:00"/>
    <x v="5"/>
  </r>
  <r>
    <s v="ID1474"/>
    <d v="2019-01-13T00:00:00"/>
    <x v="6"/>
    <x v="0"/>
    <s v="Y"/>
    <x v="0"/>
    <n v="75"/>
    <d v="1900-03-01T09:02:23"/>
    <n v="4"/>
    <x v="4"/>
    <d v="2019-01-13T00:00:00"/>
    <x v="5"/>
  </r>
  <r>
    <s v="ID1475"/>
    <d v="2019-01-14T00:00:00"/>
    <x v="7"/>
    <x v="1"/>
    <s v="Y"/>
    <x v="0"/>
    <n v="61"/>
    <d v="1900-03-01T10:02:23"/>
    <n v="3"/>
    <x v="4"/>
    <d v="2019-01-14T00:00:00"/>
    <x v="5"/>
  </r>
  <r>
    <s v="ID1476"/>
    <d v="2019-01-15T00:00:00"/>
    <x v="7"/>
    <x v="4"/>
    <s v="Y"/>
    <x v="0"/>
    <n v="125"/>
    <d v="1900-03-01T11:02:23"/>
    <n v="5"/>
    <x v="4"/>
    <d v="2019-01-15T00:00:00"/>
    <x v="5"/>
  </r>
  <r>
    <s v="ID1477"/>
    <d v="2019-01-16T00:00:00"/>
    <x v="4"/>
    <x v="0"/>
    <s v="N"/>
    <x v="1"/>
    <s v=""/>
    <d v="1900-03-01T12:02:23"/>
    <s v=""/>
    <x v="4"/>
    <d v="2019-01-16T00:00:00"/>
    <x v="5"/>
  </r>
  <r>
    <s v="ID1478"/>
    <d v="2019-01-17T00:00:00"/>
    <x v="7"/>
    <x v="1"/>
    <s v="Y"/>
    <x v="0"/>
    <n v="33"/>
    <d v="1900-03-01T13:02:23"/>
    <n v="5"/>
    <x v="4"/>
    <d v="2019-01-17T00:00:00"/>
    <x v="5"/>
  </r>
  <r>
    <s v="ID1479"/>
    <d v="2019-01-18T00:00:00"/>
    <x v="6"/>
    <x v="1"/>
    <s v="N"/>
    <x v="1"/>
    <s v=""/>
    <d v="1900-03-01T14:02:23"/>
    <s v=""/>
    <x v="4"/>
    <d v="2019-01-18T00:00:00"/>
    <x v="5"/>
  </r>
  <r>
    <s v="ID1480"/>
    <d v="2019-01-19T00:00:00"/>
    <x v="6"/>
    <x v="4"/>
    <s v="Y"/>
    <x v="0"/>
    <n v="50"/>
    <d v="1900-03-01T15:02:23"/>
    <n v="5"/>
    <x v="4"/>
    <d v="2019-01-19T00:00:00"/>
    <x v="5"/>
  </r>
  <r>
    <s v="ID1481"/>
    <d v="2019-01-20T00:00:00"/>
    <x v="4"/>
    <x v="3"/>
    <s v="Y"/>
    <x v="0"/>
    <n v="114"/>
    <d v="1900-03-01T16:02:23"/>
    <n v="3"/>
    <x v="4"/>
    <d v="2019-01-20T00:00:00"/>
    <x v="5"/>
  </r>
  <r>
    <s v="ID1482"/>
    <d v="2019-01-21T00:00:00"/>
    <x v="4"/>
    <x v="1"/>
    <s v="N"/>
    <x v="1"/>
    <s v=""/>
    <d v="1900-03-01T17:02:23"/>
    <s v=""/>
    <x v="4"/>
    <d v="2019-01-21T00:00:00"/>
    <x v="5"/>
  </r>
  <r>
    <s v="ID1483"/>
    <d v="2019-01-22T00:00:00"/>
    <x v="7"/>
    <x v="4"/>
    <s v="Y"/>
    <x v="0"/>
    <n v="58"/>
    <d v="1900-03-01T18:02:23"/>
    <n v="4"/>
    <x v="4"/>
    <d v="2019-01-22T00:00:00"/>
    <x v="5"/>
  </r>
  <r>
    <s v="ID1484"/>
    <d v="2019-01-23T00:00:00"/>
    <x v="0"/>
    <x v="4"/>
    <s v="Y"/>
    <x v="0"/>
    <n v="86"/>
    <d v="1900-03-01T19:02:23"/>
    <n v="2"/>
    <x v="4"/>
    <d v="2019-01-23T00:00:00"/>
    <x v="5"/>
  </r>
  <r>
    <s v="ID1485"/>
    <d v="2019-01-24T00:00:00"/>
    <x v="7"/>
    <x v="4"/>
    <s v="Y"/>
    <x v="0"/>
    <n v="45"/>
    <d v="1900-03-01T20:02:23"/>
    <n v="5"/>
    <x v="4"/>
    <d v="2019-01-24T00:00:00"/>
    <x v="5"/>
  </r>
  <r>
    <s v="ID1486"/>
    <d v="2019-01-25T00:00:00"/>
    <x v="7"/>
    <x v="4"/>
    <s v="Y"/>
    <x v="0"/>
    <n v="84"/>
    <d v="1900-03-01T21:02:23"/>
    <n v="2"/>
    <x v="4"/>
    <d v="2019-01-25T00:00:00"/>
    <x v="5"/>
  </r>
  <r>
    <s v="ID1487"/>
    <d v="2019-01-26T00:00:00"/>
    <x v="0"/>
    <x v="0"/>
    <s v="Y"/>
    <x v="0"/>
    <n v="15"/>
    <d v="1900-03-01T22:02:23"/>
    <n v="2"/>
    <x v="4"/>
    <d v="2019-01-26T00:00:00"/>
    <x v="5"/>
  </r>
  <r>
    <s v="ID1488"/>
    <d v="2019-01-27T00:00:00"/>
    <x v="2"/>
    <x v="3"/>
    <s v="Y"/>
    <x v="0"/>
    <n v="47"/>
    <d v="1900-03-01T23:02:23"/>
    <n v="2"/>
    <x v="4"/>
    <d v="2019-01-27T00:00:00"/>
    <x v="5"/>
  </r>
  <r>
    <s v="ID1489"/>
    <d v="2019-01-28T00:00:00"/>
    <x v="7"/>
    <x v="2"/>
    <s v="Y"/>
    <x v="0"/>
    <n v="27"/>
    <d v="1900-03-02T00:02:23"/>
    <n v="3"/>
    <x v="4"/>
    <d v="2019-01-28T00:00:00"/>
    <x v="5"/>
  </r>
  <r>
    <s v="ID1490"/>
    <d v="2019-01-29T00:00:00"/>
    <x v="6"/>
    <x v="3"/>
    <s v="Y"/>
    <x v="0"/>
    <n v="49"/>
    <d v="1900-03-02T01:02:23"/>
    <n v="4"/>
    <x v="4"/>
    <d v="2019-01-29T00:00:00"/>
    <x v="5"/>
  </r>
  <r>
    <s v="ID1491"/>
    <d v="2019-01-30T00:00:00"/>
    <x v="5"/>
    <x v="0"/>
    <s v="Y"/>
    <x v="0"/>
    <n v="50"/>
    <d v="1900-03-02T02:02:23"/>
    <n v="4"/>
    <x v="4"/>
    <d v="2019-01-30T00:00:00"/>
    <x v="5"/>
  </r>
  <r>
    <s v="ID1492"/>
    <d v="2019-01-31T00:00:00"/>
    <x v="3"/>
    <x v="4"/>
    <s v="Y"/>
    <x v="0"/>
    <n v="87"/>
    <d v="1900-03-02T03:02:23"/>
    <n v="2"/>
    <x v="4"/>
    <d v="2019-01-31T00:00:00"/>
    <x v="5"/>
  </r>
  <r>
    <s v="ID1493"/>
    <d v="2019-02-01T00:00:00"/>
    <x v="4"/>
    <x v="3"/>
    <s v="Y"/>
    <x v="0"/>
    <n v="87"/>
    <d v="1900-03-02T04:02:23"/>
    <n v="3"/>
    <x v="4"/>
    <d v="2019-02-01T00:00:00"/>
    <x v="5"/>
  </r>
  <r>
    <s v="ID1494"/>
    <d v="2019-02-02T00:00:00"/>
    <x v="4"/>
    <x v="2"/>
    <s v="Y"/>
    <x v="0"/>
    <n v="15"/>
    <d v="1900-03-02T05:02:23"/>
    <n v="3"/>
    <x v="4"/>
    <d v="2019-02-02T00:00:00"/>
    <x v="5"/>
  </r>
  <r>
    <s v="ID1495"/>
    <d v="2019-02-03T00:00:00"/>
    <x v="7"/>
    <x v="1"/>
    <s v="Y"/>
    <x v="0"/>
    <n v="123"/>
    <d v="1900-03-02T06:02:23"/>
    <n v="5"/>
    <x v="4"/>
    <d v="2019-02-03T00:00:00"/>
    <x v="5"/>
  </r>
  <r>
    <s v="ID1496"/>
    <d v="2019-02-04T00:00:00"/>
    <x v="1"/>
    <x v="2"/>
    <s v="Y"/>
    <x v="0"/>
    <n v="32"/>
    <d v="1900-03-02T07:02:23"/>
    <n v="3"/>
    <x v="4"/>
    <d v="2019-02-04T00:00:00"/>
    <x v="5"/>
  </r>
  <r>
    <s v="ID1497"/>
    <d v="2019-02-05T00:00:00"/>
    <x v="2"/>
    <x v="2"/>
    <s v="Y"/>
    <x v="0"/>
    <n v="10"/>
    <d v="1900-03-02T08:02:23"/>
    <n v="5"/>
    <x v="4"/>
    <d v="2019-02-05T00:00:00"/>
    <x v="5"/>
  </r>
  <r>
    <s v="ID1498"/>
    <d v="2019-02-06T00:00:00"/>
    <x v="7"/>
    <x v="3"/>
    <s v="Y"/>
    <x v="0"/>
    <n v="19"/>
    <d v="1900-03-02T09:02:23"/>
    <n v="2"/>
    <x v="4"/>
    <d v="2019-02-06T00:00:00"/>
    <x v="5"/>
  </r>
  <r>
    <s v="ID1499"/>
    <d v="2019-02-07T00:00:00"/>
    <x v="1"/>
    <x v="3"/>
    <s v="Y"/>
    <x v="0"/>
    <n v="10"/>
    <d v="1900-03-02T10:02:23"/>
    <n v="5"/>
    <x v="4"/>
    <d v="2019-02-07T00:00:00"/>
    <x v="5"/>
  </r>
  <r>
    <s v="ID1500"/>
    <d v="2019-02-08T00:00:00"/>
    <x v="0"/>
    <x v="4"/>
    <s v="N"/>
    <x v="1"/>
    <s v=""/>
    <d v="1900-03-02T11:02:23"/>
    <s v=""/>
    <x v="4"/>
    <d v="2019-02-08T00:00:00"/>
    <x v="5"/>
  </r>
  <r>
    <s v="ID1501"/>
    <d v="2019-02-09T00:00:00"/>
    <x v="2"/>
    <x v="4"/>
    <s v="Y"/>
    <x v="0"/>
    <n v="112"/>
    <d v="1900-03-02T12:02:23"/>
    <n v="4"/>
    <x v="4"/>
    <d v="2019-02-09T00:00:00"/>
    <x v="5"/>
  </r>
  <r>
    <s v="ID1502"/>
    <d v="2019-02-10T00:00:00"/>
    <x v="1"/>
    <x v="0"/>
    <s v="Y"/>
    <x v="1"/>
    <n v="10"/>
    <d v="1900-03-02T13:02:23"/>
    <n v="4"/>
    <x v="4"/>
    <d v="2019-02-10T00:00:00"/>
    <x v="5"/>
  </r>
  <r>
    <s v="ID1503"/>
    <d v="2019-02-11T00:00:00"/>
    <x v="4"/>
    <x v="3"/>
    <s v="Y"/>
    <x v="0"/>
    <n v="26"/>
    <d v="1900-03-02T14:02:23"/>
    <n v="2"/>
    <x v="4"/>
    <d v="2019-02-11T00:00:00"/>
    <x v="5"/>
  </r>
  <r>
    <s v="ID1504"/>
    <d v="2019-02-12T00:00:00"/>
    <x v="6"/>
    <x v="3"/>
    <s v="Y"/>
    <x v="0"/>
    <n v="96"/>
    <d v="1900-03-02T15:02:23"/>
    <n v="4"/>
    <x v="4"/>
    <d v="2019-02-12T00:00:00"/>
    <x v="5"/>
  </r>
  <r>
    <s v="ID1505"/>
    <d v="2019-02-13T00:00:00"/>
    <x v="7"/>
    <x v="2"/>
    <s v="Y"/>
    <x v="0"/>
    <n v="99"/>
    <d v="1900-03-02T16:02:23"/>
    <n v="3"/>
    <x v="4"/>
    <d v="2019-02-13T00:00:00"/>
    <x v="5"/>
  </r>
  <r>
    <s v="ID1506"/>
    <d v="2019-02-14T00:00:00"/>
    <x v="3"/>
    <x v="1"/>
    <s v="N"/>
    <x v="1"/>
    <s v=""/>
    <d v="1900-03-02T17:02:23"/>
    <s v=""/>
    <x v="4"/>
    <d v="2019-02-14T00:00:00"/>
    <x v="5"/>
  </r>
  <r>
    <s v="ID1507"/>
    <d v="2019-02-15T00:00:00"/>
    <x v="4"/>
    <x v="3"/>
    <s v="Y"/>
    <x v="0"/>
    <n v="77"/>
    <d v="1900-03-02T18:02:23"/>
    <n v="5"/>
    <x v="4"/>
    <d v="2019-02-15T00:00:00"/>
    <x v="5"/>
  </r>
  <r>
    <s v="ID1508"/>
    <d v="2019-02-16T00:00:00"/>
    <x v="5"/>
    <x v="3"/>
    <s v="Y"/>
    <x v="0"/>
    <n v="16"/>
    <d v="1900-03-02T19:02:23"/>
    <n v="4"/>
    <x v="4"/>
    <d v="2019-02-16T00:00:00"/>
    <x v="5"/>
  </r>
  <r>
    <s v="ID1509"/>
    <d v="2019-02-17T00:00:00"/>
    <x v="6"/>
    <x v="0"/>
    <s v="Y"/>
    <x v="0"/>
    <n v="100"/>
    <d v="1900-03-02T20:02:23"/>
    <n v="4"/>
    <x v="4"/>
    <d v="2019-02-17T00:00:00"/>
    <x v="5"/>
  </r>
  <r>
    <s v="ID1510"/>
    <d v="2019-02-18T00:00:00"/>
    <x v="4"/>
    <x v="0"/>
    <s v="Y"/>
    <x v="0"/>
    <n v="27"/>
    <d v="1900-03-02T21:02:23"/>
    <n v="3"/>
    <x v="4"/>
    <d v="2019-02-18T00:00:00"/>
    <x v="5"/>
  </r>
  <r>
    <s v="ID1511"/>
    <d v="2019-02-19T00:00:00"/>
    <x v="1"/>
    <x v="2"/>
    <s v="Y"/>
    <x v="0"/>
    <n v="31"/>
    <d v="1900-03-02T22:02:23"/>
    <n v="1"/>
    <x v="4"/>
    <d v="2019-02-19T00:00:00"/>
    <x v="5"/>
  </r>
  <r>
    <s v="ID1512"/>
    <d v="2019-02-20T00:00:00"/>
    <x v="5"/>
    <x v="0"/>
    <s v="Y"/>
    <x v="0"/>
    <n v="33"/>
    <d v="1900-03-02T23:02:23"/>
    <n v="2"/>
    <x v="4"/>
    <d v="2019-02-20T00:00:00"/>
    <x v="5"/>
  </r>
  <r>
    <s v="ID1513"/>
    <d v="2019-02-21T00:00:00"/>
    <x v="4"/>
    <x v="4"/>
    <s v="Y"/>
    <x v="0"/>
    <n v="107"/>
    <d v="1900-03-03T00:02:23"/>
    <n v="4"/>
    <x v="4"/>
    <d v="2019-02-21T00:00:00"/>
    <x v="5"/>
  </r>
  <r>
    <s v="ID1514"/>
    <d v="2019-02-22T00:00:00"/>
    <x v="7"/>
    <x v="2"/>
    <s v="Y"/>
    <x v="0"/>
    <n v="77"/>
    <d v="1900-03-03T01:02:23"/>
    <n v="3"/>
    <x v="4"/>
    <d v="2019-02-22T00:00:00"/>
    <x v="5"/>
  </r>
  <r>
    <s v="ID1515"/>
    <d v="2019-02-23T00:00:00"/>
    <x v="4"/>
    <x v="4"/>
    <s v="Y"/>
    <x v="0"/>
    <n v="28"/>
    <d v="1900-03-03T02:02:23"/>
    <n v="5"/>
    <x v="4"/>
    <d v="2019-02-23T00:00:00"/>
    <x v="5"/>
  </r>
  <r>
    <s v="ID1516"/>
    <d v="2019-02-24T00:00:00"/>
    <x v="3"/>
    <x v="0"/>
    <s v="N"/>
    <x v="1"/>
    <s v=""/>
    <d v="1900-03-03T03:02:23"/>
    <s v=""/>
    <x v="4"/>
    <d v="2019-02-24T00:00:00"/>
    <x v="5"/>
  </r>
  <r>
    <s v="ID1517"/>
    <d v="2019-02-25T00:00:00"/>
    <x v="4"/>
    <x v="0"/>
    <s v="Y"/>
    <x v="0"/>
    <n v="93"/>
    <d v="1900-03-03T04:02:23"/>
    <n v="4"/>
    <x v="4"/>
    <d v="2019-02-25T00:00:00"/>
    <x v="5"/>
  </r>
  <r>
    <s v="ID1518"/>
    <d v="2019-02-26T00:00:00"/>
    <x v="6"/>
    <x v="1"/>
    <s v="N"/>
    <x v="1"/>
    <s v=""/>
    <d v="1900-03-03T05:02:23"/>
    <s v=""/>
    <x v="4"/>
    <d v="2019-02-26T00:00:00"/>
    <x v="5"/>
  </r>
  <r>
    <s v="ID1519"/>
    <d v="2019-02-27T00:00:00"/>
    <x v="4"/>
    <x v="4"/>
    <s v="Y"/>
    <x v="0"/>
    <n v="46"/>
    <d v="1900-03-03T06:02:23"/>
    <n v="5"/>
    <x v="4"/>
    <d v="2019-02-27T00:00:00"/>
    <x v="6"/>
  </r>
  <r>
    <s v="ID1520"/>
    <d v="2019-02-28T00:00:00"/>
    <x v="5"/>
    <x v="4"/>
    <s v="Y"/>
    <x v="0"/>
    <n v="14"/>
    <d v="1900-03-03T07:02:23"/>
    <n v="3"/>
    <x v="4"/>
    <d v="2019-02-28T00:00:00"/>
    <x v="6"/>
  </r>
  <r>
    <s v="ID1521"/>
    <d v="2019-03-01T00:00:00"/>
    <x v="3"/>
    <x v="3"/>
    <s v="Y"/>
    <x v="0"/>
    <n v="58"/>
    <d v="1900-03-03T08:02:23"/>
    <n v="3"/>
    <x v="4"/>
    <d v="2019-03-01T00:00:00"/>
    <x v="6"/>
  </r>
  <r>
    <s v="ID1522"/>
    <d v="2019-03-02T00:00:00"/>
    <x v="6"/>
    <x v="2"/>
    <s v="Y"/>
    <x v="0"/>
    <n v="61"/>
    <d v="1900-03-03T09:02:23"/>
    <n v="3"/>
    <x v="4"/>
    <d v="2019-03-02T00:00:00"/>
    <x v="6"/>
  </r>
  <r>
    <s v="ID1523"/>
    <d v="2019-03-03T00:00:00"/>
    <x v="6"/>
    <x v="2"/>
    <s v="Y"/>
    <x v="0"/>
    <n v="38"/>
    <d v="1900-03-03T10:02:23"/>
    <n v="4"/>
    <x v="4"/>
    <d v="2019-03-03T00:00:00"/>
    <x v="6"/>
  </r>
  <r>
    <s v="ID1524"/>
    <d v="2019-03-04T00:00:00"/>
    <x v="6"/>
    <x v="2"/>
    <s v="Y"/>
    <x v="0"/>
    <n v="39"/>
    <d v="1900-03-03T11:02:23"/>
    <n v="3"/>
    <x v="4"/>
    <d v="2019-03-04T00:00:00"/>
    <x v="6"/>
  </r>
  <r>
    <s v="ID1525"/>
    <d v="2019-03-05T00:00:00"/>
    <x v="2"/>
    <x v="1"/>
    <s v="Y"/>
    <x v="0"/>
    <n v="87"/>
    <d v="1900-03-03T12:02:23"/>
    <n v="4"/>
    <x v="4"/>
    <d v="2019-03-05T00:00:00"/>
    <x v="6"/>
  </r>
  <r>
    <s v="ID1526"/>
    <d v="2019-03-06T00:00:00"/>
    <x v="2"/>
    <x v="1"/>
    <s v="Y"/>
    <x v="0"/>
    <n v="26"/>
    <d v="1900-03-03T13:02:23"/>
    <n v="2"/>
    <x v="4"/>
    <d v="2019-03-06T00:00:00"/>
    <x v="6"/>
  </r>
  <r>
    <s v="ID1527"/>
    <d v="2019-03-07T00:00:00"/>
    <x v="3"/>
    <x v="1"/>
    <s v="Y"/>
    <x v="1"/>
    <n v="120"/>
    <d v="1900-03-03T14:02:23"/>
    <n v="4"/>
    <x v="4"/>
    <d v="2019-03-07T00:00:00"/>
    <x v="6"/>
  </r>
  <r>
    <s v="ID1528"/>
    <d v="2019-03-08T00:00:00"/>
    <x v="7"/>
    <x v="2"/>
    <s v="Y"/>
    <x v="0"/>
    <n v="123"/>
    <d v="1900-03-03T15:02:23"/>
    <n v="4"/>
    <x v="4"/>
    <d v="2019-03-08T00:00:00"/>
    <x v="6"/>
  </r>
  <r>
    <s v="ID1529"/>
    <d v="2019-03-09T00:00:00"/>
    <x v="0"/>
    <x v="0"/>
    <s v="Y"/>
    <x v="0"/>
    <n v="48"/>
    <d v="1900-03-03T16:02:23"/>
    <n v="3"/>
    <x v="4"/>
    <d v="2019-03-09T00:00:00"/>
    <x v="6"/>
  </r>
  <r>
    <s v="ID1530"/>
    <d v="2019-03-10T00:00:00"/>
    <x v="0"/>
    <x v="4"/>
    <s v="Y"/>
    <x v="1"/>
    <n v="58"/>
    <d v="1900-03-03T17:02:23"/>
    <n v="1"/>
    <x v="4"/>
    <d v="2019-03-10T00:00:00"/>
    <x v="6"/>
  </r>
  <r>
    <s v="ID1531"/>
    <d v="2019-03-11T00:00:00"/>
    <x v="6"/>
    <x v="0"/>
    <s v="Y"/>
    <x v="0"/>
    <n v="90"/>
    <d v="1900-03-03T18:02:23"/>
    <n v="3"/>
    <x v="4"/>
    <d v="2019-03-11T00:00:00"/>
    <x v="6"/>
  </r>
  <r>
    <s v="ID1532"/>
    <d v="2019-03-12T00:00:00"/>
    <x v="7"/>
    <x v="2"/>
    <s v="Y"/>
    <x v="0"/>
    <n v="104"/>
    <d v="1900-03-03T19:02:23"/>
    <n v="5"/>
    <x v="4"/>
    <d v="2019-03-12T00:00:00"/>
    <x v="6"/>
  </r>
  <r>
    <s v="ID1533"/>
    <d v="2019-03-13T00:00:00"/>
    <x v="2"/>
    <x v="4"/>
    <s v="Y"/>
    <x v="0"/>
    <n v="41"/>
    <d v="1900-03-03T20:02:23"/>
    <n v="4"/>
    <x v="4"/>
    <d v="2019-03-13T00:00:00"/>
    <x v="6"/>
  </r>
  <r>
    <s v="ID1534"/>
    <d v="2019-03-14T00:00:00"/>
    <x v="3"/>
    <x v="1"/>
    <s v="Y"/>
    <x v="0"/>
    <n v="26"/>
    <d v="1900-03-03T21:02:23"/>
    <n v="5"/>
    <x v="4"/>
    <d v="2019-03-14T00:00:00"/>
    <x v="6"/>
  </r>
  <r>
    <s v="ID1535"/>
    <d v="2019-03-15T00:00:00"/>
    <x v="1"/>
    <x v="2"/>
    <s v="Y"/>
    <x v="0"/>
    <n v="66"/>
    <d v="1900-03-03T22:02:23"/>
    <n v="4"/>
    <x v="4"/>
    <d v="2019-03-15T00:00:00"/>
    <x v="6"/>
  </r>
  <r>
    <s v="ID1536"/>
    <d v="2019-03-16T00:00:00"/>
    <x v="1"/>
    <x v="3"/>
    <s v="Y"/>
    <x v="0"/>
    <n v="65"/>
    <d v="1900-03-03T23:02:23"/>
    <n v="5"/>
    <x v="4"/>
    <d v="2019-03-16T00:00:00"/>
    <x v="6"/>
  </r>
  <r>
    <s v="ID1537"/>
    <d v="2019-03-17T00:00:00"/>
    <x v="1"/>
    <x v="3"/>
    <s v="Y"/>
    <x v="0"/>
    <n v="22"/>
    <d v="1900-03-04T00:02:23"/>
    <n v="3"/>
    <x v="4"/>
    <d v="2019-03-17T00:00:00"/>
    <x v="6"/>
  </r>
  <r>
    <s v="ID1538"/>
    <d v="2019-03-18T00:00:00"/>
    <x v="5"/>
    <x v="4"/>
    <s v="Y"/>
    <x v="1"/>
    <n v="96"/>
    <d v="1900-03-04T01:02:23"/>
    <n v="1"/>
    <x v="4"/>
    <d v="2019-03-18T00:00:00"/>
    <x v="6"/>
  </r>
  <r>
    <s v="ID1539"/>
    <d v="2019-03-19T00:00:00"/>
    <x v="0"/>
    <x v="1"/>
    <s v="Y"/>
    <x v="0"/>
    <n v="101"/>
    <d v="1900-03-04T02:02:23"/>
    <n v="4"/>
    <x v="4"/>
    <d v="2019-03-19T00:00:00"/>
    <x v="6"/>
  </r>
  <r>
    <s v="ID1540"/>
    <d v="2019-03-20T00:00:00"/>
    <x v="1"/>
    <x v="3"/>
    <s v="Y"/>
    <x v="0"/>
    <n v="124"/>
    <d v="1900-03-04T03:02:23"/>
    <n v="4"/>
    <x v="4"/>
    <d v="2019-03-20T00:00:00"/>
    <x v="6"/>
  </r>
  <r>
    <s v="ID1541"/>
    <d v="2019-03-21T00:00:00"/>
    <x v="7"/>
    <x v="0"/>
    <s v="Y"/>
    <x v="0"/>
    <n v="28"/>
    <d v="1900-03-04T04:02:23"/>
    <n v="3"/>
    <x v="4"/>
    <d v="2019-03-21T00:00:00"/>
    <x v="6"/>
  </r>
  <r>
    <s v="ID1542"/>
    <d v="2019-03-22T00:00:00"/>
    <x v="1"/>
    <x v="0"/>
    <s v="Y"/>
    <x v="0"/>
    <n v="90"/>
    <d v="1900-03-04T05:02:23"/>
    <n v="3"/>
    <x v="4"/>
    <d v="2019-03-22T00:00:00"/>
    <x v="6"/>
  </r>
  <r>
    <s v="ID1543"/>
    <d v="2019-03-23T00:00:00"/>
    <x v="6"/>
    <x v="0"/>
    <s v="Y"/>
    <x v="0"/>
    <n v="111"/>
    <d v="1900-03-04T06:02:23"/>
    <n v="5"/>
    <x v="4"/>
    <d v="2019-03-23T00:00:00"/>
    <x v="6"/>
  </r>
  <r>
    <s v="ID1544"/>
    <d v="2019-03-24T00:00:00"/>
    <x v="1"/>
    <x v="4"/>
    <s v="Y"/>
    <x v="0"/>
    <n v="123"/>
    <d v="1900-03-04T07:02:23"/>
    <n v="4"/>
    <x v="4"/>
    <d v="2019-03-24T00:00:00"/>
    <x v="6"/>
  </r>
  <r>
    <s v="ID1545"/>
    <d v="2019-03-25T00:00:00"/>
    <x v="4"/>
    <x v="0"/>
    <s v="N"/>
    <x v="1"/>
    <s v=""/>
    <d v="1900-03-04T08:02:23"/>
    <s v=""/>
    <x v="4"/>
    <d v="2019-03-25T00:00:00"/>
    <x v="6"/>
  </r>
  <r>
    <s v="ID1546"/>
    <d v="2019-03-26T00:00:00"/>
    <x v="7"/>
    <x v="4"/>
    <s v="Y"/>
    <x v="0"/>
    <n v="101"/>
    <d v="1900-03-04T09:02:23"/>
    <n v="4"/>
    <x v="4"/>
    <d v="2019-03-26T00:00:00"/>
    <x v="6"/>
  </r>
  <r>
    <s v="ID1547"/>
    <d v="2019-03-27T00:00:00"/>
    <x v="5"/>
    <x v="3"/>
    <s v="Y"/>
    <x v="0"/>
    <n v="44"/>
    <d v="1900-03-04T10:02:23"/>
    <n v="5"/>
    <x v="4"/>
    <d v="2019-03-27T00:00:00"/>
    <x v="6"/>
  </r>
  <r>
    <s v="ID1548"/>
    <d v="2019-03-28T00:00:00"/>
    <x v="2"/>
    <x v="4"/>
    <s v="Y"/>
    <x v="0"/>
    <n v="10"/>
    <d v="1900-03-04T11:02:23"/>
    <n v="3"/>
    <x v="4"/>
    <d v="2019-03-28T00:00:00"/>
    <x v="6"/>
  </r>
  <r>
    <s v="ID1549"/>
    <d v="2019-03-29T00:00:00"/>
    <x v="0"/>
    <x v="4"/>
    <s v="Y"/>
    <x v="0"/>
    <n v="45"/>
    <d v="1900-03-04T12:02:23"/>
    <n v="1"/>
    <x v="4"/>
    <d v="2019-03-29T00:00:00"/>
    <x v="6"/>
  </r>
  <r>
    <s v="ID1550"/>
    <d v="2019-03-30T00:00:00"/>
    <x v="2"/>
    <x v="1"/>
    <s v="Y"/>
    <x v="0"/>
    <n v="24"/>
    <d v="1900-03-04T13:02:23"/>
    <n v="4"/>
    <x v="4"/>
    <d v="2019-03-30T00:00:00"/>
    <x v="6"/>
  </r>
  <r>
    <s v="ID1551"/>
    <d v="2019-03-31T00:00:00"/>
    <x v="5"/>
    <x v="2"/>
    <s v="Y"/>
    <x v="0"/>
    <n v="70"/>
    <d v="1900-03-04T14:02:23"/>
    <n v="1"/>
    <x v="4"/>
    <d v="2019-03-31T00:00:00"/>
    <x v="6"/>
  </r>
  <r>
    <s v="ID1552"/>
    <d v="2019-04-01T00:00:00"/>
    <x v="6"/>
    <x v="4"/>
    <s v="Y"/>
    <x v="0"/>
    <n v="101"/>
    <d v="1900-03-04T15:02:23"/>
    <n v="5"/>
    <x v="4"/>
    <d v="2019-04-01T00:00:00"/>
    <x v="6"/>
  </r>
  <r>
    <s v="ID1553"/>
    <d v="2019-04-02T00:00:00"/>
    <x v="7"/>
    <x v="4"/>
    <s v="Y"/>
    <x v="0"/>
    <n v="23"/>
    <d v="1900-03-04T16:02:23"/>
    <n v="3"/>
    <x v="4"/>
    <d v="2019-04-02T00:00:00"/>
    <x v="6"/>
  </r>
  <r>
    <s v="ID1554"/>
    <d v="2019-04-03T00:00:00"/>
    <x v="5"/>
    <x v="0"/>
    <s v="Y"/>
    <x v="1"/>
    <n v="86"/>
    <d v="1900-03-04T17:02:23"/>
    <n v="3"/>
    <x v="4"/>
    <d v="2019-04-03T00:00:00"/>
    <x v="6"/>
  </r>
  <r>
    <s v="ID1555"/>
    <d v="2019-04-04T00:00:00"/>
    <x v="7"/>
    <x v="3"/>
    <s v="Y"/>
    <x v="0"/>
    <n v="25"/>
    <d v="1900-03-04T18:02:23"/>
    <n v="2"/>
    <x v="4"/>
    <d v="2019-04-04T00:00:00"/>
    <x v="6"/>
  </r>
  <r>
    <s v="ID1556"/>
    <d v="2019-04-05T00:00:00"/>
    <x v="4"/>
    <x v="3"/>
    <s v="Y"/>
    <x v="0"/>
    <n v="46"/>
    <d v="1900-03-04T19:02:23"/>
    <n v="4"/>
    <x v="4"/>
    <d v="2019-04-05T00:00:00"/>
    <x v="6"/>
  </r>
  <r>
    <s v="ID1557"/>
    <d v="2019-04-06T00:00:00"/>
    <x v="0"/>
    <x v="4"/>
    <s v="Y"/>
    <x v="0"/>
    <n v="45"/>
    <d v="1900-03-04T20:02:23"/>
    <n v="4"/>
    <x v="4"/>
    <d v="2019-04-06T00:00:00"/>
    <x v="6"/>
  </r>
  <r>
    <s v="ID1558"/>
    <d v="2019-04-07T00:00:00"/>
    <x v="1"/>
    <x v="1"/>
    <s v="N"/>
    <x v="1"/>
    <s v=""/>
    <d v="1900-03-04T21:02:23"/>
    <s v=""/>
    <x v="4"/>
    <d v="2019-04-07T00:00:00"/>
    <x v="6"/>
  </r>
  <r>
    <s v="ID1559"/>
    <d v="2019-04-08T00:00:00"/>
    <x v="3"/>
    <x v="1"/>
    <s v="Y"/>
    <x v="0"/>
    <n v="93"/>
    <d v="1900-03-04T22:02:23"/>
    <n v="3"/>
    <x v="4"/>
    <d v="2019-04-08T00:00:00"/>
    <x v="6"/>
  </r>
  <r>
    <s v="ID1560"/>
    <d v="2019-04-09T00:00:00"/>
    <x v="5"/>
    <x v="2"/>
    <s v="Y"/>
    <x v="0"/>
    <n v="61"/>
    <d v="1900-03-04T23:02:23"/>
    <n v="1"/>
    <x v="4"/>
    <d v="2019-04-09T00:00:00"/>
    <x v="6"/>
  </r>
  <r>
    <s v="ID1561"/>
    <d v="2019-04-10T00:00:00"/>
    <x v="0"/>
    <x v="4"/>
    <s v="N"/>
    <x v="1"/>
    <s v=""/>
    <d v="1900-03-05T00:02:23"/>
    <s v=""/>
    <x v="4"/>
    <d v="2019-04-10T00:00:00"/>
    <x v="6"/>
  </r>
  <r>
    <s v="ID1562"/>
    <d v="2019-04-11T00:00:00"/>
    <x v="4"/>
    <x v="4"/>
    <s v="Y"/>
    <x v="0"/>
    <n v="66"/>
    <d v="1900-03-05T01:02:23"/>
    <n v="3"/>
    <x v="4"/>
    <d v="2019-04-11T00:00:00"/>
    <x v="6"/>
  </r>
  <r>
    <s v="ID1563"/>
    <d v="2019-04-12T00:00:00"/>
    <x v="3"/>
    <x v="0"/>
    <s v="Y"/>
    <x v="0"/>
    <n v="29"/>
    <d v="1900-03-05T02:02:23"/>
    <n v="3"/>
    <x v="4"/>
    <d v="2019-04-12T00:00:00"/>
    <x v="6"/>
  </r>
  <r>
    <s v="ID1564"/>
    <d v="2019-04-13T00:00:00"/>
    <x v="3"/>
    <x v="3"/>
    <s v="Y"/>
    <x v="0"/>
    <n v="67"/>
    <d v="1900-03-05T03:02:23"/>
    <n v="2"/>
    <x v="4"/>
    <d v="2019-04-13T00:00:00"/>
    <x v="6"/>
  </r>
  <r>
    <s v="ID1565"/>
    <d v="2019-04-14T00:00:00"/>
    <x v="7"/>
    <x v="0"/>
    <s v="Y"/>
    <x v="0"/>
    <n v="94"/>
    <d v="1900-03-05T04:02:23"/>
    <n v="4"/>
    <x v="4"/>
    <d v="2019-04-14T00:00:00"/>
    <x v="6"/>
  </r>
  <r>
    <s v="ID1566"/>
    <d v="2019-04-15T00:00:00"/>
    <x v="5"/>
    <x v="4"/>
    <s v="Y"/>
    <x v="1"/>
    <n v="80"/>
    <d v="1900-03-05T05:02:23"/>
    <n v="4"/>
    <x v="4"/>
    <d v="2019-04-15T00:00:00"/>
    <x v="6"/>
  </r>
  <r>
    <s v="ID1567"/>
    <d v="2019-04-16T00:00:00"/>
    <x v="7"/>
    <x v="2"/>
    <s v="Y"/>
    <x v="0"/>
    <n v="27"/>
    <d v="1900-03-05T06:02:23"/>
    <n v="4"/>
    <x v="4"/>
    <d v="2019-04-16T00:00:00"/>
    <x v="6"/>
  </r>
  <r>
    <s v="ID1568"/>
    <d v="2019-04-17T00:00:00"/>
    <x v="7"/>
    <x v="4"/>
    <s v="Y"/>
    <x v="0"/>
    <n v="41"/>
    <d v="1900-03-05T07:02:23"/>
    <n v="4"/>
    <x v="4"/>
    <d v="2019-04-17T00:00:00"/>
    <x v="6"/>
  </r>
  <r>
    <s v="ID1569"/>
    <d v="2019-04-18T00:00:00"/>
    <x v="6"/>
    <x v="1"/>
    <s v="Y"/>
    <x v="0"/>
    <n v="84"/>
    <d v="1900-03-05T08:02:23"/>
    <n v="4"/>
    <x v="4"/>
    <d v="2019-04-18T00:00:00"/>
    <x v="6"/>
  </r>
  <r>
    <s v="ID1570"/>
    <d v="2019-04-19T00:00:00"/>
    <x v="3"/>
    <x v="0"/>
    <s v="Y"/>
    <x v="0"/>
    <n v="121"/>
    <d v="1900-03-05T09:02:23"/>
    <n v="4"/>
    <x v="4"/>
    <d v="2019-04-19T00:00:00"/>
    <x v="6"/>
  </r>
  <r>
    <s v="ID1571"/>
    <d v="2019-04-20T00:00:00"/>
    <x v="0"/>
    <x v="2"/>
    <s v="Y"/>
    <x v="0"/>
    <n v="61"/>
    <d v="1900-03-05T10:02:23"/>
    <n v="1"/>
    <x v="4"/>
    <d v="2019-04-20T00:00:00"/>
    <x v="6"/>
  </r>
  <r>
    <s v="ID1572"/>
    <d v="2019-04-21T00:00:00"/>
    <x v="6"/>
    <x v="3"/>
    <s v="N"/>
    <x v="1"/>
    <s v=""/>
    <d v="1900-03-05T11:02:23"/>
    <s v=""/>
    <x v="4"/>
    <d v="2019-04-21T00:00:00"/>
    <x v="6"/>
  </r>
  <r>
    <s v="ID1573"/>
    <d v="2019-04-22T00:00:00"/>
    <x v="0"/>
    <x v="2"/>
    <s v="Y"/>
    <x v="0"/>
    <n v="54"/>
    <d v="1900-03-05T12:02:23"/>
    <n v="2"/>
    <x v="4"/>
    <d v="2019-04-22T00:00:00"/>
    <x v="6"/>
  </r>
  <r>
    <s v="ID1574"/>
    <d v="2019-04-23T00:00:00"/>
    <x v="2"/>
    <x v="4"/>
    <s v="Y"/>
    <x v="0"/>
    <n v="82"/>
    <d v="1900-03-05T13:02:23"/>
    <n v="5"/>
    <x v="4"/>
    <d v="2019-04-23T00:00:00"/>
    <x v="6"/>
  </r>
  <r>
    <s v="ID1575"/>
    <d v="2019-04-24T00:00:00"/>
    <x v="3"/>
    <x v="3"/>
    <s v="Y"/>
    <x v="0"/>
    <n v="55"/>
    <d v="1900-03-05T14:02:23"/>
    <n v="4"/>
    <x v="4"/>
    <d v="2019-04-24T00:00:00"/>
    <x v="0"/>
  </r>
  <r>
    <s v="ID1576"/>
    <d v="2019-04-25T00:00:00"/>
    <x v="4"/>
    <x v="3"/>
    <s v="N"/>
    <x v="1"/>
    <s v=""/>
    <d v="1900-03-05T15:02:23"/>
    <s v=""/>
    <x v="4"/>
    <d v="2019-04-25T00:00:00"/>
    <x v="0"/>
  </r>
  <r>
    <s v="ID1577"/>
    <d v="2019-04-26T00:00:00"/>
    <x v="7"/>
    <x v="2"/>
    <s v="Y"/>
    <x v="0"/>
    <n v="87"/>
    <d v="1900-03-05T16:02:23"/>
    <n v="5"/>
    <x v="4"/>
    <d v="2019-04-26T00:00:00"/>
    <x v="0"/>
  </r>
  <r>
    <s v="ID1578"/>
    <d v="2019-04-27T00:00:00"/>
    <x v="3"/>
    <x v="2"/>
    <s v="N"/>
    <x v="1"/>
    <s v=""/>
    <d v="1900-03-05T17:02:23"/>
    <s v=""/>
    <x v="4"/>
    <d v="2019-04-27T00:00:00"/>
    <x v="0"/>
  </r>
  <r>
    <s v="ID1579"/>
    <d v="2019-04-28T00:00:00"/>
    <x v="3"/>
    <x v="3"/>
    <s v="Y"/>
    <x v="0"/>
    <n v="22"/>
    <d v="1900-03-05T18:02:23"/>
    <n v="3"/>
    <x v="4"/>
    <d v="2019-04-28T00:00:00"/>
    <x v="0"/>
  </r>
  <r>
    <s v="ID1580"/>
    <d v="2019-04-29T00:00:00"/>
    <x v="2"/>
    <x v="2"/>
    <s v="N"/>
    <x v="1"/>
    <s v=""/>
    <d v="1900-03-05T19:02:23"/>
    <s v=""/>
    <x v="4"/>
    <d v="2019-04-29T00:00:00"/>
    <x v="0"/>
  </r>
  <r>
    <s v="ID1581"/>
    <d v="2019-04-30T00:00:00"/>
    <x v="7"/>
    <x v="4"/>
    <s v="Y"/>
    <x v="0"/>
    <n v="95"/>
    <d v="1900-03-05T20:02:23"/>
    <n v="5"/>
    <x v="4"/>
    <d v="2019-04-30T00:00:00"/>
    <x v="0"/>
  </r>
  <r>
    <s v="ID1582"/>
    <d v="2019-05-01T00:00:00"/>
    <x v="7"/>
    <x v="1"/>
    <s v="Y"/>
    <x v="0"/>
    <n v="23"/>
    <d v="1900-03-05T21:02:23"/>
    <n v="4"/>
    <x v="4"/>
    <d v="2019-05-01T00:00:00"/>
    <x v="0"/>
  </r>
  <r>
    <s v="ID1583"/>
    <d v="2019-05-02T00:00:00"/>
    <x v="3"/>
    <x v="3"/>
    <s v="Y"/>
    <x v="0"/>
    <n v="43"/>
    <d v="1900-03-05T22:02:23"/>
    <n v="4"/>
    <x v="4"/>
    <d v="2019-05-02T00:00:00"/>
    <x v="0"/>
  </r>
  <r>
    <s v="ID1584"/>
    <d v="2019-05-03T00:00:00"/>
    <x v="1"/>
    <x v="2"/>
    <s v="N"/>
    <x v="1"/>
    <s v=""/>
    <d v="1900-03-05T23:02:23"/>
    <s v=""/>
    <x v="4"/>
    <d v="2019-05-03T00:00:00"/>
    <x v="0"/>
  </r>
  <r>
    <s v="ID1585"/>
    <d v="2019-05-04T00:00:00"/>
    <x v="5"/>
    <x v="0"/>
    <s v="Y"/>
    <x v="0"/>
    <n v="118"/>
    <d v="1900-03-06T00:02:23"/>
    <n v="3"/>
    <x v="4"/>
    <d v="2019-05-04T00:00:00"/>
    <x v="0"/>
  </r>
  <r>
    <s v="ID1586"/>
    <d v="2019-05-05T00:00:00"/>
    <x v="4"/>
    <x v="2"/>
    <s v="Y"/>
    <x v="0"/>
    <n v="94"/>
    <d v="1900-03-06T01:02:23"/>
    <n v="3"/>
    <x v="4"/>
    <d v="2019-05-05T00:00:00"/>
    <x v="0"/>
  </r>
  <r>
    <s v="ID1587"/>
    <d v="2019-05-06T00:00:00"/>
    <x v="0"/>
    <x v="1"/>
    <s v="Y"/>
    <x v="0"/>
    <n v="59"/>
    <d v="1900-03-06T02:02:23"/>
    <n v="4"/>
    <x v="4"/>
    <d v="2019-05-06T00:00:00"/>
    <x v="0"/>
  </r>
  <r>
    <s v="ID1588"/>
    <d v="2019-05-07T00:00:00"/>
    <x v="4"/>
    <x v="1"/>
    <s v="N"/>
    <x v="1"/>
    <s v=""/>
    <d v="1900-03-06T03:02:23"/>
    <s v=""/>
    <x v="4"/>
    <d v="2019-05-07T00:00:00"/>
    <x v="0"/>
  </r>
  <r>
    <s v="ID1589"/>
    <d v="2019-05-08T00:00:00"/>
    <x v="2"/>
    <x v="3"/>
    <s v="Y"/>
    <x v="0"/>
    <n v="92"/>
    <d v="1900-03-06T04:02:23"/>
    <n v="5"/>
    <x v="4"/>
    <d v="2019-05-08T00:00:00"/>
    <x v="0"/>
  </r>
  <r>
    <s v="ID1590"/>
    <d v="2019-05-09T00:00:00"/>
    <x v="4"/>
    <x v="1"/>
    <s v="Y"/>
    <x v="0"/>
    <n v="51"/>
    <d v="1900-03-06T05:02:23"/>
    <n v="2"/>
    <x v="4"/>
    <d v="2019-05-09T00:00:00"/>
    <x v="0"/>
  </r>
  <r>
    <s v="ID1591"/>
    <d v="2019-05-10T00:00:00"/>
    <x v="0"/>
    <x v="2"/>
    <s v="N"/>
    <x v="1"/>
    <s v=""/>
    <d v="1900-03-06T06:02:23"/>
    <s v=""/>
    <x v="4"/>
    <d v="2019-05-10T00:00:00"/>
    <x v="0"/>
  </r>
  <r>
    <s v="ID1592"/>
    <d v="2019-05-11T00:00:00"/>
    <x v="3"/>
    <x v="1"/>
    <s v="Y"/>
    <x v="0"/>
    <n v="11"/>
    <d v="1900-03-06T07:02:23"/>
    <n v="5"/>
    <x v="4"/>
    <d v="2019-05-11T00:00:00"/>
    <x v="0"/>
  </r>
  <r>
    <s v="ID1593"/>
    <d v="2019-05-12T00:00:00"/>
    <x v="5"/>
    <x v="2"/>
    <s v="Y"/>
    <x v="0"/>
    <n v="62"/>
    <d v="1900-03-06T08:02:23"/>
    <n v="1"/>
    <x v="4"/>
    <d v="2019-05-12T00:00:00"/>
    <x v="0"/>
  </r>
  <r>
    <s v="ID1594"/>
    <d v="2019-05-13T00:00:00"/>
    <x v="5"/>
    <x v="1"/>
    <s v="Y"/>
    <x v="0"/>
    <n v="122"/>
    <d v="1900-03-06T09:02:23"/>
    <n v="3"/>
    <x v="4"/>
    <d v="2019-05-13T00:00:00"/>
    <x v="0"/>
  </r>
  <r>
    <s v="ID1595"/>
    <d v="2019-05-14T00:00:00"/>
    <x v="7"/>
    <x v="4"/>
    <s v="Y"/>
    <x v="0"/>
    <n v="37"/>
    <d v="1900-03-06T10:02:23"/>
    <n v="3"/>
    <x v="4"/>
    <d v="2019-05-14T00:00:00"/>
    <x v="0"/>
  </r>
  <r>
    <s v="ID1596"/>
    <d v="2019-05-15T00:00:00"/>
    <x v="2"/>
    <x v="2"/>
    <s v="Y"/>
    <x v="1"/>
    <n v="42"/>
    <d v="1900-03-06T11:02:23"/>
    <n v="4"/>
    <x v="4"/>
    <d v="2019-05-15T00:00:00"/>
    <x v="0"/>
  </r>
  <r>
    <s v="ID1597"/>
    <d v="2019-05-16T00:00:00"/>
    <x v="0"/>
    <x v="1"/>
    <s v="Y"/>
    <x v="0"/>
    <n v="112"/>
    <d v="1900-03-06T12:02:23"/>
    <n v="3"/>
    <x v="4"/>
    <d v="2019-05-16T00:00:00"/>
    <x v="0"/>
  </r>
  <r>
    <s v="ID1598"/>
    <d v="2019-05-17T00:00:00"/>
    <x v="6"/>
    <x v="2"/>
    <s v="Y"/>
    <x v="0"/>
    <n v="98"/>
    <d v="1900-03-06T13:02:23"/>
    <n v="4"/>
    <x v="4"/>
    <d v="2019-05-17T00:00:00"/>
    <x v="0"/>
  </r>
  <r>
    <s v="ID1599"/>
    <d v="2019-05-18T00:00:00"/>
    <x v="2"/>
    <x v="2"/>
    <s v="Y"/>
    <x v="0"/>
    <n v="105"/>
    <d v="1900-03-06T14:02:23"/>
    <n v="2"/>
    <x v="4"/>
    <d v="2019-05-18T00:00:00"/>
    <x v="0"/>
  </r>
  <r>
    <s v="ID1600"/>
    <d v="2019-05-19T00:00:00"/>
    <x v="0"/>
    <x v="1"/>
    <s v="Y"/>
    <x v="0"/>
    <n v="78"/>
    <d v="1900-03-06T15:02:23"/>
    <n v="5"/>
    <x v="4"/>
    <d v="2019-05-19T00:00:00"/>
    <x v="0"/>
  </r>
  <r>
    <s v="ID1601"/>
    <d v="2019-05-20T00:00:00"/>
    <x v="6"/>
    <x v="0"/>
    <s v="Y"/>
    <x v="0"/>
    <n v="68"/>
    <d v="1900-03-06T16:02:23"/>
    <n v="4"/>
    <x v="4"/>
    <d v="2019-05-20T00:00:00"/>
    <x v="0"/>
  </r>
  <r>
    <s v="ID1602"/>
    <d v="2019-05-21T00:00:00"/>
    <x v="4"/>
    <x v="0"/>
    <s v="Y"/>
    <x v="0"/>
    <n v="17"/>
    <d v="1900-03-06T17:02:23"/>
    <n v="3"/>
    <x v="4"/>
    <d v="2019-05-21T00:00:00"/>
    <x v="0"/>
  </r>
  <r>
    <s v="ID1603"/>
    <d v="2019-05-22T00:00:00"/>
    <x v="0"/>
    <x v="3"/>
    <s v="Y"/>
    <x v="0"/>
    <n v="23"/>
    <d v="1900-03-06T18:02:23"/>
    <n v="4"/>
    <x v="4"/>
    <d v="2019-05-22T00:00:00"/>
    <x v="0"/>
  </r>
  <r>
    <s v="ID1604"/>
    <d v="2019-05-23T00:00:00"/>
    <x v="0"/>
    <x v="3"/>
    <s v="Y"/>
    <x v="0"/>
    <n v="39"/>
    <d v="1900-03-06T19:02:23"/>
    <n v="1"/>
    <x v="4"/>
    <d v="2019-05-23T00:00:00"/>
    <x v="0"/>
  </r>
  <r>
    <s v="ID1605"/>
    <d v="2019-05-24T00:00:00"/>
    <x v="3"/>
    <x v="0"/>
    <s v="Y"/>
    <x v="0"/>
    <n v="102"/>
    <d v="1900-03-06T20:02:23"/>
    <n v="3"/>
    <x v="4"/>
    <d v="2019-05-24T00:00:00"/>
    <x v="0"/>
  </r>
  <r>
    <s v="ID1606"/>
    <d v="2019-05-25T00:00:00"/>
    <x v="7"/>
    <x v="3"/>
    <s v="Y"/>
    <x v="1"/>
    <n v="75"/>
    <d v="1900-03-06T21:02:23"/>
    <n v="3"/>
    <x v="4"/>
    <d v="2019-05-25T00:00:00"/>
    <x v="0"/>
  </r>
  <r>
    <s v="ID1607"/>
    <d v="2019-05-26T00:00:00"/>
    <x v="1"/>
    <x v="0"/>
    <s v="Y"/>
    <x v="0"/>
    <n v="14"/>
    <d v="1900-03-06T22:02:23"/>
    <n v="4"/>
    <x v="4"/>
    <d v="2019-05-26T00:00:00"/>
    <x v="0"/>
  </r>
  <r>
    <s v="ID1608"/>
    <d v="2019-05-27T00:00:00"/>
    <x v="7"/>
    <x v="2"/>
    <s v="Y"/>
    <x v="0"/>
    <n v="77"/>
    <d v="1900-03-06T23:02:23"/>
    <n v="3"/>
    <x v="4"/>
    <d v="2019-05-27T00:00:00"/>
    <x v="0"/>
  </r>
  <r>
    <s v="ID1609"/>
    <d v="2019-05-28T00:00:00"/>
    <x v="0"/>
    <x v="4"/>
    <s v="Y"/>
    <x v="1"/>
    <n v="83"/>
    <d v="1900-03-07T00:02:23"/>
    <n v="4"/>
    <x v="4"/>
    <d v="2019-05-28T00:00:00"/>
    <x v="0"/>
  </r>
  <r>
    <s v="ID1610"/>
    <d v="2019-05-29T00:00:00"/>
    <x v="2"/>
    <x v="1"/>
    <s v="N"/>
    <x v="1"/>
    <s v=""/>
    <d v="1900-03-07T01:02:23"/>
    <s v=""/>
    <x v="4"/>
    <d v="2019-05-29T00:00:00"/>
    <x v="0"/>
  </r>
  <r>
    <s v="ID1611"/>
    <d v="2019-05-30T00:00:00"/>
    <x v="2"/>
    <x v="0"/>
    <s v="N"/>
    <x v="1"/>
    <s v=""/>
    <d v="1900-03-07T02:02:23"/>
    <s v=""/>
    <x v="4"/>
    <d v="2019-05-30T00:00:00"/>
    <x v="0"/>
  </r>
  <r>
    <s v="ID1612"/>
    <d v="2019-05-31T00:00:00"/>
    <x v="7"/>
    <x v="3"/>
    <s v="Y"/>
    <x v="0"/>
    <n v="65"/>
    <d v="1900-03-07T03:02:23"/>
    <n v="5"/>
    <x v="4"/>
    <d v="2019-05-31T00:00:00"/>
    <x v="0"/>
  </r>
  <r>
    <s v="ID1613"/>
    <d v="2019-06-01T00:00:00"/>
    <x v="1"/>
    <x v="0"/>
    <s v="Y"/>
    <x v="0"/>
    <n v="23"/>
    <d v="1900-03-07T04:02:23"/>
    <n v="4"/>
    <x v="4"/>
    <d v="2019-06-01T00:00:00"/>
    <x v="0"/>
  </r>
  <r>
    <s v="ID1614"/>
    <d v="2019-06-02T00:00:00"/>
    <x v="4"/>
    <x v="4"/>
    <s v="Y"/>
    <x v="0"/>
    <n v="34"/>
    <d v="1900-03-07T05:02:23"/>
    <n v="3"/>
    <x v="4"/>
    <d v="2019-06-02T00:00:00"/>
    <x v="0"/>
  </r>
  <r>
    <s v="ID1615"/>
    <d v="2019-06-03T00:00:00"/>
    <x v="0"/>
    <x v="1"/>
    <s v="Y"/>
    <x v="0"/>
    <n v="45"/>
    <d v="1900-03-07T06:02:23"/>
    <n v="3"/>
    <x v="4"/>
    <d v="2019-06-03T00:00:00"/>
    <x v="0"/>
  </r>
  <r>
    <s v="ID1616"/>
    <d v="2019-06-04T00:00:00"/>
    <x v="0"/>
    <x v="1"/>
    <s v="Y"/>
    <x v="0"/>
    <n v="29"/>
    <d v="1900-03-07T07:02:23"/>
    <n v="3"/>
    <x v="4"/>
    <d v="2019-06-04T00:00:00"/>
    <x v="0"/>
  </r>
  <r>
    <s v="ID1617"/>
    <d v="2019-06-05T00:00:00"/>
    <x v="2"/>
    <x v="0"/>
    <s v="Y"/>
    <x v="0"/>
    <n v="84"/>
    <d v="1900-03-07T08:02:23"/>
    <n v="3"/>
    <x v="4"/>
    <d v="2019-06-05T00:00:00"/>
    <x v="0"/>
  </r>
  <r>
    <s v="ID1618"/>
    <d v="2019-06-06T00:00:00"/>
    <x v="5"/>
    <x v="2"/>
    <s v="Y"/>
    <x v="1"/>
    <n v="105"/>
    <d v="1900-03-07T09:02:23"/>
    <n v="3"/>
    <x v="4"/>
    <d v="2019-06-06T00:00:00"/>
    <x v="0"/>
  </r>
  <r>
    <s v="ID1619"/>
    <d v="2019-06-07T00:00:00"/>
    <x v="0"/>
    <x v="2"/>
    <s v="Y"/>
    <x v="0"/>
    <n v="75"/>
    <d v="1900-03-07T10:02:23"/>
    <n v="2"/>
    <x v="4"/>
    <d v="2019-06-07T00:00:00"/>
    <x v="0"/>
  </r>
  <r>
    <s v="ID1620"/>
    <d v="2019-06-08T00:00:00"/>
    <x v="4"/>
    <x v="0"/>
    <s v="Y"/>
    <x v="0"/>
    <n v="20"/>
    <d v="1900-03-07T11:02:23"/>
    <n v="3"/>
    <x v="4"/>
    <d v="2019-06-08T00:00:00"/>
    <x v="0"/>
  </r>
  <r>
    <s v="ID1621"/>
    <d v="2019-06-09T00:00:00"/>
    <x v="3"/>
    <x v="3"/>
    <s v="Y"/>
    <x v="0"/>
    <n v="88"/>
    <d v="1900-03-07T12:02:23"/>
    <n v="5"/>
    <x v="4"/>
    <d v="2019-06-09T00:00:00"/>
    <x v="0"/>
  </r>
  <r>
    <s v="ID1622"/>
    <d v="2019-06-10T00:00:00"/>
    <x v="2"/>
    <x v="1"/>
    <s v="Y"/>
    <x v="0"/>
    <n v="93"/>
    <d v="1900-03-07T13:02:23"/>
    <n v="5"/>
    <x v="4"/>
    <d v="2019-06-10T00:00:00"/>
    <x v="0"/>
  </r>
  <r>
    <s v="ID1623"/>
    <d v="2019-06-11T00:00:00"/>
    <x v="7"/>
    <x v="1"/>
    <s v="Y"/>
    <x v="0"/>
    <n v="65"/>
    <d v="1900-03-07T14:02:23"/>
    <n v="3"/>
    <x v="4"/>
    <d v="2019-06-11T00:00:00"/>
    <x v="0"/>
  </r>
  <r>
    <s v="ID1624"/>
    <d v="2019-06-12T00:00:00"/>
    <x v="1"/>
    <x v="2"/>
    <s v="N"/>
    <x v="1"/>
    <s v=""/>
    <d v="1900-03-07T15:02:23"/>
    <s v=""/>
    <x v="4"/>
    <d v="2019-06-12T00:00:00"/>
    <x v="0"/>
  </r>
  <r>
    <s v="ID1625"/>
    <d v="2019-06-13T00:00:00"/>
    <x v="5"/>
    <x v="4"/>
    <s v="N"/>
    <x v="1"/>
    <s v=""/>
    <d v="1900-03-07T16:02:23"/>
    <s v=""/>
    <x v="4"/>
    <d v="2019-06-13T00:00:00"/>
    <x v="0"/>
  </r>
  <r>
    <s v="ID1626"/>
    <d v="2019-06-14T00:00:00"/>
    <x v="5"/>
    <x v="1"/>
    <s v="N"/>
    <x v="1"/>
    <s v=""/>
    <d v="1900-03-07T17:02:23"/>
    <s v=""/>
    <x v="4"/>
    <d v="2019-06-14T00:00:00"/>
    <x v="0"/>
  </r>
  <r>
    <s v="ID1627"/>
    <d v="2019-06-15T00:00:00"/>
    <x v="3"/>
    <x v="2"/>
    <s v="Y"/>
    <x v="1"/>
    <n v="124"/>
    <d v="1900-03-07T18:02:23"/>
    <n v="5"/>
    <x v="4"/>
    <d v="2019-06-15T00:00:00"/>
    <x v="0"/>
  </r>
  <r>
    <s v="ID1628"/>
    <d v="2019-06-16T00:00:00"/>
    <x v="6"/>
    <x v="0"/>
    <s v="Y"/>
    <x v="0"/>
    <n v="44"/>
    <d v="1900-03-07T19:02:23"/>
    <n v="4"/>
    <x v="4"/>
    <d v="2019-06-16T00:00:00"/>
    <x v="0"/>
  </r>
  <r>
    <s v="ID1629"/>
    <d v="2019-06-17T00:00:00"/>
    <x v="3"/>
    <x v="3"/>
    <s v="Y"/>
    <x v="0"/>
    <n v="28"/>
    <d v="1900-03-07T20:02:23"/>
    <n v="4"/>
    <x v="4"/>
    <d v="2019-06-17T00:00:00"/>
    <x v="0"/>
  </r>
  <r>
    <s v="ID1630"/>
    <d v="2019-06-18T00:00:00"/>
    <x v="0"/>
    <x v="4"/>
    <s v="Y"/>
    <x v="1"/>
    <n v="43"/>
    <d v="1900-03-07T21:02:23"/>
    <n v="4"/>
    <x v="4"/>
    <d v="2019-06-18T00:00:00"/>
    <x v="0"/>
  </r>
  <r>
    <s v="ID1631"/>
    <d v="2019-06-19T00:00:00"/>
    <x v="2"/>
    <x v="1"/>
    <s v="N"/>
    <x v="1"/>
    <s v=""/>
    <d v="1900-03-07T22:02:23"/>
    <s v=""/>
    <x v="4"/>
    <d v="2019-06-19T00:00:00"/>
    <x v="0"/>
  </r>
  <r>
    <s v="ID1632"/>
    <d v="2019-06-20T00:00:00"/>
    <x v="2"/>
    <x v="3"/>
    <s v="Y"/>
    <x v="0"/>
    <n v="53"/>
    <d v="1900-03-07T23:02:23"/>
    <n v="4"/>
    <x v="4"/>
    <d v="2019-06-20T00:00:00"/>
    <x v="0"/>
  </r>
  <r>
    <s v="ID1633"/>
    <d v="2019-06-21T00:00:00"/>
    <x v="0"/>
    <x v="0"/>
    <s v="Y"/>
    <x v="0"/>
    <n v="84"/>
    <d v="1900-03-08T00:02:23"/>
    <n v="4"/>
    <x v="4"/>
    <d v="2019-06-21T00:00:00"/>
    <x v="1"/>
  </r>
  <r>
    <s v="ID1634"/>
    <d v="2019-06-22T00:00:00"/>
    <x v="1"/>
    <x v="2"/>
    <s v="Y"/>
    <x v="0"/>
    <n v="84"/>
    <d v="1900-03-08T01:02:23"/>
    <n v="5"/>
    <x v="4"/>
    <d v="2019-06-22T00:00:00"/>
    <x v="1"/>
  </r>
  <r>
    <s v="ID1635"/>
    <d v="2019-06-23T00:00:00"/>
    <x v="7"/>
    <x v="3"/>
    <s v="Y"/>
    <x v="0"/>
    <n v="12"/>
    <d v="1900-03-08T02:02:23"/>
    <n v="5"/>
    <x v="4"/>
    <d v="2019-06-23T00:00:00"/>
    <x v="1"/>
  </r>
  <r>
    <s v="ID1636"/>
    <d v="2019-06-24T00:00:00"/>
    <x v="4"/>
    <x v="0"/>
    <s v="Y"/>
    <x v="0"/>
    <n v="85"/>
    <d v="1900-03-08T03:02:23"/>
    <n v="3"/>
    <x v="4"/>
    <d v="2019-06-24T00:00:00"/>
    <x v="1"/>
  </r>
  <r>
    <s v="ID1637"/>
    <d v="2019-06-25T00:00:00"/>
    <x v="0"/>
    <x v="4"/>
    <s v="Y"/>
    <x v="0"/>
    <n v="124"/>
    <d v="1900-03-08T04:02:23"/>
    <n v="4"/>
    <x v="4"/>
    <d v="2019-06-25T00:00:00"/>
    <x v="1"/>
  </r>
  <r>
    <s v="ID1638"/>
    <d v="2019-06-26T00:00:00"/>
    <x v="1"/>
    <x v="2"/>
    <s v="Y"/>
    <x v="1"/>
    <n v="92"/>
    <d v="1900-03-08T05:02:23"/>
    <n v="5"/>
    <x v="4"/>
    <d v="2019-06-26T00:00:00"/>
    <x v="1"/>
  </r>
  <r>
    <s v="ID1639"/>
    <d v="2019-06-27T00:00:00"/>
    <x v="2"/>
    <x v="1"/>
    <s v="Y"/>
    <x v="0"/>
    <n v="116"/>
    <d v="1900-03-08T06:02:23"/>
    <n v="1"/>
    <x v="4"/>
    <d v="2019-06-27T00:00:00"/>
    <x v="1"/>
  </r>
  <r>
    <s v="ID1640"/>
    <d v="2019-06-28T00:00:00"/>
    <x v="5"/>
    <x v="4"/>
    <s v="Y"/>
    <x v="0"/>
    <n v="118"/>
    <d v="1900-03-08T07:02:23"/>
    <n v="2"/>
    <x v="4"/>
    <d v="2019-06-28T00:00:00"/>
    <x v="1"/>
  </r>
  <r>
    <s v="ID1641"/>
    <d v="2019-06-29T00:00:00"/>
    <x v="3"/>
    <x v="1"/>
    <s v="Y"/>
    <x v="0"/>
    <n v="99"/>
    <d v="1900-03-08T08:02:23"/>
    <n v="2"/>
    <x v="4"/>
    <d v="2019-06-29T00:00:00"/>
    <x v="1"/>
  </r>
  <r>
    <s v="ID1642"/>
    <d v="2019-06-30T00:00:00"/>
    <x v="5"/>
    <x v="2"/>
    <s v="Y"/>
    <x v="0"/>
    <n v="77"/>
    <d v="1900-03-08T09:02:23"/>
    <n v="4"/>
    <x v="4"/>
    <d v="2019-06-30T00:00:00"/>
    <x v="1"/>
  </r>
  <r>
    <s v="ID1643"/>
    <d v="2019-07-01T00:00:00"/>
    <x v="4"/>
    <x v="1"/>
    <s v="Y"/>
    <x v="0"/>
    <n v="57"/>
    <d v="1900-03-08T10:02:23"/>
    <n v="5"/>
    <x v="4"/>
    <d v="2019-07-01T00:00:00"/>
    <x v="1"/>
  </r>
  <r>
    <s v="ID1644"/>
    <d v="2019-07-02T00:00:00"/>
    <x v="6"/>
    <x v="4"/>
    <s v="Y"/>
    <x v="0"/>
    <n v="113"/>
    <d v="1900-03-08T11:02:23"/>
    <n v="3"/>
    <x v="4"/>
    <d v="2019-07-02T00:00:00"/>
    <x v="1"/>
  </r>
  <r>
    <s v="ID1645"/>
    <d v="2019-07-03T00:00:00"/>
    <x v="1"/>
    <x v="2"/>
    <s v="Y"/>
    <x v="0"/>
    <n v="22"/>
    <d v="1900-03-08T12:02:23"/>
    <n v="3"/>
    <x v="4"/>
    <d v="2019-07-03T00:00:00"/>
    <x v="1"/>
  </r>
  <r>
    <s v="ID1646"/>
    <d v="2019-07-04T00:00:00"/>
    <x v="0"/>
    <x v="2"/>
    <s v="Y"/>
    <x v="0"/>
    <n v="20"/>
    <d v="1900-03-08T13:02:23"/>
    <n v="4"/>
    <x v="4"/>
    <d v="2019-07-04T00:00:00"/>
    <x v="1"/>
  </r>
  <r>
    <s v="ID1647"/>
    <d v="2019-07-05T00:00:00"/>
    <x v="7"/>
    <x v="4"/>
    <s v="N"/>
    <x v="1"/>
    <s v=""/>
    <d v="1900-03-08T14:02:23"/>
    <s v=""/>
    <x v="4"/>
    <d v="2019-07-05T00:00:00"/>
    <x v="1"/>
  </r>
  <r>
    <s v="ID1648"/>
    <d v="2019-07-06T00:00:00"/>
    <x v="4"/>
    <x v="1"/>
    <s v="Y"/>
    <x v="0"/>
    <n v="23"/>
    <d v="1900-03-08T15:02:23"/>
    <n v="5"/>
    <x v="4"/>
    <d v="2019-07-06T00:00:00"/>
    <x v="1"/>
  </r>
  <r>
    <s v="ID1649"/>
    <d v="2019-07-07T00:00:00"/>
    <x v="4"/>
    <x v="0"/>
    <s v="Y"/>
    <x v="0"/>
    <n v="79"/>
    <d v="1900-03-08T16:02:23"/>
    <n v="4"/>
    <x v="4"/>
    <d v="2019-07-07T00:00:00"/>
    <x v="1"/>
  </r>
  <r>
    <s v="ID1650"/>
    <d v="2019-07-08T00:00:00"/>
    <x v="2"/>
    <x v="0"/>
    <s v="Y"/>
    <x v="1"/>
    <n v="94"/>
    <d v="1900-03-08T17:02:23"/>
    <n v="5"/>
    <x v="4"/>
    <d v="2019-07-08T00:00:00"/>
    <x v="1"/>
  </r>
  <r>
    <s v="ID1651"/>
    <d v="2019-07-09T00:00:00"/>
    <x v="4"/>
    <x v="1"/>
    <s v="Y"/>
    <x v="0"/>
    <n v="118"/>
    <d v="1900-03-08T18:02:23"/>
    <n v="4"/>
    <x v="4"/>
    <d v="2019-07-09T00:00:00"/>
    <x v="1"/>
  </r>
  <r>
    <s v="ID1652"/>
    <d v="2019-07-10T00:00:00"/>
    <x v="6"/>
    <x v="3"/>
    <s v="Y"/>
    <x v="1"/>
    <n v="68"/>
    <d v="1900-03-08T19:02:23"/>
    <n v="2"/>
    <x v="4"/>
    <d v="2019-07-10T00:00:00"/>
    <x v="1"/>
  </r>
  <r>
    <s v="ID1653"/>
    <d v="2019-07-11T00:00:00"/>
    <x v="0"/>
    <x v="4"/>
    <s v="Y"/>
    <x v="0"/>
    <n v="53"/>
    <d v="1900-03-08T20:02:23"/>
    <n v="3"/>
    <x v="4"/>
    <d v="2019-07-11T00:00:00"/>
    <x v="1"/>
  </r>
  <r>
    <s v="ID1654"/>
    <d v="2019-07-12T00:00:00"/>
    <x v="2"/>
    <x v="3"/>
    <s v="Y"/>
    <x v="0"/>
    <n v="52"/>
    <d v="1900-03-08T21:02:23"/>
    <n v="3"/>
    <x v="4"/>
    <d v="2019-07-12T00:00:00"/>
    <x v="1"/>
  </r>
  <r>
    <s v="ID1655"/>
    <d v="2019-07-13T00:00:00"/>
    <x v="7"/>
    <x v="2"/>
    <s v="Y"/>
    <x v="0"/>
    <n v="13"/>
    <d v="1900-03-08T22:02:23"/>
    <n v="3"/>
    <x v="4"/>
    <d v="2019-07-13T00:00:00"/>
    <x v="1"/>
  </r>
  <r>
    <s v="ID1656"/>
    <d v="2019-07-14T00:00:00"/>
    <x v="0"/>
    <x v="0"/>
    <s v="Y"/>
    <x v="0"/>
    <n v="78"/>
    <d v="1900-03-08T23:02:23"/>
    <n v="5"/>
    <x v="4"/>
    <d v="2019-07-14T00:00:00"/>
    <x v="1"/>
  </r>
  <r>
    <s v="ID1657"/>
    <d v="2019-07-15T00:00:00"/>
    <x v="7"/>
    <x v="0"/>
    <s v="Y"/>
    <x v="0"/>
    <n v="32"/>
    <d v="1900-03-09T00:02:23"/>
    <n v="4"/>
    <x v="4"/>
    <d v="2019-07-15T00:00:00"/>
    <x v="1"/>
  </r>
  <r>
    <s v="ID1658"/>
    <d v="2019-07-16T00:00:00"/>
    <x v="6"/>
    <x v="0"/>
    <s v="N"/>
    <x v="1"/>
    <s v=""/>
    <d v="1900-03-09T01:02:23"/>
    <s v=""/>
    <x v="4"/>
    <d v="2019-07-16T00:00:00"/>
    <x v="1"/>
  </r>
  <r>
    <s v="ID1659"/>
    <d v="2019-07-17T00:00:00"/>
    <x v="6"/>
    <x v="3"/>
    <s v="Y"/>
    <x v="0"/>
    <n v="13"/>
    <d v="1900-03-09T02:02:23"/>
    <n v="4"/>
    <x v="4"/>
    <d v="2019-07-17T00:00:00"/>
    <x v="1"/>
  </r>
  <r>
    <s v="ID1660"/>
    <d v="2019-07-18T00:00:00"/>
    <x v="3"/>
    <x v="4"/>
    <s v="Y"/>
    <x v="1"/>
    <n v="91"/>
    <d v="1900-03-09T03:02:23"/>
    <n v="3"/>
    <x v="4"/>
    <d v="2019-07-18T00:00:00"/>
    <x v="1"/>
  </r>
  <r>
    <s v="ID1661"/>
    <d v="2019-07-19T00:00:00"/>
    <x v="4"/>
    <x v="3"/>
    <s v="Y"/>
    <x v="0"/>
    <n v="41"/>
    <d v="1900-03-09T04:02:23"/>
    <n v="3"/>
    <x v="4"/>
    <d v="2019-07-19T00:00:00"/>
    <x v="1"/>
  </r>
  <r>
    <s v="ID1662"/>
    <d v="2019-07-20T00:00:00"/>
    <x v="1"/>
    <x v="4"/>
    <s v="Y"/>
    <x v="0"/>
    <n v="69"/>
    <d v="1900-03-09T05:02:23"/>
    <n v="2"/>
    <x v="4"/>
    <d v="2019-07-20T00:00:00"/>
    <x v="1"/>
  </r>
  <r>
    <s v="ID1663"/>
    <d v="2019-07-21T00:00:00"/>
    <x v="2"/>
    <x v="2"/>
    <s v="Y"/>
    <x v="0"/>
    <n v="116"/>
    <d v="1900-03-09T06:02:23"/>
    <n v="4"/>
    <x v="4"/>
    <d v="2019-07-21T00:00:00"/>
    <x v="1"/>
  </r>
  <r>
    <s v="ID1664"/>
    <d v="2019-07-22T00:00:00"/>
    <x v="1"/>
    <x v="2"/>
    <s v="Y"/>
    <x v="1"/>
    <n v="98"/>
    <d v="1900-03-09T07:02:23"/>
    <n v="5"/>
    <x v="4"/>
    <d v="2019-07-22T00:00:00"/>
    <x v="1"/>
  </r>
  <r>
    <s v="ID1665"/>
    <d v="2019-07-23T00:00:00"/>
    <x v="7"/>
    <x v="2"/>
    <s v="Y"/>
    <x v="0"/>
    <n v="16"/>
    <d v="1900-03-09T08:02:23"/>
    <n v="1"/>
    <x v="4"/>
    <d v="2019-07-23T00:00:00"/>
    <x v="1"/>
  </r>
  <r>
    <s v="ID1666"/>
    <d v="2019-07-24T00:00:00"/>
    <x v="6"/>
    <x v="1"/>
    <s v="Y"/>
    <x v="0"/>
    <n v="43"/>
    <d v="1900-03-09T09:02:23"/>
    <n v="1"/>
    <x v="4"/>
    <d v="2019-07-24T00:00:00"/>
    <x v="1"/>
  </r>
  <r>
    <s v="ID1667"/>
    <d v="2019-07-25T00:00:00"/>
    <x v="7"/>
    <x v="4"/>
    <s v="Y"/>
    <x v="0"/>
    <n v="17"/>
    <d v="1900-03-09T10:02:23"/>
    <n v="5"/>
    <x v="4"/>
    <d v="2019-07-25T00:00:00"/>
    <x v="1"/>
  </r>
  <r>
    <s v="ID1668"/>
    <d v="2019-07-26T00:00:00"/>
    <x v="1"/>
    <x v="1"/>
    <s v="Y"/>
    <x v="0"/>
    <n v="27"/>
    <d v="1900-03-09T11:02:23"/>
    <n v="5"/>
    <x v="4"/>
    <d v="2019-07-26T00:00:00"/>
    <x v="1"/>
  </r>
  <r>
    <s v="ID1669"/>
    <d v="2019-07-27T00:00:00"/>
    <x v="1"/>
    <x v="3"/>
    <s v="Y"/>
    <x v="0"/>
    <n v="88"/>
    <d v="1900-03-09T12:02:23"/>
    <n v="5"/>
    <x v="4"/>
    <d v="2019-07-27T00:00:00"/>
    <x v="1"/>
  </r>
  <r>
    <s v="ID1670"/>
    <d v="2019-07-28T00:00:00"/>
    <x v="7"/>
    <x v="1"/>
    <s v="Y"/>
    <x v="1"/>
    <n v="45"/>
    <d v="1900-03-09T13:02:23"/>
    <n v="4"/>
    <x v="4"/>
    <d v="2019-07-28T00:00:00"/>
    <x v="1"/>
  </r>
  <r>
    <s v="ID1671"/>
    <d v="2019-07-29T00:00:00"/>
    <x v="5"/>
    <x v="1"/>
    <s v="Y"/>
    <x v="1"/>
    <n v="19"/>
    <d v="1900-03-09T14:02:23"/>
    <n v="4"/>
    <x v="4"/>
    <d v="2019-07-29T00:00:00"/>
    <x v="1"/>
  </r>
  <r>
    <s v="ID1672"/>
    <d v="2019-07-30T00:00:00"/>
    <x v="5"/>
    <x v="2"/>
    <s v="N"/>
    <x v="1"/>
    <s v=""/>
    <d v="1900-03-09T15:02:23"/>
    <s v=""/>
    <x v="4"/>
    <d v="2019-07-30T00:00:00"/>
    <x v="1"/>
  </r>
  <r>
    <s v="ID1673"/>
    <d v="2019-07-31T00:00:00"/>
    <x v="2"/>
    <x v="0"/>
    <s v="Y"/>
    <x v="0"/>
    <n v="85"/>
    <d v="1900-03-09T16:02:23"/>
    <n v="4"/>
    <x v="4"/>
    <d v="2019-07-31T00:00:00"/>
    <x v="1"/>
  </r>
  <r>
    <s v="ID1674"/>
    <d v="2019-08-01T00:00:00"/>
    <x v="2"/>
    <x v="2"/>
    <s v="N"/>
    <x v="1"/>
    <s v=""/>
    <d v="1900-03-09T17:02:23"/>
    <s v=""/>
    <x v="4"/>
    <d v="2019-08-01T00:00:00"/>
    <x v="1"/>
  </r>
  <r>
    <s v="ID1675"/>
    <d v="2019-08-02T00:00:00"/>
    <x v="2"/>
    <x v="2"/>
    <s v="Y"/>
    <x v="1"/>
    <n v="122"/>
    <d v="1900-03-09T18:02:23"/>
    <n v="3"/>
    <x v="4"/>
    <d v="2019-08-02T00:00:00"/>
    <x v="1"/>
  </r>
  <r>
    <s v="ID1676"/>
    <d v="2019-08-03T00:00:00"/>
    <x v="1"/>
    <x v="1"/>
    <s v="Y"/>
    <x v="0"/>
    <n v="78"/>
    <d v="1900-03-09T19:02:23"/>
    <n v="2"/>
    <x v="4"/>
    <d v="2019-08-03T00:00:00"/>
    <x v="1"/>
  </r>
  <r>
    <s v="ID1677"/>
    <d v="2019-08-04T00:00:00"/>
    <x v="5"/>
    <x v="2"/>
    <s v="Y"/>
    <x v="1"/>
    <n v="68"/>
    <d v="1900-03-09T20:02:23"/>
    <n v="2"/>
    <x v="4"/>
    <d v="2019-08-04T00:00:00"/>
    <x v="1"/>
  </r>
  <r>
    <s v="ID1678"/>
    <d v="2019-08-05T00:00:00"/>
    <x v="3"/>
    <x v="4"/>
    <s v="Y"/>
    <x v="0"/>
    <n v="33"/>
    <d v="1900-03-09T21:02:23"/>
    <n v="3"/>
    <x v="4"/>
    <d v="2019-08-05T00:00:00"/>
    <x v="1"/>
  </r>
  <r>
    <s v="ID1679"/>
    <d v="2019-08-06T00:00:00"/>
    <x v="1"/>
    <x v="2"/>
    <s v="Y"/>
    <x v="0"/>
    <n v="19"/>
    <d v="1900-03-09T22:02:23"/>
    <n v="1"/>
    <x v="4"/>
    <d v="2019-08-06T00:00:00"/>
    <x v="1"/>
  </r>
  <r>
    <s v="ID1680"/>
    <d v="2019-08-07T00:00:00"/>
    <x v="6"/>
    <x v="0"/>
    <s v="Y"/>
    <x v="0"/>
    <n v="97"/>
    <d v="1900-03-09T23:02:23"/>
    <n v="5"/>
    <x v="4"/>
    <d v="2019-08-07T00:00:00"/>
    <x v="1"/>
  </r>
  <r>
    <s v="ID1681"/>
    <d v="2019-08-08T00:00:00"/>
    <x v="5"/>
    <x v="2"/>
    <s v="Y"/>
    <x v="0"/>
    <n v="33"/>
    <d v="1900-03-10T00:02:23"/>
    <n v="2"/>
    <x v="4"/>
    <d v="2019-08-08T00:00:00"/>
    <x v="1"/>
  </r>
  <r>
    <s v="ID1682"/>
    <d v="2019-08-09T00:00:00"/>
    <x v="6"/>
    <x v="3"/>
    <s v="Y"/>
    <x v="0"/>
    <n v="124"/>
    <d v="1900-03-10T01:02:23"/>
    <n v="5"/>
    <x v="4"/>
    <d v="2019-08-09T00:00:00"/>
    <x v="1"/>
  </r>
  <r>
    <s v="ID1683"/>
    <d v="2019-08-10T00:00:00"/>
    <x v="2"/>
    <x v="3"/>
    <s v="Y"/>
    <x v="0"/>
    <n v="78"/>
    <d v="1900-03-10T02:02:23"/>
    <n v="1"/>
    <x v="4"/>
    <d v="2019-08-10T00:00:00"/>
    <x v="1"/>
  </r>
  <r>
    <s v="ID1684"/>
    <d v="2019-08-11T00:00:00"/>
    <x v="0"/>
    <x v="2"/>
    <s v="N"/>
    <x v="1"/>
    <s v=""/>
    <d v="1900-03-10T03:02:23"/>
    <s v=""/>
    <x v="4"/>
    <d v="2019-08-11T00:00:00"/>
    <x v="1"/>
  </r>
  <r>
    <s v="ID1685"/>
    <d v="2019-08-12T00:00:00"/>
    <x v="7"/>
    <x v="1"/>
    <s v="Y"/>
    <x v="0"/>
    <n v="111"/>
    <d v="1900-03-10T04:02:23"/>
    <n v="5"/>
    <x v="4"/>
    <d v="2019-08-12T00:00:00"/>
    <x v="1"/>
  </r>
  <r>
    <s v="ID1686"/>
    <d v="2019-08-13T00:00:00"/>
    <x v="0"/>
    <x v="0"/>
    <s v="Y"/>
    <x v="0"/>
    <n v="27"/>
    <d v="1900-03-10T05:02:23"/>
    <n v="5"/>
    <x v="4"/>
    <d v="2019-08-13T00:00:00"/>
    <x v="1"/>
  </r>
  <r>
    <s v="ID1687"/>
    <d v="2019-08-14T00:00:00"/>
    <x v="7"/>
    <x v="1"/>
    <s v="Y"/>
    <x v="0"/>
    <n v="18"/>
    <d v="1900-03-10T06:02:23"/>
    <n v="3"/>
    <x v="4"/>
    <d v="2019-08-14T00:00:00"/>
    <x v="1"/>
  </r>
  <r>
    <s v="ID1688"/>
    <d v="2019-08-15T00:00:00"/>
    <x v="3"/>
    <x v="4"/>
    <s v="Y"/>
    <x v="0"/>
    <n v="31"/>
    <d v="1900-03-10T07:02:23"/>
    <n v="4"/>
    <x v="4"/>
    <d v="2019-08-15T00:00:00"/>
    <x v="1"/>
  </r>
  <r>
    <s v="ID1689"/>
    <d v="2019-08-16T00:00:00"/>
    <x v="2"/>
    <x v="3"/>
    <s v="Y"/>
    <x v="1"/>
    <n v="65"/>
    <d v="1900-03-10T08:02:23"/>
    <n v="4"/>
    <x v="4"/>
    <d v="2019-08-16T00:00:00"/>
    <x v="1"/>
  </r>
  <r>
    <s v="ID1690"/>
    <d v="2019-08-17T00:00:00"/>
    <x v="1"/>
    <x v="3"/>
    <s v="N"/>
    <x v="1"/>
    <s v=""/>
    <d v="1900-03-10T09:02:23"/>
    <s v=""/>
    <x v="4"/>
    <d v="2019-08-17T00:00:00"/>
    <x v="1"/>
  </r>
  <r>
    <s v="ID1691"/>
    <d v="2019-08-18T00:00:00"/>
    <x v="1"/>
    <x v="1"/>
    <s v="Y"/>
    <x v="0"/>
    <n v="91"/>
    <d v="1900-03-10T10:02:23"/>
    <n v="3"/>
    <x v="4"/>
    <d v="2019-08-18T00:00:00"/>
    <x v="1"/>
  </r>
  <r>
    <s v="ID1692"/>
    <d v="2019-08-19T00:00:00"/>
    <x v="2"/>
    <x v="1"/>
    <s v="Y"/>
    <x v="0"/>
    <n v="71"/>
    <d v="1900-03-10T11:02:23"/>
    <n v="2"/>
    <x v="4"/>
    <d v="2019-08-19T00:00:00"/>
    <x v="1"/>
  </r>
  <r>
    <s v="ID1693"/>
    <d v="2019-08-20T00:00:00"/>
    <x v="3"/>
    <x v="0"/>
    <s v="N"/>
    <x v="1"/>
    <s v=""/>
    <d v="1900-03-10T12:02:23"/>
    <s v=""/>
    <x v="4"/>
    <d v="2019-08-20T00:00:00"/>
    <x v="1"/>
  </r>
  <r>
    <s v="ID1694"/>
    <d v="2019-08-21T00:00:00"/>
    <x v="2"/>
    <x v="0"/>
    <s v="Y"/>
    <x v="0"/>
    <n v="78"/>
    <d v="1900-03-10T13:02:23"/>
    <n v="3"/>
    <x v="4"/>
    <d v="2019-08-21T00:00:00"/>
    <x v="1"/>
  </r>
  <r>
    <s v="ID1695"/>
    <d v="2019-08-22T00:00:00"/>
    <x v="4"/>
    <x v="1"/>
    <s v="N"/>
    <x v="1"/>
    <s v=""/>
    <d v="1900-03-10T14:02:23"/>
    <s v=""/>
    <x v="4"/>
    <d v="2019-08-22T00:00:00"/>
    <x v="1"/>
  </r>
  <r>
    <s v="ID1696"/>
    <d v="2019-08-23T00:00:00"/>
    <x v="4"/>
    <x v="0"/>
    <s v="N"/>
    <x v="1"/>
    <s v=""/>
    <d v="1900-03-10T15:02:23"/>
    <s v=""/>
    <x v="4"/>
    <d v="2019-08-23T00:00:00"/>
    <x v="1"/>
  </r>
  <r>
    <s v="ID1697"/>
    <d v="2019-08-24T00:00:00"/>
    <x v="7"/>
    <x v="1"/>
    <s v="N"/>
    <x v="1"/>
    <s v=""/>
    <d v="1900-03-10T16:02:23"/>
    <s v=""/>
    <x v="4"/>
    <d v="2019-08-24T00:00:00"/>
    <x v="1"/>
  </r>
  <r>
    <s v="ID1698"/>
    <d v="2019-08-25T00:00:00"/>
    <x v="4"/>
    <x v="3"/>
    <s v="Y"/>
    <x v="0"/>
    <n v="107"/>
    <d v="1900-03-10T17:02:23"/>
    <n v="3"/>
    <x v="4"/>
    <d v="2019-08-25T00:00:00"/>
    <x v="1"/>
  </r>
  <r>
    <s v="ID1699"/>
    <d v="2019-08-26T00:00:00"/>
    <x v="7"/>
    <x v="4"/>
    <s v="Y"/>
    <x v="0"/>
    <n v="17"/>
    <d v="1900-03-10T18:02:23"/>
    <n v="3"/>
    <x v="4"/>
    <d v="2019-08-26T00:00:00"/>
    <x v="1"/>
  </r>
  <r>
    <s v="ID1700"/>
    <d v="2019-08-27T00:00:00"/>
    <x v="1"/>
    <x v="0"/>
    <s v="Y"/>
    <x v="0"/>
    <n v="53"/>
    <d v="1900-03-10T19:02:23"/>
    <n v="1"/>
    <x v="4"/>
    <d v="2019-08-27T00:00:00"/>
    <x v="1"/>
  </r>
  <r>
    <s v="ID1701"/>
    <d v="2019-08-28T00:00:00"/>
    <x v="0"/>
    <x v="1"/>
    <s v="Y"/>
    <x v="0"/>
    <n v="49"/>
    <d v="1900-03-10T20:02:23"/>
    <n v="5"/>
    <x v="4"/>
    <d v="2019-08-28T00:00:00"/>
    <x v="1"/>
  </r>
  <r>
    <s v="ID1702"/>
    <d v="2019-08-29T00:00:00"/>
    <x v="3"/>
    <x v="4"/>
    <s v="Y"/>
    <x v="0"/>
    <n v="33"/>
    <d v="1900-03-10T21:02:23"/>
    <n v="5"/>
    <x v="4"/>
    <d v="2019-08-29T00:00:00"/>
    <x v="1"/>
  </r>
  <r>
    <s v="ID1703"/>
    <d v="2019-08-30T00:00:00"/>
    <x v="0"/>
    <x v="4"/>
    <s v="Y"/>
    <x v="0"/>
    <n v="103"/>
    <d v="1900-03-10T22:02:23"/>
    <n v="2"/>
    <x v="4"/>
    <d v="2019-08-30T00:00:00"/>
    <x v="1"/>
  </r>
  <r>
    <s v="ID1704"/>
    <d v="2019-08-31T00:00:00"/>
    <x v="3"/>
    <x v="2"/>
    <s v="Y"/>
    <x v="0"/>
    <n v="114"/>
    <d v="1900-03-10T23:02:23"/>
    <n v="3"/>
    <x v="4"/>
    <d v="2019-08-31T00:00:00"/>
    <x v="1"/>
  </r>
  <r>
    <s v="ID1705"/>
    <d v="2019-09-01T00:00:00"/>
    <x v="2"/>
    <x v="0"/>
    <s v="N"/>
    <x v="1"/>
    <s v=""/>
    <d v="1900-03-11T00:02:23"/>
    <s v=""/>
    <x v="4"/>
    <d v="2019-09-01T00:00:00"/>
    <x v="1"/>
  </r>
  <r>
    <s v="ID1706"/>
    <d v="2019-09-02T00:00:00"/>
    <x v="4"/>
    <x v="3"/>
    <s v="N"/>
    <x v="1"/>
    <s v=""/>
    <d v="1900-03-11T01:02:23"/>
    <s v=""/>
    <x v="4"/>
    <d v="2019-09-02T00:00:00"/>
    <x v="1"/>
  </r>
  <r>
    <s v="ID1707"/>
    <d v="2019-09-03T00:00:00"/>
    <x v="6"/>
    <x v="2"/>
    <s v="N"/>
    <x v="1"/>
    <s v=""/>
    <d v="1900-03-11T02:02:23"/>
    <s v=""/>
    <x v="4"/>
    <d v="2019-09-03T00:00:00"/>
    <x v="1"/>
  </r>
  <r>
    <s v="ID1708"/>
    <d v="2019-09-04T00:00:00"/>
    <x v="7"/>
    <x v="4"/>
    <s v="Y"/>
    <x v="0"/>
    <n v="38"/>
    <d v="1900-03-11T03:02:23"/>
    <n v="2"/>
    <x v="4"/>
    <d v="2019-09-04T00:00:00"/>
    <x v="1"/>
  </r>
  <r>
    <s v="ID1709"/>
    <d v="2019-09-05T00:00:00"/>
    <x v="2"/>
    <x v="0"/>
    <s v="Y"/>
    <x v="1"/>
    <n v="50"/>
    <d v="1900-03-11T04:02:23"/>
    <n v="2"/>
    <x v="4"/>
    <d v="2019-09-05T00:00:00"/>
    <x v="1"/>
  </r>
  <r>
    <s v="ID1710"/>
    <d v="2019-09-06T00:00:00"/>
    <x v="1"/>
    <x v="0"/>
    <s v="Y"/>
    <x v="1"/>
    <n v="33"/>
    <d v="1900-03-11T05:02:23"/>
    <n v="4"/>
    <x v="4"/>
    <d v="2019-09-06T00:00:00"/>
    <x v="1"/>
  </r>
  <r>
    <s v="ID1711"/>
    <d v="2019-09-07T00:00:00"/>
    <x v="2"/>
    <x v="2"/>
    <s v="Y"/>
    <x v="0"/>
    <n v="97"/>
    <d v="1900-03-11T06:02:23"/>
    <n v="3"/>
    <x v="4"/>
    <d v="2019-09-07T00:00:00"/>
    <x v="1"/>
  </r>
  <r>
    <s v="ID1712"/>
    <d v="2019-09-08T00:00:00"/>
    <x v="4"/>
    <x v="4"/>
    <s v="Y"/>
    <x v="0"/>
    <n v="20"/>
    <d v="1900-03-11T07:02:23"/>
    <n v="5"/>
    <x v="4"/>
    <d v="2019-09-08T00:00:00"/>
    <x v="1"/>
  </r>
  <r>
    <s v="ID1713"/>
    <d v="2019-09-09T00:00:00"/>
    <x v="7"/>
    <x v="2"/>
    <s v="Y"/>
    <x v="1"/>
    <n v="100"/>
    <d v="1900-03-11T08:02:23"/>
    <n v="5"/>
    <x v="4"/>
    <d v="2019-09-09T00:00:00"/>
    <x v="2"/>
  </r>
  <r>
    <s v="ID1714"/>
    <d v="2019-09-10T00:00:00"/>
    <x v="1"/>
    <x v="2"/>
    <s v="Y"/>
    <x v="0"/>
    <n v="114"/>
    <d v="1900-03-11T09:02:23"/>
    <n v="4"/>
    <x v="4"/>
    <d v="2019-09-10T00:00:00"/>
    <x v="2"/>
  </r>
  <r>
    <s v="ID1715"/>
    <d v="2019-09-11T00:00:00"/>
    <x v="3"/>
    <x v="2"/>
    <s v="Y"/>
    <x v="0"/>
    <n v="27"/>
    <d v="1900-03-11T10:02:23"/>
    <n v="3"/>
    <x v="4"/>
    <d v="2019-09-11T00:00:00"/>
    <x v="2"/>
  </r>
  <r>
    <s v="ID1716"/>
    <d v="2019-09-12T00:00:00"/>
    <x v="5"/>
    <x v="0"/>
    <s v="Y"/>
    <x v="0"/>
    <n v="119"/>
    <d v="1900-03-11T11:02:23"/>
    <n v="4"/>
    <x v="4"/>
    <d v="2019-09-12T00:00:00"/>
    <x v="2"/>
  </r>
  <r>
    <s v="ID1717"/>
    <d v="2019-09-13T00:00:00"/>
    <x v="1"/>
    <x v="1"/>
    <s v="Y"/>
    <x v="0"/>
    <n v="30"/>
    <d v="1900-03-11T12:02:23"/>
    <n v="5"/>
    <x v="4"/>
    <d v="2019-09-13T00:00:00"/>
    <x v="2"/>
  </r>
  <r>
    <s v="ID1718"/>
    <d v="2019-09-14T00:00:00"/>
    <x v="2"/>
    <x v="0"/>
    <s v="Y"/>
    <x v="0"/>
    <n v="23"/>
    <d v="1900-03-11T13:02:23"/>
    <n v="3"/>
    <x v="4"/>
    <d v="2019-09-14T00:00:00"/>
    <x v="2"/>
  </r>
  <r>
    <s v="ID1719"/>
    <d v="2019-09-15T00:00:00"/>
    <x v="0"/>
    <x v="0"/>
    <s v="Y"/>
    <x v="0"/>
    <n v="32"/>
    <d v="1900-03-11T14:02:23"/>
    <n v="1"/>
    <x v="4"/>
    <d v="2019-09-15T00:00:00"/>
    <x v="2"/>
  </r>
  <r>
    <s v="ID1720"/>
    <d v="2019-09-16T00:00:00"/>
    <x v="3"/>
    <x v="4"/>
    <s v="N"/>
    <x v="1"/>
    <s v=""/>
    <d v="1900-03-11T15:02:23"/>
    <s v=""/>
    <x v="4"/>
    <d v="2019-09-16T00:00:00"/>
    <x v="2"/>
  </r>
  <r>
    <s v="ID1721"/>
    <d v="2019-09-17T00:00:00"/>
    <x v="0"/>
    <x v="2"/>
    <s v="Y"/>
    <x v="1"/>
    <n v="67"/>
    <d v="1900-03-11T16:02:23"/>
    <n v="1"/>
    <x v="4"/>
    <d v="2019-09-17T00:00:00"/>
    <x v="2"/>
  </r>
  <r>
    <s v="ID1722"/>
    <d v="2019-09-18T00:00:00"/>
    <x v="1"/>
    <x v="4"/>
    <s v="Y"/>
    <x v="0"/>
    <n v="16"/>
    <d v="1900-03-11T17:02:23"/>
    <n v="5"/>
    <x v="4"/>
    <d v="2019-09-18T00:00:00"/>
    <x v="2"/>
  </r>
  <r>
    <s v="ID1723"/>
    <d v="2019-09-19T00:00:00"/>
    <x v="2"/>
    <x v="0"/>
    <s v="Y"/>
    <x v="0"/>
    <n v="120"/>
    <d v="1900-03-11T18:02:23"/>
    <n v="1"/>
    <x v="4"/>
    <d v="2019-09-19T00:00:00"/>
    <x v="2"/>
  </r>
  <r>
    <s v="ID1724"/>
    <d v="2019-09-20T00:00:00"/>
    <x v="5"/>
    <x v="2"/>
    <s v="Y"/>
    <x v="0"/>
    <n v="73"/>
    <d v="1900-03-11T19:02:23"/>
    <n v="2"/>
    <x v="4"/>
    <d v="2019-09-20T00:00:00"/>
    <x v="2"/>
  </r>
  <r>
    <s v="ID1725"/>
    <d v="2019-09-21T00:00:00"/>
    <x v="4"/>
    <x v="2"/>
    <s v="N"/>
    <x v="1"/>
    <s v=""/>
    <d v="1900-03-11T20:02:23"/>
    <s v=""/>
    <x v="4"/>
    <d v="2019-09-21T00:00:00"/>
    <x v="2"/>
  </r>
  <r>
    <s v="ID1726"/>
    <d v="2019-09-22T00:00:00"/>
    <x v="3"/>
    <x v="0"/>
    <s v="N"/>
    <x v="1"/>
    <s v=""/>
    <d v="1900-03-11T21:02:23"/>
    <s v=""/>
    <x v="4"/>
    <d v="2019-09-22T00:00:00"/>
    <x v="2"/>
  </r>
  <r>
    <s v="ID1727"/>
    <d v="2019-09-23T00:00:00"/>
    <x v="5"/>
    <x v="3"/>
    <s v="N"/>
    <x v="1"/>
    <s v=""/>
    <d v="1900-03-11T22:02:23"/>
    <s v=""/>
    <x v="4"/>
    <d v="2019-09-23T00:00:00"/>
    <x v="2"/>
  </r>
  <r>
    <s v="ID1728"/>
    <d v="2019-09-24T00:00:00"/>
    <x v="5"/>
    <x v="0"/>
    <s v="Y"/>
    <x v="0"/>
    <n v="88"/>
    <d v="1900-03-11T23:02:23"/>
    <n v="1"/>
    <x v="4"/>
    <d v="2019-09-24T00:00:00"/>
    <x v="2"/>
  </r>
  <r>
    <s v="ID1729"/>
    <d v="2019-09-25T00:00:00"/>
    <x v="7"/>
    <x v="2"/>
    <s v="Y"/>
    <x v="0"/>
    <n v="79"/>
    <d v="1900-03-12T00:02:23"/>
    <n v="5"/>
    <x v="4"/>
    <d v="2019-09-25T00:00:00"/>
    <x v="2"/>
  </r>
  <r>
    <s v="ID1730"/>
    <d v="2019-09-26T00:00:00"/>
    <x v="5"/>
    <x v="1"/>
    <s v="Y"/>
    <x v="0"/>
    <n v="42"/>
    <d v="1900-03-12T01:02:23"/>
    <n v="5"/>
    <x v="4"/>
    <d v="2019-09-26T00:00:00"/>
    <x v="2"/>
  </r>
  <r>
    <s v="ID1731"/>
    <d v="2019-09-27T00:00:00"/>
    <x v="7"/>
    <x v="0"/>
    <s v="N"/>
    <x v="1"/>
    <s v=""/>
    <d v="1900-03-12T02:02:23"/>
    <s v=""/>
    <x v="4"/>
    <d v="2019-09-27T00:00:00"/>
    <x v="2"/>
  </r>
  <r>
    <s v="ID1732"/>
    <d v="2019-09-28T00:00:00"/>
    <x v="0"/>
    <x v="2"/>
    <s v="Y"/>
    <x v="0"/>
    <n v="38"/>
    <d v="1900-03-12T03:02:23"/>
    <n v="4"/>
    <x v="4"/>
    <d v="2019-09-28T00:00:00"/>
    <x v="2"/>
  </r>
  <r>
    <s v="ID1733"/>
    <d v="2019-09-29T00:00:00"/>
    <x v="3"/>
    <x v="2"/>
    <s v="Y"/>
    <x v="0"/>
    <n v="102"/>
    <d v="1900-03-12T04:02:23"/>
    <n v="3"/>
    <x v="4"/>
    <d v="2019-09-29T00:00:00"/>
    <x v="2"/>
  </r>
  <r>
    <s v="ID1734"/>
    <d v="2019-09-30T00:00:00"/>
    <x v="7"/>
    <x v="1"/>
    <s v="Y"/>
    <x v="0"/>
    <n v="112"/>
    <d v="1900-03-12T05:02:23"/>
    <n v="3"/>
    <x v="4"/>
    <d v="2019-09-30T00:00:00"/>
    <x v="2"/>
  </r>
  <r>
    <s v="ID1735"/>
    <d v="2019-10-01T00:00:00"/>
    <x v="4"/>
    <x v="1"/>
    <s v="Y"/>
    <x v="0"/>
    <n v="107"/>
    <d v="1900-03-12T06:02:23"/>
    <n v="1"/>
    <x v="4"/>
    <d v="2019-10-01T00:00:00"/>
    <x v="2"/>
  </r>
  <r>
    <s v="ID1736"/>
    <d v="2019-10-02T00:00:00"/>
    <x v="2"/>
    <x v="0"/>
    <s v="Y"/>
    <x v="0"/>
    <n v="93"/>
    <d v="1900-03-12T07:02:23"/>
    <n v="5"/>
    <x v="4"/>
    <d v="2019-10-02T00:00:00"/>
    <x v="2"/>
  </r>
  <r>
    <s v="ID1737"/>
    <d v="2019-10-03T00:00:00"/>
    <x v="0"/>
    <x v="2"/>
    <s v="Y"/>
    <x v="0"/>
    <n v="37"/>
    <d v="1900-03-12T08:02:23"/>
    <n v="4"/>
    <x v="4"/>
    <d v="2019-10-03T00:00:00"/>
    <x v="2"/>
  </r>
  <r>
    <s v="ID1738"/>
    <d v="2019-10-04T00:00:00"/>
    <x v="7"/>
    <x v="1"/>
    <s v="Y"/>
    <x v="0"/>
    <n v="29"/>
    <d v="1900-03-12T09:02:23"/>
    <n v="5"/>
    <x v="4"/>
    <d v="2019-10-04T00:00:00"/>
    <x v="2"/>
  </r>
  <r>
    <s v="ID1739"/>
    <d v="2019-10-05T00:00:00"/>
    <x v="2"/>
    <x v="2"/>
    <s v="Y"/>
    <x v="1"/>
    <n v="17"/>
    <d v="1900-03-12T10:02:23"/>
    <n v="5"/>
    <x v="4"/>
    <d v="2019-10-05T00:00:00"/>
    <x v="2"/>
  </r>
  <r>
    <s v="ID1740"/>
    <d v="2019-10-06T00:00:00"/>
    <x v="4"/>
    <x v="4"/>
    <s v="N"/>
    <x v="1"/>
    <s v=""/>
    <d v="1900-03-12T11:02:23"/>
    <s v=""/>
    <x v="4"/>
    <d v="2019-10-06T00:00:00"/>
    <x v="2"/>
  </r>
  <r>
    <s v="ID1741"/>
    <d v="2019-10-07T00:00:00"/>
    <x v="7"/>
    <x v="1"/>
    <s v="Y"/>
    <x v="0"/>
    <n v="28"/>
    <d v="1900-03-12T12:02:23"/>
    <n v="4"/>
    <x v="4"/>
    <d v="2019-10-07T00:00:00"/>
    <x v="2"/>
  </r>
  <r>
    <s v="ID1742"/>
    <d v="2019-10-08T00:00:00"/>
    <x v="7"/>
    <x v="2"/>
    <s v="Y"/>
    <x v="0"/>
    <n v="16"/>
    <d v="1900-03-12T13:02:23"/>
    <n v="1"/>
    <x v="4"/>
    <d v="2019-10-08T00:00:00"/>
    <x v="2"/>
  </r>
  <r>
    <s v="ID1743"/>
    <d v="2019-10-09T00:00:00"/>
    <x v="2"/>
    <x v="3"/>
    <s v="Y"/>
    <x v="0"/>
    <n v="123"/>
    <d v="1900-03-12T14:02:23"/>
    <n v="2"/>
    <x v="4"/>
    <d v="2019-10-09T00:00:00"/>
    <x v="2"/>
  </r>
  <r>
    <s v="ID1744"/>
    <d v="2019-10-10T00:00:00"/>
    <x v="6"/>
    <x v="0"/>
    <s v="N"/>
    <x v="1"/>
    <s v=""/>
    <d v="1900-03-12T15:02:23"/>
    <s v=""/>
    <x v="4"/>
    <d v="2019-10-10T00:00:00"/>
    <x v="2"/>
  </r>
  <r>
    <s v="ID1745"/>
    <d v="2019-10-11T00:00:00"/>
    <x v="4"/>
    <x v="2"/>
    <s v="Y"/>
    <x v="0"/>
    <n v="124"/>
    <d v="1900-03-12T16:02:23"/>
    <n v="5"/>
    <x v="4"/>
    <d v="2019-10-11T00:00:00"/>
    <x v="2"/>
  </r>
  <r>
    <s v="ID1746"/>
    <d v="2019-10-12T00:00:00"/>
    <x v="4"/>
    <x v="2"/>
    <s v="Y"/>
    <x v="0"/>
    <n v="18"/>
    <d v="1900-03-12T17:02:23"/>
    <n v="1"/>
    <x v="4"/>
    <d v="2019-10-12T00:00:00"/>
    <x v="2"/>
  </r>
  <r>
    <s v="ID1747"/>
    <d v="2019-10-13T00:00:00"/>
    <x v="1"/>
    <x v="2"/>
    <s v="Y"/>
    <x v="0"/>
    <n v="95"/>
    <d v="1900-03-12T18:02:23"/>
    <n v="4"/>
    <x v="4"/>
    <d v="2019-10-13T00:00:00"/>
    <x v="2"/>
  </r>
  <r>
    <s v="ID1748"/>
    <d v="2019-10-14T00:00:00"/>
    <x v="1"/>
    <x v="4"/>
    <s v="Y"/>
    <x v="0"/>
    <n v="17"/>
    <d v="1900-03-12T19:02:23"/>
    <n v="3"/>
    <x v="4"/>
    <d v="2019-10-14T00:00:00"/>
    <x v="2"/>
  </r>
  <r>
    <s v="ID1749"/>
    <d v="2019-10-15T00:00:00"/>
    <x v="4"/>
    <x v="1"/>
    <s v="N"/>
    <x v="1"/>
    <s v=""/>
    <d v="1900-03-12T20:02:23"/>
    <s v=""/>
    <x v="4"/>
    <d v="2019-10-15T00:00:00"/>
    <x v="2"/>
  </r>
  <r>
    <s v="ID1750"/>
    <d v="2019-10-16T00:00:00"/>
    <x v="2"/>
    <x v="2"/>
    <s v="Y"/>
    <x v="0"/>
    <n v="75"/>
    <d v="1900-03-12T21:02:23"/>
    <n v="3"/>
    <x v="4"/>
    <d v="2019-10-16T00:00:00"/>
    <x v="2"/>
  </r>
  <r>
    <s v="ID1751"/>
    <d v="2019-10-17T00:00:00"/>
    <x v="5"/>
    <x v="2"/>
    <s v="Y"/>
    <x v="0"/>
    <n v="37"/>
    <d v="1900-03-12T22:02:23"/>
    <n v="4"/>
    <x v="4"/>
    <d v="2019-10-17T00:00:00"/>
    <x v="2"/>
  </r>
  <r>
    <s v="ID1752"/>
    <d v="2019-10-18T00:00:00"/>
    <x v="6"/>
    <x v="4"/>
    <s v="Y"/>
    <x v="0"/>
    <n v="36"/>
    <d v="1900-03-12T23:02:23"/>
    <n v="3"/>
    <x v="4"/>
    <d v="2019-10-18T00:00:00"/>
    <x v="2"/>
  </r>
  <r>
    <s v="ID1753"/>
    <d v="2019-10-19T00:00:00"/>
    <x v="0"/>
    <x v="1"/>
    <s v="Y"/>
    <x v="0"/>
    <n v="113"/>
    <d v="1900-03-13T00:02:23"/>
    <n v="1"/>
    <x v="4"/>
    <d v="2019-10-19T00:00:00"/>
    <x v="2"/>
  </r>
  <r>
    <s v="ID1754"/>
    <d v="2019-10-20T00:00:00"/>
    <x v="0"/>
    <x v="4"/>
    <s v="Y"/>
    <x v="0"/>
    <n v="93"/>
    <d v="1900-03-13T01:02:23"/>
    <n v="4"/>
    <x v="4"/>
    <d v="2019-10-20T00:00:00"/>
    <x v="2"/>
  </r>
  <r>
    <s v="ID1755"/>
    <d v="2019-10-21T00:00:00"/>
    <x v="7"/>
    <x v="1"/>
    <s v="Y"/>
    <x v="0"/>
    <n v="24"/>
    <d v="1900-03-13T02:02:23"/>
    <n v="1"/>
    <x v="4"/>
    <d v="2019-10-21T00:00:00"/>
    <x v="2"/>
  </r>
  <r>
    <s v="ID1756"/>
    <d v="2019-10-22T00:00:00"/>
    <x v="0"/>
    <x v="4"/>
    <s v="Y"/>
    <x v="0"/>
    <n v="92"/>
    <d v="1900-03-13T03:02:23"/>
    <n v="3"/>
    <x v="4"/>
    <d v="2019-10-22T00:00:00"/>
    <x v="2"/>
  </r>
  <r>
    <s v="ID1757"/>
    <d v="2019-10-23T00:00:00"/>
    <x v="4"/>
    <x v="4"/>
    <s v="N"/>
    <x v="1"/>
    <s v=""/>
    <d v="1900-03-13T04:02:23"/>
    <s v=""/>
    <x v="4"/>
    <d v="2019-10-23T00:00:00"/>
    <x v="2"/>
  </r>
  <r>
    <s v="ID1758"/>
    <d v="2019-10-24T00:00:00"/>
    <x v="7"/>
    <x v="0"/>
    <s v="Y"/>
    <x v="0"/>
    <n v="20"/>
    <d v="1900-03-13T05:02:23"/>
    <n v="4"/>
    <x v="4"/>
    <d v="2019-10-24T00:00:00"/>
    <x v="2"/>
  </r>
  <r>
    <s v="ID1759"/>
    <d v="2019-10-25T00:00:00"/>
    <x v="4"/>
    <x v="3"/>
    <s v="Y"/>
    <x v="0"/>
    <n v="50"/>
    <d v="1900-03-13T06:02:23"/>
    <n v="2"/>
    <x v="4"/>
    <d v="2019-10-25T00:00:00"/>
    <x v="2"/>
  </r>
  <r>
    <s v="ID1760"/>
    <d v="2019-10-26T00:00:00"/>
    <x v="6"/>
    <x v="3"/>
    <s v="N"/>
    <x v="1"/>
    <s v=""/>
    <d v="1900-03-13T07:02:23"/>
    <s v=""/>
    <x v="4"/>
    <d v="2019-10-26T00:00:00"/>
    <x v="2"/>
  </r>
  <r>
    <s v="ID1761"/>
    <d v="2019-10-27T00:00:00"/>
    <x v="2"/>
    <x v="0"/>
    <s v="Y"/>
    <x v="0"/>
    <n v="103"/>
    <d v="1900-03-13T08:02:23"/>
    <n v="4"/>
    <x v="4"/>
    <d v="2019-10-27T00:00:00"/>
    <x v="2"/>
  </r>
  <r>
    <s v="ID1762"/>
    <d v="2019-10-28T00:00:00"/>
    <x v="1"/>
    <x v="0"/>
    <s v="Y"/>
    <x v="0"/>
    <n v="81"/>
    <d v="1900-03-13T09:02:23"/>
    <n v="2"/>
    <x v="4"/>
    <d v="2019-10-28T00:00:00"/>
    <x v="2"/>
  </r>
  <r>
    <s v="ID1763"/>
    <d v="2019-10-29T00:00:00"/>
    <x v="2"/>
    <x v="4"/>
    <s v="Y"/>
    <x v="0"/>
    <n v="48"/>
    <d v="1900-03-13T10:02:23"/>
    <n v="5"/>
    <x v="4"/>
    <d v="2019-10-29T00:00:00"/>
    <x v="2"/>
  </r>
  <r>
    <s v="ID1764"/>
    <d v="2019-10-30T00:00:00"/>
    <x v="7"/>
    <x v="4"/>
    <s v="Y"/>
    <x v="0"/>
    <n v="92"/>
    <d v="1900-03-13T11:02:23"/>
    <n v="3"/>
    <x v="4"/>
    <d v="2019-10-30T00:00:00"/>
    <x v="2"/>
  </r>
  <r>
    <s v="ID1765"/>
    <d v="2019-10-31T00:00:00"/>
    <x v="3"/>
    <x v="4"/>
    <s v="Y"/>
    <x v="0"/>
    <n v="95"/>
    <d v="1900-03-13T12:02:23"/>
    <n v="3"/>
    <x v="4"/>
    <d v="2019-10-31T00:00:00"/>
    <x v="2"/>
  </r>
  <r>
    <s v="ID1766"/>
    <d v="2019-11-01T00:00:00"/>
    <x v="1"/>
    <x v="0"/>
    <s v="Y"/>
    <x v="0"/>
    <n v="49"/>
    <d v="1900-03-13T13:02:23"/>
    <n v="3"/>
    <x v="4"/>
    <d v="2019-11-01T00:00:00"/>
    <x v="2"/>
  </r>
  <r>
    <s v="ID1767"/>
    <d v="2019-11-02T00:00:00"/>
    <x v="1"/>
    <x v="0"/>
    <s v="Y"/>
    <x v="0"/>
    <n v="58"/>
    <d v="1900-03-13T14:02:23"/>
    <n v="5"/>
    <x v="4"/>
    <d v="2019-11-02T00:00:00"/>
    <x v="2"/>
  </r>
  <r>
    <s v="ID1768"/>
    <d v="2019-11-03T00:00:00"/>
    <x v="7"/>
    <x v="4"/>
    <s v="N"/>
    <x v="1"/>
    <s v=""/>
    <d v="1900-03-13T15:02:23"/>
    <s v=""/>
    <x v="4"/>
    <d v="2019-11-03T00:00:00"/>
    <x v="2"/>
  </r>
  <r>
    <s v="ID1769"/>
    <d v="2019-11-04T00:00:00"/>
    <x v="7"/>
    <x v="3"/>
    <s v="N"/>
    <x v="1"/>
    <s v=""/>
    <d v="1900-03-13T16:02:23"/>
    <s v=""/>
    <x v="4"/>
    <d v="2019-11-04T00:00:00"/>
    <x v="2"/>
  </r>
  <r>
    <s v="ID1770"/>
    <d v="2019-11-05T00:00:00"/>
    <x v="0"/>
    <x v="2"/>
    <s v="Y"/>
    <x v="0"/>
    <n v="78"/>
    <d v="1900-03-13T17:02:23"/>
    <n v="4"/>
    <x v="4"/>
    <d v="2019-11-05T00:00:00"/>
    <x v="2"/>
  </r>
  <r>
    <s v="ID1771"/>
    <d v="2019-11-06T00:00:00"/>
    <x v="4"/>
    <x v="3"/>
    <s v="Y"/>
    <x v="0"/>
    <n v="91"/>
    <d v="1900-03-13T18:02:23"/>
    <n v="3"/>
    <x v="4"/>
    <d v="2019-11-06T00:00:00"/>
    <x v="2"/>
  </r>
  <r>
    <s v="ID1772"/>
    <d v="2019-11-07T00:00:00"/>
    <x v="3"/>
    <x v="1"/>
    <s v="Y"/>
    <x v="0"/>
    <n v="121"/>
    <d v="1900-03-13T19:02:23"/>
    <n v="2"/>
    <x v="4"/>
    <d v="2019-11-07T00:00:00"/>
    <x v="2"/>
  </r>
  <r>
    <s v="ID1773"/>
    <d v="2019-11-08T00:00:00"/>
    <x v="7"/>
    <x v="0"/>
    <s v="N"/>
    <x v="1"/>
    <s v=""/>
    <d v="1900-03-13T20:02:23"/>
    <s v=""/>
    <x v="4"/>
    <d v="2019-11-08T00:00:00"/>
    <x v="3"/>
  </r>
  <r>
    <s v="ID1774"/>
    <d v="2019-11-09T00:00:00"/>
    <x v="6"/>
    <x v="3"/>
    <s v="Y"/>
    <x v="0"/>
    <n v="38"/>
    <d v="1900-03-13T21:02:23"/>
    <n v="3"/>
    <x v="4"/>
    <d v="2019-11-09T00:00:00"/>
    <x v="3"/>
  </r>
  <r>
    <s v="ID1775"/>
    <d v="2019-11-10T00:00:00"/>
    <x v="1"/>
    <x v="1"/>
    <s v="Y"/>
    <x v="0"/>
    <n v="44"/>
    <d v="1900-03-13T22:02:23"/>
    <n v="2"/>
    <x v="4"/>
    <d v="2019-11-10T00:00:00"/>
    <x v="3"/>
  </r>
  <r>
    <s v="ID1776"/>
    <d v="2019-11-11T00:00:00"/>
    <x v="0"/>
    <x v="0"/>
    <s v="Y"/>
    <x v="0"/>
    <n v="64"/>
    <d v="1900-03-13T23:02:23"/>
    <n v="3"/>
    <x v="4"/>
    <d v="2019-11-11T00:00:00"/>
    <x v="3"/>
  </r>
  <r>
    <s v="ID1777"/>
    <d v="2019-11-12T00:00:00"/>
    <x v="4"/>
    <x v="1"/>
    <s v="N"/>
    <x v="1"/>
    <s v=""/>
    <d v="1900-03-14T00:02:23"/>
    <s v=""/>
    <x v="4"/>
    <d v="2019-11-12T00:00:00"/>
    <x v="3"/>
  </r>
  <r>
    <s v="ID1778"/>
    <d v="2019-11-13T00:00:00"/>
    <x v="1"/>
    <x v="2"/>
    <s v="Y"/>
    <x v="1"/>
    <n v="125"/>
    <d v="1900-03-14T01:02:23"/>
    <n v="4"/>
    <x v="4"/>
    <d v="2019-11-13T00:00:00"/>
    <x v="3"/>
  </r>
  <r>
    <s v="ID1779"/>
    <d v="2019-11-14T00:00:00"/>
    <x v="6"/>
    <x v="1"/>
    <s v="Y"/>
    <x v="0"/>
    <n v="47"/>
    <d v="1900-03-14T02:02:23"/>
    <n v="4"/>
    <x v="4"/>
    <d v="2019-11-14T00:00:00"/>
    <x v="3"/>
  </r>
  <r>
    <s v="ID1780"/>
    <d v="2019-11-15T00:00:00"/>
    <x v="6"/>
    <x v="1"/>
    <s v="N"/>
    <x v="1"/>
    <s v=""/>
    <d v="1900-03-14T03:02:23"/>
    <s v=""/>
    <x v="4"/>
    <d v="2019-11-15T00:00:00"/>
    <x v="3"/>
  </r>
  <r>
    <s v="ID1781"/>
    <d v="2019-11-16T00:00:00"/>
    <x v="1"/>
    <x v="0"/>
    <s v="N"/>
    <x v="1"/>
    <s v=""/>
    <d v="1900-03-14T04:02:23"/>
    <s v=""/>
    <x v="4"/>
    <d v="2019-11-16T00:00:00"/>
    <x v="3"/>
  </r>
  <r>
    <s v="ID1782"/>
    <d v="2019-11-17T00:00:00"/>
    <x v="4"/>
    <x v="3"/>
    <s v="Y"/>
    <x v="0"/>
    <n v="116"/>
    <d v="1900-03-14T05:02:23"/>
    <n v="3"/>
    <x v="4"/>
    <d v="2019-11-17T00:00:00"/>
    <x v="3"/>
  </r>
  <r>
    <s v="ID1783"/>
    <d v="2019-11-18T00:00:00"/>
    <x v="0"/>
    <x v="2"/>
    <s v="Y"/>
    <x v="0"/>
    <n v="13"/>
    <d v="1900-03-14T06:02:23"/>
    <n v="4"/>
    <x v="4"/>
    <d v="2019-11-18T00:00:00"/>
    <x v="3"/>
  </r>
  <r>
    <s v="ID1784"/>
    <d v="2019-11-19T00:00:00"/>
    <x v="3"/>
    <x v="0"/>
    <s v="Y"/>
    <x v="0"/>
    <n v="124"/>
    <d v="1900-03-14T07:02:23"/>
    <n v="5"/>
    <x v="4"/>
    <d v="2019-11-19T00:00:00"/>
    <x v="3"/>
  </r>
  <r>
    <s v="ID1785"/>
    <d v="2019-11-20T00:00:00"/>
    <x v="1"/>
    <x v="3"/>
    <s v="N"/>
    <x v="1"/>
    <s v=""/>
    <d v="1900-03-14T08:02:23"/>
    <s v=""/>
    <x v="4"/>
    <d v="2019-11-20T00:00:00"/>
    <x v="3"/>
  </r>
  <r>
    <s v="ID1786"/>
    <d v="2019-11-21T00:00:00"/>
    <x v="3"/>
    <x v="1"/>
    <s v="Y"/>
    <x v="0"/>
    <n v="46"/>
    <d v="1900-03-14T09:02:23"/>
    <n v="5"/>
    <x v="4"/>
    <d v="2019-11-21T00:00:00"/>
    <x v="3"/>
  </r>
  <r>
    <s v="ID1787"/>
    <d v="2019-11-22T00:00:00"/>
    <x v="3"/>
    <x v="1"/>
    <s v="Y"/>
    <x v="0"/>
    <n v="11"/>
    <d v="1900-03-14T10:02:23"/>
    <n v="3"/>
    <x v="4"/>
    <d v="2019-11-22T00:00:00"/>
    <x v="3"/>
  </r>
  <r>
    <s v="ID1788"/>
    <d v="2019-11-23T00:00:00"/>
    <x v="3"/>
    <x v="2"/>
    <s v="Y"/>
    <x v="1"/>
    <n v="62"/>
    <d v="1900-03-14T11:02:23"/>
    <n v="3"/>
    <x v="4"/>
    <d v="2019-11-23T00:00:00"/>
    <x v="3"/>
  </r>
  <r>
    <s v="ID1789"/>
    <d v="2019-11-24T00:00:00"/>
    <x v="3"/>
    <x v="4"/>
    <s v="N"/>
    <x v="1"/>
    <s v=""/>
    <d v="1900-03-14T12:02:23"/>
    <s v=""/>
    <x v="4"/>
    <d v="2019-11-24T00:00:00"/>
    <x v="3"/>
  </r>
  <r>
    <s v="ID1790"/>
    <d v="2019-11-25T00:00:00"/>
    <x v="2"/>
    <x v="3"/>
    <s v="Y"/>
    <x v="0"/>
    <n v="61"/>
    <d v="1900-03-14T13:02:23"/>
    <n v="5"/>
    <x v="4"/>
    <d v="2019-11-25T00:00:00"/>
    <x v="3"/>
  </r>
  <r>
    <s v="ID1791"/>
    <d v="2019-11-26T00:00:00"/>
    <x v="7"/>
    <x v="1"/>
    <s v="N"/>
    <x v="1"/>
    <s v=""/>
    <d v="1900-03-14T14:02:23"/>
    <s v=""/>
    <x v="4"/>
    <d v="2019-11-26T00:00:00"/>
    <x v="3"/>
  </r>
  <r>
    <s v="ID1792"/>
    <d v="2019-11-27T00:00:00"/>
    <x v="5"/>
    <x v="1"/>
    <s v="Y"/>
    <x v="0"/>
    <n v="29"/>
    <d v="1900-03-14T15:02:23"/>
    <n v="5"/>
    <x v="4"/>
    <d v="2019-11-27T00:00:00"/>
    <x v="3"/>
  </r>
  <r>
    <s v="ID1793"/>
    <d v="2019-11-28T00:00:00"/>
    <x v="7"/>
    <x v="0"/>
    <s v="Y"/>
    <x v="0"/>
    <n v="109"/>
    <d v="1900-03-14T16:02:23"/>
    <n v="3"/>
    <x v="4"/>
    <d v="2019-11-28T00:00:00"/>
    <x v="3"/>
  </r>
  <r>
    <s v="ID1794"/>
    <d v="2019-11-29T00:00:00"/>
    <x v="7"/>
    <x v="0"/>
    <s v="Y"/>
    <x v="0"/>
    <n v="52"/>
    <d v="1900-03-14T17:02:23"/>
    <n v="3"/>
    <x v="4"/>
    <d v="2019-11-29T00:00:00"/>
    <x v="3"/>
  </r>
  <r>
    <s v="ID1795"/>
    <d v="2019-11-30T00:00:00"/>
    <x v="7"/>
    <x v="1"/>
    <s v="Y"/>
    <x v="0"/>
    <n v="117"/>
    <d v="1900-03-14T18:02:23"/>
    <n v="1"/>
    <x v="4"/>
    <d v="2019-11-30T00:00:00"/>
    <x v="3"/>
  </r>
  <r>
    <s v="ID1796"/>
    <d v="2019-12-01T00:00:00"/>
    <x v="6"/>
    <x v="0"/>
    <s v="Y"/>
    <x v="0"/>
    <n v="17"/>
    <d v="1900-03-14T19:02:23"/>
    <n v="3"/>
    <x v="4"/>
    <d v="2019-12-01T00:00:00"/>
    <x v="3"/>
  </r>
  <r>
    <s v="ID1797"/>
    <d v="2019-12-02T00:00:00"/>
    <x v="4"/>
    <x v="4"/>
    <s v="Y"/>
    <x v="0"/>
    <n v="46"/>
    <d v="1900-03-14T20:02:23"/>
    <n v="4"/>
    <x v="4"/>
    <d v="2019-12-02T00:00:00"/>
    <x v="3"/>
  </r>
  <r>
    <s v="ID1798"/>
    <d v="2019-12-03T00:00:00"/>
    <x v="6"/>
    <x v="3"/>
    <s v="Y"/>
    <x v="0"/>
    <n v="60"/>
    <d v="1900-03-14T21:02:23"/>
    <n v="2"/>
    <x v="4"/>
    <d v="2019-12-03T00:00:00"/>
    <x v="3"/>
  </r>
  <r>
    <s v="ID1799"/>
    <d v="2019-12-04T00:00:00"/>
    <x v="4"/>
    <x v="1"/>
    <s v="Y"/>
    <x v="0"/>
    <n v="53"/>
    <d v="1900-03-14T22:02:23"/>
    <n v="3"/>
    <x v="4"/>
    <d v="2019-12-04T00:00:00"/>
    <x v="3"/>
  </r>
  <r>
    <s v="ID1800"/>
    <d v="2019-12-05T00:00:00"/>
    <x v="2"/>
    <x v="2"/>
    <s v="Y"/>
    <x v="0"/>
    <n v="72"/>
    <d v="1900-03-14T23:02:23"/>
    <n v="4"/>
    <x v="4"/>
    <d v="2019-12-05T00:00:00"/>
    <x v="3"/>
  </r>
  <r>
    <s v="ID1801"/>
    <d v="2019-12-06T00:00:00"/>
    <x v="2"/>
    <x v="2"/>
    <s v="Y"/>
    <x v="0"/>
    <n v="113"/>
    <d v="1900-03-15T00:02:23"/>
    <n v="3"/>
    <x v="4"/>
    <d v="2019-12-06T00:00:00"/>
    <x v="3"/>
  </r>
  <r>
    <s v="ID1802"/>
    <d v="2019-12-07T00:00:00"/>
    <x v="5"/>
    <x v="2"/>
    <s v="Y"/>
    <x v="0"/>
    <n v="51"/>
    <d v="1900-03-15T01:02:23"/>
    <n v="4"/>
    <x v="4"/>
    <d v="2019-12-07T00:00:00"/>
    <x v="3"/>
  </r>
  <r>
    <s v="ID1803"/>
    <d v="2019-12-08T00:00:00"/>
    <x v="4"/>
    <x v="3"/>
    <s v="Y"/>
    <x v="0"/>
    <n v="99"/>
    <d v="1900-03-15T02:02:23"/>
    <n v="4"/>
    <x v="4"/>
    <d v="2019-12-08T00:00:00"/>
    <x v="3"/>
  </r>
  <r>
    <s v="ID1804"/>
    <d v="2019-12-09T00:00:00"/>
    <x v="7"/>
    <x v="4"/>
    <s v="Y"/>
    <x v="0"/>
    <n v="99"/>
    <d v="1900-03-15T03:02:23"/>
    <n v="2"/>
    <x v="4"/>
    <d v="2019-12-09T00:00:00"/>
    <x v="3"/>
  </r>
  <r>
    <s v="ID1805"/>
    <d v="2019-12-10T00:00:00"/>
    <x v="7"/>
    <x v="0"/>
    <s v="N"/>
    <x v="1"/>
    <s v=""/>
    <d v="1900-03-15T04:02:23"/>
    <s v=""/>
    <x v="4"/>
    <d v="2019-12-10T00:00:00"/>
    <x v="3"/>
  </r>
  <r>
    <s v="ID1806"/>
    <d v="2019-12-11T00:00:00"/>
    <x v="4"/>
    <x v="4"/>
    <s v="Y"/>
    <x v="0"/>
    <n v="37"/>
    <d v="1900-03-15T05:02:23"/>
    <n v="4"/>
    <x v="4"/>
    <d v="2019-12-11T00:00:00"/>
    <x v="3"/>
  </r>
  <r>
    <s v="ID1807"/>
    <d v="2019-12-12T00:00:00"/>
    <x v="6"/>
    <x v="0"/>
    <s v="Y"/>
    <x v="0"/>
    <n v="115"/>
    <d v="1900-03-15T06:02:23"/>
    <n v="3"/>
    <x v="4"/>
    <d v="2019-12-12T00:00:00"/>
    <x v="3"/>
  </r>
  <r>
    <s v="ID1808"/>
    <d v="2019-12-13T00:00:00"/>
    <x v="6"/>
    <x v="0"/>
    <s v="Y"/>
    <x v="0"/>
    <n v="97"/>
    <d v="1900-03-15T07:02:23"/>
    <n v="5"/>
    <x v="4"/>
    <d v="2019-12-13T00:00:00"/>
    <x v="3"/>
  </r>
  <r>
    <s v="ID1809"/>
    <d v="2019-12-14T00:00:00"/>
    <x v="1"/>
    <x v="0"/>
    <s v="N"/>
    <x v="1"/>
    <s v=""/>
    <d v="1900-03-15T08:02:23"/>
    <s v=""/>
    <x v="4"/>
    <d v="2019-12-14T00:00:00"/>
    <x v="3"/>
  </r>
  <r>
    <s v="ID1810"/>
    <d v="2019-12-15T00:00:00"/>
    <x v="7"/>
    <x v="0"/>
    <s v="Y"/>
    <x v="1"/>
    <n v="87"/>
    <d v="1900-03-15T09:02:23"/>
    <n v="5"/>
    <x v="4"/>
    <d v="2019-12-15T00:00:00"/>
    <x v="3"/>
  </r>
  <r>
    <s v="ID1811"/>
    <d v="2019-12-16T00:00:00"/>
    <x v="1"/>
    <x v="2"/>
    <s v="Y"/>
    <x v="0"/>
    <n v="97"/>
    <d v="1900-03-15T10:02:23"/>
    <n v="1"/>
    <x v="4"/>
    <d v="2019-12-16T00:00:00"/>
    <x v="3"/>
  </r>
  <r>
    <s v="ID1812"/>
    <d v="2019-12-17T00:00:00"/>
    <x v="3"/>
    <x v="4"/>
    <s v="Y"/>
    <x v="1"/>
    <n v="119"/>
    <d v="1900-03-15T11:02:23"/>
    <n v="5"/>
    <x v="4"/>
    <d v="2019-12-17T00:00:00"/>
    <x v="3"/>
  </r>
  <r>
    <s v="ID1813"/>
    <d v="2019-12-18T00:00:00"/>
    <x v="0"/>
    <x v="0"/>
    <s v="Y"/>
    <x v="0"/>
    <n v="122"/>
    <d v="1900-03-15T12:02:23"/>
    <n v="3"/>
    <x v="4"/>
    <d v="2019-12-18T00:00:00"/>
    <x v="3"/>
  </r>
  <r>
    <s v="ID1814"/>
    <d v="2019-12-19T00:00:00"/>
    <x v="1"/>
    <x v="0"/>
    <s v="Y"/>
    <x v="0"/>
    <n v="60"/>
    <d v="1900-03-15T13:02:23"/>
    <n v="1"/>
    <x v="4"/>
    <d v="2019-12-19T00:00:00"/>
    <x v="3"/>
  </r>
  <r>
    <s v="ID1815"/>
    <d v="2019-12-20T00:00:00"/>
    <x v="3"/>
    <x v="1"/>
    <s v="Y"/>
    <x v="1"/>
    <n v="58"/>
    <d v="1900-03-15T14:02:23"/>
    <n v="2"/>
    <x v="4"/>
    <d v="2019-12-20T00:00:00"/>
    <x v="3"/>
  </r>
  <r>
    <s v="ID1816"/>
    <d v="2019-12-21T00:00:00"/>
    <x v="3"/>
    <x v="3"/>
    <s v="Y"/>
    <x v="0"/>
    <n v="84"/>
    <d v="1900-03-15T15:02:23"/>
    <n v="4"/>
    <x v="4"/>
    <d v="2019-12-21T00:00:00"/>
    <x v="3"/>
  </r>
  <r>
    <s v="ID1817"/>
    <d v="2019-12-22T00:00:00"/>
    <x v="5"/>
    <x v="2"/>
    <s v="N"/>
    <x v="1"/>
    <s v=""/>
    <d v="1900-03-15T16:02:23"/>
    <s v=""/>
    <x v="4"/>
    <d v="2019-12-22T00:00:00"/>
    <x v="3"/>
  </r>
  <r>
    <s v="ID1818"/>
    <d v="2019-12-23T00:00:00"/>
    <x v="7"/>
    <x v="2"/>
    <s v="Y"/>
    <x v="0"/>
    <n v="72"/>
    <d v="1900-03-15T17:02:23"/>
    <n v="2"/>
    <x v="4"/>
    <d v="2019-12-23T00:00:00"/>
    <x v="3"/>
  </r>
  <r>
    <s v="ID1819"/>
    <d v="2019-12-24T00:00:00"/>
    <x v="6"/>
    <x v="4"/>
    <s v="Y"/>
    <x v="0"/>
    <n v="46"/>
    <d v="1900-03-15T18:02:23"/>
    <n v="4"/>
    <x v="4"/>
    <d v="2019-12-24T00:00:00"/>
    <x v="3"/>
  </r>
  <r>
    <s v="ID1820"/>
    <d v="2019-12-25T00:00:00"/>
    <x v="6"/>
    <x v="2"/>
    <s v="Y"/>
    <x v="0"/>
    <n v="101"/>
    <d v="1900-03-15T19:02:23"/>
    <n v="5"/>
    <x v="4"/>
    <d v="2019-12-25T00:00:00"/>
    <x v="3"/>
  </r>
  <r>
    <s v="ID1821"/>
    <d v="2019-12-26T00:00:00"/>
    <x v="4"/>
    <x v="0"/>
    <s v="Y"/>
    <x v="0"/>
    <n v="101"/>
    <d v="1900-03-15T20:02:23"/>
    <n v="2"/>
    <x v="4"/>
    <d v="2019-12-26T00:00:00"/>
    <x v="3"/>
  </r>
  <r>
    <s v="ID1822"/>
    <d v="2019-12-27T00:00:00"/>
    <x v="4"/>
    <x v="3"/>
    <s v="Y"/>
    <x v="0"/>
    <n v="63"/>
    <d v="1900-03-15T21:02:23"/>
    <n v="1"/>
    <x v="4"/>
    <d v="2019-12-27T00:00:00"/>
    <x v="3"/>
  </r>
  <r>
    <s v="ID1823"/>
    <d v="2019-12-28T00:00:00"/>
    <x v="4"/>
    <x v="2"/>
    <s v="Y"/>
    <x v="0"/>
    <n v="125"/>
    <d v="1900-03-15T22:02:23"/>
    <n v="1"/>
    <x v="4"/>
    <d v="2019-12-28T00:00:00"/>
    <x v="3"/>
  </r>
  <r>
    <s v="ID1824"/>
    <d v="2019-12-29T00:00:00"/>
    <x v="6"/>
    <x v="2"/>
    <s v="Y"/>
    <x v="0"/>
    <n v="44"/>
    <d v="1900-03-15T23:02:23"/>
    <n v="5"/>
    <x v="4"/>
    <d v="2019-12-29T00:00:00"/>
    <x v="3"/>
  </r>
  <r>
    <s v="ID1825"/>
    <d v="2019-12-30T00:00:00"/>
    <x v="6"/>
    <x v="4"/>
    <s v="Y"/>
    <x v="0"/>
    <n v="16"/>
    <d v="1900-03-16T00:02:23"/>
    <n v="5"/>
    <x v="4"/>
    <d v="2019-12-30T00:00:00"/>
    <x v="3"/>
  </r>
  <r>
    <s v="ID1826"/>
    <d v="2019-12-31T00:00:00"/>
    <x v="7"/>
    <x v="1"/>
    <s v="Y"/>
    <x v="0"/>
    <n v="31"/>
    <d v="1900-03-16T01:02:23"/>
    <n v="4"/>
    <x v="4"/>
    <d v="2019-12-31T00:00:00"/>
    <x v="3"/>
  </r>
  <r>
    <s v="ID1827"/>
    <d v="2020-01-01T00:00:00"/>
    <x v="7"/>
    <x v="3"/>
    <s v="Y"/>
    <x v="0"/>
    <n v="114"/>
    <d v="1900-03-16T02:02:23"/>
    <n v="5"/>
    <x v="4"/>
    <d v="2020-01-01T00:00:00"/>
    <x v="3"/>
  </r>
  <r>
    <s v="ID1828"/>
    <d v="2020-01-02T00:00:00"/>
    <x v="3"/>
    <x v="0"/>
    <s v="Y"/>
    <x v="0"/>
    <n v="10"/>
    <d v="1900-03-16T03:02:23"/>
    <n v="2"/>
    <x v="4"/>
    <d v="2020-01-02T00:00:00"/>
    <x v="3"/>
  </r>
  <r>
    <s v="ID1829"/>
    <d v="2020-01-03T00:00:00"/>
    <x v="3"/>
    <x v="4"/>
    <s v="Y"/>
    <x v="0"/>
    <n v="105"/>
    <d v="1900-03-16T04:02:23"/>
    <n v="3"/>
    <x v="4"/>
    <d v="2020-01-03T00:00:00"/>
    <x v="3"/>
  </r>
  <r>
    <s v="ID1830"/>
    <d v="2020-01-04T00:00:00"/>
    <x v="3"/>
    <x v="2"/>
    <s v="N"/>
    <x v="1"/>
    <s v=""/>
    <d v="1900-03-16T05:02:23"/>
    <s v=""/>
    <x v="4"/>
    <d v="2020-01-04T00:00:00"/>
    <x v="3"/>
  </r>
  <r>
    <s v="ID1831"/>
    <d v="2020-01-05T00:00:00"/>
    <x v="7"/>
    <x v="3"/>
    <s v="Y"/>
    <x v="0"/>
    <n v="120"/>
    <d v="1900-03-16T06:02:23"/>
    <n v="4"/>
    <x v="4"/>
    <d v="2020-01-05T00:00:00"/>
    <x v="3"/>
  </r>
  <r>
    <s v="ID1832"/>
    <d v="2020-01-06T00:00:00"/>
    <x v="5"/>
    <x v="2"/>
    <s v="N"/>
    <x v="1"/>
    <s v=""/>
    <d v="1900-03-16T07:02:23"/>
    <s v=""/>
    <x v="4"/>
    <d v="2020-01-06T00:00:00"/>
    <x v="3"/>
  </r>
  <r>
    <s v="ID1833"/>
    <d v="2020-01-07T00:00:00"/>
    <x v="2"/>
    <x v="1"/>
    <s v="N"/>
    <x v="1"/>
    <s v=""/>
    <d v="1900-03-16T08:02:23"/>
    <s v=""/>
    <x v="4"/>
    <d v="2020-01-07T00:00:00"/>
    <x v="3"/>
  </r>
  <r>
    <s v="ID1834"/>
    <d v="2020-01-08T00:00:00"/>
    <x v="3"/>
    <x v="2"/>
    <s v="N"/>
    <x v="1"/>
    <s v=""/>
    <d v="1900-03-16T09:02:23"/>
    <s v=""/>
    <x v="4"/>
    <d v="2020-01-08T00:00:00"/>
    <x v="3"/>
  </r>
  <r>
    <s v="ID1835"/>
    <d v="2020-01-09T00:00:00"/>
    <x v="4"/>
    <x v="1"/>
    <s v="Y"/>
    <x v="0"/>
    <n v="51"/>
    <d v="1900-03-16T10:02:23"/>
    <n v="5"/>
    <x v="4"/>
    <d v="2020-01-09T00:00:00"/>
    <x v="3"/>
  </r>
  <r>
    <s v="ID1836"/>
    <d v="2020-01-10T00:00:00"/>
    <x v="2"/>
    <x v="1"/>
    <s v="Y"/>
    <x v="0"/>
    <n v="124"/>
    <d v="1900-03-16T11:02:23"/>
    <n v="3"/>
    <x v="4"/>
    <d v="2020-01-10T00:00:00"/>
    <x v="3"/>
  </r>
  <r>
    <s v="ID1837"/>
    <d v="2020-01-11T00:00:00"/>
    <x v="7"/>
    <x v="2"/>
    <s v="Y"/>
    <x v="1"/>
    <n v="22"/>
    <d v="1900-03-16T12:02:23"/>
    <n v="4"/>
    <x v="4"/>
    <d v="2020-01-11T00:00:00"/>
    <x v="3"/>
  </r>
  <r>
    <s v="ID1838"/>
    <d v="2020-01-12T00:00:00"/>
    <x v="6"/>
    <x v="2"/>
    <s v="Y"/>
    <x v="1"/>
    <n v="29"/>
    <d v="1900-03-16T13:02:23"/>
    <n v="3"/>
    <x v="4"/>
    <d v="2020-01-12T00:00:00"/>
    <x v="3"/>
  </r>
  <r>
    <s v="ID1839"/>
    <d v="2020-01-13T00:00:00"/>
    <x v="1"/>
    <x v="1"/>
    <s v="Y"/>
    <x v="0"/>
    <n v="125"/>
    <d v="1900-03-16T14:02:23"/>
    <n v="4"/>
    <x v="4"/>
    <d v="2020-01-13T00:00:00"/>
    <x v="3"/>
  </r>
  <r>
    <s v="ID1840"/>
    <d v="2020-01-14T00:00:00"/>
    <x v="4"/>
    <x v="0"/>
    <s v="Y"/>
    <x v="0"/>
    <n v="54"/>
    <d v="1900-03-16T15:02:23"/>
    <n v="4"/>
    <x v="4"/>
    <d v="2020-01-14T00:00:00"/>
    <x v="3"/>
  </r>
  <r>
    <s v="ID1841"/>
    <d v="2020-01-15T00:00:00"/>
    <x v="6"/>
    <x v="1"/>
    <s v="Y"/>
    <x v="0"/>
    <n v="45"/>
    <d v="1900-03-16T16:02:23"/>
    <n v="3"/>
    <x v="4"/>
    <d v="2020-01-15T00:00:00"/>
    <x v="3"/>
  </r>
  <r>
    <s v="ID1842"/>
    <d v="2020-01-16T00:00:00"/>
    <x v="0"/>
    <x v="3"/>
    <s v="Y"/>
    <x v="0"/>
    <n v="101"/>
    <d v="1900-03-16T17:02:23"/>
    <n v="5"/>
    <x v="4"/>
    <d v="2020-01-16T00:00:00"/>
    <x v="3"/>
  </r>
  <r>
    <s v="ID1843"/>
    <d v="2020-01-17T00:00:00"/>
    <x v="0"/>
    <x v="0"/>
    <s v="Y"/>
    <x v="0"/>
    <n v="80"/>
    <d v="1900-03-16T18:02:23"/>
    <n v="3"/>
    <x v="4"/>
    <d v="2020-01-17T00:00:00"/>
    <x v="3"/>
  </r>
  <r>
    <s v="ID1844"/>
    <d v="2020-01-18T00:00:00"/>
    <x v="0"/>
    <x v="4"/>
    <s v="N"/>
    <x v="1"/>
    <s v=""/>
    <d v="1900-03-16T19:02:23"/>
    <s v=""/>
    <x v="4"/>
    <d v="2020-01-18T00:00:00"/>
    <x v="3"/>
  </r>
  <r>
    <s v="ID1845"/>
    <d v="2020-01-19T00:00:00"/>
    <x v="5"/>
    <x v="2"/>
    <s v="Y"/>
    <x v="0"/>
    <n v="118"/>
    <d v="1900-03-16T20:02:23"/>
    <n v="5"/>
    <x v="5"/>
    <d v="2020-01-19T00:00:00"/>
    <x v="4"/>
  </r>
  <r>
    <s v="ID1846"/>
    <d v="2020-01-20T00:00:00"/>
    <x v="3"/>
    <x v="4"/>
    <s v="Y"/>
    <x v="0"/>
    <n v="13"/>
    <d v="1900-03-16T21:02:23"/>
    <n v="5"/>
    <x v="5"/>
    <d v="2020-01-20T00:00:00"/>
    <x v="4"/>
  </r>
  <r>
    <s v="ID1847"/>
    <d v="2020-01-21T00:00:00"/>
    <x v="7"/>
    <x v="4"/>
    <s v="Y"/>
    <x v="0"/>
    <n v="64"/>
    <d v="1900-03-16T22:02:23"/>
    <n v="5"/>
    <x v="5"/>
    <d v="2020-01-21T00:00:00"/>
    <x v="4"/>
  </r>
  <r>
    <s v="ID1848"/>
    <d v="2020-01-22T00:00:00"/>
    <x v="4"/>
    <x v="0"/>
    <s v="Y"/>
    <x v="0"/>
    <n v="39"/>
    <d v="1900-03-16T23:02:23"/>
    <n v="4"/>
    <x v="5"/>
    <d v="2020-01-22T00:00:00"/>
    <x v="4"/>
  </r>
  <r>
    <s v="ID1849"/>
    <d v="2020-01-23T00:00:00"/>
    <x v="5"/>
    <x v="3"/>
    <s v="N"/>
    <x v="1"/>
    <s v=""/>
    <d v="1900-03-17T00:02:23"/>
    <s v=""/>
    <x v="5"/>
    <d v="2020-01-23T00:00:00"/>
    <x v="4"/>
  </r>
  <r>
    <s v="ID1850"/>
    <d v="2020-01-24T00:00:00"/>
    <x v="2"/>
    <x v="0"/>
    <s v="N"/>
    <x v="1"/>
    <s v=""/>
    <d v="1900-03-17T01:02:23"/>
    <s v=""/>
    <x v="5"/>
    <d v="2020-01-24T00:00:00"/>
    <x v="4"/>
  </r>
  <r>
    <s v="ID1851"/>
    <d v="2020-01-25T00:00:00"/>
    <x v="6"/>
    <x v="4"/>
    <s v="N"/>
    <x v="1"/>
    <s v=""/>
    <d v="1900-03-17T02:02:23"/>
    <s v=""/>
    <x v="5"/>
    <d v="2020-01-25T00:00:00"/>
    <x v="4"/>
  </r>
  <r>
    <s v="ID1852"/>
    <d v="2020-01-26T00:00:00"/>
    <x v="2"/>
    <x v="4"/>
    <s v="Y"/>
    <x v="0"/>
    <n v="35"/>
    <d v="1900-03-17T03:02:23"/>
    <n v="4"/>
    <x v="5"/>
    <d v="2020-01-26T00:00:00"/>
    <x v="4"/>
  </r>
  <r>
    <s v="ID1853"/>
    <d v="2020-01-27T00:00:00"/>
    <x v="5"/>
    <x v="0"/>
    <s v="Y"/>
    <x v="1"/>
    <n v="105"/>
    <d v="1900-03-17T04:02:23"/>
    <n v="4"/>
    <x v="5"/>
    <d v="2020-01-27T00:00:00"/>
    <x v="4"/>
  </r>
  <r>
    <s v="ID1854"/>
    <d v="2020-01-28T00:00:00"/>
    <x v="2"/>
    <x v="3"/>
    <s v="Y"/>
    <x v="0"/>
    <n v="60"/>
    <d v="1900-03-17T05:02:23"/>
    <n v="2"/>
    <x v="5"/>
    <d v="2020-01-28T00:00:00"/>
    <x v="4"/>
  </r>
  <r>
    <s v="ID1855"/>
    <d v="2020-01-29T00:00:00"/>
    <x v="2"/>
    <x v="0"/>
    <s v="Y"/>
    <x v="0"/>
    <n v="13"/>
    <d v="1900-03-17T06:02:23"/>
    <n v="1"/>
    <x v="5"/>
    <d v="2020-01-29T00:00:00"/>
    <x v="4"/>
  </r>
  <r>
    <s v="ID1856"/>
    <d v="2020-01-30T00:00:00"/>
    <x v="1"/>
    <x v="1"/>
    <s v="Y"/>
    <x v="0"/>
    <n v="25"/>
    <d v="1900-03-17T07:02:23"/>
    <n v="5"/>
    <x v="5"/>
    <d v="2020-01-30T00:00:00"/>
    <x v="4"/>
  </r>
  <r>
    <s v="ID1857"/>
    <d v="2020-01-31T00:00:00"/>
    <x v="1"/>
    <x v="4"/>
    <s v="Y"/>
    <x v="0"/>
    <n v="102"/>
    <d v="1900-03-17T08:02:23"/>
    <n v="4"/>
    <x v="5"/>
    <d v="2020-01-31T00:00:00"/>
    <x v="4"/>
  </r>
  <r>
    <s v="ID1858"/>
    <d v="2020-02-01T00:00:00"/>
    <x v="4"/>
    <x v="0"/>
    <s v="Y"/>
    <x v="0"/>
    <n v="88"/>
    <d v="1900-03-17T09:02:23"/>
    <n v="3"/>
    <x v="5"/>
    <d v="2020-02-01T00:00:00"/>
    <x v="4"/>
  </r>
  <r>
    <s v="ID1859"/>
    <d v="2020-02-02T00:00:00"/>
    <x v="1"/>
    <x v="4"/>
    <s v="Y"/>
    <x v="0"/>
    <n v="40"/>
    <d v="1900-03-17T10:02:23"/>
    <n v="5"/>
    <x v="5"/>
    <d v="2020-02-02T00:00:00"/>
    <x v="4"/>
  </r>
  <r>
    <s v="ID1860"/>
    <d v="2020-02-03T00:00:00"/>
    <x v="5"/>
    <x v="0"/>
    <s v="N"/>
    <x v="1"/>
    <s v=""/>
    <d v="1900-03-17T11:02:23"/>
    <s v=""/>
    <x v="5"/>
    <d v="2020-02-03T00:00:00"/>
    <x v="4"/>
  </r>
  <r>
    <s v="ID1861"/>
    <d v="2020-02-04T00:00:00"/>
    <x v="7"/>
    <x v="4"/>
    <s v="Y"/>
    <x v="0"/>
    <n v="75"/>
    <d v="1900-03-17T12:02:23"/>
    <n v="5"/>
    <x v="5"/>
    <d v="2020-02-04T00:00:00"/>
    <x v="4"/>
  </r>
  <r>
    <s v="ID1862"/>
    <d v="2020-02-05T00:00:00"/>
    <x v="2"/>
    <x v="2"/>
    <s v="Y"/>
    <x v="1"/>
    <n v="35"/>
    <d v="1900-03-17T13:02:23"/>
    <n v="4"/>
    <x v="5"/>
    <d v="2020-02-05T00:00:00"/>
    <x v="4"/>
  </r>
  <r>
    <s v="ID1863"/>
    <d v="2020-02-06T00:00:00"/>
    <x v="3"/>
    <x v="2"/>
    <s v="N"/>
    <x v="1"/>
    <s v=""/>
    <d v="1900-03-17T14:02:23"/>
    <s v=""/>
    <x v="5"/>
    <d v="2020-02-06T00:00:00"/>
    <x v="4"/>
  </r>
  <r>
    <s v="ID1864"/>
    <d v="2020-02-07T00:00:00"/>
    <x v="3"/>
    <x v="2"/>
    <s v="Y"/>
    <x v="0"/>
    <n v="21"/>
    <d v="1900-03-17T15:02:23"/>
    <n v="2"/>
    <x v="5"/>
    <d v="2020-02-07T00:00:00"/>
    <x v="4"/>
  </r>
  <r>
    <s v="ID1865"/>
    <d v="2020-02-08T00:00:00"/>
    <x v="0"/>
    <x v="4"/>
    <s v="N"/>
    <x v="1"/>
    <s v=""/>
    <d v="1900-03-17T16:02:23"/>
    <s v=""/>
    <x v="5"/>
    <d v="2020-02-08T00:00:00"/>
    <x v="4"/>
  </r>
  <r>
    <s v="ID1866"/>
    <d v="2020-02-09T00:00:00"/>
    <x v="3"/>
    <x v="3"/>
    <s v="Y"/>
    <x v="0"/>
    <n v="49"/>
    <d v="1900-03-17T17:02:23"/>
    <n v="3"/>
    <x v="5"/>
    <d v="2020-02-09T00:00:00"/>
    <x v="4"/>
  </r>
  <r>
    <s v="ID1867"/>
    <d v="2020-02-10T00:00:00"/>
    <x v="5"/>
    <x v="3"/>
    <s v="Y"/>
    <x v="0"/>
    <n v="81"/>
    <d v="1900-03-17T18:02:23"/>
    <n v="4"/>
    <x v="5"/>
    <d v="2020-02-10T00:00:00"/>
    <x v="4"/>
  </r>
  <r>
    <s v="ID1868"/>
    <d v="2020-02-11T00:00:00"/>
    <x v="1"/>
    <x v="0"/>
    <s v="Y"/>
    <x v="0"/>
    <n v="48"/>
    <d v="1900-03-17T19:02:23"/>
    <n v="4"/>
    <x v="5"/>
    <d v="2020-02-11T00:00:00"/>
    <x v="4"/>
  </r>
  <r>
    <s v="ID1869"/>
    <d v="2020-02-12T00:00:00"/>
    <x v="3"/>
    <x v="4"/>
    <s v="Y"/>
    <x v="0"/>
    <n v="103"/>
    <d v="1900-03-17T20:02:23"/>
    <n v="5"/>
    <x v="5"/>
    <d v="2020-02-12T00:00:00"/>
    <x v="4"/>
  </r>
  <r>
    <s v="ID1870"/>
    <d v="2020-02-13T00:00:00"/>
    <x v="2"/>
    <x v="2"/>
    <s v="Y"/>
    <x v="0"/>
    <n v="63"/>
    <d v="1900-03-17T21:02:23"/>
    <n v="4"/>
    <x v="5"/>
    <d v="2020-02-13T00:00:00"/>
    <x v="4"/>
  </r>
  <r>
    <s v="ID1871"/>
    <d v="2020-02-14T00:00:00"/>
    <x v="3"/>
    <x v="3"/>
    <s v="Y"/>
    <x v="0"/>
    <n v="89"/>
    <d v="1900-03-17T22:02:23"/>
    <n v="4"/>
    <x v="5"/>
    <d v="2020-02-14T00:00:00"/>
    <x v="4"/>
  </r>
  <r>
    <s v="ID1872"/>
    <d v="2020-02-15T00:00:00"/>
    <x v="7"/>
    <x v="3"/>
    <s v="Y"/>
    <x v="0"/>
    <n v="115"/>
    <d v="1900-03-17T23:02:23"/>
    <n v="4"/>
    <x v="5"/>
    <d v="2020-02-15T00:00:00"/>
    <x v="4"/>
  </r>
  <r>
    <s v="ID1873"/>
    <d v="2020-02-16T00:00:00"/>
    <x v="2"/>
    <x v="4"/>
    <s v="Y"/>
    <x v="0"/>
    <n v="88"/>
    <d v="1900-03-18T00:02:23"/>
    <n v="1"/>
    <x v="5"/>
    <d v="2020-02-16T00:00:00"/>
    <x v="4"/>
  </r>
  <r>
    <s v="ID1874"/>
    <d v="2020-02-17T00:00:00"/>
    <x v="0"/>
    <x v="4"/>
    <s v="Y"/>
    <x v="0"/>
    <n v="91"/>
    <d v="1900-03-18T01:02:23"/>
    <n v="5"/>
    <x v="5"/>
    <d v="2020-02-17T00:00:00"/>
    <x v="4"/>
  </r>
  <r>
    <s v="ID1875"/>
    <d v="2020-02-18T00:00:00"/>
    <x v="7"/>
    <x v="4"/>
    <s v="Y"/>
    <x v="0"/>
    <n v="78"/>
    <d v="1900-03-18T02:02:23"/>
    <n v="4"/>
    <x v="5"/>
    <d v="2020-02-18T00:00:00"/>
    <x v="4"/>
  </r>
  <r>
    <s v="ID1876"/>
    <d v="2020-02-19T00:00:00"/>
    <x v="6"/>
    <x v="0"/>
    <s v="Y"/>
    <x v="0"/>
    <n v="91"/>
    <d v="1900-03-18T03:02:23"/>
    <n v="3"/>
    <x v="5"/>
    <d v="2020-02-19T00:00:00"/>
    <x v="4"/>
  </r>
  <r>
    <s v="ID1877"/>
    <d v="2020-02-20T00:00:00"/>
    <x v="5"/>
    <x v="4"/>
    <s v="Y"/>
    <x v="0"/>
    <n v="102"/>
    <d v="1900-03-18T04:02:23"/>
    <n v="3"/>
    <x v="5"/>
    <d v="2020-02-20T00:00:00"/>
    <x v="4"/>
  </r>
  <r>
    <s v="ID1878"/>
    <d v="2020-02-21T00:00:00"/>
    <x v="6"/>
    <x v="1"/>
    <s v="N"/>
    <x v="1"/>
    <s v=""/>
    <d v="1900-03-18T05:02:23"/>
    <s v=""/>
    <x v="5"/>
    <d v="2020-02-21T00:00:00"/>
    <x v="4"/>
  </r>
  <r>
    <s v="ID1879"/>
    <d v="2020-02-22T00:00:00"/>
    <x v="3"/>
    <x v="4"/>
    <s v="Y"/>
    <x v="0"/>
    <n v="24"/>
    <d v="1900-03-18T06:02:23"/>
    <n v="4"/>
    <x v="5"/>
    <d v="2020-02-22T00:00:00"/>
    <x v="4"/>
  </r>
  <r>
    <s v="ID1880"/>
    <d v="2020-02-23T00:00:00"/>
    <x v="2"/>
    <x v="2"/>
    <s v="N"/>
    <x v="1"/>
    <s v=""/>
    <d v="1900-03-18T07:02:23"/>
    <s v=""/>
    <x v="5"/>
    <d v="2020-02-23T00:00:00"/>
    <x v="4"/>
  </r>
  <r>
    <s v="ID1881"/>
    <d v="2020-02-24T00:00:00"/>
    <x v="5"/>
    <x v="1"/>
    <s v="Y"/>
    <x v="0"/>
    <n v="19"/>
    <d v="1900-03-18T08:02:23"/>
    <n v="1"/>
    <x v="5"/>
    <d v="2020-02-24T00:00:00"/>
    <x v="5"/>
  </r>
  <r>
    <s v="ID1882"/>
    <d v="2020-02-25T00:00:00"/>
    <x v="4"/>
    <x v="4"/>
    <s v="Y"/>
    <x v="0"/>
    <n v="47"/>
    <d v="1900-03-18T09:02:23"/>
    <n v="4"/>
    <x v="5"/>
    <d v="2020-02-25T00:00:00"/>
    <x v="5"/>
  </r>
  <r>
    <s v="ID1883"/>
    <d v="2020-02-26T00:00:00"/>
    <x v="3"/>
    <x v="3"/>
    <s v="Y"/>
    <x v="0"/>
    <n v="61"/>
    <d v="1900-03-18T10:02:23"/>
    <n v="4"/>
    <x v="5"/>
    <d v="2020-02-26T00:00:00"/>
    <x v="5"/>
  </r>
  <r>
    <s v="ID1884"/>
    <d v="2020-02-27T00:00:00"/>
    <x v="3"/>
    <x v="3"/>
    <s v="Y"/>
    <x v="0"/>
    <n v="73"/>
    <d v="1900-03-18T11:02:23"/>
    <n v="5"/>
    <x v="5"/>
    <d v="2020-02-27T00:00:00"/>
    <x v="5"/>
  </r>
  <r>
    <s v="ID1885"/>
    <d v="2020-02-28T00:00:00"/>
    <x v="2"/>
    <x v="1"/>
    <s v="Y"/>
    <x v="0"/>
    <n v="67"/>
    <d v="1900-03-18T12:02:23"/>
    <n v="5"/>
    <x v="5"/>
    <d v="2020-02-28T00:00:00"/>
    <x v="5"/>
  </r>
  <r>
    <s v="ID1886"/>
    <d v="2020-02-29T00:00:00"/>
    <x v="3"/>
    <x v="4"/>
    <s v="Y"/>
    <x v="0"/>
    <n v="22"/>
    <d v="1900-03-18T13:02:23"/>
    <n v="1"/>
    <x v="5"/>
    <d v="2020-02-29T00:00:00"/>
    <x v="5"/>
  </r>
  <r>
    <s v="ID1887"/>
    <d v="2020-03-01T00:00:00"/>
    <x v="1"/>
    <x v="0"/>
    <s v="Y"/>
    <x v="0"/>
    <n v="86"/>
    <d v="1900-03-18T14:02:23"/>
    <n v="5"/>
    <x v="5"/>
    <d v="2020-03-01T00:00:00"/>
    <x v="5"/>
  </r>
  <r>
    <s v="ID1888"/>
    <d v="2020-03-02T00:00:00"/>
    <x v="0"/>
    <x v="4"/>
    <s v="N"/>
    <x v="1"/>
    <s v=""/>
    <d v="1900-03-18T15:02:23"/>
    <s v=""/>
    <x v="5"/>
    <d v="2020-03-02T00:00:00"/>
    <x v="5"/>
  </r>
  <r>
    <s v="ID1889"/>
    <d v="2020-03-03T00:00:00"/>
    <x v="3"/>
    <x v="4"/>
    <s v="N"/>
    <x v="1"/>
    <s v=""/>
    <d v="1900-03-18T16:02:23"/>
    <s v=""/>
    <x v="5"/>
    <d v="2020-03-03T00:00:00"/>
    <x v="5"/>
  </r>
  <r>
    <s v="ID1890"/>
    <d v="2020-03-04T00:00:00"/>
    <x v="0"/>
    <x v="0"/>
    <s v="N"/>
    <x v="1"/>
    <s v=""/>
    <d v="1900-03-18T17:02:23"/>
    <s v=""/>
    <x v="5"/>
    <d v="2020-03-04T00:00:00"/>
    <x v="5"/>
  </r>
  <r>
    <s v="ID1891"/>
    <d v="2020-03-05T00:00:00"/>
    <x v="7"/>
    <x v="4"/>
    <s v="N"/>
    <x v="1"/>
    <s v=""/>
    <d v="1900-03-18T18:02:23"/>
    <s v=""/>
    <x v="5"/>
    <d v="2020-03-05T00:00:00"/>
    <x v="5"/>
  </r>
  <r>
    <s v="ID1892"/>
    <d v="2020-03-06T00:00:00"/>
    <x v="4"/>
    <x v="3"/>
    <s v="Y"/>
    <x v="0"/>
    <n v="46"/>
    <d v="1900-03-18T19:02:23"/>
    <n v="4"/>
    <x v="5"/>
    <d v="2020-03-06T00:00:00"/>
    <x v="5"/>
  </r>
  <r>
    <s v="ID1893"/>
    <d v="2020-03-07T00:00:00"/>
    <x v="3"/>
    <x v="0"/>
    <s v="Y"/>
    <x v="0"/>
    <n v="81"/>
    <d v="1900-03-18T20:02:23"/>
    <n v="4"/>
    <x v="5"/>
    <d v="2020-03-07T00:00:00"/>
    <x v="5"/>
  </r>
  <r>
    <s v="ID1894"/>
    <d v="2020-03-08T00:00:00"/>
    <x v="5"/>
    <x v="3"/>
    <s v="Y"/>
    <x v="0"/>
    <n v="20"/>
    <d v="1900-03-18T21:02:23"/>
    <n v="3"/>
    <x v="5"/>
    <d v="2020-03-08T00:00:00"/>
    <x v="5"/>
  </r>
  <r>
    <s v="ID1895"/>
    <d v="2020-03-09T00:00:00"/>
    <x v="0"/>
    <x v="4"/>
    <s v="Y"/>
    <x v="0"/>
    <n v="85"/>
    <d v="1900-03-18T22:02:23"/>
    <n v="1"/>
    <x v="5"/>
    <d v="2020-03-09T00:00:00"/>
    <x v="5"/>
  </r>
  <r>
    <s v="ID1896"/>
    <d v="2020-03-10T00:00:00"/>
    <x v="7"/>
    <x v="4"/>
    <s v="Y"/>
    <x v="0"/>
    <n v="91"/>
    <d v="1900-03-18T23:02:23"/>
    <n v="4"/>
    <x v="5"/>
    <d v="2020-03-10T00:00:00"/>
    <x v="5"/>
  </r>
  <r>
    <s v="ID1897"/>
    <d v="2020-03-11T00:00:00"/>
    <x v="7"/>
    <x v="0"/>
    <s v="N"/>
    <x v="1"/>
    <s v=""/>
    <d v="1900-03-19T00:02:23"/>
    <s v=""/>
    <x v="5"/>
    <d v="2020-03-11T00:00:00"/>
    <x v="5"/>
  </r>
  <r>
    <s v="ID1898"/>
    <d v="2020-03-12T00:00:00"/>
    <x v="0"/>
    <x v="2"/>
    <s v="Y"/>
    <x v="0"/>
    <n v="87"/>
    <d v="1900-03-19T01:02:23"/>
    <n v="4"/>
    <x v="5"/>
    <d v="2020-03-12T00:00:00"/>
    <x v="5"/>
  </r>
  <r>
    <s v="ID1899"/>
    <d v="2020-03-13T00:00:00"/>
    <x v="3"/>
    <x v="0"/>
    <s v="N"/>
    <x v="1"/>
    <s v=""/>
    <d v="1900-03-19T02:02:23"/>
    <s v=""/>
    <x v="5"/>
    <d v="2020-03-13T00:00:00"/>
    <x v="5"/>
  </r>
  <r>
    <s v="ID1900"/>
    <d v="2020-03-14T00:00:00"/>
    <x v="6"/>
    <x v="3"/>
    <s v="Y"/>
    <x v="0"/>
    <n v="41"/>
    <d v="1900-03-19T03:02:23"/>
    <n v="4"/>
    <x v="5"/>
    <d v="2020-03-14T00:00:00"/>
    <x v="5"/>
  </r>
  <r>
    <s v="ID1901"/>
    <d v="2020-03-15T00:00:00"/>
    <x v="7"/>
    <x v="0"/>
    <s v="Y"/>
    <x v="0"/>
    <n v="20"/>
    <d v="1900-03-19T04:02:23"/>
    <n v="4"/>
    <x v="5"/>
    <d v="2020-03-15T00:00:00"/>
    <x v="5"/>
  </r>
  <r>
    <s v="ID1902"/>
    <d v="2020-03-16T00:00:00"/>
    <x v="6"/>
    <x v="2"/>
    <s v="Y"/>
    <x v="0"/>
    <n v="14"/>
    <d v="1900-03-19T05:02:23"/>
    <n v="4"/>
    <x v="5"/>
    <d v="2020-03-16T00:00:00"/>
    <x v="5"/>
  </r>
  <r>
    <s v="ID1903"/>
    <d v="2020-03-17T00:00:00"/>
    <x v="1"/>
    <x v="3"/>
    <s v="Y"/>
    <x v="1"/>
    <n v="107"/>
    <d v="1900-03-19T06:02:23"/>
    <n v="4"/>
    <x v="5"/>
    <d v="2020-03-17T00:00:00"/>
    <x v="5"/>
  </r>
  <r>
    <s v="ID1904"/>
    <d v="2020-03-18T00:00:00"/>
    <x v="7"/>
    <x v="4"/>
    <s v="N"/>
    <x v="1"/>
    <s v=""/>
    <d v="1900-03-19T07:02:23"/>
    <s v=""/>
    <x v="5"/>
    <d v="2020-03-18T00:00:00"/>
    <x v="5"/>
  </r>
  <r>
    <s v="ID1905"/>
    <d v="2020-03-19T00:00:00"/>
    <x v="6"/>
    <x v="1"/>
    <s v="N"/>
    <x v="1"/>
    <s v=""/>
    <d v="1900-03-19T08:02:23"/>
    <s v=""/>
    <x v="5"/>
    <d v="2020-03-19T00:00:00"/>
    <x v="5"/>
  </r>
  <r>
    <s v="ID1906"/>
    <d v="2020-03-20T00:00:00"/>
    <x v="7"/>
    <x v="4"/>
    <s v="Y"/>
    <x v="1"/>
    <n v="27"/>
    <d v="1900-03-19T09:02:23"/>
    <n v="1"/>
    <x v="5"/>
    <d v="2020-03-20T00:00:00"/>
    <x v="5"/>
  </r>
  <r>
    <s v="ID1907"/>
    <d v="2020-03-21T00:00:00"/>
    <x v="2"/>
    <x v="4"/>
    <s v="Y"/>
    <x v="0"/>
    <n v="119"/>
    <d v="1900-03-19T10:02:23"/>
    <n v="4"/>
    <x v="5"/>
    <d v="2020-03-21T00:00:00"/>
    <x v="5"/>
  </r>
  <r>
    <s v="ID1908"/>
    <d v="2020-03-22T00:00:00"/>
    <x v="4"/>
    <x v="0"/>
    <s v="Y"/>
    <x v="0"/>
    <n v="55"/>
    <d v="1900-03-19T11:02:23"/>
    <n v="1"/>
    <x v="5"/>
    <d v="2020-03-22T00:00:00"/>
    <x v="5"/>
  </r>
  <r>
    <s v="ID1909"/>
    <d v="2020-03-23T00:00:00"/>
    <x v="3"/>
    <x v="2"/>
    <s v="Y"/>
    <x v="0"/>
    <n v="62"/>
    <d v="1900-03-19T12:02:23"/>
    <n v="3"/>
    <x v="5"/>
    <d v="2020-03-23T00:00:00"/>
    <x v="5"/>
  </r>
  <r>
    <s v="ID1910"/>
    <d v="2020-03-24T00:00:00"/>
    <x v="4"/>
    <x v="1"/>
    <s v="Y"/>
    <x v="0"/>
    <n v="105"/>
    <d v="1900-03-19T13:02:23"/>
    <n v="3"/>
    <x v="5"/>
    <d v="2020-03-24T00:00:00"/>
    <x v="5"/>
  </r>
  <r>
    <s v="ID1911"/>
    <d v="2020-03-25T00:00:00"/>
    <x v="6"/>
    <x v="0"/>
    <s v="Y"/>
    <x v="0"/>
    <n v="16"/>
    <d v="1900-03-19T14:02:23"/>
    <n v="5"/>
    <x v="5"/>
    <d v="2020-03-25T00:00:00"/>
    <x v="5"/>
  </r>
  <r>
    <s v="ID1912"/>
    <d v="2020-03-26T00:00:00"/>
    <x v="0"/>
    <x v="1"/>
    <s v="N"/>
    <x v="1"/>
    <s v=""/>
    <d v="1900-03-19T15:02:23"/>
    <s v=""/>
    <x v="5"/>
    <d v="2020-03-26T00:00:00"/>
    <x v="5"/>
  </r>
  <r>
    <s v="ID1913"/>
    <d v="2020-03-27T00:00:00"/>
    <x v="4"/>
    <x v="1"/>
    <s v="Y"/>
    <x v="0"/>
    <n v="23"/>
    <d v="1900-03-19T16:02:23"/>
    <n v="1"/>
    <x v="5"/>
    <d v="2020-03-27T00:00:00"/>
    <x v="5"/>
  </r>
  <r>
    <s v="ID1914"/>
    <d v="2020-03-28T00:00:00"/>
    <x v="5"/>
    <x v="3"/>
    <s v="N"/>
    <x v="1"/>
    <s v=""/>
    <d v="1900-03-19T17:02:23"/>
    <s v=""/>
    <x v="5"/>
    <d v="2020-03-28T00:00:00"/>
    <x v="5"/>
  </r>
  <r>
    <s v="ID1915"/>
    <d v="2020-03-29T00:00:00"/>
    <x v="0"/>
    <x v="2"/>
    <s v="Y"/>
    <x v="0"/>
    <n v="89"/>
    <d v="1900-03-19T18:02:23"/>
    <n v="5"/>
    <x v="5"/>
    <d v="2020-03-29T00:00:00"/>
    <x v="5"/>
  </r>
  <r>
    <s v="ID1916"/>
    <d v="2020-03-30T00:00:00"/>
    <x v="0"/>
    <x v="1"/>
    <s v="Y"/>
    <x v="0"/>
    <n v="53"/>
    <d v="1900-03-19T19:02:23"/>
    <n v="5"/>
    <x v="5"/>
    <d v="2020-03-30T00:00:00"/>
    <x v="5"/>
  </r>
  <r>
    <s v="ID1917"/>
    <d v="2020-03-31T00:00:00"/>
    <x v="0"/>
    <x v="0"/>
    <s v="Y"/>
    <x v="1"/>
    <n v="104"/>
    <d v="1900-03-19T20:02:23"/>
    <n v="3"/>
    <x v="5"/>
    <d v="2020-03-31T00:00:00"/>
    <x v="5"/>
  </r>
  <r>
    <s v="ID1918"/>
    <d v="2020-04-01T00:00:00"/>
    <x v="4"/>
    <x v="2"/>
    <s v="Y"/>
    <x v="0"/>
    <n v="78"/>
    <d v="1900-03-19T21:02:23"/>
    <n v="2"/>
    <x v="5"/>
    <d v="2020-04-01T00:00:00"/>
    <x v="5"/>
  </r>
  <r>
    <s v="ID1919"/>
    <d v="2020-04-02T00:00:00"/>
    <x v="2"/>
    <x v="1"/>
    <s v="Y"/>
    <x v="0"/>
    <n v="92"/>
    <d v="1900-03-19T22:02:23"/>
    <n v="2"/>
    <x v="5"/>
    <d v="2020-04-02T00:00:00"/>
    <x v="5"/>
  </r>
  <r>
    <s v="ID1920"/>
    <d v="2020-04-03T00:00:00"/>
    <x v="6"/>
    <x v="4"/>
    <s v="Y"/>
    <x v="0"/>
    <n v="107"/>
    <d v="1900-03-19T23:02:23"/>
    <n v="4"/>
    <x v="5"/>
    <d v="2020-04-03T00:00:00"/>
    <x v="5"/>
  </r>
  <r>
    <s v="ID1921"/>
    <d v="2020-04-04T00:00:00"/>
    <x v="3"/>
    <x v="4"/>
    <s v="N"/>
    <x v="1"/>
    <s v=""/>
    <d v="1900-03-20T00:02:23"/>
    <s v=""/>
    <x v="5"/>
    <d v="2020-04-04T00:00:00"/>
    <x v="5"/>
  </r>
  <r>
    <s v="ID1922"/>
    <d v="2020-04-05T00:00:00"/>
    <x v="7"/>
    <x v="3"/>
    <s v="N"/>
    <x v="1"/>
    <s v=""/>
    <d v="1900-03-20T01:02:23"/>
    <s v=""/>
    <x v="5"/>
    <d v="2020-04-05T00:00:00"/>
    <x v="5"/>
  </r>
  <r>
    <s v="ID1923"/>
    <d v="2020-04-06T00:00:00"/>
    <x v="0"/>
    <x v="0"/>
    <s v="Y"/>
    <x v="0"/>
    <n v="116"/>
    <d v="1900-03-20T02:02:23"/>
    <n v="3"/>
    <x v="5"/>
    <d v="2020-04-06T00:00:00"/>
    <x v="5"/>
  </r>
  <r>
    <s v="ID1924"/>
    <d v="2020-04-07T00:00:00"/>
    <x v="4"/>
    <x v="4"/>
    <s v="N"/>
    <x v="1"/>
    <s v=""/>
    <d v="1900-03-20T03:02:23"/>
    <s v=""/>
    <x v="5"/>
    <d v="2020-04-07T00:00:00"/>
    <x v="5"/>
  </r>
  <r>
    <s v="ID1925"/>
    <d v="2020-04-08T00:00:00"/>
    <x v="7"/>
    <x v="1"/>
    <s v="Y"/>
    <x v="0"/>
    <n v="101"/>
    <d v="1900-03-20T04:02:23"/>
    <n v="3"/>
    <x v="5"/>
    <d v="2020-04-08T00:00:00"/>
    <x v="5"/>
  </r>
  <r>
    <s v="ID1926"/>
    <d v="2020-04-09T00:00:00"/>
    <x v="5"/>
    <x v="3"/>
    <s v="Y"/>
    <x v="0"/>
    <n v="41"/>
    <d v="1900-03-20T05:02:23"/>
    <n v="2"/>
    <x v="5"/>
    <d v="2020-04-09T00:00:00"/>
    <x v="5"/>
  </r>
  <r>
    <s v="ID1927"/>
    <d v="2020-04-10T00:00:00"/>
    <x v="6"/>
    <x v="0"/>
    <s v="Y"/>
    <x v="1"/>
    <n v="102"/>
    <d v="1900-03-20T06:02:23"/>
    <n v="2"/>
    <x v="5"/>
    <d v="2020-04-10T00:00:00"/>
    <x v="5"/>
  </r>
  <r>
    <s v="ID1928"/>
    <d v="2020-04-11T00:00:00"/>
    <x v="4"/>
    <x v="3"/>
    <s v="Y"/>
    <x v="0"/>
    <n v="94"/>
    <d v="1900-03-20T07:02:23"/>
    <n v="2"/>
    <x v="5"/>
    <d v="2020-04-11T00:00:00"/>
    <x v="5"/>
  </r>
  <r>
    <s v="ID1929"/>
    <d v="2020-04-12T00:00:00"/>
    <x v="6"/>
    <x v="2"/>
    <s v="Y"/>
    <x v="0"/>
    <n v="72"/>
    <d v="1900-03-20T08:02:23"/>
    <n v="2"/>
    <x v="5"/>
    <d v="2020-04-12T00:00:00"/>
    <x v="5"/>
  </r>
  <r>
    <s v="ID1930"/>
    <d v="2020-04-13T00:00:00"/>
    <x v="3"/>
    <x v="0"/>
    <s v="Y"/>
    <x v="0"/>
    <n v="30"/>
    <d v="1900-03-20T09:02:23"/>
    <n v="4"/>
    <x v="5"/>
    <d v="2020-04-13T00:00:00"/>
    <x v="5"/>
  </r>
  <r>
    <s v="ID1931"/>
    <d v="2020-04-14T00:00:00"/>
    <x v="5"/>
    <x v="1"/>
    <s v="Y"/>
    <x v="0"/>
    <n v="58"/>
    <d v="1900-03-20T10:02:23"/>
    <n v="4"/>
    <x v="5"/>
    <d v="2020-04-14T00:00:00"/>
    <x v="5"/>
  </r>
  <r>
    <s v="ID1932"/>
    <d v="2020-04-15T00:00:00"/>
    <x v="6"/>
    <x v="0"/>
    <s v="Y"/>
    <x v="0"/>
    <n v="57"/>
    <d v="1900-03-20T11:02:23"/>
    <n v="1"/>
    <x v="5"/>
    <d v="2020-04-15T00:00:00"/>
    <x v="5"/>
  </r>
  <r>
    <s v="ID1933"/>
    <d v="2020-04-16T00:00:00"/>
    <x v="2"/>
    <x v="1"/>
    <s v="Y"/>
    <x v="0"/>
    <n v="113"/>
    <d v="1900-03-20T12:02:23"/>
    <n v="4"/>
    <x v="5"/>
    <d v="2020-04-16T00:00:00"/>
    <x v="5"/>
  </r>
  <r>
    <s v="ID1934"/>
    <d v="2020-04-17T00:00:00"/>
    <x v="1"/>
    <x v="2"/>
    <s v="Y"/>
    <x v="0"/>
    <n v="59"/>
    <d v="1900-03-20T13:02:23"/>
    <n v="1"/>
    <x v="5"/>
    <d v="2020-04-17T00:00:00"/>
    <x v="5"/>
  </r>
  <r>
    <s v="ID1935"/>
    <d v="2020-04-18T00:00:00"/>
    <x v="6"/>
    <x v="1"/>
    <s v="Y"/>
    <x v="1"/>
    <n v="121"/>
    <d v="1900-03-20T14:02:23"/>
    <n v="4"/>
    <x v="5"/>
    <d v="2020-04-18T00:00:00"/>
    <x v="5"/>
  </r>
  <r>
    <s v="ID1936"/>
    <d v="2020-04-19T00:00:00"/>
    <x v="5"/>
    <x v="3"/>
    <s v="Y"/>
    <x v="0"/>
    <n v="78"/>
    <d v="1900-03-20T15:02:23"/>
    <n v="3"/>
    <x v="5"/>
    <d v="2020-04-19T00:00:00"/>
    <x v="5"/>
  </r>
  <r>
    <s v="ID1937"/>
    <d v="2020-04-20T00:00:00"/>
    <x v="3"/>
    <x v="0"/>
    <s v="Y"/>
    <x v="0"/>
    <n v="66"/>
    <d v="1900-03-20T16:02:23"/>
    <n v="5"/>
    <x v="5"/>
    <d v="2020-04-20T00:00:00"/>
    <x v="5"/>
  </r>
  <r>
    <s v="ID1938"/>
    <d v="2020-04-21T00:00:00"/>
    <x v="4"/>
    <x v="3"/>
    <s v="Y"/>
    <x v="0"/>
    <n v="10"/>
    <d v="1900-03-20T17:02:23"/>
    <n v="4"/>
    <x v="5"/>
    <d v="2020-04-21T00:00:00"/>
    <x v="5"/>
  </r>
  <r>
    <s v="ID1939"/>
    <d v="2020-04-22T00:00:00"/>
    <x v="4"/>
    <x v="0"/>
    <s v="Y"/>
    <x v="0"/>
    <n v="15"/>
    <d v="1900-03-20T18:02:23"/>
    <n v="1"/>
    <x v="5"/>
    <d v="2020-04-22T00:00:00"/>
    <x v="5"/>
  </r>
  <r>
    <s v="ID1940"/>
    <d v="2020-04-23T00:00:00"/>
    <x v="3"/>
    <x v="1"/>
    <s v="Y"/>
    <x v="0"/>
    <n v="81"/>
    <d v="1900-03-20T19:02:23"/>
    <n v="4"/>
    <x v="5"/>
    <d v="2020-04-23T00:00:00"/>
    <x v="5"/>
  </r>
  <r>
    <s v="ID1941"/>
    <d v="2020-04-24T00:00:00"/>
    <x v="1"/>
    <x v="4"/>
    <s v="Y"/>
    <x v="1"/>
    <n v="115"/>
    <d v="1900-03-20T20:02:23"/>
    <n v="3"/>
    <x v="5"/>
    <d v="2020-04-24T00:00:00"/>
    <x v="5"/>
  </r>
  <r>
    <s v="ID1942"/>
    <d v="2020-04-25T00:00:00"/>
    <x v="6"/>
    <x v="0"/>
    <s v="Y"/>
    <x v="0"/>
    <n v="17"/>
    <d v="1900-03-20T21:02:23"/>
    <n v="3"/>
    <x v="5"/>
    <d v="2020-04-25T00:00:00"/>
    <x v="5"/>
  </r>
  <r>
    <s v="ID1943"/>
    <d v="2020-04-26T00:00:00"/>
    <x v="0"/>
    <x v="4"/>
    <s v="Y"/>
    <x v="0"/>
    <n v="20"/>
    <d v="1900-03-20T22:02:23"/>
    <n v="4"/>
    <x v="5"/>
    <d v="2020-04-26T00:00:00"/>
    <x v="5"/>
  </r>
  <r>
    <s v="ID1944"/>
    <d v="2020-04-27T00:00:00"/>
    <x v="7"/>
    <x v="3"/>
    <s v="Y"/>
    <x v="0"/>
    <n v="26"/>
    <d v="1900-03-20T23:02:23"/>
    <n v="3"/>
    <x v="5"/>
    <d v="2020-04-27T00:00:00"/>
    <x v="5"/>
  </r>
  <r>
    <s v="ID1945"/>
    <d v="2020-04-28T00:00:00"/>
    <x v="6"/>
    <x v="2"/>
    <s v="Y"/>
    <x v="0"/>
    <n v="98"/>
    <d v="1900-03-21T00:02:23"/>
    <n v="5"/>
    <x v="5"/>
    <d v="2020-04-28T00:00:00"/>
    <x v="5"/>
  </r>
  <r>
    <s v="ID1946"/>
    <d v="2020-04-29T00:00:00"/>
    <x v="5"/>
    <x v="2"/>
    <s v="Y"/>
    <x v="0"/>
    <n v="53"/>
    <d v="1900-03-21T01:02:23"/>
    <n v="3"/>
    <x v="5"/>
    <d v="2020-04-29T00:00:00"/>
    <x v="5"/>
  </r>
  <r>
    <s v="ID1947"/>
    <d v="2020-04-30T00:00:00"/>
    <x v="2"/>
    <x v="3"/>
    <s v="Y"/>
    <x v="0"/>
    <n v="14"/>
    <d v="1900-03-21T02:02:23"/>
    <n v="4"/>
    <x v="5"/>
    <d v="2020-04-30T00:00:00"/>
    <x v="5"/>
  </r>
  <r>
    <s v="ID1948"/>
    <d v="2020-05-01T00:00:00"/>
    <x v="0"/>
    <x v="4"/>
    <s v="N"/>
    <x v="1"/>
    <s v=""/>
    <d v="1900-03-21T03:02:23"/>
    <s v=""/>
    <x v="5"/>
    <d v="2020-05-01T00:00:00"/>
    <x v="5"/>
  </r>
  <r>
    <s v="ID1949"/>
    <d v="2020-05-02T00:00:00"/>
    <x v="3"/>
    <x v="4"/>
    <s v="Y"/>
    <x v="0"/>
    <n v="47"/>
    <d v="1900-03-21T04:02:23"/>
    <n v="3"/>
    <x v="5"/>
    <d v="2020-05-02T00:00:00"/>
    <x v="5"/>
  </r>
  <r>
    <s v="ID1950"/>
    <d v="2020-05-03T00:00:00"/>
    <x v="2"/>
    <x v="2"/>
    <s v="N"/>
    <x v="1"/>
    <s v=""/>
    <d v="1900-03-21T05:02:23"/>
    <s v=""/>
    <x v="5"/>
    <d v="2020-05-03T00:00:00"/>
    <x v="5"/>
  </r>
  <r>
    <s v="ID1951"/>
    <d v="2020-05-04T00:00:00"/>
    <x v="2"/>
    <x v="2"/>
    <s v="Y"/>
    <x v="0"/>
    <n v="109"/>
    <d v="1900-03-21T06:02:23"/>
    <n v="5"/>
    <x v="5"/>
    <d v="2020-05-04T00:00:00"/>
    <x v="5"/>
  </r>
  <r>
    <s v="ID1952"/>
    <d v="2020-05-05T00:00:00"/>
    <x v="3"/>
    <x v="1"/>
    <s v="Y"/>
    <x v="0"/>
    <n v="82"/>
    <d v="1900-03-21T07:02:23"/>
    <n v="1"/>
    <x v="5"/>
    <d v="2020-05-05T00:00:00"/>
    <x v="5"/>
  </r>
  <r>
    <s v="ID1953"/>
    <d v="2020-05-06T00:00:00"/>
    <x v="7"/>
    <x v="1"/>
    <s v="Y"/>
    <x v="0"/>
    <n v="58"/>
    <d v="1900-03-21T08:02:23"/>
    <n v="3"/>
    <x v="5"/>
    <d v="2020-05-06T00:00:00"/>
    <x v="5"/>
  </r>
  <r>
    <s v="ID1954"/>
    <d v="2020-05-07T00:00:00"/>
    <x v="3"/>
    <x v="3"/>
    <s v="Y"/>
    <x v="0"/>
    <n v="94"/>
    <d v="1900-03-21T09:02:23"/>
    <n v="2"/>
    <x v="5"/>
    <d v="2020-05-07T00:00:00"/>
    <x v="5"/>
  </r>
  <r>
    <s v="ID1955"/>
    <d v="2020-05-08T00:00:00"/>
    <x v="3"/>
    <x v="3"/>
    <s v="N"/>
    <x v="1"/>
    <s v=""/>
    <d v="1900-03-21T10:02:23"/>
    <s v=""/>
    <x v="5"/>
    <d v="2020-05-08T00:00:00"/>
    <x v="6"/>
  </r>
  <r>
    <s v="ID1956"/>
    <d v="2020-05-09T00:00:00"/>
    <x v="7"/>
    <x v="4"/>
    <s v="Y"/>
    <x v="0"/>
    <n v="32"/>
    <d v="1900-03-21T11:02:23"/>
    <n v="4"/>
    <x v="5"/>
    <d v="2020-05-09T00:00:00"/>
    <x v="6"/>
  </r>
  <r>
    <s v="ID1957"/>
    <d v="2020-05-10T00:00:00"/>
    <x v="2"/>
    <x v="0"/>
    <s v="Y"/>
    <x v="0"/>
    <n v="102"/>
    <d v="1900-03-21T12:02:23"/>
    <n v="4"/>
    <x v="5"/>
    <d v="2020-05-10T00:00:00"/>
    <x v="6"/>
  </r>
  <r>
    <s v="ID1958"/>
    <d v="2020-05-11T00:00:00"/>
    <x v="0"/>
    <x v="1"/>
    <s v="N"/>
    <x v="1"/>
    <s v=""/>
    <d v="1900-03-21T13:02:23"/>
    <s v=""/>
    <x v="5"/>
    <d v="2020-05-11T00:00:00"/>
    <x v="6"/>
  </r>
  <r>
    <s v="ID1959"/>
    <d v="2020-05-12T00:00:00"/>
    <x v="6"/>
    <x v="3"/>
    <s v="N"/>
    <x v="1"/>
    <s v=""/>
    <d v="1900-03-21T14:02:23"/>
    <s v=""/>
    <x v="5"/>
    <d v="2020-05-12T00:00:00"/>
    <x v="6"/>
  </r>
  <r>
    <s v="ID1960"/>
    <d v="2020-05-13T00:00:00"/>
    <x v="7"/>
    <x v="0"/>
    <s v="Y"/>
    <x v="0"/>
    <n v="36"/>
    <d v="1900-03-21T15:02:23"/>
    <n v="1"/>
    <x v="5"/>
    <d v="2020-05-13T00:00:00"/>
    <x v="6"/>
  </r>
  <r>
    <s v="ID1961"/>
    <d v="2020-05-14T00:00:00"/>
    <x v="3"/>
    <x v="2"/>
    <s v="Y"/>
    <x v="0"/>
    <n v="41"/>
    <d v="1900-03-21T16:02:23"/>
    <n v="5"/>
    <x v="5"/>
    <d v="2020-05-14T00:00:00"/>
    <x v="6"/>
  </r>
  <r>
    <s v="ID1962"/>
    <d v="2020-05-15T00:00:00"/>
    <x v="3"/>
    <x v="1"/>
    <s v="Y"/>
    <x v="0"/>
    <n v="117"/>
    <d v="1900-03-21T17:02:23"/>
    <n v="5"/>
    <x v="5"/>
    <d v="2020-05-15T00:00:00"/>
    <x v="6"/>
  </r>
  <r>
    <s v="ID1963"/>
    <d v="2020-05-16T00:00:00"/>
    <x v="0"/>
    <x v="3"/>
    <s v="Y"/>
    <x v="0"/>
    <n v="118"/>
    <d v="1900-03-21T18:02:23"/>
    <n v="5"/>
    <x v="5"/>
    <d v="2020-05-16T00:00:00"/>
    <x v="6"/>
  </r>
  <r>
    <s v="ID1964"/>
    <d v="2020-05-17T00:00:00"/>
    <x v="3"/>
    <x v="3"/>
    <s v="Y"/>
    <x v="0"/>
    <n v="41"/>
    <d v="1900-03-21T19:02:23"/>
    <n v="3"/>
    <x v="5"/>
    <d v="2020-05-17T00:00:00"/>
    <x v="6"/>
  </r>
  <r>
    <s v="ID1965"/>
    <d v="2020-05-18T00:00:00"/>
    <x v="3"/>
    <x v="4"/>
    <s v="Y"/>
    <x v="0"/>
    <n v="24"/>
    <d v="1900-03-21T20:02:23"/>
    <n v="3"/>
    <x v="5"/>
    <d v="2020-05-18T00:00:00"/>
    <x v="6"/>
  </r>
  <r>
    <s v="ID1966"/>
    <d v="2020-05-19T00:00:00"/>
    <x v="6"/>
    <x v="0"/>
    <s v="Y"/>
    <x v="0"/>
    <n v="105"/>
    <d v="1900-03-21T21:02:23"/>
    <n v="4"/>
    <x v="5"/>
    <d v="2020-05-19T00:00:00"/>
    <x v="6"/>
  </r>
  <r>
    <s v="ID1967"/>
    <d v="2020-05-20T00:00:00"/>
    <x v="0"/>
    <x v="4"/>
    <s v="N"/>
    <x v="1"/>
    <s v=""/>
    <d v="1900-03-21T22:02:23"/>
    <s v=""/>
    <x v="5"/>
    <d v="2020-05-20T00:00:00"/>
    <x v="6"/>
  </r>
  <r>
    <s v="ID1968"/>
    <d v="2020-05-21T00:00:00"/>
    <x v="1"/>
    <x v="2"/>
    <s v="Y"/>
    <x v="0"/>
    <n v="45"/>
    <d v="1900-03-21T23:02:23"/>
    <n v="1"/>
    <x v="5"/>
    <d v="2020-05-21T00:00:00"/>
    <x v="6"/>
  </r>
  <r>
    <s v="ID1969"/>
    <d v="2020-05-22T00:00:00"/>
    <x v="1"/>
    <x v="2"/>
    <s v="Y"/>
    <x v="0"/>
    <n v="66"/>
    <d v="1900-03-22T00:02:23"/>
    <n v="4"/>
    <x v="5"/>
    <d v="2020-05-22T00:00:00"/>
    <x v="6"/>
  </r>
  <r>
    <s v="ID1970"/>
    <d v="2020-05-23T00:00:00"/>
    <x v="5"/>
    <x v="0"/>
    <s v="Y"/>
    <x v="0"/>
    <n v="63"/>
    <d v="1900-03-22T01:02:23"/>
    <n v="3"/>
    <x v="5"/>
    <d v="2020-05-23T00:00:00"/>
    <x v="6"/>
  </r>
  <r>
    <s v="ID1971"/>
    <d v="2020-05-24T00:00:00"/>
    <x v="1"/>
    <x v="3"/>
    <s v="Y"/>
    <x v="0"/>
    <n v="11"/>
    <d v="1900-03-22T02:02:23"/>
    <n v="4"/>
    <x v="5"/>
    <d v="2020-05-24T00:00:00"/>
    <x v="6"/>
  </r>
  <r>
    <s v="ID1972"/>
    <d v="2020-05-25T00:00:00"/>
    <x v="4"/>
    <x v="0"/>
    <s v="N"/>
    <x v="1"/>
    <s v=""/>
    <d v="1900-03-22T03:02:23"/>
    <s v=""/>
    <x v="5"/>
    <d v="2020-05-25T00:00:00"/>
    <x v="6"/>
  </r>
  <r>
    <s v="ID1973"/>
    <d v="2020-05-26T00:00:00"/>
    <x v="1"/>
    <x v="0"/>
    <s v="Y"/>
    <x v="0"/>
    <n v="31"/>
    <d v="1900-03-22T04:02:23"/>
    <n v="3"/>
    <x v="5"/>
    <d v="2020-05-26T00:00:00"/>
    <x v="6"/>
  </r>
  <r>
    <s v="ID1974"/>
    <d v="2020-05-27T00:00:00"/>
    <x v="4"/>
    <x v="3"/>
    <s v="Y"/>
    <x v="0"/>
    <n v="60"/>
    <d v="1900-03-22T05:02:23"/>
    <n v="5"/>
    <x v="5"/>
    <d v="2020-05-27T00:00:00"/>
    <x v="6"/>
  </r>
  <r>
    <s v="ID1975"/>
    <d v="2020-05-28T00:00:00"/>
    <x v="5"/>
    <x v="2"/>
    <s v="N"/>
    <x v="1"/>
    <s v=""/>
    <d v="1900-03-22T06:02:23"/>
    <s v=""/>
    <x v="5"/>
    <d v="2020-05-28T00:00:00"/>
    <x v="6"/>
  </r>
  <r>
    <s v="ID1976"/>
    <d v="2020-05-29T00:00:00"/>
    <x v="2"/>
    <x v="1"/>
    <s v="N"/>
    <x v="1"/>
    <s v=""/>
    <d v="1900-03-22T07:02:23"/>
    <s v=""/>
    <x v="5"/>
    <d v="2020-05-29T00:00:00"/>
    <x v="6"/>
  </r>
  <r>
    <s v="ID1977"/>
    <d v="2020-05-30T00:00:00"/>
    <x v="2"/>
    <x v="0"/>
    <s v="Y"/>
    <x v="0"/>
    <n v="105"/>
    <d v="1900-03-22T08:02:23"/>
    <n v="5"/>
    <x v="5"/>
    <d v="2020-05-30T00:00:00"/>
    <x v="6"/>
  </r>
  <r>
    <s v="ID1978"/>
    <d v="2020-05-31T00:00:00"/>
    <x v="3"/>
    <x v="4"/>
    <s v="Y"/>
    <x v="0"/>
    <n v="109"/>
    <d v="1900-03-22T09:02:23"/>
    <n v="5"/>
    <x v="5"/>
    <d v="2020-05-31T00:00:00"/>
    <x v="6"/>
  </r>
  <r>
    <s v="ID1979"/>
    <d v="2020-06-01T00:00:00"/>
    <x v="6"/>
    <x v="2"/>
    <s v="Y"/>
    <x v="0"/>
    <n v="120"/>
    <d v="1900-03-22T10:02:23"/>
    <n v="3"/>
    <x v="5"/>
    <d v="2020-06-01T00:00:00"/>
    <x v="6"/>
  </r>
  <r>
    <s v="ID1980"/>
    <d v="2020-06-02T00:00:00"/>
    <x v="6"/>
    <x v="2"/>
    <s v="Y"/>
    <x v="0"/>
    <n v="61"/>
    <d v="1900-03-22T11:02:23"/>
    <n v="3"/>
    <x v="5"/>
    <d v="2020-06-02T00:00:00"/>
    <x v="6"/>
  </r>
  <r>
    <s v="ID1981"/>
    <d v="2020-06-03T00:00:00"/>
    <x v="2"/>
    <x v="4"/>
    <s v="Y"/>
    <x v="0"/>
    <n v="44"/>
    <d v="1900-03-22T12:02:23"/>
    <n v="3"/>
    <x v="5"/>
    <d v="2020-06-03T00:00:00"/>
    <x v="6"/>
  </r>
  <r>
    <s v="ID1982"/>
    <d v="2020-06-04T00:00:00"/>
    <x v="1"/>
    <x v="3"/>
    <s v="Y"/>
    <x v="0"/>
    <n v="17"/>
    <d v="1900-03-22T13:02:23"/>
    <n v="4"/>
    <x v="5"/>
    <d v="2020-06-04T00:00:00"/>
    <x v="6"/>
  </r>
  <r>
    <s v="ID1983"/>
    <d v="2020-06-05T00:00:00"/>
    <x v="0"/>
    <x v="4"/>
    <s v="N"/>
    <x v="1"/>
    <s v=""/>
    <d v="1900-03-22T14:02:23"/>
    <s v=""/>
    <x v="5"/>
    <d v="2020-06-05T00:00:00"/>
    <x v="6"/>
  </r>
  <r>
    <s v="ID1984"/>
    <d v="2020-06-06T00:00:00"/>
    <x v="2"/>
    <x v="4"/>
    <s v="Y"/>
    <x v="0"/>
    <n v="15"/>
    <d v="1900-03-22T15:02:23"/>
    <n v="4"/>
    <x v="5"/>
    <d v="2020-06-06T00:00:00"/>
    <x v="6"/>
  </r>
  <r>
    <s v="ID1985"/>
    <d v="2020-06-07T00:00:00"/>
    <x v="6"/>
    <x v="1"/>
    <s v="Y"/>
    <x v="0"/>
    <n v="112"/>
    <d v="1900-03-22T16:02:23"/>
    <n v="4"/>
    <x v="5"/>
    <d v="2020-06-07T00:00:00"/>
    <x v="6"/>
  </r>
  <r>
    <s v="ID1986"/>
    <d v="2020-06-08T00:00:00"/>
    <x v="1"/>
    <x v="1"/>
    <s v="Y"/>
    <x v="0"/>
    <n v="119"/>
    <d v="1900-03-22T17:02:23"/>
    <n v="3"/>
    <x v="5"/>
    <d v="2020-06-08T00:00:00"/>
    <x v="6"/>
  </r>
  <r>
    <s v="ID1987"/>
    <d v="2020-06-09T00:00:00"/>
    <x v="5"/>
    <x v="1"/>
    <s v="N"/>
    <x v="1"/>
    <s v=""/>
    <d v="1900-03-22T18:02:23"/>
    <s v=""/>
    <x v="5"/>
    <d v="2020-06-09T00:00:00"/>
    <x v="6"/>
  </r>
  <r>
    <s v="ID1988"/>
    <d v="2020-06-10T00:00:00"/>
    <x v="5"/>
    <x v="3"/>
    <s v="Y"/>
    <x v="1"/>
    <n v="60"/>
    <d v="1900-03-22T19:02:23"/>
    <n v="5"/>
    <x v="5"/>
    <d v="2020-06-10T00:00:00"/>
    <x v="6"/>
  </r>
  <r>
    <s v="ID1989"/>
    <d v="2020-06-11T00:00:00"/>
    <x v="4"/>
    <x v="0"/>
    <s v="Y"/>
    <x v="0"/>
    <n v="24"/>
    <d v="1900-03-22T20:02:23"/>
    <n v="4"/>
    <x v="5"/>
    <d v="2020-06-11T00:00:00"/>
    <x v="6"/>
  </r>
  <r>
    <s v="ID1990"/>
    <d v="2020-06-12T00:00:00"/>
    <x v="4"/>
    <x v="2"/>
    <s v="Y"/>
    <x v="0"/>
    <n v="83"/>
    <d v="1900-03-22T21:02:23"/>
    <n v="4"/>
    <x v="5"/>
    <d v="2020-06-12T00:00:00"/>
    <x v="6"/>
  </r>
  <r>
    <s v="ID1991"/>
    <d v="2020-06-13T00:00:00"/>
    <x v="0"/>
    <x v="4"/>
    <s v="Y"/>
    <x v="0"/>
    <n v="19"/>
    <d v="1900-03-22T22:02:23"/>
    <n v="3"/>
    <x v="5"/>
    <d v="2020-06-13T00:00:00"/>
    <x v="6"/>
  </r>
  <r>
    <s v="ID1992"/>
    <d v="2020-06-14T00:00:00"/>
    <x v="6"/>
    <x v="0"/>
    <s v="Y"/>
    <x v="0"/>
    <n v="125"/>
    <d v="1900-03-22T23:02:23"/>
    <n v="4"/>
    <x v="5"/>
    <d v="2020-06-14T00:00:00"/>
    <x v="6"/>
  </r>
  <r>
    <s v="ID1993"/>
    <d v="2020-06-15T00:00:00"/>
    <x v="5"/>
    <x v="2"/>
    <s v="Y"/>
    <x v="1"/>
    <n v="72"/>
    <d v="1900-03-23T00:02:23"/>
    <n v="2"/>
    <x v="5"/>
    <d v="2020-06-15T00:00:00"/>
    <x v="6"/>
  </r>
  <r>
    <s v="ID1994"/>
    <d v="2020-06-16T00:00:00"/>
    <x v="0"/>
    <x v="3"/>
    <s v="N"/>
    <x v="1"/>
    <s v=""/>
    <d v="1900-03-23T01:02:23"/>
    <s v=""/>
    <x v="5"/>
    <d v="2020-06-16T00:00:00"/>
    <x v="6"/>
  </r>
  <r>
    <s v="ID1995"/>
    <d v="2020-06-17T00:00:00"/>
    <x v="2"/>
    <x v="4"/>
    <s v="Y"/>
    <x v="0"/>
    <n v="39"/>
    <d v="1900-03-23T02:02:23"/>
    <n v="4"/>
    <x v="5"/>
    <d v="2020-06-17T00:00:00"/>
    <x v="6"/>
  </r>
  <r>
    <s v="ID1996"/>
    <d v="2020-06-18T00:00:00"/>
    <x v="2"/>
    <x v="2"/>
    <s v="N"/>
    <x v="1"/>
    <s v=""/>
    <d v="1900-03-23T03:02:23"/>
    <s v=""/>
    <x v="5"/>
    <d v="2020-06-18T00:00:00"/>
    <x v="6"/>
  </r>
  <r>
    <s v="ID1997"/>
    <d v="2020-06-19T00:00:00"/>
    <x v="1"/>
    <x v="0"/>
    <s v="Y"/>
    <x v="0"/>
    <n v="125"/>
    <d v="1900-03-23T04:02:23"/>
    <n v="4"/>
    <x v="5"/>
    <d v="2020-06-19T00:00:00"/>
    <x v="6"/>
  </r>
  <r>
    <s v="ID1998"/>
    <d v="2020-06-20T00:00:00"/>
    <x v="5"/>
    <x v="2"/>
    <s v="Y"/>
    <x v="0"/>
    <n v="124"/>
    <d v="1900-03-23T05:02:23"/>
    <n v="5"/>
    <x v="5"/>
    <d v="2020-06-20T00:00:00"/>
    <x v="6"/>
  </r>
  <r>
    <s v="ID1999"/>
    <d v="2020-06-21T00:00:00"/>
    <x v="0"/>
    <x v="2"/>
    <s v="Y"/>
    <x v="0"/>
    <n v="105"/>
    <d v="1900-03-23T06:02:23"/>
    <n v="4"/>
    <x v="5"/>
    <d v="2020-06-21T00:00:00"/>
    <x v="6"/>
  </r>
  <r>
    <s v="ID2000"/>
    <d v="2020-06-22T00:00:00"/>
    <x v="0"/>
    <x v="1"/>
    <s v="N"/>
    <x v="1"/>
    <s v=""/>
    <d v="1900-03-23T07:02:23"/>
    <s v=""/>
    <x v="5"/>
    <d v="2020-06-22T00:00:00"/>
    <x v="6"/>
  </r>
  <r>
    <s v="ID2001"/>
    <d v="2020-06-23T00:00:00"/>
    <x v="6"/>
    <x v="2"/>
    <s v="Y"/>
    <x v="0"/>
    <n v="28"/>
    <d v="1900-03-23T08:02:23"/>
    <n v="5"/>
    <x v="5"/>
    <d v="2020-06-23T00:00:00"/>
    <x v="6"/>
  </r>
  <r>
    <s v="ID2002"/>
    <d v="2020-06-24T00:00:00"/>
    <x v="2"/>
    <x v="4"/>
    <s v="Y"/>
    <x v="0"/>
    <n v="82"/>
    <d v="1900-03-23T09:02:23"/>
    <n v="1"/>
    <x v="5"/>
    <d v="2020-06-24T00:00:00"/>
    <x v="6"/>
  </r>
  <r>
    <s v="ID2003"/>
    <d v="2020-06-25T00:00:00"/>
    <x v="4"/>
    <x v="3"/>
    <s v="N"/>
    <x v="1"/>
    <s v=""/>
    <d v="1900-03-23T10:02:23"/>
    <s v=""/>
    <x v="5"/>
    <d v="2020-06-25T00:00:00"/>
    <x v="6"/>
  </r>
  <r>
    <s v="ID2004"/>
    <d v="2020-06-26T00:00:00"/>
    <x v="7"/>
    <x v="4"/>
    <s v="Y"/>
    <x v="0"/>
    <n v="30"/>
    <d v="1900-03-23T11:02:23"/>
    <n v="4"/>
    <x v="5"/>
    <d v="2020-06-26T00:00:00"/>
    <x v="6"/>
  </r>
  <r>
    <s v="ID2005"/>
    <d v="2020-06-27T00:00:00"/>
    <x v="1"/>
    <x v="3"/>
    <s v="Y"/>
    <x v="0"/>
    <n v="47"/>
    <d v="1900-03-23T12:02:23"/>
    <n v="4"/>
    <x v="5"/>
    <d v="2020-06-27T00:00:00"/>
    <x v="6"/>
  </r>
  <r>
    <s v="ID2006"/>
    <d v="2020-06-28T00:00:00"/>
    <x v="4"/>
    <x v="3"/>
    <s v="Y"/>
    <x v="0"/>
    <n v="124"/>
    <d v="1900-03-23T13:02:23"/>
    <n v="1"/>
    <x v="5"/>
    <d v="2020-06-28T00:00:00"/>
    <x v="6"/>
  </r>
  <r>
    <s v="ID2007"/>
    <d v="2020-06-29T00:00:00"/>
    <x v="6"/>
    <x v="1"/>
    <s v="Y"/>
    <x v="0"/>
    <n v="113"/>
    <d v="1900-03-23T14:02:23"/>
    <n v="4"/>
    <x v="5"/>
    <d v="2020-06-29T00:00:00"/>
    <x v="6"/>
  </r>
  <r>
    <s v="ID2008"/>
    <d v="2020-06-30T00:00:00"/>
    <x v="4"/>
    <x v="4"/>
    <s v="N"/>
    <x v="1"/>
    <s v=""/>
    <d v="1900-03-23T15:02:23"/>
    <s v=""/>
    <x v="5"/>
    <d v="2020-06-30T00:00:00"/>
    <x v="6"/>
  </r>
  <r>
    <s v="ID2009"/>
    <d v="2020-07-01T00:00:00"/>
    <x v="0"/>
    <x v="2"/>
    <s v="N"/>
    <x v="1"/>
    <s v=""/>
    <d v="1900-03-23T16:02:23"/>
    <s v=""/>
    <x v="5"/>
    <d v="2020-07-01T00:00:00"/>
    <x v="6"/>
  </r>
  <r>
    <s v="ID2010"/>
    <d v="2020-07-02T00:00:00"/>
    <x v="2"/>
    <x v="3"/>
    <s v="Y"/>
    <x v="0"/>
    <n v="112"/>
    <d v="1900-03-23T17:02:23"/>
    <n v="5"/>
    <x v="5"/>
    <d v="2020-07-02T00:00:00"/>
    <x v="6"/>
  </r>
  <r>
    <s v="ID2011"/>
    <d v="2020-07-03T00:00:00"/>
    <x v="4"/>
    <x v="3"/>
    <s v="Y"/>
    <x v="0"/>
    <n v="17"/>
    <d v="1900-03-23T18:02:23"/>
    <n v="3"/>
    <x v="5"/>
    <d v="2020-07-03T00:00:00"/>
    <x v="6"/>
  </r>
  <r>
    <s v="ID2012"/>
    <d v="2020-07-04T00:00:00"/>
    <x v="5"/>
    <x v="1"/>
    <s v="N"/>
    <x v="1"/>
    <s v=""/>
    <d v="1900-03-23T19:02:23"/>
    <s v=""/>
    <x v="5"/>
    <d v="2020-07-04T00:00:00"/>
    <x v="6"/>
  </r>
  <r>
    <s v="ID2013"/>
    <d v="2020-07-05T00:00:00"/>
    <x v="0"/>
    <x v="3"/>
    <s v="Y"/>
    <x v="0"/>
    <n v="82"/>
    <d v="1900-03-23T20:02:23"/>
    <n v="2"/>
    <x v="5"/>
    <d v="2020-07-05T00:00:00"/>
    <x v="6"/>
  </r>
  <r>
    <s v="ID2014"/>
    <d v="2020-07-06T00:00:00"/>
    <x v="0"/>
    <x v="3"/>
    <s v="Y"/>
    <x v="0"/>
    <n v="50"/>
    <d v="1900-03-23T21:02:23"/>
    <n v="2"/>
    <x v="5"/>
    <d v="2020-07-06T00:00:00"/>
    <x v="6"/>
  </r>
  <r>
    <s v="ID2015"/>
    <d v="2020-07-07T00:00:00"/>
    <x v="0"/>
    <x v="1"/>
    <s v="Y"/>
    <x v="1"/>
    <n v="84"/>
    <d v="1900-03-23T22:02:23"/>
    <n v="3"/>
    <x v="5"/>
    <d v="2020-07-07T00:00:00"/>
    <x v="6"/>
  </r>
  <r>
    <s v="ID2016"/>
    <d v="2020-07-08T00:00:00"/>
    <x v="6"/>
    <x v="2"/>
    <s v="Y"/>
    <x v="0"/>
    <n v="12"/>
    <d v="1900-03-23T23:02:23"/>
    <n v="3"/>
    <x v="5"/>
    <d v="2020-07-08T00:00:00"/>
    <x v="6"/>
  </r>
  <r>
    <s v="ID2017"/>
    <d v="2020-07-09T00:00:00"/>
    <x v="2"/>
    <x v="0"/>
    <s v="Y"/>
    <x v="0"/>
    <n v="80"/>
    <d v="1900-03-24T00:02:23"/>
    <n v="2"/>
    <x v="5"/>
    <d v="2020-07-09T00:00:00"/>
    <x v="6"/>
  </r>
  <r>
    <s v="ID2018"/>
    <d v="2020-07-10T00:00:00"/>
    <x v="1"/>
    <x v="1"/>
    <s v="Y"/>
    <x v="0"/>
    <n v="51"/>
    <d v="1900-03-24T01:02:23"/>
    <n v="3"/>
    <x v="5"/>
    <d v="2020-07-10T00:00:00"/>
    <x v="6"/>
  </r>
  <r>
    <s v="ID2019"/>
    <d v="2020-07-11T00:00:00"/>
    <x v="0"/>
    <x v="2"/>
    <s v="Y"/>
    <x v="0"/>
    <n v="90"/>
    <d v="1900-03-24T02:02:23"/>
    <n v="5"/>
    <x v="5"/>
    <d v="2020-07-11T00:00:00"/>
    <x v="6"/>
  </r>
  <r>
    <s v="ID2020"/>
    <d v="2020-07-12T00:00:00"/>
    <x v="3"/>
    <x v="0"/>
    <s v="Y"/>
    <x v="0"/>
    <n v="40"/>
    <d v="1900-03-24T03:02:23"/>
    <n v="4"/>
    <x v="5"/>
    <d v="2020-07-12T00:00:00"/>
    <x v="6"/>
  </r>
  <r>
    <s v="ID2021"/>
    <d v="2020-07-13T00:00:00"/>
    <x v="1"/>
    <x v="1"/>
    <s v="Y"/>
    <x v="1"/>
    <n v="59"/>
    <d v="1900-03-24T04:02:23"/>
    <n v="3"/>
    <x v="5"/>
    <d v="2020-07-13T00:00:00"/>
    <x v="6"/>
  </r>
  <r>
    <s v="ID2022"/>
    <d v="2020-07-14T00:00:00"/>
    <x v="5"/>
    <x v="3"/>
    <s v="Y"/>
    <x v="0"/>
    <n v="53"/>
    <d v="1900-03-24T05:02:23"/>
    <n v="4"/>
    <x v="5"/>
    <d v="2020-07-14T00:00:00"/>
    <x v="6"/>
  </r>
  <r>
    <s v="ID2023"/>
    <d v="2020-07-15T00:00:00"/>
    <x v="6"/>
    <x v="0"/>
    <s v="Y"/>
    <x v="0"/>
    <n v="14"/>
    <d v="1900-03-24T06:02:23"/>
    <n v="5"/>
    <x v="5"/>
    <d v="2020-07-15T00:00:00"/>
    <x v="6"/>
  </r>
  <r>
    <s v="ID2024"/>
    <d v="2020-07-16T00:00:00"/>
    <x v="4"/>
    <x v="4"/>
    <s v="Y"/>
    <x v="0"/>
    <n v="89"/>
    <d v="1900-03-24T07:02:23"/>
    <n v="4"/>
    <x v="5"/>
    <d v="2020-07-16T00:00:00"/>
    <x v="6"/>
  </r>
  <r>
    <s v="ID2025"/>
    <d v="2020-07-17T00:00:00"/>
    <x v="1"/>
    <x v="1"/>
    <s v="Y"/>
    <x v="0"/>
    <n v="22"/>
    <d v="1900-03-24T08:02:23"/>
    <n v="1"/>
    <x v="5"/>
    <d v="2020-07-17T00:00:00"/>
    <x v="6"/>
  </r>
  <r>
    <s v="ID2026"/>
    <d v="2020-07-18T00:00:00"/>
    <x v="6"/>
    <x v="1"/>
    <s v="N"/>
    <x v="1"/>
    <s v=""/>
    <d v="1900-03-24T09:02:23"/>
    <s v=""/>
    <x v="5"/>
    <d v="2020-07-18T00:00:00"/>
    <x v="6"/>
  </r>
  <r>
    <s v="ID2027"/>
    <d v="2020-07-19T00:00:00"/>
    <x v="5"/>
    <x v="0"/>
    <s v="Y"/>
    <x v="0"/>
    <n v="67"/>
    <d v="1900-03-24T10:02:23"/>
    <n v="3"/>
    <x v="5"/>
    <d v="2020-07-19T00:00:00"/>
    <x v="0"/>
  </r>
  <r>
    <s v="ID2028"/>
    <d v="2020-07-20T00:00:00"/>
    <x v="0"/>
    <x v="4"/>
    <s v="Y"/>
    <x v="0"/>
    <n v="28"/>
    <d v="1900-03-24T11:02:23"/>
    <n v="1"/>
    <x v="5"/>
    <d v="2020-07-20T00:00:00"/>
    <x v="0"/>
  </r>
  <r>
    <s v="ID2029"/>
    <d v="2020-07-21T00:00:00"/>
    <x v="3"/>
    <x v="1"/>
    <s v="N"/>
    <x v="1"/>
    <s v=""/>
    <d v="1900-03-24T12:02:23"/>
    <s v=""/>
    <x v="5"/>
    <d v="2020-07-21T00:00:00"/>
    <x v="0"/>
  </r>
  <r>
    <s v="ID2030"/>
    <d v="2020-07-22T00:00:00"/>
    <x v="4"/>
    <x v="0"/>
    <s v="N"/>
    <x v="1"/>
    <s v=""/>
    <d v="1900-03-24T13:02:23"/>
    <s v=""/>
    <x v="5"/>
    <d v="2020-07-22T00:00:00"/>
    <x v="0"/>
  </r>
  <r>
    <s v="ID2031"/>
    <d v="2020-07-23T00:00:00"/>
    <x v="7"/>
    <x v="0"/>
    <s v="Y"/>
    <x v="0"/>
    <n v="15"/>
    <d v="1900-03-24T14:02:23"/>
    <n v="5"/>
    <x v="5"/>
    <d v="2020-07-23T00:00:00"/>
    <x v="0"/>
  </r>
  <r>
    <s v="ID2032"/>
    <d v="2020-07-24T00:00:00"/>
    <x v="6"/>
    <x v="4"/>
    <s v="N"/>
    <x v="1"/>
    <s v=""/>
    <d v="1900-03-24T15:02:23"/>
    <s v=""/>
    <x v="5"/>
    <d v="2020-07-24T00:00:00"/>
    <x v="0"/>
  </r>
  <r>
    <s v="ID2033"/>
    <d v="2020-07-25T00:00:00"/>
    <x v="6"/>
    <x v="2"/>
    <s v="Y"/>
    <x v="1"/>
    <n v="48"/>
    <d v="1900-03-24T16:02:23"/>
    <n v="1"/>
    <x v="5"/>
    <d v="2020-07-25T00:00:00"/>
    <x v="0"/>
  </r>
  <r>
    <s v="ID2034"/>
    <d v="2020-07-26T00:00:00"/>
    <x v="0"/>
    <x v="2"/>
    <s v="Y"/>
    <x v="0"/>
    <n v="27"/>
    <d v="1900-03-24T17:02:23"/>
    <n v="1"/>
    <x v="5"/>
    <d v="2020-07-26T00:00:00"/>
    <x v="0"/>
  </r>
  <r>
    <s v="ID2035"/>
    <d v="2020-07-27T00:00:00"/>
    <x v="7"/>
    <x v="1"/>
    <s v="Y"/>
    <x v="0"/>
    <n v="99"/>
    <d v="1900-03-24T18:02:23"/>
    <n v="3"/>
    <x v="5"/>
    <d v="2020-07-27T00:00:00"/>
    <x v="0"/>
  </r>
  <r>
    <s v="ID2036"/>
    <d v="2020-07-28T00:00:00"/>
    <x v="2"/>
    <x v="2"/>
    <s v="Y"/>
    <x v="0"/>
    <n v="33"/>
    <d v="1900-03-24T19:02:23"/>
    <n v="3"/>
    <x v="5"/>
    <d v="2020-07-28T00:00:00"/>
    <x v="0"/>
  </r>
  <r>
    <s v="ID2037"/>
    <d v="2020-07-29T00:00:00"/>
    <x v="3"/>
    <x v="4"/>
    <s v="Y"/>
    <x v="0"/>
    <n v="106"/>
    <d v="1900-03-24T20:02:23"/>
    <n v="5"/>
    <x v="5"/>
    <d v="2020-07-29T00:00:00"/>
    <x v="0"/>
  </r>
  <r>
    <s v="ID2038"/>
    <d v="2020-07-30T00:00:00"/>
    <x v="4"/>
    <x v="3"/>
    <s v="N"/>
    <x v="1"/>
    <s v=""/>
    <d v="1900-03-24T21:02:23"/>
    <s v=""/>
    <x v="5"/>
    <d v="2020-07-30T00:00:00"/>
    <x v="0"/>
  </r>
  <r>
    <s v="ID2039"/>
    <d v="2020-07-31T00:00:00"/>
    <x v="7"/>
    <x v="2"/>
    <s v="Y"/>
    <x v="0"/>
    <n v="121"/>
    <d v="1900-03-24T22:02:23"/>
    <n v="4"/>
    <x v="5"/>
    <d v="2020-07-31T00:00:00"/>
    <x v="0"/>
  </r>
  <r>
    <s v="ID2040"/>
    <d v="2020-08-01T00:00:00"/>
    <x v="4"/>
    <x v="1"/>
    <s v="Y"/>
    <x v="0"/>
    <n v="36"/>
    <d v="1900-03-24T23:02:23"/>
    <n v="5"/>
    <x v="5"/>
    <d v="2020-08-01T00:00:00"/>
    <x v="0"/>
  </r>
  <r>
    <s v="ID2041"/>
    <d v="2020-08-02T00:00:00"/>
    <x v="0"/>
    <x v="2"/>
    <s v="Y"/>
    <x v="0"/>
    <n v="54"/>
    <d v="1900-03-25T00:02:23"/>
    <n v="3"/>
    <x v="5"/>
    <d v="2020-08-02T00:00:00"/>
    <x v="0"/>
  </r>
  <r>
    <s v="ID2042"/>
    <d v="2020-08-03T00:00:00"/>
    <x v="3"/>
    <x v="3"/>
    <s v="Y"/>
    <x v="0"/>
    <n v="55"/>
    <d v="1900-03-25T01:02:23"/>
    <n v="3"/>
    <x v="5"/>
    <d v="2020-08-03T00:00:00"/>
    <x v="0"/>
  </r>
  <r>
    <s v="ID2043"/>
    <d v="2020-08-04T00:00:00"/>
    <x v="7"/>
    <x v="4"/>
    <s v="N"/>
    <x v="1"/>
    <s v=""/>
    <d v="1900-03-25T02:02:23"/>
    <s v=""/>
    <x v="5"/>
    <d v="2020-08-04T00:00:00"/>
    <x v="0"/>
  </r>
  <r>
    <s v="ID2044"/>
    <d v="2020-08-05T00:00:00"/>
    <x v="5"/>
    <x v="4"/>
    <s v="Y"/>
    <x v="0"/>
    <n v="61"/>
    <d v="1900-03-25T03:02:23"/>
    <n v="3"/>
    <x v="5"/>
    <d v="2020-08-05T00:00:00"/>
    <x v="0"/>
  </r>
  <r>
    <s v="ID2045"/>
    <d v="2020-08-06T00:00:00"/>
    <x v="4"/>
    <x v="3"/>
    <s v="Y"/>
    <x v="1"/>
    <n v="25"/>
    <d v="1900-03-25T04:02:23"/>
    <n v="2"/>
    <x v="5"/>
    <d v="2020-08-06T00:00:00"/>
    <x v="0"/>
  </r>
  <r>
    <s v="ID2046"/>
    <d v="2020-08-07T00:00:00"/>
    <x v="6"/>
    <x v="2"/>
    <s v="N"/>
    <x v="1"/>
    <s v=""/>
    <d v="1900-03-25T05:02:23"/>
    <s v=""/>
    <x v="5"/>
    <d v="2020-08-07T00:00:00"/>
    <x v="0"/>
  </r>
  <r>
    <s v="ID2047"/>
    <d v="2020-08-08T00:00:00"/>
    <x v="6"/>
    <x v="3"/>
    <s v="Y"/>
    <x v="0"/>
    <n v="84"/>
    <d v="1900-03-25T06:02:23"/>
    <n v="4"/>
    <x v="5"/>
    <d v="2020-08-08T00:00:00"/>
    <x v="0"/>
  </r>
  <r>
    <s v="ID2048"/>
    <d v="2020-08-09T00:00:00"/>
    <x v="1"/>
    <x v="2"/>
    <s v="Y"/>
    <x v="0"/>
    <n v="36"/>
    <d v="1900-03-25T07:02:23"/>
    <n v="4"/>
    <x v="5"/>
    <d v="2020-08-09T00:00:00"/>
    <x v="0"/>
  </r>
  <r>
    <s v="ID2049"/>
    <d v="2020-08-10T00:00:00"/>
    <x v="2"/>
    <x v="4"/>
    <s v="Y"/>
    <x v="0"/>
    <n v="123"/>
    <d v="1900-03-25T08:02:23"/>
    <n v="3"/>
    <x v="5"/>
    <d v="2020-08-10T00:00:00"/>
    <x v="0"/>
  </r>
  <r>
    <s v="ID2050"/>
    <d v="2020-08-11T00:00:00"/>
    <x v="5"/>
    <x v="2"/>
    <s v="Y"/>
    <x v="0"/>
    <n v="50"/>
    <d v="1900-03-25T09:02:23"/>
    <n v="1"/>
    <x v="5"/>
    <d v="2020-08-11T00:00:00"/>
    <x v="0"/>
  </r>
  <r>
    <s v="ID2051"/>
    <d v="2020-08-12T00:00:00"/>
    <x v="7"/>
    <x v="3"/>
    <s v="N"/>
    <x v="1"/>
    <s v=""/>
    <d v="1900-03-25T10:02:23"/>
    <s v=""/>
    <x v="5"/>
    <d v="2020-08-12T00:00:00"/>
    <x v="0"/>
  </r>
  <r>
    <s v="ID2052"/>
    <d v="2020-08-13T00:00:00"/>
    <x v="4"/>
    <x v="0"/>
    <s v="Y"/>
    <x v="0"/>
    <n v="69"/>
    <d v="1900-03-25T11:02:23"/>
    <n v="4"/>
    <x v="5"/>
    <d v="2020-08-13T00:00:00"/>
    <x v="0"/>
  </r>
  <r>
    <s v="ID2053"/>
    <d v="2020-08-14T00:00:00"/>
    <x v="4"/>
    <x v="4"/>
    <s v="Y"/>
    <x v="0"/>
    <n v="62"/>
    <d v="1900-03-25T12:02:23"/>
    <n v="3"/>
    <x v="5"/>
    <d v="2020-08-14T00:00:00"/>
    <x v="0"/>
  </r>
  <r>
    <s v="ID2054"/>
    <d v="2020-08-15T00:00:00"/>
    <x v="2"/>
    <x v="4"/>
    <s v="Y"/>
    <x v="0"/>
    <n v="39"/>
    <d v="1900-03-25T13:02:23"/>
    <n v="3"/>
    <x v="5"/>
    <d v="2020-08-15T00:00:00"/>
    <x v="0"/>
  </r>
  <r>
    <s v="ID2055"/>
    <d v="2020-08-16T00:00:00"/>
    <x v="6"/>
    <x v="2"/>
    <s v="Y"/>
    <x v="0"/>
    <n v="61"/>
    <d v="1900-03-25T14:02:23"/>
    <n v="5"/>
    <x v="5"/>
    <d v="2020-08-16T00:00:00"/>
    <x v="0"/>
  </r>
  <r>
    <s v="ID2056"/>
    <d v="2020-08-17T00:00:00"/>
    <x v="6"/>
    <x v="3"/>
    <s v="Y"/>
    <x v="0"/>
    <n v="45"/>
    <d v="1900-03-25T15:02:23"/>
    <n v="3"/>
    <x v="5"/>
    <d v="2020-08-17T00:00:00"/>
    <x v="0"/>
  </r>
  <r>
    <s v="ID2057"/>
    <d v="2020-08-18T00:00:00"/>
    <x v="5"/>
    <x v="1"/>
    <s v="Y"/>
    <x v="0"/>
    <n v="109"/>
    <d v="1900-03-25T16:02:23"/>
    <n v="4"/>
    <x v="5"/>
    <d v="2020-08-18T00:00:00"/>
    <x v="0"/>
  </r>
  <r>
    <s v="ID2058"/>
    <d v="2020-08-19T00:00:00"/>
    <x v="3"/>
    <x v="3"/>
    <s v="N"/>
    <x v="1"/>
    <s v=""/>
    <d v="1900-03-25T17:02:23"/>
    <s v=""/>
    <x v="5"/>
    <d v="2020-08-19T00:00:00"/>
    <x v="0"/>
  </r>
  <r>
    <s v="ID2059"/>
    <d v="2020-08-20T00:00:00"/>
    <x v="6"/>
    <x v="4"/>
    <s v="Y"/>
    <x v="0"/>
    <n v="41"/>
    <d v="1900-03-25T18:02:23"/>
    <n v="5"/>
    <x v="5"/>
    <d v="2020-08-20T00:00:00"/>
    <x v="0"/>
  </r>
  <r>
    <s v="ID2060"/>
    <d v="2020-08-21T00:00:00"/>
    <x v="3"/>
    <x v="4"/>
    <s v="Y"/>
    <x v="0"/>
    <n v="10"/>
    <d v="1900-03-25T19:02:23"/>
    <n v="3"/>
    <x v="5"/>
    <d v="2020-08-21T00:00:00"/>
    <x v="0"/>
  </r>
  <r>
    <s v="ID2061"/>
    <d v="2020-08-22T00:00:00"/>
    <x v="2"/>
    <x v="0"/>
    <s v="Y"/>
    <x v="0"/>
    <n v="23"/>
    <d v="1900-03-25T20:02:23"/>
    <n v="1"/>
    <x v="5"/>
    <d v="2020-08-22T00:00:00"/>
    <x v="0"/>
  </r>
  <r>
    <s v="ID2062"/>
    <d v="2020-08-23T00:00:00"/>
    <x v="6"/>
    <x v="3"/>
    <s v="Y"/>
    <x v="0"/>
    <n v="22"/>
    <d v="1900-03-25T21:02:23"/>
    <n v="4"/>
    <x v="5"/>
    <d v="2020-08-23T00:00:00"/>
    <x v="0"/>
  </r>
  <r>
    <s v="ID2063"/>
    <d v="2020-08-24T00:00:00"/>
    <x v="0"/>
    <x v="0"/>
    <s v="Y"/>
    <x v="1"/>
    <n v="75"/>
    <d v="1900-03-25T22:02:23"/>
    <n v="5"/>
    <x v="5"/>
    <d v="2020-08-24T00:00:00"/>
    <x v="0"/>
  </r>
  <r>
    <s v="ID2064"/>
    <d v="2020-08-25T00:00:00"/>
    <x v="7"/>
    <x v="2"/>
    <s v="Y"/>
    <x v="0"/>
    <n v="93"/>
    <d v="1900-03-25T23:02:23"/>
    <n v="3"/>
    <x v="5"/>
    <d v="2020-08-25T00:00:00"/>
    <x v="0"/>
  </r>
  <r>
    <s v="ID2065"/>
    <d v="2020-08-26T00:00:00"/>
    <x v="4"/>
    <x v="4"/>
    <s v="Y"/>
    <x v="0"/>
    <n v="106"/>
    <d v="1900-03-26T00:02:23"/>
    <n v="4"/>
    <x v="5"/>
    <d v="2020-08-26T00:00:00"/>
    <x v="0"/>
  </r>
  <r>
    <s v="ID2066"/>
    <d v="2020-08-27T00:00:00"/>
    <x v="5"/>
    <x v="4"/>
    <s v="Y"/>
    <x v="0"/>
    <n v="117"/>
    <d v="1900-03-26T01:02:23"/>
    <n v="3"/>
    <x v="5"/>
    <d v="2020-08-27T00:00:00"/>
    <x v="0"/>
  </r>
  <r>
    <s v="ID2067"/>
    <d v="2020-08-28T00:00:00"/>
    <x v="4"/>
    <x v="2"/>
    <s v="Y"/>
    <x v="1"/>
    <n v="74"/>
    <d v="1900-03-26T02:02:23"/>
    <n v="1"/>
    <x v="5"/>
    <d v="2020-08-28T00:00:00"/>
    <x v="0"/>
  </r>
  <r>
    <s v="ID2068"/>
    <d v="2020-08-29T00:00:00"/>
    <x v="1"/>
    <x v="1"/>
    <s v="Y"/>
    <x v="0"/>
    <n v="68"/>
    <d v="1900-03-26T03:02:23"/>
    <n v="3"/>
    <x v="5"/>
    <d v="2020-08-29T00:00:00"/>
    <x v="0"/>
  </r>
  <r>
    <s v="ID2069"/>
    <d v="2020-08-30T00:00:00"/>
    <x v="3"/>
    <x v="3"/>
    <s v="Y"/>
    <x v="0"/>
    <n v="107"/>
    <d v="1900-03-26T04:02:23"/>
    <n v="3"/>
    <x v="5"/>
    <d v="2020-08-30T00:00:00"/>
    <x v="0"/>
  </r>
  <r>
    <s v="ID2070"/>
    <d v="2020-08-31T00:00:00"/>
    <x v="0"/>
    <x v="0"/>
    <s v="Y"/>
    <x v="0"/>
    <n v="119"/>
    <d v="1900-03-26T05:02:23"/>
    <n v="1"/>
    <x v="5"/>
    <d v="2020-08-31T00:00:00"/>
    <x v="0"/>
  </r>
  <r>
    <s v="ID2071"/>
    <d v="2020-09-01T00:00:00"/>
    <x v="7"/>
    <x v="2"/>
    <s v="N"/>
    <x v="1"/>
    <s v=""/>
    <d v="1900-03-26T06:02:23"/>
    <s v=""/>
    <x v="5"/>
    <d v="2020-09-01T00:00:00"/>
    <x v="0"/>
  </r>
  <r>
    <s v="ID2072"/>
    <d v="2020-09-02T00:00:00"/>
    <x v="2"/>
    <x v="4"/>
    <s v="Y"/>
    <x v="0"/>
    <n v="123"/>
    <d v="1900-03-26T07:02:23"/>
    <n v="2"/>
    <x v="5"/>
    <d v="2020-09-02T00:00:00"/>
    <x v="0"/>
  </r>
  <r>
    <s v="ID2073"/>
    <d v="2020-09-03T00:00:00"/>
    <x v="4"/>
    <x v="3"/>
    <s v="Y"/>
    <x v="0"/>
    <n v="103"/>
    <d v="1900-03-26T08:02:23"/>
    <n v="2"/>
    <x v="5"/>
    <d v="2020-09-03T00:00:00"/>
    <x v="0"/>
  </r>
  <r>
    <s v="ID2074"/>
    <d v="2020-09-04T00:00:00"/>
    <x v="6"/>
    <x v="4"/>
    <s v="Y"/>
    <x v="0"/>
    <n v="113"/>
    <d v="1900-03-26T09:02:23"/>
    <n v="5"/>
    <x v="5"/>
    <d v="2020-09-04T00:00:00"/>
    <x v="0"/>
  </r>
  <r>
    <s v="ID2075"/>
    <d v="2020-09-05T00:00:00"/>
    <x v="3"/>
    <x v="1"/>
    <s v="Y"/>
    <x v="1"/>
    <n v="116"/>
    <d v="1900-03-26T10:02:23"/>
    <n v="4"/>
    <x v="5"/>
    <d v="2020-09-05T00:00:00"/>
    <x v="0"/>
  </r>
  <r>
    <s v="ID2076"/>
    <d v="2020-09-06T00:00:00"/>
    <x v="2"/>
    <x v="3"/>
    <s v="Y"/>
    <x v="1"/>
    <n v="39"/>
    <d v="1900-03-26T11:02:23"/>
    <n v="1"/>
    <x v="5"/>
    <d v="2020-09-06T00:00:00"/>
    <x v="0"/>
  </r>
  <r>
    <s v="ID2077"/>
    <d v="2020-09-07T00:00:00"/>
    <x v="1"/>
    <x v="3"/>
    <s v="Y"/>
    <x v="0"/>
    <n v="78"/>
    <d v="1900-03-26T12:02:23"/>
    <n v="3"/>
    <x v="5"/>
    <d v="2020-09-07T00:00:00"/>
    <x v="0"/>
  </r>
  <r>
    <s v="ID2078"/>
    <d v="2020-09-08T00:00:00"/>
    <x v="6"/>
    <x v="1"/>
    <s v="Y"/>
    <x v="0"/>
    <n v="120"/>
    <d v="1900-03-26T13:02:23"/>
    <n v="3"/>
    <x v="5"/>
    <d v="2020-09-08T00:00:00"/>
    <x v="0"/>
  </r>
  <r>
    <s v="ID2079"/>
    <d v="2020-09-09T00:00:00"/>
    <x v="5"/>
    <x v="0"/>
    <s v="Y"/>
    <x v="0"/>
    <n v="118"/>
    <d v="1900-03-26T14:02:23"/>
    <n v="3"/>
    <x v="5"/>
    <d v="2020-09-09T00:00:00"/>
    <x v="0"/>
  </r>
  <r>
    <s v="ID2080"/>
    <d v="2020-09-10T00:00:00"/>
    <x v="7"/>
    <x v="0"/>
    <s v="Y"/>
    <x v="0"/>
    <n v="103"/>
    <d v="1900-03-26T15:02:23"/>
    <n v="3"/>
    <x v="5"/>
    <d v="2020-09-10T00:00:00"/>
    <x v="0"/>
  </r>
  <r>
    <s v="ID2081"/>
    <d v="2020-09-11T00:00:00"/>
    <x v="4"/>
    <x v="3"/>
    <s v="Y"/>
    <x v="0"/>
    <n v="96"/>
    <d v="1900-03-26T16:02:23"/>
    <n v="4"/>
    <x v="5"/>
    <d v="2020-09-11T00:00:00"/>
    <x v="0"/>
  </r>
  <r>
    <s v="ID2082"/>
    <d v="2020-09-12T00:00:00"/>
    <x v="1"/>
    <x v="2"/>
    <s v="Y"/>
    <x v="0"/>
    <n v="105"/>
    <d v="1900-03-26T17:02:23"/>
    <n v="4"/>
    <x v="5"/>
    <d v="2020-09-12T00:00:00"/>
    <x v="0"/>
  </r>
  <r>
    <s v="ID2083"/>
    <d v="2020-09-13T00:00:00"/>
    <x v="5"/>
    <x v="2"/>
    <s v="Y"/>
    <x v="0"/>
    <n v="12"/>
    <d v="1900-03-26T18:02:23"/>
    <n v="2"/>
    <x v="5"/>
    <d v="2020-09-13T00:00:00"/>
    <x v="0"/>
  </r>
  <r>
    <s v="ID2084"/>
    <d v="2020-09-14T00:00:00"/>
    <x v="6"/>
    <x v="3"/>
    <s v="N"/>
    <x v="1"/>
    <s v=""/>
    <d v="1900-03-26T19:02:23"/>
    <s v=""/>
    <x v="5"/>
    <d v="2020-09-14T00:00:00"/>
    <x v="0"/>
  </r>
  <r>
    <s v="ID2085"/>
    <d v="2020-09-15T00:00:00"/>
    <x v="6"/>
    <x v="1"/>
    <s v="Y"/>
    <x v="0"/>
    <n v="61"/>
    <d v="1900-03-26T20:02:23"/>
    <n v="2"/>
    <x v="5"/>
    <d v="2020-09-15T00:00:00"/>
    <x v="0"/>
  </r>
  <r>
    <s v="ID2086"/>
    <d v="2020-09-16T00:00:00"/>
    <x v="6"/>
    <x v="3"/>
    <s v="Y"/>
    <x v="0"/>
    <n v="82"/>
    <d v="1900-03-26T21:02:23"/>
    <n v="1"/>
    <x v="5"/>
    <d v="2020-09-16T00:00:00"/>
    <x v="0"/>
  </r>
  <r>
    <s v="ID2087"/>
    <d v="2020-09-17T00:00:00"/>
    <x v="3"/>
    <x v="1"/>
    <s v="Y"/>
    <x v="0"/>
    <n v="51"/>
    <d v="1900-03-26T22:02:23"/>
    <n v="2"/>
    <x v="5"/>
    <d v="2020-09-17T00:00:00"/>
    <x v="0"/>
  </r>
  <r>
    <s v="ID2088"/>
    <d v="2020-09-18T00:00:00"/>
    <x v="1"/>
    <x v="3"/>
    <s v="Y"/>
    <x v="0"/>
    <n v="25"/>
    <d v="1900-03-26T23:02:23"/>
    <n v="5"/>
    <x v="5"/>
    <d v="2020-09-18T00:00:00"/>
    <x v="0"/>
  </r>
  <r>
    <s v="ID2089"/>
    <d v="2020-09-19T00:00:00"/>
    <x v="4"/>
    <x v="1"/>
    <s v="Y"/>
    <x v="0"/>
    <n v="30"/>
    <d v="1900-03-27T00:02:23"/>
    <n v="4"/>
    <x v="5"/>
    <d v="2020-09-19T00:00:00"/>
    <x v="0"/>
  </r>
  <r>
    <s v="ID2090"/>
    <d v="2020-09-20T00:00:00"/>
    <x v="6"/>
    <x v="1"/>
    <s v="N"/>
    <x v="1"/>
    <s v=""/>
    <d v="1900-03-27T01:02:23"/>
    <s v=""/>
    <x v="5"/>
    <d v="2020-09-20T00:00:00"/>
    <x v="0"/>
  </r>
  <r>
    <s v="ID2091"/>
    <d v="2020-09-21T00:00:00"/>
    <x v="2"/>
    <x v="0"/>
    <s v="Y"/>
    <x v="0"/>
    <n v="90"/>
    <d v="1900-03-27T02:02:23"/>
    <n v="3"/>
    <x v="5"/>
    <d v="2020-09-21T00:00:00"/>
    <x v="0"/>
  </r>
  <r>
    <s v="ID2092"/>
    <d v="2020-09-22T00:00:00"/>
    <x v="7"/>
    <x v="3"/>
    <s v="N"/>
    <x v="1"/>
    <s v=""/>
    <d v="1900-03-27T03:02:23"/>
    <s v=""/>
    <x v="5"/>
    <d v="2020-09-22T00:00:00"/>
    <x v="0"/>
  </r>
  <r>
    <s v="ID2093"/>
    <d v="2020-09-23T00:00:00"/>
    <x v="0"/>
    <x v="0"/>
    <s v="Y"/>
    <x v="0"/>
    <n v="12"/>
    <d v="1900-03-27T04:02:23"/>
    <n v="3"/>
    <x v="5"/>
    <d v="2020-09-23T00:00:00"/>
    <x v="0"/>
  </r>
  <r>
    <s v="ID2094"/>
    <d v="2020-09-24T00:00:00"/>
    <x v="4"/>
    <x v="3"/>
    <s v="N"/>
    <x v="1"/>
    <s v=""/>
    <d v="1900-03-27T05:02:23"/>
    <s v=""/>
    <x v="5"/>
    <d v="2020-09-24T00:00:00"/>
    <x v="0"/>
  </r>
  <r>
    <s v="ID2095"/>
    <d v="2020-09-25T00:00:00"/>
    <x v="6"/>
    <x v="0"/>
    <s v="N"/>
    <x v="1"/>
    <s v=""/>
    <d v="1900-03-27T06:02:23"/>
    <s v=""/>
    <x v="5"/>
    <d v="2020-09-25T00:00:00"/>
    <x v="0"/>
  </r>
  <r>
    <s v="ID2096"/>
    <d v="2020-09-26T00:00:00"/>
    <x v="4"/>
    <x v="1"/>
    <s v="N"/>
    <x v="1"/>
    <s v=""/>
    <d v="1900-03-27T07:02:23"/>
    <s v=""/>
    <x v="5"/>
    <d v="2020-09-26T00:00:00"/>
    <x v="0"/>
  </r>
  <r>
    <s v="ID2097"/>
    <d v="2020-09-27T00:00:00"/>
    <x v="1"/>
    <x v="1"/>
    <s v="Y"/>
    <x v="0"/>
    <n v="50"/>
    <d v="1900-03-27T08:02:23"/>
    <n v="3"/>
    <x v="5"/>
    <d v="2020-09-27T00:00:00"/>
    <x v="0"/>
  </r>
  <r>
    <s v="ID2098"/>
    <d v="2020-09-28T00:00:00"/>
    <x v="0"/>
    <x v="1"/>
    <s v="Y"/>
    <x v="0"/>
    <n v="125"/>
    <d v="1900-03-27T09:02:23"/>
    <n v="3"/>
    <x v="5"/>
    <d v="2020-09-28T00:00:00"/>
    <x v="0"/>
  </r>
  <r>
    <s v="ID2099"/>
    <d v="2020-09-29T00:00:00"/>
    <x v="4"/>
    <x v="3"/>
    <s v="Y"/>
    <x v="0"/>
    <n v="118"/>
    <d v="1900-03-27T10:02:23"/>
    <n v="4"/>
    <x v="5"/>
    <d v="2020-09-29T00:00:00"/>
    <x v="1"/>
  </r>
  <r>
    <s v="ID2100"/>
    <d v="2020-09-30T00:00:00"/>
    <x v="6"/>
    <x v="4"/>
    <s v="Y"/>
    <x v="1"/>
    <n v="46"/>
    <d v="1900-03-27T11:02:23"/>
    <n v="5"/>
    <x v="5"/>
    <d v="2020-09-30T00:00:00"/>
    <x v="1"/>
  </r>
  <r>
    <s v="ID2101"/>
    <d v="2020-10-01T00:00:00"/>
    <x v="4"/>
    <x v="1"/>
    <s v="Y"/>
    <x v="0"/>
    <n v="92"/>
    <d v="1900-03-27T12:02:23"/>
    <n v="4"/>
    <x v="5"/>
    <d v="2020-10-01T00:00:00"/>
    <x v="1"/>
  </r>
  <r>
    <s v="ID2102"/>
    <d v="2020-10-02T00:00:00"/>
    <x v="1"/>
    <x v="2"/>
    <s v="Y"/>
    <x v="0"/>
    <n v="23"/>
    <d v="1900-03-27T13:02:23"/>
    <n v="3"/>
    <x v="5"/>
    <d v="2020-10-02T00:00:00"/>
    <x v="1"/>
  </r>
  <r>
    <s v="ID2103"/>
    <d v="2020-10-03T00:00:00"/>
    <x v="1"/>
    <x v="0"/>
    <s v="Y"/>
    <x v="0"/>
    <n v="108"/>
    <d v="1900-03-27T14:02:23"/>
    <n v="2"/>
    <x v="5"/>
    <d v="2020-10-03T00:00:00"/>
    <x v="1"/>
  </r>
  <r>
    <s v="ID2104"/>
    <d v="2020-10-04T00:00:00"/>
    <x v="0"/>
    <x v="4"/>
    <s v="Y"/>
    <x v="0"/>
    <n v="122"/>
    <d v="1900-03-27T15:02:23"/>
    <n v="4"/>
    <x v="5"/>
    <d v="2020-10-04T00:00:00"/>
    <x v="1"/>
  </r>
  <r>
    <s v="ID2105"/>
    <d v="2020-10-05T00:00:00"/>
    <x v="5"/>
    <x v="1"/>
    <s v="Y"/>
    <x v="0"/>
    <n v="27"/>
    <d v="1900-03-27T16:02:23"/>
    <n v="4"/>
    <x v="5"/>
    <d v="2020-10-05T00:00:00"/>
    <x v="1"/>
  </r>
  <r>
    <s v="ID2106"/>
    <d v="2020-10-06T00:00:00"/>
    <x v="1"/>
    <x v="3"/>
    <s v="Y"/>
    <x v="0"/>
    <n v="116"/>
    <d v="1900-03-27T17:02:23"/>
    <n v="4"/>
    <x v="5"/>
    <d v="2020-10-06T00:00:00"/>
    <x v="1"/>
  </r>
  <r>
    <s v="ID2107"/>
    <d v="2020-10-07T00:00:00"/>
    <x v="3"/>
    <x v="2"/>
    <s v="Y"/>
    <x v="0"/>
    <n v="120"/>
    <d v="1900-03-27T18:02:23"/>
    <n v="3"/>
    <x v="5"/>
    <d v="2020-10-07T00:00:00"/>
    <x v="1"/>
  </r>
  <r>
    <s v="ID2108"/>
    <d v="2020-10-08T00:00:00"/>
    <x v="3"/>
    <x v="1"/>
    <s v="Y"/>
    <x v="0"/>
    <n v="55"/>
    <d v="1900-03-27T19:02:23"/>
    <n v="5"/>
    <x v="5"/>
    <d v="2020-10-08T00:00:00"/>
    <x v="1"/>
  </r>
  <r>
    <s v="ID2109"/>
    <d v="2020-10-09T00:00:00"/>
    <x v="0"/>
    <x v="4"/>
    <s v="Y"/>
    <x v="0"/>
    <n v="46"/>
    <d v="1900-03-27T20:02:23"/>
    <n v="4"/>
    <x v="5"/>
    <d v="2020-10-09T00:00:00"/>
    <x v="1"/>
  </r>
  <r>
    <s v="ID2110"/>
    <d v="2020-10-10T00:00:00"/>
    <x v="2"/>
    <x v="0"/>
    <s v="N"/>
    <x v="1"/>
    <s v=""/>
    <d v="1900-03-27T21:02:23"/>
    <s v=""/>
    <x v="5"/>
    <d v="2020-10-10T00:00:00"/>
    <x v="1"/>
  </r>
  <r>
    <s v="ID2111"/>
    <d v="2020-10-11T00:00:00"/>
    <x v="4"/>
    <x v="4"/>
    <s v="Y"/>
    <x v="0"/>
    <n v="78"/>
    <d v="1900-03-27T22:02:23"/>
    <n v="2"/>
    <x v="5"/>
    <d v="2020-10-11T00:00:00"/>
    <x v="1"/>
  </r>
  <r>
    <s v="ID2112"/>
    <d v="2020-10-12T00:00:00"/>
    <x v="3"/>
    <x v="2"/>
    <s v="Y"/>
    <x v="0"/>
    <n v="76"/>
    <d v="1900-03-27T23:02:23"/>
    <n v="3"/>
    <x v="5"/>
    <d v="2020-10-12T00:00:00"/>
    <x v="1"/>
  </r>
  <r>
    <s v="ID2113"/>
    <d v="2020-10-13T00:00:00"/>
    <x v="1"/>
    <x v="0"/>
    <s v="Y"/>
    <x v="0"/>
    <n v="15"/>
    <d v="1900-03-28T00:02:23"/>
    <n v="5"/>
    <x v="5"/>
    <d v="2020-10-13T00:00:00"/>
    <x v="1"/>
  </r>
  <r>
    <s v="ID2114"/>
    <d v="2020-10-14T00:00:00"/>
    <x v="1"/>
    <x v="3"/>
    <s v="N"/>
    <x v="1"/>
    <s v=""/>
    <d v="1900-03-28T01:02:23"/>
    <s v=""/>
    <x v="5"/>
    <d v="2020-10-14T00:00:00"/>
    <x v="1"/>
  </r>
  <r>
    <s v="ID2115"/>
    <d v="2020-10-15T00:00:00"/>
    <x v="7"/>
    <x v="1"/>
    <s v="Y"/>
    <x v="0"/>
    <n v="15"/>
    <d v="1900-03-28T02:02:23"/>
    <n v="1"/>
    <x v="5"/>
    <d v="2020-10-15T00:00:00"/>
    <x v="1"/>
  </r>
  <r>
    <s v="ID2116"/>
    <d v="2020-10-16T00:00:00"/>
    <x v="1"/>
    <x v="2"/>
    <s v="N"/>
    <x v="1"/>
    <s v=""/>
    <d v="1900-03-28T03:02:23"/>
    <s v=""/>
    <x v="5"/>
    <d v="2020-10-16T00:00:00"/>
    <x v="1"/>
  </r>
  <r>
    <s v="ID2117"/>
    <d v="2020-10-17T00:00:00"/>
    <x v="1"/>
    <x v="3"/>
    <s v="Y"/>
    <x v="0"/>
    <n v="82"/>
    <d v="1900-03-28T04:02:23"/>
    <n v="4"/>
    <x v="5"/>
    <d v="2020-10-17T00:00:00"/>
    <x v="1"/>
  </r>
  <r>
    <s v="ID2118"/>
    <d v="2020-10-18T00:00:00"/>
    <x v="3"/>
    <x v="3"/>
    <s v="Y"/>
    <x v="0"/>
    <n v="59"/>
    <d v="1900-03-28T05:02:23"/>
    <n v="1"/>
    <x v="5"/>
    <d v="2020-10-18T00:00:00"/>
    <x v="1"/>
  </r>
  <r>
    <s v="ID2119"/>
    <d v="2020-10-19T00:00:00"/>
    <x v="7"/>
    <x v="4"/>
    <s v="Y"/>
    <x v="0"/>
    <n v="41"/>
    <d v="1900-03-28T06:02:23"/>
    <n v="4"/>
    <x v="5"/>
    <d v="2020-10-19T00:00:00"/>
    <x v="1"/>
  </r>
  <r>
    <s v="ID2120"/>
    <d v="2020-10-20T00:00:00"/>
    <x v="6"/>
    <x v="4"/>
    <s v="Y"/>
    <x v="0"/>
    <n v="39"/>
    <d v="1900-03-28T07:02:23"/>
    <n v="3"/>
    <x v="5"/>
    <d v="2020-10-20T00:00:00"/>
    <x v="1"/>
  </r>
  <r>
    <s v="ID2121"/>
    <d v="2020-10-21T00:00:00"/>
    <x v="6"/>
    <x v="2"/>
    <s v="N"/>
    <x v="1"/>
    <s v=""/>
    <d v="1900-03-28T08:02:23"/>
    <s v=""/>
    <x v="5"/>
    <d v="2020-10-21T00:00:00"/>
    <x v="1"/>
  </r>
  <r>
    <s v="ID2122"/>
    <d v="2020-10-22T00:00:00"/>
    <x v="6"/>
    <x v="3"/>
    <s v="Y"/>
    <x v="0"/>
    <n v="108"/>
    <d v="1900-03-28T09:02:23"/>
    <n v="4"/>
    <x v="5"/>
    <d v="2020-10-22T00:00:00"/>
    <x v="1"/>
  </r>
  <r>
    <s v="ID2123"/>
    <d v="2020-10-23T00:00:00"/>
    <x v="2"/>
    <x v="2"/>
    <s v="Y"/>
    <x v="0"/>
    <n v="48"/>
    <d v="1900-03-28T10:02:23"/>
    <n v="4"/>
    <x v="5"/>
    <d v="2020-10-23T00:00:00"/>
    <x v="1"/>
  </r>
  <r>
    <s v="ID2124"/>
    <d v="2020-10-24T00:00:00"/>
    <x v="3"/>
    <x v="2"/>
    <s v="Y"/>
    <x v="0"/>
    <n v="106"/>
    <d v="1900-03-28T11:02:23"/>
    <n v="5"/>
    <x v="5"/>
    <d v="2020-10-24T00:00:00"/>
    <x v="1"/>
  </r>
  <r>
    <s v="ID2125"/>
    <d v="2020-10-25T00:00:00"/>
    <x v="1"/>
    <x v="1"/>
    <s v="Y"/>
    <x v="0"/>
    <n v="100"/>
    <d v="1900-03-28T12:02:23"/>
    <n v="1"/>
    <x v="5"/>
    <d v="2020-10-25T00:00:00"/>
    <x v="1"/>
  </r>
  <r>
    <s v="ID2126"/>
    <d v="2020-10-26T00:00:00"/>
    <x v="4"/>
    <x v="1"/>
    <s v="Y"/>
    <x v="0"/>
    <n v="109"/>
    <d v="1900-03-28T13:02:23"/>
    <n v="2"/>
    <x v="5"/>
    <d v="2020-10-26T00:00:00"/>
    <x v="1"/>
  </r>
  <r>
    <s v="ID2127"/>
    <d v="2020-10-27T00:00:00"/>
    <x v="0"/>
    <x v="4"/>
    <s v="N"/>
    <x v="1"/>
    <s v=""/>
    <d v="1900-03-28T14:02:23"/>
    <s v=""/>
    <x v="5"/>
    <d v="2020-10-27T00:00:00"/>
    <x v="1"/>
  </r>
  <r>
    <s v="ID2128"/>
    <d v="2020-10-28T00:00:00"/>
    <x v="1"/>
    <x v="4"/>
    <s v="Y"/>
    <x v="1"/>
    <n v="26"/>
    <d v="1900-03-28T15:02:23"/>
    <n v="3"/>
    <x v="5"/>
    <d v="2020-10-28T00:00:00"/>
    <x v="1"/>
  </r>
  <r>
    <s v="ID2129"/>
    <d v="2020-10-29T00:00:00"/>
    <x v="7"/>
    <x v="1"/>
    <s v="Y"/>
    <x v="0"/>
    <n v="96"/>
    <d v="1900-03-28T16:02:23"/>
    <n v="4"/>
    <x v="5"/>
    <d v="2020-10-29T00:00:00"/>
    <x v="1"/>
  </r>
  <r>
    <s v="ID2130"/>
    <d v="2020-10-30T00:00:00"/>
    <x v="3"/>
    <x v="4"/>
    <s v="Y"/>
    <x v="0"/>
    <n v="23"/>
    <d v="1900-03-28T17:02:23"/>
    <n v="5"/>
    <x v="5"/>
    <d v="2020-10-30T00:00:00"/>
    <x v="1"/>
  </r>
  <r>
    <s v="ID2131"/>
    <d v="2020-10-31T00:00:00"/>
    <x v="6"/>
    <x v="2"/>
    <s v="N"/>
    <x v="1"/>
    <s v=""/>
    <d v="1900-03-28T18:02:23"/>
    <s v=""/>
    <x v="5"/>
    <d v="2020-10-31T00:00:00"/>
    <x v="1"/>
  </r>
  <r>
    <s v="ID2132"/>
    <d v="2020-11-01T00:00:00"/>
    <x v="0"/>
    <x v="2"/>
    <s v="Y"/>
    <x v="0"/>
    <n v="123"/>
    <d v="1900-03-28T19:02:23"/>
    <n v="3"/>
    <x v="5"/>
    <d v="2020-11-01T00:00:00"/>
    <x v="1"/>
  </r>
  <r>
    <s v="ID2133"/>
    <d v="2020-11-02T00:00:00"/>
    <x v="7"/>
    <x v="1"/>
    <s v="N"/>
    <x v="1"/>
    <s v=""/>
    <d v="1900-03-28T20:02:23"/>
    <s v=""/>
    <x v="5"/>
    <d v="2020-11-02T00:00:00"/>
    <x v="1"/>
  </r>
  <r>
    <s v="ID2134"/>
    <d v="2020-11-03T00:00:00"/>
    <x v="7"/>
    <x v="0"/>
    <s v="Y"/>
    <x v="0"/>
    <n v="55"/>
    <d v="1900-03-28T21:02:23"/>
    <n v="5"/>
    <x v="5"/>
    <d v="2020-11-03T00:00:00"/>
    <x v="1"/>
  </r>
  <r>
    <s v="ID2135"/>
    <d v="2020-11-04T00:00:00"/>
    <x v="1"/>
    <x v="1"/>
    <s v="Y"/>
    <x v="0"/>
    <n v="44"/>
    <d v="1900-03-28T22:02:23"/>
    <n v="4"/>
    <x v="5"/>
    <d v="2020-11-04T00:00:00"/>
    <x v="1"/>
  </r>
  <r>
    <s v="ID2136"/>
    <d v="2020-11-05T00:00:00"/>
    <x v="0"/>
    <x v="2"/>
    <s v="Y"/>
    <x v="0"/>
    <n v="73"/>
    <d v="1900-03-28T23:02:23"/>
    <n v="1"/>
    <x v="5"/>
    <d v="2020-11-05T00:00:00"/>
    <x v="1"/>
  </r>
  <r>
    <s v="ID2137"/>
    <d v="2020-11-06T00:00:00"/>
    <x v="2"/>
    <x v="2"/>
    <s v="Y"/>
    <x v="0"/>
    <n v="63"/>
    <d v="1900-03-29T00:02:23"/>
    <n v="3"/>
    <x v="5"/>
    <d v="2020-11-06T00:00:00"/>
    <x v="1"/>
  </r>
  <r>
    <s v="ID2138"/>
    <d v="2020-11-07T00:00:00"/>
    <x v="0"/>
    <x v="2"/>
    <s v="N"/>
    <x v="1"/>
    <s v=""/>
    <d v="1900-03-29T01:02:23"/>
    <s v=""/>
    <x v="5"/>
    <d v="2020-11-07T00:00:00"/>
    <x v="1"/>
  </r>
  <r>
    <s v="ID2139"/>
    <d v="2020-11-08T00:00:00"/>
    <x v="7"/>
    <x v="3"/>
    <s v="Y"/>
    <x v="0"/>
    <n v="82"/>
    <d v="1900-03-29T02:02:23"/>
    <n v="2"/>
    <x v="5"/>
    <d v="2020-11-08T00:00:00"/>
    <x v="1"/>
  </r>
  <r>
    <s v="ID2140"/>
    <d v="2020-11-09T00:00:00"/>
    <x v="3"/>
    <x v="0"/>
    <s v="Y"/>
    <x v="0"/>
    <n v="113"/>
    <d v="1900-03-29T03:02:23"/>
    <n v="4"/>
    <x v="5"/>
    <d v="2020-11-09T00:00:00"/>
    <x v="1"/>
  </r>
  <r>
    <s v="ID2141"/>
    <d v="2020-11-10T00:00:00"/>
    <x v="3"/>
    <x v="1"/>
    <s v="Y"/>
    <x v="1"/>
    <n v="57"/>
    <d v="1900-03-29T04:02:23"/>
    <n v="4"/>
    <x v="5"/>
    <d v="2020-11-10T00:00:00"/>
    <x v="1"/>
  </r>
  <r>
    <s v="ID2142"/>
    <d v="2020-11-11T00:00:00"/>
    <x v="2"/>
    <x v="4"/>
    <s v="Y"/>
    <x v="0"/>
    <n v="63"/>
    <d v="1900-03-29T05:02:23"/>
    <n v="1"/>
    <x v="5"/>
    <d v="2020-11-11T00:00:00"/>
    <x v="1"/>
  </r>
  <r>
    <s v="ID2143"/>
    <d v="2020-11-12T00:00:00"/>
    <x v="0"/>
    <x v="3"/>
    <s v="Y"/>
    <x v="0"/>
    <n v="120"/>
    <d v="1900-03-29T06:02:23"/>
    <n v="4"/>
    <x v="5"/>
    <d v="2020-11-12T00:00:00"/>
    <x v="1"/>
  </r>
  <r>
    <s v="ID2144"/>
    <d v="2020-11-13T00:00:00"/>
    <x v="4"/>
    <x v="1"/>
    <s v="Y"/>
    <x v="0"/>
    <n v="68"/>
    <d v="1900-03-29T07:02:23"/>
    <n v="5"/>
    <x v="5"/>
    <d v="2020-11-13T00:00:00"/>
    <x v="1"/>
  </r>
  <r>
    <s v="ID2145"/>
    <d v="2020-11-14T00:00:00"/>
    <x v="6"/>
    <x v="0"/>
    <s v="Y"/>
    <x v="0"/>
    <n v="31"/>
    <d v="1900-03-29T08:02:23"/>
    <n v="3"/>
    <x v="5"/>
    <d v="2020-11-14T00:00:00"/>
    <x v="1"/>
  </r>
  <r>
    <s v="ID2146"/>
    <d v="2020-11-15T00:00:00"/>
    <x v="1"/>
    <x v="4"/>
    <s v="Y"/>
    <x v="0"/>
    <n v="44"/>
    <d v="1900-03-29T09:02:23"/>
    <n v="3"/>
    <x v="5"/>
    <d v="2020-11-15T00:00:00"/>
    <x v="1"/>
  </r>
  <r>
    <s v="ID2147"/>
    <d v="2020-11-16T00:00:00"/>
    <x v="1"/>
    <x v="2"/>
    <s v="Y"/>
    <x v="0"/>
    <n v="84"/>
    <d v="1900-03-29T10:02:23"/>
    <n v="5"/>
    <x v="5"/>
    <d v="2020-11-16T00:00:00"/>
    <x v="1"/>
  </r>
  <r>
    <s v="ID2148"/>
    <d v="2020-11-17T00:00:00"/>
    <x v="3"/>
    <x v="1"/>
    <s v="Y"/>
    <x v="0"/>
    <n v="79"/>
    <d v="1900-03-29T11:02:23"/>
    <n v="5"/>
    <x v="5"/>
    <d v="2020-11-17T00:00:00"/>
    <x v="1"/>
  </r>
  <r>
    <s v="ID2149"/>
    <d v="2020-11-18T00:00:00"/>
    <x v="0"/>
    <x v="3"/>
    <s v="Y"/>
    <x v="0"/>
    <n v="71"/>
    <d v="1900-03-29T12:02:23"/>
    <n v="3"/>
    <x v="5"/>
    <d v="2020-11-18T00:00:00"/>
    <x v="2"/>
  </r>
  <r>
    <s v="ID2150"/>
    <d v="2020-11-19T00:00:00"/>
    <x v="4"/>
    <x v="3"/>
    <s v="Y"/>
    <x v="0"/>
    <n v="94"/>
    <d v="1900-03-29T13:02:23"/>
    <n v="3"/>
    <x v="5"/>
    <d v="2020-11-19T00:00:00"/>
    <x v="2"/>
  </r>
  <r>
    <s v="ID2151"/>
    <d v="2020-11-20T00:00:00"/>
    <x v="6"/>
    <x v="1"/>
    <s v="N"/>
    <x v="1"/>
    <s v=""/>
    <d v="1900-03-29T14:02:23"/>
    <s v=""/>
    <x v="5"/>
    <d v="2020-11-20T00:00:00"/>
    <x v="2"/>
  </r>
  <r>
    <s v="ID2152"/>
    <d v="2020-11-21T00:00:00"/>
    <x v="7"/>
    <x v="2"/>
    <s v="Y"/>
    <x v="0"/>
    <n v="11"/>
    <d v="1900-03-29T15:02:23"/>
    <n v="5"/>
    <x v="5"/>
    <d v="2020-11-21T00:00:00"/>
    <x v="2"/>
  </r>
  <r>
    <s v="ID2153"/>
    <d v="2020-11-22T00:00:00"/>
    <x v="3"/>
    <x v="4"/>
    <s v="Y"/>
    <x v="0"/>
    <n v="51"/>
    <d v="1900-03-29T16:02:23"/>
    <n v="1"/>
    <x v="5"/>
    <d v="2020-11-22T00:00:00"/>
    <x v="2"/>
  </r>
  <r>
    <s v="ID2154"/>
    <d v="2020-11-23T00:00:00"/>
    <x v="6"/>
    <x v="4"/>
    <s v="Y"/>
    <x v="1"/>
    <n v="12"/>
    <d v="1900-03-29T17:02:23"/>
    <n v="3"/>
    <x v="5"/>
    <d v="2020-11-23T00:00:00"/>
    <x v="2"/>
  </r>
  <r>
    <s v="ID2155"/>
    <d v="2020-11-24T00:00:00"/>
    <x v="4"/>
    <x v="3"/>
    <s v="Y"/>
    <x v="0"/>
    <n v="16"/>
    <d v="1900-03-29T18:02:23"/>
    <n v="4"/>
    <x v="5"/>
    <d v="2020-11-24T00:00:00"/>
    <x v="2"/>
  </r>
  <r>
    <s v="ID2156"/>
    <d v="2020-11-25T00:00:00"/>
    <x v="1"/>
    <x v="2"/>
    <s v="N"/>
    <x v="1"/>
    <s v=""/>
    <d v="1900-03-29T19:02:23"/>
    <s v=""/>
    <x v="5"/>
    <d v="2020-11-25T00:00:00"/>
    <x v="2"/>
  </r>
  <r>
    <s v="ID2157"/>
    <d v="2020-11-26T00:00:00"/>
    <x v="4"/>
    <x v="4"/>
    <s v="Y"/>
    <x v="0"/>
    <n v="54"/>
    <d v="1900-03-29T20:02:23"/>
    <n v="3"/>
    <x v="5"/>
    <d v="2020-11-26T00:00:00"/>
    <x v="2"/>
  </r>
  <r>
    <s v="ID2158"/>
    <d v="2020-11-27T00:00:00"/>
    <x v="6"/>
    <x v="3"/>
    <s v="Y"/>
    <x v="0"/>
    <n v="106"/>
    <d v="1900-03-29T21:02:23"/>
    <n v="3"/>
    <x v="5"/>
    <d v="2020-11-27T00:00:00"/>
    <x v="2"/>
  </r>
  <r>
    <s v="ID2159"/>
    <d v="2020-11-28T00:00:00"/>
    <x v="0"/>
    <x v="2"/>
    <s v="N"/>
    <x v="1"/>
    <s v=""/>
    <d v="1900-03-29T22:02:23"/>
    <s v=""/>
    <x v="5"/>
    <d v="2020-11-28T00:00:00"/>
    <x v="2"/>
  </r>
  <r>
    <s v="ID2160"/>
    <d v="2020-11-29T00:00:00"/>
    <x v="6"/>
    <x v="3"/>
    <s v="Y"/>
    <x v="0"/>
    <n v="13"/>
    <d v="1900-03-29T23:02:23"/>
    <n v="3"/>
    <x v="5"/>
    <d v="2020-11-29T00:00:00"/>
    <x v="2"/>
  </r>
  <r>
    <s v="ID2161"/>
    <d v="2020-11-30T00:00:00"/>
    <x v="5"/>
    <x v="4"/>
    <s v="Y"/>
    <x v="1"/>
    <n v="97"/>
    <d v="1900-03-30T00:02:23"/>
    <n v="4"/>
    <x v="5"/>
    <d v="2020-11-30T00:00:00"/>
    <x v="2"/>
  </r>
  <r>
    <s v="ID2162"/>
    <d v="2020-12-01T00:00:00"/>
    <x v="6"/>
    <x v="0"/>
    <s v="Y"/>
    <x v="0"/>
    <n v="124"/>
    <d v="1900-03-30T01:02:23"/>
    <n v="4"/>
    <x v="5"/>
    <d v="2020-12-01T00:00:00"/>
    <x v="2"/>
  </r>
  <r>
    <s v="ID2163"/>
    <d v="2020-12-02T00:00:00"/>
    <x v="7"/>
    <x v="1"/>
    <s v="Y"/>
    <x v="0"/>
    <n v="46"/>
    <d v="1900-03-30T02:02:23"/>
    <n v="3"/>
    <x v="5"/>
    <d v="2020-12-02T00:00:00"/>
    <x v="2"/>
  </r>
  <r>
    <s v="ID2164"/>
    <d v="2020-12-03T00:00:00"/>
    <x v="6"/>
    <x v="4"/>
    <s v="Y"/>
    <x v="0"/>
    <n v="53"/>
    <d v="1900-03-30T03:02:23"/>
    <n v="4"/>
    <x v="5"/>
    <d v="2020-12-03T00:00:00"/>
    <x v="2"/>
  </r>
  <r>
    <s v="ID2165"/>
    <d v="2020-12-04T00:00:00"/>
    <x v="1"/>
    <x v="2"/>
    <s v="Y"/>
    <x v="0"/>
    <n v="51"/>
    <d v="1900-03-30T04:02:23"/>
    <n v="2"/>
    <x v="5"/>
    <d v="2020-12-04T00:00:00"/>
    <x v="2"/>
  </r>
  <r>
    <s v="ID2166"/>
    <d v="2020-12-05T00:00:00"/>
    <x v="0"/>
    <x v="1"/>
    <s v="Y"/>
    <x v="0"/>
    <n v="51"/>
    <d v="1900-03-30T05:02:23"/>
    <n v="5"/>
    <x v="5"/>
    <d v="2020-12-05T00:00:00"/>
    <x v="2"/>
  </r>
  <r>
    <s v="ID2167"/>
    <d v="2020-12-06T00:00:00"/>
    <x v="1"/>
    <x v="0"/>
    <s v="Y"/>
    <x v="0"/>
    <n v="30"/>
    <d v="1900-03-30T06:02:23"/>
    <n v="4"/>
    <x v="5"/>
    <d v="2020-12-06T00:00:00"/>
    <x v="2"/>
  </r>
  <r>
    <s v="ID2168"/>
    <d v="2020-12-07T00:00:00"/>
    <x v="3"/>
    <x v="4"/>
    <s v="Y"/>
    <x v="0"/>
    <n v="51"/>
    <d v="1900-03-30T07:02:23"/>
    <n v="5"/>
    <x v="5"/>
    <d v="2020-12-07T00:00:00"/>
    <x v="2"/>
  </r>
  <r>
    <s v="ID2169"/>
    <d v="2020-12-08T00:00:00"/>
    <x v="1"/>
    <x v="3"/>
    <s v="Y"/>
    <x v="0"/>
    <n v="45"/>
    <d v="1900-03-30T08:02:23"/>
    <n v="1"/>
    <x v="5"/>
    <d v="2020-12-08T00:00:00"/>
    <x v="2"/>
  </r>
  <r>
    <s v="ID2170"/>
    <d v="2020-12-09T00:00:00"/>
    <x v="0"/>
    <x v="0"/>
    <s v="Y"/>
    <x v="0"/>
    <n v="43"/>
    <d v="1900-03-30T09:02:23"/>
    <n v="5"/>
    <x v="5"/>
    <d v="2020-12-09T00:00:00"/>
    <x v="2"/>
  </r>
  <r>
    <s v="ID2171"/>
    <d v="2020-12-10T00:00:00"/>
    <x v="3"/>
    <x v="1"/>
    <s v="Y"/>
    <x v="0"/>
    <n v="51"/>
    <d v="1900-03-30T10:02:23"/>
    <n v="4"/>
    <x v="5"/>
    <d v="2020-12-10T00:00:00"/>
    <x v="2"/>
  </r>
  <r>
    <s v="ID2172"/>
    <d v="2020-12-11T00:00:00"/>
    <x v="1"/>
    <x v="0"/>
    <s v="Y"/>
    <x v="0"/>
    <n v="99"/>
    <d v="1900-03-30T11:02:23"/>
    <n v="4"/>
    <x v="5"/>
    <d v="2020-12-11T00:00:00"/>
    <x v="2"/>
  </r>
  <r>
    <s v="ID2173"/>
    <d v="2020-12-12T00:00:00"/>
    <x v="3"/>
    <x v="3"/>
    <s v="Y"/>
    <x v="0"/>
    <n v="94"/>
    <d v="1900-03-30T12:02:23"/>
    <n v="5"/>
    <x v="5"/>
    <d v="2020-12-12T00:00:00"/>
    <x v="2"/>
  </r>
  <r>
    <s v="ID2174"/>
    <d v="2020-12-13T00:00:00"/>
    <x v="2"/>
    <x v="1"/>
    <s v="Y"/>
    <x v="0"/>
    <n v="11"/>
    <d v="1900-03-30T13:02:23"/>
    <n v="2"/>
    <x v="5"/>
    <d v="2020-12-13T00:00:00"/>
    <x v="2"/>
  </r>
  <r>
    <s v="ID2175"/>
    <d v="2020-12-14T00:00:00"/>
    <x v="0"/>
    <x v="1"/>
    <s v="Y"/>
    <x v="0"/>
    <n v="120"/>
    <d v="1900-03-30T14:02:23"/>
    <n v="3"/>
    <x v="5"/>
    <d v="2020-12-14T00:00:00"/>
    <x v="2"/>
  </r>
  <r>
    <s v="ID2176"/>
    <d v="2020-12-15T00:00:00"/>
    <x v="2"/>
    <x v="3"/>
    <s v="Y"/>
    <x v="0"/>
    <n v="70"/>
    <d v="1900-03-30T15:02:23"/>
    <n v="3"/>
    <x v="5"/>
    <d v="2020-12-15T00:00:00"/>
    <x v="2"/>
  </r>
  <r>
    <s v="ID2177"/>
    <d v="2020-12-16T00:00:00"/>
    <x v="1"/>
    <x v="2"/>
    <s v="Y"/>
    <x v="0"/>
    <n v="111"/>
    <d v="1900-03-30T16:02:23"/>
    <n v="5"/>
    <x v="5"/>
    <d v="2020-12-16T00:00:00"/>
    <x v="2"/>
  </r>
  <r>
    <s v="ID2178"/>
    <d v="2020-12-17T00:00:00"/>
    <x v="6"/>
    <x v="1"/>
    <s v="Y"/>
    <x v="0"/>
    <n v="85"/>
    <d v="1900-03-30T17:02:23"/>
    <n v="1"/>
    <x v="5"/>
    <d v="2020-12-17T00:00:00"/>
    <x v="2"/>
  </r>
  <r>
    <s v="ID2179"/>
    <d v="2020-12-18T00:00:00"/>
    <x v="0"/>
    <x v="1"/>
    <s v="Y"/>
    <x v="1"/>
    <n v="58"/>
    <d v="1900-03-30T18:02:23"/>
    <n v="2"/>
    <x v="5"/>
    <d v="2020-12-18T00:00:00"/>
    <x v="2"/>
  </r>
  <r>
    <s v="ID2180"/>
    <d v="2020-12-19T00:00:00"/>
    <x v="7"/>
    <x v="3"/>
    <s v="N"/>
    <x v="1"/>
    <s v=""/>
    <d v="1900-03-30T19:02:23"/>
    <s v=""/>
    <x v="5"/>
    <d v="2020-12-19T00:00:00"/>
    <x v="2"/>
  </r>
  <r>
    <s v="ID2181"/>
    <d v="2020-12-20T00:00:00"/>
    <x v="3"/>
    <x v="2"/>
    <s v="Y"/>
    <x v="0"/>
    <n v="14"/>
    <d v="1900-03-30T20:02:23"/>
    <n v="4"/>
    <x v="5"/>
    <d v="2020-12-20T00:00:00"/>
    <x v="2"/>
  </r>
  <r>
    <s v="ID2182"/>
    <d v="2020-12-21T00:00:00"/>
    <x v="6"/>
    <x v="2"/>
    <s v="Y"/>
    <x v="0"/>
    <n v="40"/>
    <d v="1900-03-30T21:02:23"/>
    <n v="4"/>
    <x v="5"/>
    <d v="2020-12-21T00:00:00"/>
    <x v="2"/>
  </r>
  <r>
    <s v="ID2183"/>
    <d v="2020-12-22T00:00:00"/>
    <x v="4"/>
    <x v="0"/>
    <s v="Y"/>
    <x v="0"/>
    <n v="51"/>
    <d v="1900-03-30T22:02:23"/>
    <n v="3"/>
    <x v="5"/>
    <d v="2020-12-22T00:00:00"/>
    <x v="2"/>
  </r>
  <r>
    <s v="ID2184"/>
    <d v="2020-12-23T00:00:00"/>
    <x v="3"/>
    <x v="4"/>
    <s v="Y"/>
    <x v="1"/>
    <n v="16"/>
    <d v="1900-03-30T23:02:23"/>
    <n v="3"/>
    <x v="5"/>
    <d v="2020-12-23T00:00:00"/>
    <x v="2"/>
  </r>
  <r>
    <s v="ID2185"/>
    <d v="2020-12-24T00:00:00"/>
    <x v="3"/>
    <x v="0"/>
    <s v="Y"/>
    <x v="0"/>
    <n v="27"/>
    <d v="1900-03-31T00:02:23"/>
    <n v="3"/>
    <x v="5"/>
    <d v="2020-12-24T00:00:00"/>
    <x v="2"/>
  </r>
  <r>
    <s v="ID2186"/>
    <d v="2020-12-25T00:00:00"/>
    <x v="6"/>
    <x v="0"/>
    <s v="Y"/>
    <x v="0"/>
    <n v="14"/>
    <d v="1900-03-31T01:02:23"/>
    <n v="1"/>
    <x v="5"/>
    <d v="2020-12-25T00:00:00"/>
    <x v="2"/>
  </r>
  <r>
    <s v="ID2187"/>
    <d v="2020-12-26T00:00:00"/>
    <x v="6"/>
    <x v="2"/>
    <s v="Y"/>
    <x v="0"/>
    <n v="105"/>
    <d v="1900-03-31T02:02:23"/>
    <n v="4"/>
    <x v="5"/>
    <d v="2020-12-26T00:00:00"/>
    <x v="2"/>
  </r>
  <r>
    <s v="ID2188"/>
    <d v="2020-12-27T00:00:00"/>
    <x v="0"/>
    <x v="4"/>
    <s v="Y"/>
    <x v="0"/>
    <n v="77"/>
    <d v="1900-03-31T03:02:23"/>
    <n v="4"/>
    <x v="5"/>
    <d v="2020-12-27T00:00:00"/>
    <x v="2"/>
  </r>
  <r>
    <s v="ID2189"/>
    <d v="2020-12-28T00:00:00"/>
    <x v="3"/>
    <x v="2"/>
    <s v="Y"/>
    <x v="1"/>
    <n v="71"/>
    <d v="1900-03-31T04:02:23"/>
    <n v="3"/>
    <x v="5"/>
    <d v="2020-12-28T00:00:00"/>
    <x v="2"/>
  </r>
  <r>
    <s v="ID2190"/>
    <d v="2020-12-29T00:00:00"/>
    <x v="7"/>
    <x v="2"/>
    <s v="Y"/>
    <x v="0"/>
    <n v="105"/>
    <d v="1900-03-31T05:02:23"/>
    <n v="4"/>
    <x v="5"/>
    <d v="2020-12-29T00:00:00"/>
    <x v="2"/>
  </r>
  <r>
    <s v="ID2191"/>
    <d v="2020-12-30T00:00:00"/>
    <x v="2"/>
    <x v="3"/>
    <s v="Y"/>
    <x v="0"/>
    <n v="107"/>
    <d v="1900-03-31T06:02:23"/>
    <n v="4"/>
    <x v="5"/>
    <d v="2020-12-30T00:00:00"/>
    <x v="2"/>
  </r>
  <r>
    <s v="ID2192"/>
    <d v="2020-12-31T00:00:00"/>
    <x v="6"/>
    <x v="1"/>
    <s v="N"/>
    <x v="1"/>
    <s v=""/>
    <d v="1900-03-31T07:02:23"/>
    <s v=""/>
    <x v="5"/>
    <d v="2020-12-31T00:00:00"/>
    <x v="2"/>
  </r>
  <r>
    <s v="ID2193"/>
    <d v="2021-01-01T00:00:00"/>
    <x v="1"/>
    <x v="3"/>
    <s v="Y"/>
    <x v="0"/>
    <n v="53"/>
    <d v="1900-03-31T08:02:23"/>
    <n v="2"/>
    <x v="5"/>
    <d v="2021-01-01T00:00:00"/>
    <x v="2"/>
  </r>
  <r>
    <s v="ID2194"/>
    <d v="2021-01-02T00:00:00"/>
    <x v="5"/>
    <x v="0"/>
    <s v="Y"/>
    <x v="0"/>
    <n v="109"/>
    <d v="1900-03-31T09:02:23"/>
    <n v="4"/>
    <x v="5"/>
    <d v="2021-01-02T00:00:00"/>
    <x v="2"/>
  </r>
  <r>
    <s v="ID2195"/>
    <d v="2021-01-03T00:00:00"/>
    <x v="1"/>
    <x v="1"/>
    <s v="Y"/>
    <x v="0"/>
    <n v="18"/>
    <d v="1900-03-31T10:02:23"/>
    <n v="4"/>
    <x v="5"/>
    <d v="2021-01-03T00:00:00"/>
    <x v="2"/>
  </r>
  <r>
    <s v="ID2196"/>
    <d v="2021-01-04T00:00:00"/>
    <x v="7"/>
    <x v="3"/>
    <s v="Y"/>
    <x v="0"/>
    <n v="34"/>
    <d v="1900-03-31T11:02:23"/>
    <n v="3"/>
    <x v="5"/>
    <d v="2021-01-04T00:00:00"/>
    <x v="2"/>
  </r>
  <r>
    <s v="ID2197"/>
    <d v="2021-01-05T00:00:00"/>
    <x v="4"/>
    <x v="2"/>
    <s v="N"/>
    <x v="1"/>
    <s v=""/>
    <d v="1900-03-31T12:02:23"/>
    <s v=""/>
    <x v="5"/>
    <d v="2021-01-05T00:00:00"/>
    <x v="2"/>
  </r>
  <r>
    <s v="ID2198"/>
    <d v="2021-01-06T00:00:00"/>
    <x v="6"/>
    <x v="0"/>
    <s v="Y"/>
    <x v="0"/>
    <n v="102"/>
    <d v="1900-03-31T13:02:23"/>
    <n v="2"/>
    <x v="5"/>
    <d v="2021-01-06T00:00:00"/>
    <x v="2"/>
  </r>
  <r>
    <s v="ID2199"/>
    <d v="2021-01-07T00:00:00"/>
    <x v="6"/>
    <x v="2"/>
    <s v="N"/>
    <x v="1"/>
    <s v=""/>
    <d v="1900-03-31T14:02:23"/>
    <s v=""/>
    <x v="5"/>
    <d v="2021-01-07T00:00:00"/>
    <x v="2"/>
  </r>
  <r>
    <s v="ID2200"/>
    <d v="2021-01-08T00:00:00"/>
    <x v="1"/>
    <x v="2"/>
    <s v="N"/>
    <x v="1"/>
    <s v=""/>
    <d v="1900-03-31T15:02:23"/>
    <s v=""/>
    <x v="5"/>
    <d v="2021-01-08T00:00:00"/>
    <x v="2"/>
  </r>
  <r>
    <s v="ID2201"/>
    <d v="2021-01-09T00:00:00"/>
    <x v="2"/>
    <x v="2"/>
    <s v="Y"/>
    <x v="0"/>
    <n v="111"/>
    <d v="1900-03-31T16:02:23"/>
    <n v="5"/>
    <x v="5"/>
    <d v="2021-01-09T00:00:00"/>
    <x v="2"/>
  </r>
  <r>
    <s v="ID2202"/>
    <d v="2021-01-10T00:00:00"/>
    <x v="3"/>
    <x v="3"/>
    <s v="Y"/>
    <x v="0"/>
    <n v="81"/>
    <d v="1900-03-31T17:02:23"/>
    <n v="4"/>
    <x v="5"/>
    <d v="2021-01-10T00:00:00"/>
    <x v="2"/>
  </r>
  <r>
    <s v="ID2203"/>
    <d v="2021-01-11T00:00:00"/>
    <x v="0"/>
    <x v="3"/>
    <s v="Y"/>
    <x v="0"/>
    <n v="97"/>
    <d v="1900-03-31T18:02:23"/>
    <n v="3"/>
    <x v="5"/>
    <d v="2021-01-11T00:00:00"/>
    <x v="2"/>
  </r>
  <r>
    <s v="ID2204"/>
    <d v="2021-01-12T00:00:00"/>
    <x v="3"/>
    <x v="0"/>
    <s v="N"/>
    <x v="1"/>
    <s v=""/>
    <d v="1900-03-31T19:02:23"/>
    <s v=""/>
    <x v="5"/>
    <d v="2021-01-12T00:00:00"/>
    <x v="2"/>
  </r>
  <r>
    <s v="ID2205"/>
    <d v="2021-01-13T00:00:00"/>
    <x v="4"/>
    <x v="3"/>
    <s v="N"/>
    <x v="1"/>
    <s v=""/>
    <d v="1900-03-31T20:02:23"/>
    <s v=""/>
    <x v="5"/>
    <d v="2021-01-13T00:00:00"/>
    <x v="3"/>
  </r>
  <r>
    <s v="ID2206"/>
    <d v="2021-01-14T00:00:00"/>
    <x v="1"/>
    <x v="0"/>
    <s v="Y"/>
    <x v="0"/>
    <n v="17"/>
    <d v="1900-03-31T21:02:23"/>
    <n v="4"/>
    <x v="5"/>
    <d v="2021-01-14T00:00:00"/>
    <x v="3"/>
  </r>
  <r>
    <s v="ID2207"/>
    <d v="2021-01-15T00:00:00"/>
    <x v="1"/>
    <x v="3"/>
    <s v="Y"/>
    <x v="0"/>
    <n v="116"/>
    <d v="1900-03-31T22:02:23"/>
    <n v="4"/>
    <x v="5"/>
    <d v="2021-01-15T00:00:00"/>
    <x v="3"/>
  </r>
  <r>
    <s v="ID2208"/>
    <d v="2021-01-16T00:00:00"/>
    <x v="5"/>
    <x v="2"/>
    <s v="Y"/>
    <x v="0"/>
    <n v="112"/>
    <d v="1900-03-31T23:02:23"/>
    <n v="3"/>
    <x v="5"/>
    <d v="2021-01-16T00:00:00"/>
    <x v="3"/>
  </r>
  <r>
    <s v="ID2209"/>
    <d v="2021-01-17T00:00:00"/>
    <x v="0"/>
    <x v="3"/>
    <s v="Y"/>
    <x v="0"/>
    <n v="40"/>
    <d v="1900-04-01T00:02:23"/>
    <n v="1"/>
    <x v="5"/>
    <d v="2021-01-17T00:00:00"/>
    <x v="3"/>
  </r>
  <r>
    <s v="ID2210"/>
    <d v="2021-01-18T00:00:00"/>
    <x v="1"/>
    <x v="3"/>
    <s v="Y"/>
    <x v="0"/>
    <n v="120"/>
    <d v="1900-04-01T01:02:23"/>
    <n v="5"/>
    <x v="5"/>
    <d v="2021-01-18T00:00:00"/>
    <x v="3"/>
  </r>
  <r>
    <s v="ID2211"/>
    <d v="2021-01-19T00:00:00"/>
    <x v="5"/>
    <x v="2"/>
    <s v="Y"/>
    <x v="0"/>
    <n v="24"/>
    <d v="1900-04-01T02:02:23"/>
    <n v="4"/>
    <x v="5"/>
    <d v="2021-01-19T00:00:00"/>
    <x v="3"/>
  </r>
  <r>
    <s v="ID2212"/>
    <d v="2021-01-20T00:00:00"/>
    <x v="0"/>
    <x v="0"/>
    <s v="N"/>
    <x v="1"/>
    <s v=""/>
    <d v="1900-04-01T03:02:23"/>
    <s v=""/>
    <x v="5"/>
    <d v="2021-01-20T00:00:00"/>
    <x v="3"/>
  </r>
  <r>
    <s v="ID2213"/>
    <d v="2021-01-21T00:00:00"/>
    <x v="2"/>
    <x v="1"/>
    <s v="Y"/>
    <x v="0"/>
    <n v="122"/>
    <d v="1900-04-01T04:02:23"/>
    <n v="3"/>
    <x v="5"/>
    <d v="2021-01-21T00:00:00"/>
    <x v="3"/>
  </r>
  <r>
    <s v="ID2214"/>
    <d v="2021-01-22T00:00:00"/>
    <x v="2"/>
    <x v="4"/>
    <s v="Y"/>
    <x v="0"/>
    <n v="21"/>
    <d v="1900-04-01T05:02:23"/>
    <n v="3"/>
    <x v="5"/>
    <d v="2021-01-22T00:00:00"/>
    <x v="3"/>
  </r>
  <r>
    <s v="ID2215"/>
    <d v="2021-01-23T00:00:00"/>
    <x v="7"/>
    <x v="0"/>
    <s v="Y"/>
    <x v="0"/>
    <n v="16"/>
    <d v="1900-04-01T06:02:23"/>
    <n v="5"/>
    <x v="5"/>
    <d v="2021-01-23T00:00:00"/>
    <x v="3"/>
  </r>
  <r>
    <s v="ID2216"/>
    <d v="2021-01-24T00:00:00"/>
    <x v="2"/>
    <x v="4"/>
    <s v="N"/>
    <x v="1"/>
    <s v=""/>
    <d v="1900-04-01T07:02:23"/>
    <s v=""/>
    <x v="5"/>
    <d v="2021-01-24T00:00:00"/>
    <x v="3"/>
  </r>
  <r>
    <s v="ID2217"/>
    <d v="2021-01-25T00:00:00"/>
    <x v="3"/>
    <x v="4"/>
    <s v="Y"/>
    <x v="0"/>
    <n v="65"/>
    <d v="1900-04-01T08:02:23"/>
    <n v="4"/>
    <x v="5"/>
    <d v="2021-01-25T00:00:00"/>
    <x v="3"/>
  </r>
  <r>
    <s v="ID2218"/>
    <d v="2021-01-26T00:00:00"/>
    <x v="6"/>
    <x v="0"/>
    <s v="N"/>
    <x v="1"/>
    <s v=""/>
    <d v="1900-04-01T09:02:23"/>
    <s v=""/>
    <x v="5"/>
    <d v="2021-01-26T00:00:00"/>
    <x v="3"/>
  </r>
  <r>
    <s v="ID2219"/>
    <d v="2021-01-27T00:00:00"/>
    <x v="6"/>
    <x v="4"/>
    <s v="Y"/>
    <x v="1"/>
    <n v="111"/>
    <d v="1900-04-01T10:02:23"/>
    <n v="1"/>
    <x v="5"/>
    <d v="2021-01-27T00:00:00"/>
    <x v="3"/>
  </r>
  <r>
    <s v="ID2220"/>
    <d v="2021-01-28T00:00:00"/>
    <x v="2"/>
    <x v="0"/>
    <s v="Y"/>
    <x v="0"/>
    <n v="81"/>
    <d v="1900-04-01T11:02:23"/>
    <n v="2"/>
    <x v="5"/>
    <d v="2021-01-28T00:00:00"/>
    <x v="3"/>
  </r>
  <r>
    <s v="ID2221"/>
    <d v="2021-01-29T00:00:00"/>
    <x v="0"/>
    <x v="1"/>
    <s v="N"/>
    <x v="1"/>
    <s v=""/>
    <d v="1900-04-01T12:02:23"/>
    <s v=""/>
    <x v="5"/>
    <d v="2021-01-29T00:00:00"/>
    <x v="3"/>
  </r>
  <r>
    <s v="ID2222"/>
    <d v="2021-01-30T00:00:00"/>
    <x v="6"/>
    <x v="1"/>
    <s v="Y"/>
    <x v="0"/>
    <n v="85"/>
    <d v="1900-04-01T13:02:23"/>
    <n v="3"/>
    <x v="5"/>
    <d v="2021-01-30T00:00:00"/>
    <x v="3"/>
  </r>
  <r>
    <s v="ID2223"/>
    <d v="2021-01-31T00:00:00"/>
    <x v="6"/>
    <x v="1"/>
    <s v="Y"/>
    <x v="0"/>
    <n v="109"/>
    <d v="1900-04-01T14:02:23"/>
    <n v="4"/>
    <x v="5"/>
    <d v="2021-01-31T00:00:00"/>
    <x v="3"/>
  </r>
  <r>
    <s v="ID2224"/>
    <d v="2021-02-01T00:00:00"/>
    <x v="1"/>
    <x v="4"/>
    <s v="Y"/>
    <x v="1"/>
    <n v="71"/>
    <d v="1900-04-01T15:02:23"/>
    <n v="4"/>
    <x v="5"/>
    <d v="2021-02-01T00:00:00"/>
    <x v="3"/>
  </r>
  <r>
    <s v="ID2225"/>
    <d v="2021-02-02T00:00:00"/>
    <x v="0"/>
    <x v="3"/>
    <s v="Y"/>
    <x v="0"/>
    <n v="50"/>
    <d v="1900-04-01T16:02:23"/>
    <n v="3"/>
    <x v="5"/>
    <d v="2021-02-02T00:00:00"/>
    <x v="3"/>
  </r>
  <r>
    <s v="ID2226"/>
    <d v="2021-02-03T00:00:00"/>
    <x v="3"/>
    <x v="2"/>
    <s v="Y"/>
    <x v="0"/>
    <n v="66"/>
    <d v="1900-04-01T17:02:23"/>
    <n v="3"/>
    <x v="5"/>
    <d v="2021-02-03T00:00:00"/>
    <x v="3"/>
  </r>
  <r>
    <s v="ID2227"/>
    <d v="2021-02-04T00:00:00"/>
    <x v="1"/>
    <x v="4"/>
    <s v="Y"/>
    <x v="0"/>
    <n v="36"/>
    <d v="1900-04-01T18:02:23"/>
    <n v="5"/>
    <x v="5"/>
    <d v="2021-02-04T00:00:00"/>
    <x v="3"/>
  </r>
  <r>
    <s v="ID2228"/>
    <d v="2021-02-05T00:00:00"/>
    <x v="5"/>
    <x v="4"/>
    <s v="Y"/>
    <x v="0"/>
    <n v="57"/>
    <d v="1900-04-01T19:02:23"/>
    <n v="2"/>
    <x v="5"/>
    <d v="2021-02-05T00:00:00"/>
    <x v="3"/>
  </r>
  <r>
    <s v="ID2229"/>
    <d v="2021-02-06T00:00:00"/>
    <x v="3"/>
    <x v="1"/>
    <s v="Y"/>
    <x v="0"/>
    <n v="124"/>
    <d v="1900-04-01T20:02:23"/>
    <n v="5"/>
    <x v="5"/>
    <d v="2021-02-06T00:00:00"/>
    <x v="3"/>
  </r>
  <r>
    <s v="ID2230"/>
    <d v="2021-02-07T00:00:00"/>
    <x v="6"/>
    <x v="0"/>
    <s v="Y"/>
    <x v="0"/>
    <n v="57"/>
    <d v="1900-04-01T21:02:23"/>
    <n v="1"/>
    <x v="5"/>
    <d v="2021-02-07T00:00:00"/>
    <x v="3"/>
  </r>
  <r>
    <s v="ID2231"/>
    <d v="2021-02-08T00:00:00"/>
    <x v="1"/>
    <x v="2"/>
    <s v="N"/>
    <x v="1"/>
    <s v=""/>
    <d v="1900-04-01T22:02:23"/>
    <s v=""/>
    <x v="5"/>
    <d v="2021-02-08T00:00:00"/>
    <x v="3"/>
  </r>
  <r>
    <s v="ID2232"/>
    <d v="2021-02-09T00:00:00"/>
    <x v="4"/>
    <x v="2"/>
    <s v="Y"/>
    <x v="0"/>
    <n v="51"/>
    <d v="1900-04-01T23:02:23"/>
    <n v="5"/>
    <x v="5"/>
    <d v="2021-02-09T00:00:00"/>
    <x v="3"/>
  </r>
  <r>
    <s v="ID2233"/>
    <d v="2021-02-10T00:00:00"/>
    <x v="0"/>
    <x v="2"/>
    <s v="Y"/>
    <x v="0"/>
    <n v="119"/>
    <d v="1900-04-02T00:02:23"/>
    <n v="3"/>
    <x v="5"/>
    <d v="2021-02-10T00:00:00"/>
    <x v="3"/>
  </r>
  <r>
    <s v="ID2234"/>
    <d v="2021-02-11T00:00:00"/>
    <x v="0"/>
    <x v="4"/>
    <s v="Y"/>
    <x v="0"/>
    <n v="62"/>
    <d v="1900-04-02T01:02:23"/>
    <n v="3"/>
    <x v="5"/>
    <d v="2021-02-11T00:00:00"/>
    <x v="3"/>
  </r>
  <r>
    <s v="ID2235"/>
    <d v="2021-02-12T00:00:00"/>
    <x v="5"/>
    <x v="0"/>
    <s v="Y"/>
    <x v="0"/>
    <n v="70"/>
    <d v="1900-04-02T02:02:23"/>
    <n v="5"/>
    <x v="5"/>
    <d v="2021-02-12T00:00:00"/>
    <x v="3"/>
  </r>
  <r>
    <s v="ID2236"/>
    <d v="2021-02-13T00:00:00"/>
    <x v="4"/>
    <x v="0"/>
    <s v="Y"/>
    <x v="0"/>
    <n v="30"/>
    <d v="1900-04-02T03:02:23"/>
    <n v="4"/>
    <x v="5"/>
    <d v="2021-02-13T00:00:00"/>
    <x v="3"/>
  </r>
  <r>
    <s v="ID2237"/>
    <d v="2021-02-14T00:00:00"/>
    <x v="0"/>
    <x v="3"/>
    <s v="Y"/>
    <x v="0"/>
    <n v="17"/>
    <d v="1900-04-02T04:02:23"/>
    <n v="3"/>
    <x v="5"/>
    <d v="2021-02-14T00:00:00"/>
    <x v="3"/>
  </r>
  <r>
    <s v="ID2238"/>
    <d v="2021-02-15T00:00:00"/>
    <x v="5"/>
    <x v="4"/>
    <s v="Y"/>
    <x v="0"/>
    <n v="43"/>
    <d v="1900-04-02T05:02:23"/>
    <n v="3"/>
    <x v="5"/>
    <d v="2021-02-15T00:00:00"/>
    <x v="3"/>
  </r>
  <r>
    <s v="ID2239"/>
    <d v="2021-02-16T00:00:00"/>
    <x v="7"/>
    <x v="1"/>
    <s v="Y"/>
    <x v="0"/>
    <n v="81"/>
    <d v="1900-04-02T06:02:23"/>
    <n v="5"/>
    <x v="5"/>
    <d v="2021-02-16T00:00:00"/>
    <x v="3"/>
  </r>
  <r>
    <s v="ID2240"/>
    <d v="2021-02-17T00:00:00"/>
    <x v="6"/>
    <x v="3"/>
    <s v="Y"/>
    <x v="0"/>
    <n v="58"/>
    <d v="1900-04-02T07:02:23"/>
    <n v="3"/>
    <x v="5"/>
    <d v="2021-02-17T00:00:00"/>
    <x v="3"/>
  </r>
  <r>
    <s v="ID2241"/>
    <d v="2021-02-18T00:00:00"/>
    <x v="6"/>
    <x v="0"/>
    <s v="Y"/>
    <x v="0"/>
    <n v="59"/>
    <d v="1900-04-02T08:02:23"/>
    <n v="4"/>
    <x v="5"/>
    <d v="2021-02-18T00:00:00"/>
    <x v="3"/>
  </r>
  <r>
    <s v="ID2242"/>
    <d v="2021-02-19T00:00:00"/>
    <x v="6"/>
    <x v="4"/>
    <s v="N"/>
    <x v="1"/>
    <s v=""/>
    <d v="1900-04-02T09:02:23"/>
    <s v=""/>
    <x v="5"/>
    <d v="2021-02-19T00:00:00"/>
    <x v="3"/>
  </r>
  <r>
    <s v="ID2243"/>
    <d v="2021-02-20T00:00:00"/>
    <x v="6"/>
    <x v="1"/>
    <s v="Y"/>
    <x v="0"/>
    <n v="110"/>
    <d v="1900-04-02T10:02:23"/>
    <n v="5"/>
    <x v="5"/>
    <d v="2021-02-20T00:00:00"/>
    <x v="3"/>
  </r>
  <r>
    <s v="ID2244"/>
    <d v="2021-02-21T00:00:00"/>
    <x v="0"/>
    <x v="4"/>
    <s v="Y"/>
    <x v="0"/>
    <n v="91"/>
    <d v="1900-04-02T11:02:23"/>
    <n v="3"/>
    <x v="5"/>
    <d v="2021-02-21T00:00:00"/>
    <x v="3"/>
  </r>
  <r>
    <s v="ID2245"/>
    <d v="2021-02-22T00:00:00"/>
    <x v="3"/>
    <x v="3"/>
    <s v="Y"/>
    <x v="0"/>
    <n v="12"/>
    <d v="1900-04-02T12:02:23"/>
    <n v="3"/>
    <x v="5"/>
    <d v="2021-02-22T00:00:00"/>
    <x v="3"/>
  </r>
  <r>
    <s v="ID2246"/>
    <d v="2021-02-23T00:00:00"/>
    <x v="7"/>
    <x v="2"/>
    <s v="Y"/>
    <x v="0"/>
    <n v="38"/>
    <d v="1900-04-02T13:02:23"/>
    <n v="5"/>
    <x v="5"/>
    <d v="2021-02-23T00:00:00"/>
    <x v="3"/>
  </r>
  <r>
    <s v="ID2247"/>
    <d v="2021-02-24T00:00:00"/>
    <x v="1"/>
    <x v="2"/>
    <s v="Y"/>
    <x v="0"/>
    <n v="83"/>
    <d v="1900-04-02T14:02:23"/>
    <n v="5"/>
    <x v="6"/>
    <d v="2021-02-24T00:00:00"/>
    <x v="4"/>
  </r>
  <r>
    <s v="ID2248"/>
    <d v="2021-02-25T00:00:00"/>
    <x v="5"/>
    <x v="1"/>
    <s v="Y"/>
    <x v="0"/>
    <n v="31"/>
    <d v="1900-04-02T15:02:23"/>
    <n v="4"/>
    <x v="6"/>
    <d v="2021-02-25T00:00:00"/>
    <x v="4"/>
  </r>
  <r>
    <s v="ID2249"/>
    <d v="2021-02-26T00:00:00"/>
    <x v="2"/>
    <x v="4"/>
    <s v="Y"/>
    <x v="0"/>
    <n v="105"/>
    <d v="1900-04-02T16:02:23"/>
    <n v="5"/>
    <x v="6"/>
    <d v="2021-02-26T00:00:00"/>
    <x v="4"/>
  </r>
  <r>
    <s v="ID2250"/>
    <d v="2021-02-27T00:00:00"/>
    <x v="0"/>
    <x v="4"/>
    <s v="Y"/>
    <x v="0"/>
    <n v="98"/>
    <d v="1900-04-02T17:02:23"/>
    <n v="5"/>
    <x v="6"/>
    <d v="2021-02-27T00:00:00"/>
    <x v="4"/>
  </r>
  <r>
    <s v="ID2251"/>
    <d v="2021-02-28T00:00:00"/>
    <x v="5"/>
    <x v="1"/>
    <s v="Y"/>
    <x v="0"/>
    <n v="56"/>
    <d v="1900-04-02T18:02:23"/>
    <n v="2"/>
    <x v="6"/>
    <d v="2021-02-28T00:00:00"/>
    <x v="4"/>
  </r>
  <r>
    <s v="ID2252"/>
    <d v="2021-03-01T00:00:00"/>
    <x v="1"/>
    <x v="1"/>
    <s v="Y"/>
    <x v="0"/>
    <n v="83"/>
    <d v="1900-04-02T19:02:23"/>
    <n v="5"/>
    <x v="6"/>
    <d v="2021-03-01T00:00:00"/>
    <x v="4"/>
  </r>
  <r>
    <s v="ID2253"/>
    <d v="2021-03-02T00:00:00"/>
    <x v="3"/>
    <x v="2"/>
    <s v="Y"/>
    <x v="0"/>
    <n v="42"/>
    <d v="1900-04-02T20:02:23"/>
    <n v="2"/>
    <x v="6"/>
    <d v="2021-03-02T00:00:00"/>
    <x v="4"/>
  </r>
  <r>
    <s v="ID2254"/>
    <d v="2021-03-03T00:00:00"/>
    <x v="7"/>
    <x v="3"/>
    <s v="Y"/>
    <x v="0"/>
    <n v="59"/>
    <d v="1900-04-02T21:02:23"/>
    <n v="3"/>
    <x v="6"/>
    <d v="2021-03-03T00:00:00"/>
    <x v="4"/>
  </r>
  <r>
    <s v="ID2255"/>
    <d v="2021-03-04T00:00:00"/>
    <x v="7"/>
    <x v="3"/>
    <s v="Y"/>
    <x v="0"/>
    <n v="62"/>
    <d v="1900-04-02T22:02:23"/>
    <n v="4"/>
    <x v="6"/>
    <d v="2021-03-04T00:00:00"/>
    <x v="4"/>
  </r>
  <r>
    <s v="ID2256"/>
    <d v="2021-03-05T00:00:00"/>
    <x v="4"/>
    <x v="3"/>
    <s v="Y"/>
    <x v="0"/>
    <n v="63"/>
    <d v="1900-04-02T23:02:23"/>
    <n v="1"/>
    <x v="6"/>
    <d v="2021-03-05T00:00:00"/>
    <x v="4"/>
  </r>
  <r>
    <s v="ID2257"/>
    <d v="2021-03-06T00:00:00"/>
    <x v="5"/>
    <x v="1"/>
    <s v="Y"/>
    <x v="0"/>
    <n v="108"/>
    <d v="1900-04-03T00:02:23"/>
    <n v="3"/>
    <x v="6"/>
    <d v="2021-03-06T00:00:00"/>
    <x v="4"/>
  </r>
  <r>
    <s v="ID2258"/>
    <d v="2021-03-07T00:00:00"/>
    <x v="7"/>
    <x v="2"/>
    <s v="Y"/>
    <x v="1"/>
    <n v="100"/>
    <d v="1900-04-03T01:02:23"/>
    <n v="5"/>
    <x v="6"/>
    <d v="2021-03-07T00:00:00"/>
    <x v="4"/>
  </r>
  <r>
    <s v="ID2259"/>
    <d v="2021-03-08T00:00:00"/>
    <x v="6"/>
    <x v="0"/>
    <s v="Y"/>
    <x v="0"/>
    <n v="69"/>
    <d v="1900-04-03T02:02:23"/>
    <n v="3"/>
    <x v="6"/>
    <d v="2021-03-08T00:00:00"/>
    <x v="4"/>
  </r>
  <r>
    <s v="ID2260"/>
    <d v="2021-03-09T00:00:00"/>
    <x v="5"/>
    <x v="3"/>
    <s v="Y"/>
    <x v="0"/>
    <n v="66"/>
    <d v="1900-04-03T03:02:23"/>
    <n v="2"/>
    <x v="6"/>
    <d v="2021-03-09T00:00:00"/>
    <x v="4"/>
  </r>
  <r>
    <s v="ID2261"/>
    <d v="2021-03-10T00:00:00"/>
    <x v="7"/>
    <x v="2"/>
    <s v="N"/>
    <x v="1"/>
    <s v=""/>
    <d v="1900-04-03T04:02:23"/>
    <s v=""/>
    <x v="6"/>
    <d v="2021-03-10T00:00:00"/>
    <x v="4"/>
  </r>
  <r>
    <s v="ID2262"/>
    <d v="2021-03-11T00:00:00"/>
    <x v="2"/>
    <x v="4"/>
    <s v="N"/>
    <x v="1"/>
    <s v=""/>
    <d v="1900-04-03T05:02:23"/>
    <s v=""/>
    <x v="6"/>
    <d v="2021-03-11T00:00:00"/>
    <x v="4"/>
  </r>
  <r>
    <s v="ID2263"/>
    <d v="2021-03-12T00:00:00"/>
    <x v="7"/>
    <x v="2"/>
    <s v="Y"/>
    <x v="0"/>
    <n v="122"/>
    <d v="1900-04-03T06:02:23"/>
    <n v="4"/>
    <x v="6"/>
    <d v="2021-03-12T00:00:00"/>
    <x v="4"/>
  </r>
  <r>
    <s v="ID2264"/>
    <d v="2021-03-13T00:00:00"/>
    <x v="7"/>
    <x v="3"/>
    <s v="Y"/>
    <x v="0"/>
    <n v="44"/>
    <d v="1900-04-03T07:02:23"/>
    <n v="4"/>
    <x v="6"/>
    <d v="2021-03-13T00:00:00"/>
    <x v="4"/>
  </r>
  <r>
    <s v="ID2265"/>
    <d v="2021-03-14T00:00:00"/>
    <x v="1"/>
    <x v="0"/>
    <s v="N"/>
    <x v="1"/>
    <s v=""/>
    <d v="1900-04-03T08:02:23"/>
    <s v=""/>
    <x v="6"/>
    <d v="2021-03-14T00:00:00"/>
    <x v="4"/>
  </r>
  <r>
    <s v="ID2266"/>
    <d v="2021-03-15T00:00:00"/>
    <x v="3"/>
    <x v="1"/>
    <s v="N"/>
    <x v="1"/>
    <s v=""/>
    <d v="1900-04-03T09:02:23"/>
    <s v=""/>
    <x v="6"/>
    <d v="2021-03-15T00:00:00"/>
    <x v="4"/>
  </r>
  <r>
    <s v="ID2267"/>
    <d v="2021-03-16T00:00:00"/>
    <x v="5"/>
    <x v="0"/>
    <s v="Y"/>
    <x v="0"/>
    <n v="48"/>
    <d v="1900-04-03T10:02:23"/>
    <n v="3"/>
    <x v="6"/>
    <d v="2021-03-16T00:00:00"/>
    <x v="4"/>
  </r>
  <r>
    <s v="ID2268"/>
    <d v="2021-03-17T00:00:00"/>
    <x v="7"/>
    <x v="0"/>
    <s v="Y"/>
    <x v="0"/>
    <n v="82"/>
    <d v="1900-04-03T11:02:23"/>
    <n v="1"/>
    <x v="6"/>
    <d v="2021-03-17T00:00:00"/>
    <x v="4"/>
  </r>
  <r>
    <s v="ID2269"/>
    <d v="2021-03-18T00:00:00"/>
    <x v="3"/>
    <x v="4"/>
    <s v="Y"/>
    <x v="1"/>
    <n v="17"/>
    <d v="1900-04-03T12:02:23"/>
    <n v="2"/>
    <x v="6"/>
    <d v="2021-03-18T00:00:00"/>
    <x v="4"/>
  </r>
  <r>
    <s v="ID2270"/>
    <d v="2021-03-19T00:00:00"/>
    <x v="3"/>
    <x v="2"/>
    <s v="Y"/>
    <x v="0"/>
    <n v="52"/>
    <d v="1900-04-03T13:02:23"/>
    <n v="5"/>
    <x v="6"/>
    <d v="2021-03-19T00:00:00"/>
    <x v="4"/>
  </r>
  <r>
    <s v="ID2271"/>
    <d v="2021-03-20T00:00:00"/>
    <x v="0"/>
    <x v="3"/>
    <s v="Y"/>
    <x v="0"/>
    <n v="61"/>
    <d v="1900-04-03T14:02:23"/>
    <n v="5"/>
    <x v="6"/>
    <d v="2021-03-20T00:00:00"/>
    <x v="4"/>
  </r>
  <r>
    <s v="ID2272"/>
    <d v="2021-03-21T00:00:00"/>
    <x v="7"/>
    <x v="3"/>
    <s v="Y"/>
    <x v="0"/>
    <n v="103"/>
    <d v="1900-04-03T15:02:23"/>
    <n v="4"/>
    <x v="6"/>
    <d v="2021-03-21T00:00:00"/>
    <x v="4"/>
  </r>
  <r>
    <s v="ID2273"/>
    <d v="2021-03-22T00:00:00"/>
    <x v="0"/>
    <x v="3"/>
    <s v="Y"/>
    <x v="0"/>
    <n v="30"/>
    <d v="1900-04-03T16:02:23"/>
    <n v="4"/>
    <x v="6"/>
    <d v="2021-03-22T00:00:00"/>
    <x v="4"/>
  </r>
  <r>
    <s v="ID2274"/>
    <d v="2021-03-23T00:00:00"/>
    <x v="3"/>
    <x v="1"/>
    <s v="N"/>
    <x v="1"/>
    <s v=""/>
    <d v="1900-04-03T17:02:23"/>
    <s v=""/>
    <x v="6"/>
    <d v="2021-03-23T00:00:00"/>
    <x v="4"/>
  </r>
  <r>
    <s v="ID2275"/>
    <d v="2021-03-24T00:00:00"/>
    <x v="4"/>
    <x v="4"/>
    <s v="Y"/>
    <x v="0"/>
    <n v="21"/>
    <d v="1900-04-03T18:02:23"/>
    <n v="5"/>
    <x v="6"/>
    <d v="2021-03-24T00:00:00"/>
    <x v="4"/>
  </r>
  <r>
    <s v="ID2276"/>
    <d v="2021-03-25T00:00:00"/>
    <x v="4"/>
    <x v="4"/>
    <s v="Y"/>
    <x v="0"/>
    <n v="117"/>
    <d v="1900-04-03T19:02:23"/>
    <n v="5"/>
    <x v="6"/>
    <d v="2021-03-25T00:00:00"/>
    <x v="4"/>
  </r>
  <r>
    <s v="ID2277"/>
    <d v="2021-03-26T00:00:00"/>
    <x v="4"/>
    <x v="3"/>
    <s v="N"/>
    <x v="1"/>
    <s v=""/>
    <d v="1900-04-03T20:02:23"/>
    <s v=""/>
    <x v="6"/>
    <d v="2021-03-26T00:00:00"/>
    <x v="4"/>
  </r>
  <r>
    <s v="ID2278"/>
    <d v="2021-03-27T00:00:00"/>
    <x v="5"/>
    <x v="3"/>
    <s v="Y"/>
    <x v="0"/>
    <n v="110"/>
    <d v="1900-04-03T21:02:23"/>
    <n v="3"/>
    <x v="6"/>
    <d v="2021-03-27T00:00:00"/>
    <x v="4"/>
  </r>
  <r>
    <s v="ID2279"/>
    <d v="2021-03-28T00:00:00"/>
    <x v="1"/>
    <x v="2"/>
    <s v="Y"/>
    <x v="1"/>
    <n v="47"/>
    <d v="1900-04-03T22:02:23"/>
    <n v="3"/>
    <x v="6"/>
    <d v="2021-03-28T00:00:00"/>
    <x v="4"/>
  </r>
  <r>
    <s v="ID2280"/>
    <d v="2021-03-29T00:00:00"/>
    <x v="0"/>
    <x v="4"/>
    <s v="Y"/>
    <x v="0"/>
    <n v="48"/>
    <d v="1900-04-03T23:02:23"/>
    <n v="4"/>
    <x v="6"/>
    <d v="2021-03-29T00:00:00"/>
    <x v="4"/>
  </r>
  <r>
    <s v="ID2281"/>
    <d v="2021-03-30T00:00:00"/>
    <x v="6"/>
    <x v="1"/>
    <s v="Y"/>
    <x v="0"/>
    <n v="63"/>
    <d v="1900-04-04T00:02:23"/>
    <n v="5"/>
    <x v="6"/>
    <d v="2021-03-30T00:00:00"/>
    <x v="4"/>
  </r>
  <r>
    <s v="ID2282"/>
    <d v="2021-03-31T00:00:00"/>
    <x v="5"/>
    <x v="2"/>
    <s v="N"/>
    <x v="1"/>
    <s v=""/>
    <d v="1900-04-04T01:02:23"/>
    <s v=""/>
    <x v="6"/>
    <d v="2021-03-31T00:00:00"/>
    <x v="4"/>
  </r>
  <r>
    <s v="ID2283"/>
    <d v="2021-04-01T00:00:00"/>
    <x v="0"/>
    <x v="1"/>
    <s v="N"/>
    <x v="1"/>
    <s v=""/>
    <d v="1900-04-04T02:02:23"/>
    <s v=""/>
    <x v="6"/>
    <d v="2021-04-01T00:00:00"/>
    <x v="4"/>
  </r>
  <r>
    <s v="ID2284"/>
    <d v="2021-04-02T00:00:00"/>
    <x v="4"/>
    <x v="3"/>
    <s v="Y"/>
    <x v="0"/>
    <n v="78"/>
    <d v="1900-04-04T03:02:23"/>
    <n v="3"/>
    <x v="6"/>
    <d v="2021-04-02T00:00:00"/>
    <x v="4"/>
  </r>
  <r>
    <s v="ID2285"/>
    <d v="2021-04-03T00:00:00"/>
    <x v="7"/>
    <x v="3"/>
    <s v="Y"/>
    <x v="0"/>
    <n v="80"/>
    <d v="1900-04-04T04:02:23"/>
    <n v="5"/>
    <x v="6"/>
    <d v="2021-04-03T00:00:00"/>
    <x v="4"/>
  </r>
  <r>
    <s v="ID2286"/>
    <d v="2021-04-04T00:00:00"/>
    <x v="6"/>
    <x v="1"/>
    <s v="N"/>
    <x v="1"/>
    <s v=""/>
    <d v="1900-04-04T05:02:23"/>
    <s v=""/>
    <x v="6"/>
    <d v="2021-04-04T00:00:00"/>
    <x v="4"/>
  </r>
  <r>
    <s v="ID2287"/>
    <d v="2021-04-05T00:00:00"/>
    <x v="6"/>
    <x v="3"/>
    <s v="Y"/>
    <x v="0"/>
    <n v="93"/>
    <d v="1900-04-04T06:02:23"/>
    <n v="5"/>
    <x v="6"/>
    <d v="2021-04-05T00:00:00"/>
    <x v="4"/>
  </r>
  <r>
    <s v="ID2288"/>
    <d v="2021-04-06T00:00:00"/>
    <x v="3"/>
    <x v="3"/>
    <s v="Y"/>
    <x v="0"/>
    <n v="88"/>
    <d v="1900-04-04T07:02:23"/>
    <n v="5"/>
    <x v="6"/>
    <d v="2021-04-06T00:00:00"/>
    <x v="4"/>
  </r>
  <r>
    <s v="ID2289"/>
    <d v="2021-04-07T00:00:00"/>
    <x v="5"/>
    <x v="4"/>
    <s v="Y"/>
    <x v="0"/>
    <n v="14"/>
    <d v="1900-04-04T08:02:23"/>
    <n v="5"/>
    <x v="6"/>
    <d v="2021-04-07T00:00:00"/>
    <x v="4"/>
  </r>
  <r>
    <s v="ID2290"/>
    <d v="2021-04-08T00:00:00"/>
    <x v="1"/>
    <x v="3"/>
    <s v="Y"/>
    <x v="0"/>
    <n v="59"/>
    <d v="1900-04-04T09:02:23"/>
    <n v="3"/>
    <x v="6"/>
    <d v="2021-04-08T00:00:00"/>
    <x v="4"/>
  </r>
  <r>
    <s v="ID2291"/>
    <d v="2021-04-09T00:00:00"/>
    <x v="2"/>
    <x v="1"/>
    <s v="Y"/>
    <x v="0"/>
    <n v="101"/>
    <d v="1900-04-04T10:02:23"/>
    <n v="2"/>
    <x v="6"/>
    <d v="2021-04-09T00:00:00"/>
    <x v="4"/>
  </r>
  <r>
    <s v="ID2292"/>
    <d v="2021-04-10T00:00:00"/>
    <x v="3"/>
    <x v="4"/>
    <s v="Y"/>
    <x v="0"/>
    <n v="38"/>
    <d v="1900-04-04T11:02:23"/>
    <n v="2"/>
    <x v="6"/>
    <d v="2021-04-10T00:00:00"/>
    <x v="4"/>
  </r>
  <r>
    <s v="ID2293"/>
    <d v="2021-04-11T00:00:00"/>
    <x v="4"/>
    <x v="1"/>
    <s v="Y"/>
    <x v="0"/>
    <n v="104"/>
    <d v="1900-04-04T12:02:23"/>
    <n v="1"/>
    <x v="6"/>
    <d v="2021-04-11T00:00:00"/>
    <x v="4"/>
  </r>
  <r>
    <s v="ID2294"/>
    <d v="2021-04-12T00:00:00"/>
    <x v="2"/>
    <x v="3"/>
    <s v="Y"/>
    <x v="0"/>
    <n v="29"/>
    <d v="1900-04-04T13:02:23"/>
    <n v="4"/>
    <x v="6"/>
    <d v="2021-04-12T00:00:00"/>
    <x v="4"/>
  </r>
  <r>
    <s v="ID2295"/>
    <d v="2021-04-13T00:00:00"/>
    <x v="0"/>
    <x v="4"/>
    <s v="Y"/>
    <x v="0"/>
    <n v="67"/>
    <d v="1900-04-04T14:02:23"/>
    <n v="2"/>
    <x v="6"/>
    <d v="2021-04-13T00:00:00"/>
    <x v="4"/>
  </r>
  <r>
    <s v="ID2296"/>
    <d v="2021-04-14T00:00:00"/>
    <x v="7"/>
    <x v="3"/>
    <s v="Y"/>
    <x v="0"/>
    <n v="75"/>
    <d v="1900-04-04T15:02:23"/>
    <n v="5"/>
    <x v="6"/>
    <d v="2021-04-14T00:00:00"/>
    <x v="4"/>
  </r>
  <r>
    <s v="ID2297"/>
    <d v="2021-04-15T00:00:00"/>
    <x v="3"/>
    <x v="2"/>
    <s v="Y"/>
    <x v="0"/>
    <n v="110"/>
    <d v="1900-04-04T16:02:23"/>
    <n v="1"/>
    <x v="6"/>
    <d v="2021-04-15T00:00:00"/>
    <x v="4"/>
  </r>
  <r>
    <s v="ID2298"/>
    <d v="2021-04-16T00:00:00"/>
    <x v="4"/>
    <x v="4"/>
    <s v="Y"/>
    <x v="1"/>
    <n v="36"/>
    <d v="1900-04-04T17:02:23"/>
    <n v="2"/>
    <x v="6"/>
    <d v="2021-04-16T00:00:00"/>
    <x v="4"/>
  </r>
  <r>
    <s v="ID2299"/>
    <d v="2021-04-17T00:00:00"/>
    <x v="0"/>
    <x v="0"/>
    <s v="Y"/>
    <x v="0"/>
    <n v="96"/>
    <d v="1900-04-04T18:02:23"/>
    <n v="2"/>
    <x v="6"/>
    <d v="2021-04-17T00:00:00"/>
    <x v="4"/>
  </r>
  <r>
    <s v="ID2300"/>
    <d v="2021-04-18T00:00:00"/>
    <x v="5"/>
    <x v="1"/>
    <s v="Y"/>
    <x v="1"/>
    <n v="91"/>
    <d v="1900-04-04T19:02:23"/>
    <n v="4"/>
    <x v="6"/>
    <d v="2021-04-18T00:00:00"/>
    <x v="4"/>
  </r>
  <r>
    <s v="ID2301"/>
    <d v="2021-04-19T00:00:00"/>
    <x v="7"/>
    <x v="3"/>
    <s v="N"/>
    <x v="1"/>
    <s v=""/>
    <d v="1900-04-04T20:02:23"/>
    <s v=""/>
    <x v="6"/>
    <d v="2021-04-19T00:00:00"/>
    <x v="4"/>
  </r>
  <r>
    <s v="ID2302"/>
    <d v="2021-04-20T00:00:00"/>
    <x v="1"/>
    <x v="4"/>
    <s v="Y"/>
    <x v="0"/>
    <n v="53"/>
    <d v="1900-04-04T21:02:23"/>
    <n v="4"/>
    <x v="6"/>
    <d v="2021-04-20T00:00:00"/>
    <x v="4"/>
  </r>
  <r>
    <s v="ID2303"/>
    <d v="2021-04-21T00:00:00"/>
    <x v="5"/>
    <x v="4"/>
    <s v="Y"/>
    <x v="0"/>
    <n v="112"/>
    <d v="1900-04-04T22:02:23"/>
    <n v="3"/>
    <x v="6"/>
    <d v="2021-04-21T00:00:00"/>
    <x v="5"/>
  </r>
  <r>
    <s v="ID2304"/>
    <d v="2021-04-22T00:00:00"/>
    <x v="2"/>
    <x v="3"/>
    <s v="N"/>
    <x v="1"/>
    <s v=""/>
    <d v="1900-04-04T23:02:23"/>
    <s v=""/>
    <x v="6"/>
    <d v="2021-04-22T00:00:00"/>
    <x v="5"/>
  </r>
  <r>
    <s v="ID2305"/>
    <d v="2021-04-23T00:00:00"/>
    <x v="6"/>
    <x v="1"/>
    <s v="Y"/>
    <x v="0"/>
    <n v="87"/>
    <d v="1900-04-05T00:02:23"/>
    <n v="3"/>
    <x v="6"/>
    <d v="2021-04-23T00:00:00"/>
    <x v="5"/>
  </r>
  <r>
    <s v="ID2306"/>
    <d v="2021-04-24T00:00:00"/>
    <x v="0"/>
    <x v="3"/>
    <s v="Y"/>
    <x v="0"/>
    <n v="78"/>
    <d v="1900-04-05T01:02:23"/>
    <n v="5"/>
    <x v="6"/>
    <d v="2021-04-24T00:00:00"/>
    <x v="5"/>
  </r>
  <r>
    <s v="ID2307"/>
    <d v="2021-04-25T00:00:00"/>
    <x v="4"/>
    <x v="2"/>
    <s v="Y"/>
    <x v="1"/>
    <n v="16"/>
    <d v="1900-04-05T02:02:23"/>
    <n v="4"/>
    <x v="6"/>
    <d v="2021-04-25T00:00:00"/>
    <x v="5"/>
  </r>
  <r>
    <s v="ID2308"/>
    <d v="2021-04-26T00:00:00"/>
    <x v="4"/>
    <x v="4"/>
    <s v="Y"/>
    <x v="0"/>
    <n v="56"/>
    <d v="1900-04-05T03:02:23"/>
    <n v="4"/>
    <x v="6"/>
    <d v="2021-04-26T00:00:00"/>
    <x v="5"/>
  </r>
  <r>
    <s v="ID2309"/>
    <d v="2021-04-27T00:00:00"/>
    <x v="0"/>
    <x v="1"/>
    <s v="Y"/>
    <x v="0"/>
    <n v="87"/>
    <d v="1900-04-05T04:02:23"/>
    <n v="3"/>
    <x v="6"/>
    <d v="2021-04-27T00:00:00"/>
    <x v="5"/>
  </r>
  <r>
    <s v="ID2310"/>
    <d v="2021-04-28T00:00:00"/>
    <x v="1"/>
    <x v="0"/>
    <s v="N"/>
    <x v="1"/>
    <s v=""/>
    <d v="1900-04-05T05:02:23"/>
    <s v=""/>
    <x v="6"/>
    <d v="2021-04-28T00:00:00"/>
    <x v="5"/>
  </r>
  <r>
    <s v="ID2311"/>
    <d v="2021-04-29T00:00:00"/>
    <x v="4"/>
    <x v="3"/>
    <s v="Y"/>
    <x v="1"/>
    <n v="46"/>
    <d v="1900-04-05T06:02:23"/>
    <n v="4"/>
    <x v="6"/>
    <d v="2021-04-29T00:00:00"/>
    <x v="5"/>
  </r>
  <r>
    <s v="ID2312"/>
    <d v="2021-04-30T00:00:00"/>
    <x v="1"/>
    <x v="2"/>
    <s v="Y"/>
    <x v="0"/>
    <n v="116"/>
    <d v="1900-04-05T07:02:23"/>
    <n v="3"/>
    <x v="6"/>
    <d v="2021-04-30T00:00:00"/>
    <x v="5"/>
  </r>
  <r>
    <s v="ID2313"/>
    <d v="2021-05-01T00:00:00"/>
    <x v="2"/>
    <x v="1"/>
    <s v="Y"/>
    <x v="0"/>
    <n v="26"/>
    <d v="1900-04-05T08:02:23"/>
    <n v="4"/>
    <x v="6"/>
    <d v="2021-05-01T00:00:00"/>
    <x v="5"/>
  </r>
  <r>
    <s v="ID2314"/>
    <d v="2021-05-02T00:00:00"/>
    <x v="5"/>
    <x v="1"/>
    <s v="Y"/>
    <x v="0"/>
    <n v="94"/>
    <d v="1900-04-05T09:02:23"/>
    <n v="2"/>
    <x v="6"/>
    <d v="2021-05-02T00:00:00"/>
    <x v="5"/>
  </r>
  <r>
    <s v="ID2315"/>
    <d v="2021-05-03T00:00:00"/>
    <x v="5"/>
    <x v="4"/>
    <s v="Y"/>
    <x v="1"/>
    <n v="87"/>
    <d v="1900-04-05T10:02:23"/>
    <n v="3"/>
    <x v="6"/>
    <d v="2021-05-03T00:00:00"/>
    <x v="5"/>
  </r>
  <r>
    <s v="ID2316"/>
    <d v="2021-05-04T00:00:00"/>
    <x v="3"/>
    <x v="1"/>
    <s v="Y"/>
    <x v="0"/>
    <n v="14"/>
    <d v="1900-04-05T11:02:23"/>
    <n v="3"/>
    <x v="6"/>
    <d v="2021-05-04T00:00:00"/>
    <x v="5"/>
  </r>
  <r>
    <s v="ID2317"/>
    <d v="2021-05-05T00:00:00"/>
    <x v="4"/>
    <x v="0"/>
    <s v="Y"/>
    <x v="0"/>
    <n v="49"/>
    <d v="1900-04-05T12:02:23"/>
    <n v="3"/>
    <x v="6"/>
    <d v="2021-05-05T00:00:00"/>
    <x v="5"/>
  </r>
  <r>
    <s v="ID2318"/>
    <d v="2021-05-06T00:00:00"/>
    <x v="2"/>
    <x v="0"/>
    <s v="Y"/>
    <x v="0"/>
    <n v="91"/>
    <d v="1900-04-05T13:02:23"/>
    <n v="2"/>
    <x v="6"/>
    <d v="2021-05-06T00:00:00"/>
    <x v="5"/>
  </r>
  <r>
    <s v="ID2319"/>
    <d v="2021-05-07T00:00:00"/>
    <x v="1"/>
    <x v="0"/>
    <s v="Y"/>
    <x v="0"/>
    <n v="63"/>
    <d v="1900-04-05T14:02:23"/>
    <n v="3"/>
    <x v="6"/>
    <d v="2021-05-07T00:00:00"/>
    <x v="5"/>
  </r>
  <r>
    <s v="ID2320"/>
    <d v="2021-05-08T00:00:00"/>
    <x v="0"/>
    <x v="3"/>
    <s v="Y"/>
    <x v="0"/>
    <n v="92"/>
    <d v="1900-04-05T15:02:23"/>
    <n v="4"/>
    <x v="6"/>
    <d v="2021-05-08T00:00:00"/>
    <x v="5"/>
  </r>
  <r>
    <s v="ID2321"/>
    <d v="2021-05-09T00:00:00"/>
    <x v="1"/>
    <x v="2"/>
    <s v="N"/>
    <x v="1"/>
    <s v=""/>
    <d v="1900-04-05T16:02:23"/>
    <s v=""/>
    <x v="6"/>
    <d v="2021-05-09T00:00:00"/>
    <x v="5"/>
  </r>
  <r>
    <s v="ID2322"/>
    <d v="2021-05-10T00:00:00"/>
    <x v="2"/>
    <x v="2"/>
    <s v="N"/>
    <x v="1"/>
    <s v=""/>
    <d v="1900-04-05T17:02:23"/>
    <s v=""/>
    <x v="6"/>
    <d v="2021-05-10T00:00:00"/>
    <x v="5"/>
  </r>
  <r>
    <s v="ID2323"/>
    <d v="2021-05-11T00:00:00"/>
    <x v="4"/>
    <x v="1"/>
    <s v="Y"/>
    <x v="0"/>
    <n v="34"/>
    <d v="1900-04-05T18:02:23"/>
    <n v="5"/>
    <x v="6"/>
    <d v="2021-05-11T00:00:00"/>
    <x v="5"/>
  </r>
  <r>
    <s v="ID2324"/>
    <d v="2021-05-12T00:00:00"/>
    <x v="4"/>
    <x v="2"/>
    <s v="Y"/>
    <x v="0"/>
    <n v="88"/>
    <d v="1900-04-05T19:02:23"/>
    <n v="3"/>
    <x v="6"/>
    <d v="2021-05-12T00:00:00"/>
    <x v="5"/>
  </r>
  <r>
    <s v="ID2325"/>
    <d v="2021-05-13T00:00:00"/>
    <x v="6"/>
    <x v="3"/>
    <s v="Y"/>
    <x v="0"/>
    <n v="28"/>
    <d v="1900-04-05T20:02:23"/>
    <n v="3"/>
    <x v="6"/>
    <d v="2021-05-13T00:00:00"/>
    <x v="5"/>
  </r>
  <r>
    <s v="ID2326"/>
    <d v="2021-05-14T00:00:00"/>
    <x v="1"/>
    <x v="1"/>
    <s v="N"/>
    <x v="1"/>
    <s v=""/>
    <d v="1900-04-05T21:02:23"/>
    <s v=""/>
    <x v="6"/>
    <d v="2021-05-14T00:00:00"/>
    <x v="5"/>
  </r>
  <r>
    <s v="ID2327"/>
    <d v="2021-05-15T00:00:00"/>
    <x v="4"/>
    <x v="0"/>
    <s v="N"/>
    <x v="1"/>
    <s v=""/>
    <d v="1900-04-05T22:02:23"/>
    <s v=""/>
    <x v="6"/>
    <d v="2021-05-15T00:00:00"/>
    <x v="5"/>
  </r>
  <r>
    <s v="ID2328"/>
    <d v="2021-05-16T00:00:00"/>
    <x v="6"/>
    <x v="0"/>
    <s v="Y"/>
    <x v="0"/>
    <n v="103"/>
    <d v="1900-04-05T23:02:23"/>
    <n v="2"/>
    <x v="6"/>
    <d v="2021-05-16T00:00:00"/>
    <x v="5"/>
  </r>
  <r>
    <s v="ID2329"/>
    <d v="2021-05-17T00:00:00"/>
    <x v="5"/>
    <x v="1"/>
    <s v="Y"/>
    <x v="0"/>
    <n v="11"/>
    <d v="1900-04-06T00:02:23"/>
    <n v="1"/>
    <x v="6"/>
    <d v="2021-05-17T00:00:00"/>
    <x v="5"/>
  </r>
  <r>
    <s v="ID2330"/>
    <d v="2021-05-18T00:00:00"/>
    <x v="7"/>
    <x v="3"/>
    <s v="N"/>
    <x v="1"/>
    <s v=""/>
    <d v="1900-04-06T01:02:23"/>
    <s v=""/>
    <x v="6"/>
    <d v="2021-05-18T00:00:00"/>
    <x v="5"/>
  </r>
  <r>
    <s v="ID2331"/>
    <d v="2021-05-19T00:00:00"/>
    <x v="1"/>
    <x v="2"/>
    <s v="Y"/>
    <x v="0"/>
    <n v="65"/>
    <d v="1900-04-06T02:02:23"/>
    <n v="5"/>
    <x v="6"/>
    <d v="2021-05-19T00:00:00"/>
    <x v="5"/>
  </r>
  <r>
    <s v="ID2332"/>
    <d v="2021-05-20T00:00:00"/>
    <x v="7"/>
    <x v="2"/>
    <s v="Y"/>
    <x v="1"/>
    <n v="46"/>
    <d v="1900-04-06T03:02:23"/>
    <n v="2"/>
    <x v="6"/>
    <d v="2021-05-20T00:00:00"/>
    <x v="5"/>
  </r>
  <r>
    <s v="ID2333"/>
    <d v="2021-05-21T00:00:00"/>
    <x v="2"/>
    <x v="2"/>
    <s v="Y"/>
    <x v="0"/>
    <n v="77"/>
    <d v="1900-04-06T04:02:23"/>
    <n v="1"/>
    <x v="6"/>
    <d v="2021-05-21T00:00:00"/>
    <x v="5"/>
  </r>
  <r>
    <s v="ID2334"/>
    <d v="2021-05-22T00:00:00"/>
    <x v="7"/>
    <x v="0"/>
    <s v="Y"/>
    <x v="1"/>
    <n v="53"/>
    <d v="1900-04-06T05:02:23"/>
    <n v="2"/>
    <x v="6"/>
    <d v="2021-05-22T00:00:00"/>
    <x v="5"/>
  </r>
  <r>
    <s v="ID2335"/>
    <d v="2021-05-23T00:00:00"/>
    <x v="4"/>
    <x v="2"/>
    <s v="Y"/>
    <x v="0"/>
    <n v="30"/>
    <d v="1900-04-06T06:02:23"/>
    <n v="4"/>
    <x v="6"/>
    <d v="2021-05-23T00:00:00"/>
    <x v="5"/>
  </r>
  <r>
    <s v="ID2336"/>
    <d v="2021-05-24T00:00:00"/>
    <x v="5"/>
    <x v="3"/>
    <s v="Y"/>
    <x v="0"/>
    <n v="106"/>
    <d v="1900-04-06T07:02:23"/>
    <n v="2"/>
    <x v="6"/>
    <d v="2021-05-24T00:00:00"/>
    <x v="5"/>
  </r>
  <r>
    <s v="ID2337"/>
    <d v="2021-05-25T00:00:00"/>
    <x v="5"/>
    <x v="4"/>
    <s v="Y"/>
    <x v="0"/>
    <n v="13"/>
    <d v="1900-04-06T08:02:23"/>
    <n v="4"/>
    <x v="6"/>
    <d v="2021-05-25T00:00:00"/>
    <x v="5"/>
  </r>
  <r>
    <s v="ID2338"/>
    <d v="2021-05-26T00:00:00"/>
    <x v="6"/>
    <x v="0"/>
    <s v="Y"/>
    <x v="0"/>
    <n v="45"/>
    <d v="1900-04-06T09:02:23"/>
    <n v="5"/>
    <x v="6"/>
    <d v="2021-05-26T00:00:00"/>
    <x v="5"/>
  </r>
  <r>
    <s v="ID2339"/>
    <d v="2021-05-27T00:00:00"/>
    <x v="2"/>
    <x v="4"/>
    <s v="N"/>
    <x v="1"/>
    <s v=""/>
    <d v="1900-04-06T10:02:23"/>
    <s v=""/>
    <x v="6"/>
    <d v="2021-05-27T00:00:00"/>
    <x v="5"/>
  </r>
  <r>
    <s v="ID2340"/>
    <d v="2021-05-28T00:00:00"/>
    <x v="3"/>
    <x v="4"/>
    <s v="Y"/>
    <x v="0"/>
    <n v="19"/>
    <d v="1900-04-06T11:02:23"/>
    <n v="5"/>
    <x v="6"/>
    <d v="2021-05-28T00:00:00"/>
    <x v="5"/>
  </r>
  <r>
    <s v="ID2341"/>
    <d v="2021-05-29T00:00:00"/>
    <x v="1"/>
    <x v="2"/>
    <s v="Y"/>
    <x v="0"/>
    <n v="64"/>
    <d v="1900-04-06T12:02:23"/>
    <n v="5"/>
    <x v="6"/>
    <d v="2021-05-29T00:00:00"/>
    <x v="5"/>
  </r>
  <r>
    <s v="ID2342"/>
    <d v="2021-05-30T00:00:00"/>
    <x v="7"/>
    <x v="4"/>
    <s v="Y"/>
    <x v="1"/>
    <n v="47"/>
    <d v="1900-04-06T13:02:23"/>
    <n v="5"/>
    <x v="6"/>
    <d v="2021-05-30T00:00:00"/>
    <x v="5"/>
  </r>
  <r>
    <s v="ID2343"/>
    <d v="2021-05-31T00:00:00"/>
    <x v="3"/>
    <x v="2"/>
    <s v="Y"/>
    <x v="0"/>
    <n v="120"/>
    <d v="1900-04-06T14:02:23"/>
    <n v="3"/>
    <x v="6"/>
    <d v="2021-05-31T00:00:00"/>
    <x v="5"/>
  </r>
  <r>
    <s v="ID2344"/>
    <d v="2021-06-01T00:00:00"/>
    <x v="2"/>
    <x v="0"/>
    <s v="Y"/>
    <x v="0"/>
    <n v="85"/>
    <d v="1900-04-06T15:02:23"/>
    <n v="3"/>
    <x v="6"/>
    <d v="2021-06-01T00:00:00"/>
    <x v="5"/>
  </r>
  <r>
    <s v="ID2345"/>
    <d v="2021-06-02T00:00:00"/>
    <x v="7"/>
    <x v="0"/>
    <s v="Y"/>
    <x v="0"/>
    <n v="64"/>
    <d v="1900-04-06T16:02:23"/>
    <n v="3"/>
    <x v="6"/>
    <d v="2021-06-02T00:00:00"/>
    <x v="5"/>
  </r>
  <r>
    <s v="ID2346"/>
    <d v="2021-06-03T00:00:00"/>
    <x v="0"/>
    <x v="3"/>
    <s v="N"/>
    <x v="1"/>
    <s v=""/>
    <d v="1900-04-06T17:02:23"/>
    <s v=""/>
    <x v="6"/>
    <d v="2021-06-03T00:00:00"/>
    <x v="5"/>
  </r>
  <r>
    <s v="ID2347"/>
    <d v="2021-06-04T00:00:00"/>
    <x v="6"/>
    <x v="1"/>
    <s v="Y"/>
    <x v="0"/>
    <n v="73"/>
    <d v="1900-04-06T18:02:23"/>
    <n v="5"/>
    <x v="6"/>
    <d v="2021-06-04T00:00:00"/>
    <x v="5"/>
  </r>
  <r>
    <s v="ID2348"/>
    <d v="2021-06-05T00:00:00"/>
    <x v="1"/>
    <x v="1"/>
    <s v="N"/>
    <x v="1"/>
    <s v=""/>
    <d v="1900-04-06T19:02:23"/>
    <s v=""/>
    <x v="6"/>
    <d v="2021-06-05T00:00:00"/>
    <x v="5"/>
  </r>
  <r>
    <s v="ID2349"/>
    <d v="2021-06-06T00:00:00"/>
    <x v="5"/>
    <x v="1"/>
    <s v="N"/>
    <x v="1"/>
    <s v=""/>
    <d v="1900-04-06T20:02:23"/>
    <s v=""/>
    <x v="6"/>
    <d v="2021-06-06T00:00:00"/>
    <x v="5"/>
  </r>
  <r>
    <s v="ID2350"/>
    <d v="2021-06-07T00:00:00"/>
    <x v="6"/>
    <x v="0"/>
    <s v="Y"/>
    <x v="0"/>
    <n v="122"/>
    <d v="1900-04-06T21:02:23"/>
    <n v="4"/>
    <x v="6"/>
    <d v="2021-06-07T00:00:00"/>
    <x v="5"/>
  </r>
  <r>
    <s v="ID2351"/>
    <d v="2021-06-08T00:00:00"/>
    <x v="7"/>
    <x v="0"/>
    <s v="N"/>
    <x v="1"/>
    <s v=""/>
    <d v="1900-04-06T22:02:23"/>
    <s v=""/>
    <x v="6"/>
    <d v="2021-06-08T00:00:00"/>
    <x v="5"/>
  </r>
  <r>
    <s v="ID2352"/>
    <d v="2021-06-09T00:00:00"/>
    <x v="0"/>
    <x v="0"/>
    <s v="N"/>
    <x v="1"/>
    <s v=""/>
    <d v="1900-04-06T23:02:23"/>
    <s v=""/>
    <x v="6"/>
    <d v="2021-06-09T00:00:00"/>
    <x v="5"/>
  </r>
  <r>
    <s v="ID2353"/>
    <d v="2021-06-10T00:00:00"/>
    <x v="0"/>
    <x v="1"/>
    <s v="Y"/>
    <x v="0"/>
    <n v="114"/>
    <d v="1900-04-07T00:02:23"/>
    <n v="3"/>
    <x v="6"/>
    <d v="2021-06-10T00:00:00"/>
    <x v="5"/>
  </r>
  <r>
    <s v="ID2354"/>
    <d v="2021-06-11T00:00:00"/>
    <x v="1"/>
    <x v="1"/>
    <s v="Y"/>
    <x v="0"/>
    <n v="30"/>
    <d v="1900-04-07T01:02:23"/>
    <n v="1"/>
    <x v="6"/>
    <d v="2021-06-11T00:00:00"/>
    <x v="5"/>
  </r>
  <r>
    <s v="ID2355"/>
    <d v="2021-06-12T00:00:00"/>
    <x v="0"/>
    <x v="3"/>
    <s v="Y"/>
    <x v="0"/>
    <n v="47"/>
    <d v="1900-04-07T02:02:23"/>
    <n v="4"/>
    <x v="6"/>
    <d v="2021-06-12T00:00:00"/>
    <x v="5"/>
  </r>
  <r>
    <s v="ID2356"/>
    <d v="2021-06-13T00:00:00"/>
    <x v="5"/>
    <x v="2"/>
    <s v="Y"/>
    <x v="0"/>
    <n v="23"/>
    <d v="1900-04-07T03:02:23"/>
    <n v="2"/>
    <x v="6"/>
    <d v="2021-06-13T00:00:00"/>
    <x v="5"/>
  </r>
  <r>
    <s v="ID2357"/>
    <d v="2021-06-14T00:00:00"/>
    <x v="3"/>
    <x v="2"/>
    <s v="Y"/>
    <x v="0"/>
    <n v="99"/>
    <d v="1900-04-07T04:02:23"/>
    <n v="3"/>
    <x v="6"/>
    <d v="2021-06-14T00:00:00"/>
    <x v="5"/>
  </r>
  <r>
    <s v="ID2358"/>
    <d v="2021-06-15T00:00:00"/>
    <x v="2"/>
    <x v="0"/>
    <s v="Y"/>
    <x v="0"/>
    <n v="51"/>
    <d v="1900-04-07T05:02:23"/>
    <n v="4"/>
    <x v="6"/>
    <d v="2021-06-15T00:00:00"/>
    <x v="5"/>
  </r>
  <r>
    <s v="ID2359"/>
    <d v="2021-06-16T00:00:00"/>
    <x v="0"/>
    <x v="0"/>
    <s v="Y"/>
    <x v="0"/>
    <n v="20"/>
    <d v="1900-04-07T06:02:23"/>
    <n v="1"/>
    <x v="6"/>
    <d v="2021-06-16T00:00:00"/>
    <x v="5"/>
  </r>
  <r>
    <s v="ID2360"/>
    <d v="2021-06-17T00:00:00"/>
    <x v="4"/>
    <x v="3"/>
    <s v="Y"/>
    <x v="0"/>
    <n v="25"/>
    <d v="1900-04-07T07:02:23"/>
    <n v="5"/>
    <x v="6"/>
    <d v="2021-06-17T00:00:00"/>
    <x v="5"/>
  </r>
  <r>
    <s v="ID2361"/>
    <d v="2021-06-18T00:00:00"/>
    <x v="4"/>
    <x v="0"/>
    <s v="N"/>
    <x v="1"/>
    <s v=""/>
    <d v="1900-04-07T08:02:23"/>
    <s v=""/>
    <x v="6"/>
    <d v="2021-06-18T00:00:00"/>
    <x v="5"/>
  </r>
  <r>
    <s v="ID2362"/>
    <d v="2021-06-19T00:00:00"/>
    <x v="4"/>
    <x v="0"/>
    <s v="Y"/>
    <x v="0"/>
    <n v="69"/>
    <d v="1900-04-07T09:02:23"/>
    <n v="3"/>
    <x v="6"/>
    <d v="2021-06-19T00:00:00"/>
    <x v="5"/>
  </r>
  <r>
    <s v="ID2363"/>
    <d v="2021-06-20T00:00:00"/>
    <x v="7"/>
    <x v="3"/>
    <s v="Y"/>
    <x v="0"/>
    <n v="118"/>
    <d v="1900-04-07T10:02:23"/>
    <n v="4"/>
    <x v="6"/>
    <d v="2021-06-20T00:00:00"/>
    <x v="5"/>
  </r>
  <r>
    <s v="ID2364"/>
    <d v="2021-06-21T00:00:00"/>
    <x v="0"/>
    <x v="2"/>
    <s v="Y"/>
    <x v="0"/>
    <n v="108"/>
    <d v="1900-04-07T11:02:23"/>
    <n v="5"/>
    <x v="6"/>
    <d v="2021-06-21T00:00:00"/>
    <x v="5"/>
  </r>
  <r>
    <s v="ID2365"/>
    <d v="2021-06-22T00:00:00"/>
    <x v="6"/>
    <x v="4"/>
    <s v="Y"/>
    <x v="0"/>
    <n v="59"/>
    <d v="1900-04-07T12:02:23"/>
    <n v="5"/>
    <x v="6"/>
    <d v="2021-06-22T00:00:00"/>
    <x v="6"/>
  </r>
  <r>
    <s v="ID2366"/>
    <d v="2021-06-23T00:00:00"/>
    <x v="0"/>
    <x v="1"/>
    <s v="Y"/>
    <x v="0"/>
    <n v="103"/>
    <d v="1900-04-07T13:02:23"/>
    <n v="3"/>
    <x v="6"/>
    <d v="2021-06-23T00:00:00"/>
    <x v="6"/>
  </r>
  <r>
    <s v="ID2367"/>
    <d v="2021-06-24T00:00:00"/>
    <x v="1"/>
    <x v="2"/>
    <s v="N"/>
    <x v="1"/>
    <s v=""/>
    <d v="1900-04-07T14:02:23"/>
    <s v=""/>
    <x v="6"/>
    <d v="2021-06-24T00:00:00"/>
    <x v="6"/>
  </r>
  <r>
    <s v="ID2368"/>
    <d v="2021-06-25T00:00:00"/>
    <x v="4"/>
    <x v="0"/>
    <s v="Y"/>
    <x v="0"/>
    <n v="112"/>
    <d v="1900-04-07T15:02:23"/>
    <n v="1"/>
    <x v="6"/>
    <d v="2021-06-25T00:00:00"/>
    <x v="6"/>
  </r>
  <r>
    <s v="ID2369"/>
    <d v="2021-06-26T00:00:00"/>
    <x v="0"/>
    <x v="4"/>
    <s v="Y"/>
    <x v="0"/>
    <n v="38"/>
    <d v="1900-04-07T16:02:23"/>
    <n v="5"/>
    <x v="6"/>
    <d v="2021-06-26T00:00:00"/>
    <x v="6"/>
  </r>
  <r>
    <s v="ID2370"/>
    <d v="2021-06-27T00:00:00"/>
    <x v="4"/>
    <x v="0"/>
    <s v="Y"/>
    <x v="0"/>
    <n v="81"/>
    <d v="1900-04-07T17:02:23"/>
    <n v="3"/>
    <x v="6"/>
    <d v="2021-06-27T00:00:00"/>
    <x v="6"/>
  </r>
  <r>
    <s v="ID2371"/>
    <d v="2021-06-28T00:00:00"/>
    <x v="6"/>
    <x v="3"/>
    <s v="Y"/>
    <x v="1"/>
    <n v="115"/>
    <d v="1900-04-07T18:02:23"/>
    <n v="4"/>
    <x v="6"/>
    <d v="2021-06-28T00:00:00"/>
    <x v="6"/>
  </r>
  <r>
    <s v="ID2372"/>
    <d v="2021-06-29T00:00:00"/>
    <x v="3"/>
    <x v="0"/>
    <s v="N"/>
    <x v="1"/>
    <s v=""/>
    <d v="1900-04-07T19:02:23"/>
    <s v=""/>
    <x v="6"/>
    <d v="2021-06-29T00:00:00"/>
    <x v="6"/>
  </r>
  <r>
    <s v="ID2373"/>
    <d v="2021-06-30T00:00:00"/>
    <x v="2"/>
    <x v="0"/>
    <s v="Y"/>
    <x v="0"/>
    <n v="45"/>
    <d v="1900-04-07T20:02:23"/>
    <n v="4"/>
    <x v="6"/>
    <d v="2021-06-30T00:00:00"/>
    <x v="6"/>
  </r>
  <r>
    <s v="ID2374"/>
    <d v="2021-07-01T00:00:00"/>
    <x v="7"/>
    <x v="3"/>
    <s v="Y"/>
    <x v="0"/>
    <n v="11"/>
    <d v="1900-04-07T21:02:23"/>
    <n v="5"/>
    <x v="6"/>
    <d v="2021-07-01T00:00:00"/>
    <x v="6"/>
  </r>
  <r>
    <s v="ID2375"/>
    <d v="2021-07-02T00:00:00"/>
    <x v="5"/>
    <x v="4"/>
    <s v="Y"/>
    <x v="0"/>
    <n v="93"/>
    <d v="1900-04-07T22:02:23"/>
    <n v="1"/>
    <x v="6"/>
    <d v="2021-07-02T00:00:00"/>
    <x v="6"/>
  </r>
  <r>
    <s v="ID2376"/>
    <d v="2021-07-03T00:00:00"/>
    <x v="1"/>
    <x v="4"/>
    <s v="Y"/>
    <x v="0"/>
    <n v="107"/>
    <d v="1900-04-07T23:02:23"/>
    <n v="5"/>
    <x v="6"/>
    <d v="2021-07-03T00:00:00"/>
    <x v="6"/>
  </r>
  <r>
    <s v="ID2377"/>
    <d v="2021-07-04T00:00:00"/>
    <x v="6"/>
    <x v="2"/>
    <s v="Y"/>
    <x v="0"/>
    <n v="36"/>
    <d v="1900-04-08T00:02:23"/>
    <n v="3"/>
    <x v="6"/>
    <d v="2021-07-04T00:00:00"/>
    <x v="6"/>
  </r>
  <r>
    <s v="ID2378"/>
    <d v="2021-07-05T00:00:00"/>
    <x v="3"/>
    <x v="0"/>
    <s v="Y"/>
    <x v="0"/>
    <n v="81"/>
    <d v="1900-04-08T01:02:23"/>
    <n v="1"/>
    <x v="6"/>
    <d v="2021-07-05T00:00:00"/>
    <x v="6"/>
  </r>
  <r>
    <s v="ID2379"/>
    <d v="2021-07-06T00:00:00"/>
    <x v="3"/>
    <x v="2"/>
    <s v="Y"/>
    <x v="0"/>
    <n v="58"/>
    <d v="1900-04-08T02:02:23"/>
    <n v="3"/>
    <x v="6"/>
    <d v="2021-07-06T00:00:00"/>
    <x v="6"/>
  </r>
  <r>
    <s v="ID2380"/>
    <d v="2021-07-07T00:00:00"/>
    <x v="0"/>
    <x v="0"/>
    <s v="N"/>
    <x v="1"/>
    <s v=""/>
    <d v="1900-04-08T03:02:23"/>
    <s v=""/>
    <x v="6"/>
    <d v="2021-07-07T00:00:00"/>
    <x v="6"/>
  </r>
  <r>
    <s v="ID2381"/>
    <d v="2021-07-08T00:00:00"/>
    <x v="4"/>
    <x v="0"/>
    <s v="Y"/>
    <x v="0"/>
    <n v="102"/>
    <d v="1900-04-08T04:02:23"/>
    <n v="5"/>
    <x v="6"/>
    <d v="2021-07-08T00:00:00"/>
    <x v="6"/>
  </r>
  <r>
    <s v="ID2382"/>
    <d v="2021-07-09T00:00:00"/>
    <x v="1"/>
    <x v="4"/>
    <s v="Y"/>
    <x v="0"/>
    <n v="63"/>
    <d v="1900-04-08T05:02:23"/>
    <n v="4"/>
    <x v="6"/>
    <d v="2021-07-09T00:00:00"/>
    <x v="6"/>
  </r>
  <r>
    <s v="ID2383"/>
    <d v="2021-07-10T00:00:00"/>
    <x v="7"/>
    <x v="4"/>
    <s v="Y"/>
    <x v="0"/>
    <n v="106"/>
    <d v="1900-04-08T06:02:23"/>
    <n v="4"/>
    <x v="6"/>
    <d v="2021-07-10T00:00:00"/>
    <x v="6"/>
  </r>
  <r>
    <s v="ID2384"/>
    <d v="2021-07-11T00:00:00"/>
    <x v="1"/>
    <x v="3"/>
    <s v="N"/>
    <x v="1"/>
    <s v=""/>
    <d v="1900-04-08T07:02:23"/>
    <s v=""/>
    <x v="6"/>
    <d v="2021-07-11T00:00:00"/>
    <x v="6"/>
  </r>
  <r>
    <s v="ID2385"/>
    <d v="2021-07-12T00:00:00"/>
    <x v="4"/>
    <x v="2"/>
    <s v="Y"/>
    <x v="0"/>
    <n v="31"/>
    <d v="1900-04-08T08:02:23"/>
    <n v="4"/>
    <x v="6"/>
    <d v="2021-07-12T00:00:00"/>
    <x v="6"/>
  </r>
  <r>
    <s v="ID2386"/>
    <d v="2021-07-13T00:00:00"/>
    <x v="7"/>
    <x v="0"/>
    <s v="Y"/>
    <x v="0"/>
    <n v="93"/>
    <d v="1900-04-08T09:02:23"/>
    <n v="5"/>
    <x v="6"/>
    <d v="2021-07-13T00:00:00"/>
    <x v="6"/>
  </r>
  <r>
    <s v="ID2387"/>
    <d v="2021-07-14T00:00:00"/>
    <x v="0"/>
    <x v="2"/>
    <s v="N"/>
    <x v="1"/>
    <s v=""/>
    <d v="1900-04-08T10:02:23"/>
    <s v=""/>
    <x v="6"/>
    <d v="2021-07-14T00:00:00"/>
    <x v="6"/>
  </r>
  <r>
    <s v="ID2388"/>
    <d v="2021-07-15T00:00:00"/>
    <x v="1"/>
    <x v="3"/>
    <s v="Y"/>
    <x v="0"/>
    <n v="66"/>
    <d v="1900-04-08T11:02:23"/>
    <n v="4"/>
    <x v="6"/>
    <d v="2021-07-15T00:00:00"/>
    <x v="6"/>
  </r>
  <r>
    <s v="ID2389"/>
    <d v="2021-07-16T00:00:00"/>
    <x v="1"/>
    <x v="2"/>
    <s v="N"/>
    <x v="1"/>
    <s v=""/>
    <d v="1900-04-08T12:02:23"/>
    <s v=""/>
    <x v="6"/>
    <d v="2021-07-16T00:00:00"/>
    <x v="6"/>
  </r>
  <r>
    <s v="ID2390"/>
    <d v="2021-07-17T00:00:00"/>
    <x v="1"/>
    <x v="3"/>
    <s v="N"/>
    <x v="1"/>
    <s v=""/>
    <d v="1900-04-08T13:02:23"/>
    <s v=""/>
    <x v="6"/>
    <d v="2021-07-17T00:00:00"/>
    <x v="6"/>
  </r>
  <r>
    <s v="ID2391"/>
    <d v="2021-07-18T00:00:00"/>
    <x v="0"/>
    <x v="2"/>
    <s v="Y"/>
    <x v="0"/>
    <n v="18"/>
    <d v="1900-04-08T14:02:23"/>
    <n v="5"/>
    <x v="6"/>
    <d v="2021-07-18T00:00:00"/>
    <x v="6"/>
  </r>
  <r>
    <s v="ID2392"/>
    <d v="2021-07-19T00:00:00"/>
    <x v="6"/>
    <x v="3"/>
    <s v="Y"/>
    <x v="0"/>
    <n v="65"/>
    <d v="1900-04-08T15:02:23"/>
    <n v="5"/>
    <x v="6"/>
    <d v="2021-07-19T00:00:00"/>
    <x v="6"/>
  </r>
  <r>
    <s v="ID2393"/>
    <d v="2021-07-20T00:00:00"/>
    <x v="7"/>
    <x v="0"/>
    <s v="Y"/>
    <x v="0"/>
    <n v="116"/>
    <d v="1900-04-08T16:02:23"/>
    <n v="2"/>
    <x v="6"/>
    <d v="2021-07-20T00:00:00"/>
    <x v="6"/>
  </r>
  <r>
    <s v="ID2394"/>
    <d v="2021-07-21T00:00:00"/>
    <x v="7"/>
    <x v="2"/>
    <s v="N"/>
    <x v="1"/>
    <s v=""/>
    <d v="1900-04-08T17:02:23"/>
    <s v=""/>
    <x v="6"/>
    <d v="2021-07-21T00:00:00"/>
    <x v="6"/>
  </r>
  <r>
    <s v="ID2395"/>
    <d v="2021-07-22T00:00:00"/>
    <x v="2"/>
    <x v="2"/>
    <s v="N"/>
    <x v="1"/>
    <s v=""/>
    <d v="1900-04-08T18:02:23"/>
    <s v=""/>
    <x v="6"/>
    <d v="2021-07-22T00:00:00"/>
    <x v="6"/>
  </r>
  <r>
    <s v="ID2396"/>
    <d v="2021-07-23T00:00:00"/>
    <x v="6"/>
    <x v="3"/>
    <s v="Y"/>
    <x v="0"/>
    <n v="19"/>
    <d v="1900-04-08T19:02:23"/>
    <n v="5"/>
    <x v="6"/>
    <d v="2021-07-23T00:00:00"/>
    <x v="6"/>
  </r>
  <r>
    <s v="ID2397"/>
    <d v="2021-07-24T00:00:00"/>
    <x v="7"/>
    <x v="1"/>
    <s v="N"/>
    <x v="1"/>
    <s v=""/>
    <d v="1900-04-08T20:02:23"/>
    <s v=""/>
    <x v="6"/>
    <d v="2021-07-24T00:00:00"/>
    <x v="6"/>
  </r>
  <r>
    <s v="ID2398"/>
    <d v="2021-07-25T00:00:00"/>
    <x v="3"/>
    <x v="1"/>
    <s v="Y"/>
    <x v="0"/>
    <n v="120"/>
    <d v="1900-04-08T21:02:23"/>
    <n v="3"/>
    <x v="6"/>
    <d v="2021-07-25T00:00:00"/>
    <x v="6"/>
  </r>
  <r>
    <s v="ID2399"/>
    <d v="2021-07-26T00:00:00"/>
    <x v="6"/>
    <x v="3"/>
    <s v="Y"/>
    <x v="0"/>
    <n v="32"/>
    <d v="1900-04-08T22:02:23"/>
    <n v="3"/>
    <x v="6"/>
    <d v="2021-07-26T00:00:00"/>
    <x v="6"/>
  </r>
  <r>
    <s v="ID2400"/>
    <d v="2021-07-27T00:00:00"/>
    <x v="2"/>
    <x v="3"/>
    <s v="Y"/>
    <x v="0"/>
    <n v="121"/>
    <d v="1900-04-08T23:02:23"/>
    <n v="2"/>
    <x v="6"/>
    <d v="2021-07-27T00:00:00"/>
    <x v="6"/>
  </r>
  <r>
    <s v="ID2401"/>
    <d v="2021-07-28T00:00:00"/>
    <x v="4"/>
    <x v="0"/>
    <s v="N"/>
    <x v="1"/>
    <s v=""/>
    <d v="1900-04-09T00:02:23"/>
    <s v=""/>
    <x v="6"/>
    <d v="2021-07-28T00:00:00"/>
    <x v="6"/>
  </r>
  <r>
    <s v="ID2402"/>
    <d v="2021-07-29T00:00:00"/>
    <x v="3"/>
    <x v="3"/>
    <s v="Y"/>
    <x v="0"/>
    <n v="82"/>
    <d v="1900-04-09T01:02:23"/>
    <n v="4"/>
    <x v="6"/>
    <d v="2021-07-29T00:00:00"/>
    <x v="6"/>
  </r>
  <r>
    <s v="ID2403"/>
    <d v="2021-07-30T00:00:00"/>
    <x v="6"/>
    <x v="0"/>
    <s v="Y"/>
    <x v="0"/>
    <n v="53"/>
    <d v="1900-04-09T02:02:23"/>
    <n v="4"/>
    <x v="6"/>
    <d v="2021-07-30T00:00:00"/>
    <x v="6"/>
  </r>
  <r>
    <s v="ID2404"/>
    <d v="2021-07-31T00:00:00"/>
    <x v="2"/>
    <x v="2"/>
    <s v="N"/>
    <x v="1"/>
    <s v=""/>
    <d v="1900-04-09T03:02:23"/>
    <s v=""/>
    <x v="6"/>
    <d v="2021-07-31T00:00:00"/>
    <x v="6"/>
  </r>
  <r>
    <s v="ID2405"/>
    <d v="2021-08-01T00:00:00"/>
    <x v="1"/>
    <x v="1"/>
    <s v="Y"/>
    <x v="0"/>
    <n v="16"/>
    <d v="1900-04-09T04:02:23"/>
    <n v="4"/>
    <x v="6"/>
    <d v="2021-08-01T00:00:00"/>
    <x v="6"/>
  </r>
  <r>
    <s v="ID2406"/>
    <d v="2021-08-02T00:00:00"/>
    <x v="6"/>
    <x v="3"/>
    <s v="Y"/>
    <x v="0"/>
    <n v="67"/>
    <d v="1900-04-09T05:02:23"/>
    <n v="3"/>
    <x v="6"/>
    <d v="2021-08-02T00:00:00"/>
    <x v="6"/>
  </r>
  <r>
    <s v="ID2407"/>
    <d v="2021-08-03T00:00:00"/>
    <x v="7"/>
    <x v="4"/>
    <s v="Y"/>
    <x v="0"/>
    <n v="95"/>
    <d v="1900-04-09T06:02:23"/>
    <n v="4"/>
    <x v="6"/>
    <d v="2021-08-03T00:00:00"/>
    <x v="6"/>
  </r>
  <r>
    <s v="ID2408"/>
    <d v="2021-08-04T00:00:00"/>
    <x v="0"/>
    <x v="3"/>
    <s v="Y"/>
    <x v="0"/>
    <n v="75"/>
    <d v="1900-04-09T07:02:23"/>
    <n v="3"/>
    <x v="6"/>
    <d v="2021-08-04T00:00:00"/>
    <x v="6"/>
  </r>
  <r>
    <s v="ID2409"/>
    <d v="2021-08-05T00:00:00"/>
    <x v="4"/>
    <x v="4"/>
    <s v="Y"/>
    <x v="0"/>
    <n v="53"/>
    <d v="1900-04-09T08:02:23"/>
    <n v="3"/>
    <x v="6"/>
    <d v="2021-08-05T00:00:00"/>
    <x v="6"/>
  </r>
  <r>
    <s v="ID2410"/>
    <d v="2021-08-06T00:00:00"/>
    <x v="5"/>
    <x v="0"/>
    <s v="Y"/>
    <x v="0"/>
    <n v="116"/>
    <d v="1900-04-09T09:02:23"/>
    <n v="5"/>
    <x v="6"/>
    <d v="2021-08-06T00:00:00"/>
    <x v="6"/>
  </r>
  <r>
    <s v="ID2411"/>
    <d v="2021-08-07T00:00:00"/>
    <x v="2"/>
    <x v="1"/>
    <s v="Y"/>
    <x v="0"/>
    <n v="83"/>
    <d v="1900-04-09T10:02:23"/>
    <n v="3"/>
    <x v="6"/>
    <d v="2021-08-07T00:00:00"/>
    <x v="6"/>
  </r>
  <r>
    <s v="ID2412"/>
    <d v="2021-08-08T00:00:00"/>
    <x v="4"/>
    <x v="0"/>
    <s v="Y"/>
    <x v="0"/>
    <n v="92"/>
    <d v="1900-04-09T11:02:23"/>
    <n v="4"/>
    <x v="6"/>
    <d v="2021-08-08T00:00:00"/>
    <x v="6"/>
  </r>
  <r>
    <s v="ID2413"/>
    <d v="2021-08-09T00:00:00"/>
    <x v="6"/>
    <x v="3"/>
    <s v="Y"/>
    <x v="0"/>
    <n v="24"/>
    <d v="1900-04-09T12:02:23"/>
    <n v="3"/>
    <x v="6"/>
    <d v="2021-08-09T00:00:00"/>
    <x v="6"/>
  </r>
  <r>
    <s v="ID2414"/>
    <d v="2021-08-10T00:00:00"/>
    <x v="6"/>
    <x v="0"/>
    <s v="Y"/>
    <x v="0"/>
    <n v="16"/>
    <d v="1900-04-09T13:02:23"/>
    <n v="4"/>
    <x v="6"/>
    <d v="2021-08-10T00:00:00"/>
    <x v="6"/>
  </r>
  <r>
    <s v="ID2415"/>
    <d v="2021-08-11T00:00:00"/>
    <x v="4"/>
    <x v="0"/>
    <s v="Y"/>
    <x v="0"/>
    <n v="24"/>
    <d v="1900-04-09T14:02:23"/>
    <n v="5"/>
    <x v="6"/>
    <d v="2021-08-11T00:00:00"/>
    <x v="6"/>
  </r>
  <r>
    <s v="ID2416"/>
    <d v="2021-08-12T00:00:00"/>
    <x v="6"/>
    <x v="1"/>
    <s v="Y"/>
    <x v="0"/>
    <n v="114"/>
    <d v="1900-04-09T15:02:23"/>
    <n v="2"/>
    <x v="6"/>
    <d v="2021-08-12T00:00:00"/>
    <x v="6"/>
  </r>
  <r>
    <s v="ID2417"/>
    <d v="2021-08-13T00:00:00"/>
    <x v="4"/>
    <x v="0"/>
    <s v="N"/>
    <x v="1"/>
    <s v=""/>
    <d v="1900-04-09T16:02:23"/>
    <s v=""/>
    <x v="6"/>
    <d v="2021-08-13T00:00:00"/>
    <x v="6"/>
  </r>
  <r>
    <s v="ID2418"/>
    <d v="2021-08-14T00:00:00"/>
    <x v="4"/>
    <x v="1"/>
    <s v="Y"/>
    <x v="0"/>
    <n v="120"/>
    <d v="1900-04-09T17:02:23"/>
    <n v="4"/>
    <x v="6"/>
    <d v="2021-08-14T00:00:00"/>
    <x v="6"/>
  </r>
  <r>
    <s v="ID2419"/>
    <d v="2021-08-15T00:00:00"/>
    <x v="6"/>
    <x v="4"/>
    <s v="Y"/>
    <x v="0"/>
    <n v="89"/>
    <d v="1900-04-09T18:02:23"/>
    <n v="5"/>
    <x v="6"/>
    <d v="2021-08-15T00:00:00"/>
    <x v="6"/>
  </r>
  <r>
    <s v="ID2420"/>
    <d v="2021-08-16T00:00:00"/>
    <x v="6"/>
    <x v="2"/>
    <s v="Y"/>
    <x v="0"/>
    <n v="83"/>
    <d v="1900-04-09T19:02:23"/>
    <n v="4"/>
    <x v="6"/>
    <d v="2021-08-16T00:00:00"/>
    <x v="6"/>
  </r>
  <r>
    <s v="ID2421"/>
    <d v="2021-08-17T00:00:00"/>
    <x v="7"/>
    <x v="4"/>
    <s v="Y"/>
    <x v="0"/>
    <n v="71"/>
    <d v="1900-04-09T20:02:23"/>
    <n v="5"/>
    <x v="6"/>
    <d v="2021-08-17T00:00:00"/>
    <x v="6"/>
  </r>
  <r>
    <s v="ID2422"/>
    <d v="2021-08-18T00:00:00"/>
    <x v="3"/>
    <x v="4"/>
    <s v="Y"/>
    <x v="0"/>
    <n v="62"/>
    <d v="1900-04-09T21:02:23"/>
    <n v="4"/>
    <x v="6"/>
    <d v="2021-08-18T00:00:00"/>
    <x v="6"/>
  </r>
  <r>
    <s v="ID2423"/>
    <d v="2021-08-19T00:00:00"/>
    <x v="1"/>
    <x v="2"/>
    <s v="Y"/>
    <x v="0"/>
    <n v="84"/>
    <d v="1900-04-09T22:02:23"/>
    <n v="2"/>
    <x v="6"/>
    <d v="2021-08-19T00:00:00"/>
    <x v="6"/>
  </r>
  <r>
    <s v="ID2424"/>
    <d v="2021-08-20T00:00:00"/>
    <x v="7"/>
    <x v="1"/>
    <s v="Y"/>
    <x v="0"/>
    <n v="17"/>
    <d v="1900-04-09T23:02:23"/>
    <n v="4"/>
    <x v="6"/>
    <d v="2021-08-20T00:00:00"/>
    <x v="6"/>
  </r>
  <r>
    <s v="ID2425"/>
    <d v="2021-08-21T00:00:00"/>
    <x v="3"/>
    <x v="0"/>
    <s v="Y"/>
    <x v="0"/>
    <n v="24"/>
    <d v="1900-04-10T00:02:23"/>
    <n v="4"/>
    <x v="6"/>
    <d v="2021-08-21T00:00:00"/>
    <x v="6"/>
  </r>
  <r>
    <s v="ID2426"/>
    <d v="2021-08-22T00:00:00"/>
    <x v="5"/>
    <x v="4"/>
    <s v="Y"/>
    <x v="0"/>
    <n v="108"/>
    <d v="1900-04-10T01:02:23"/>
    <n v="3"/>
    <x v="6"/>
    <d v="2021-08-22T00:00:00"/>
    <x v="6"/>
  </r>
  <r>
    <s v="ID2427"/>
    <d v="2021-08-23T00:00:00"/>
    <x v="0"/>
    <x v="2"/>
    <s v="Y"/>
    <x v="0"/>
    <n v="13"/>
    <d v="1900-04-10T02:02:23"/>
    <n v="3"/>
    <x v="6"/>
    <d v="2021-08-23T00:00:00"/>
    <x v="6"/>
  </r>
  <r>
    <s v="ID2428"/>
    <d v="2021-08-24T00:00:00"/>
    <x v="1"/>
    <x v="1"/>
    <s v="Y"/>
    <x v="0"/>
    <n v="119"/>
    <d v="1900-04-10T03:02:23"/>
    <n v="3"/>
    <x v="6"/>
    <d v="2021-08-24T00:00:00"/>
    <x v="6"/>
  </r>
  <r>
    <s v="ID2429"/>
    <d v="2021-08-25T00:00:00"/>
    <x v="7"/>
    <x v="2"/>
    <s v="Y"/>
    <x v="0"/>
    <n v="80"/>
    <d v="1900-04-10T04:02:23"/>
    <n v="2"/>
    <x v="6"/>
    <d v="2021-08-25T00:00:00"/>
    <x v="6"/>
  </r>
  <r>
    <s v="ID2430"/>
    <d v="2021-08-26T00:00:00"/>
    <x v="5"/>
    <x v="0"/>
    <s v="Y"/>
    <x v="0"/>
    <n v="99"/>
    <d v="1900-04-10T05:02:23"/>
    <n v="4"/>
    <x v="6"/>
    <d v="2021-08-26T00:00:00"/>
    <x v="6"/>
  </r>
  <r>
    <s v="ID2431"/>
    <d v="2021-08-27T00:00:00"/>
    <x v="6"/>
    <x v="4"/>
    <s v="Y"/>
    <x v="0"/>
    <n v="60"/>
    <d v="1900-04-10T06:02:23"/>
    <n v="4"/>
    <x v="6"/>
    <d v="2021-08-27T00:00:00"/>
    <x v="6"/>
  </r>
  <r>
    <s v="ID2432"/>
    <d v="2021-08-28T00:00:00"/>
    <x v="3"/>
    <x v="3"/>
    <s v="Y"/>
    <x v="0"/>
    <n v="121"/>
    <d v="1900-04-10T07:02:23"/>
    <n v="4"/>
    <x v="6"/>
    <d v="2021-08-28T00:00:00"/>
    <x v="6"/>
  </r>
  <r>
    <s v="ID2433"/>
    <d v="2021-08-29T00:00:00"/>
    <x v="0"/>
    <x v="1"/>
    <s v="N"/>
    <x v="1"/>
    <s v=""/>
    <d v="1900-04-10T08:02:23"/>
    <s v=""/>
    <x v="6"/>
    <d v="2021-08-29T00:00:00"/>
    <x v="6"/>
  </r>
  <r>
    <s v="ID2434"/>
    <d v="2021-08-30T00:00:00"/>
    <x v="1"/>
    <x v="0"/>
    <s v="Y"/>
    <x v="0"/>
    <n v="91"/>
    <d v="1900-04-10T09:02:23"/>
    <n v="2"/>
    <x v="6"/>
    <d v="2021-08-30T00:00:00"/>
    <x v="6"/>
  </r>
  <r>
    <s v="ID2435"/>
    <d v="2021-08-31T00:00:00"/>
    <x v="3"/>
    <x v="2"/>
    <s v="Y"/>
    <x v="0"/>
    <n v="91"/>
    <d v="1900-04-10T10:02:23"/>
    <n v="2"/>
    <x v="6"/>
    <d v="2021-08-31T00:00:00"/>
    <x v="6"/>
  </r>
  <r>
    <s v="ID2436"/>
    <d v="2021-09-01T00:00:00"/>
    <x v="0"/>
    <x v="3"/>
    <s v="Y"/>
    <x v="0"/>
    <n v="99"/>
    <d v="1900-04-10T11:02:23"/>
    <n v="3"/>
    <x v="6"/>
    <d v="2021-09-01T00:00:00"/>
    <x v="6"/>
  </r>
  <r>
    <s v="ID2437"/>
    <d v="2021-09-02T00:00:00"/>
    <x v="6"/>
    <x v="0"/>
    <s v="N"/>
    <x v="1"/>
    <s v=""/>
    <d v="1900-04-10T12:02:23"/>
    <s v=""/>
    <x v="6"/>
    <d v="2021-09-02T00:00:00"/>
    <x v="0"/>
  </r>
  <r>
    <s v="ID2438"/>
    <d v="2021-09-03T00:00:00"/>
    <x v="5"/>
    <x v="2"/>
    <s v="N"/>
    <x v="1"/>
    <s v=""/>
    <d v="1900-04-10T13:02:23"/>
    <s v=""/>
    <x v="6"/>
    <d v="2021-09-03T00:00:00"/>
    <x v="0"/>
  </r>
  <r>
    <s v="ID2439"/>
    <d v="2021-09-04T00:00:00"/>
    <x v="6"/>
    <x v="1"/>
    <s v="Y"/>
    <x v="0"/>
    <n v="101"/>
    <d v="1900-04-10T14:02:23"/>
    <n v="3"/>
    <x v="6"/>
    <d v="2021-09-04T00:00:00"/>
    <x v="0"/>
  </r>
  <r>
    <s v="ID2440"/>
    <d v="2021-09-05T00:00:00"/>
    <x v="0"/>
    <x v="1"/>
    <s v="Y"/>
    <x v="0"/>
    <n v="61"/>
    <d v="1900-04-10T15:02:23"/>
    <n v="1"/>
    <x v="6"/>
    <d v="2021-09-05T00:00:00"/>
    <x v="0"/>
  </r>
  <r>
    <s v="ID2441"/>
    <d v="2021-09-06T00:00:00"/>
    <x v="1"/>
    <x v="4"/>
    <s v="Y"/>
    <x v="0"/>
    <n v="35"/>
    <d v="1900-04-10T16:02:23"/>
    <n v="4"/>
    <x v="6"/>
    <d v="2021-09-06T00:00:00"/>
    <x v="0"/>
  </r>
  <r>
    <s v="ID2442"/>
    <d v="2021-09-07T00:00:00"/>
    <x v="5"/>
    <x v="0"/>
    <s v="Y"/>
    <x v="1"/>
    <n v="55"/>
    <d v="1900-04-10T17:02:23"/>
    <n v="1"/>
    <x v="6"/>
    <d v="2021-09-07T00:00:00"/>
    <x v="0"/>
  </r>
  <r>
    <s v="ID2443"/>
    <d v="2021-09-08T00:00:00"/>
    <x v="6"/>
    <x v="3"/>
    <s v="N"/>
    <x v="1"/>
    <s v=""/>
    <d v="1900-04-10T18:02:23"/>
    <s v=""/>
    <x v="6"/>
    <d v="2021-09-08T00:00:00"/>
    <x v="0"/>
  </r>
  <r>
    <s v="ID2444"/>
    <d v="2021-09-09T00:00:00"/>
    <x v="4"/>
    <x v="1"/>
    <s v="N"/>
    <x v="1"/>
    <s v=""/>
    <d v="1900-04-10T19:02:23"/>
    <s v=""/>
    <x v="6"/>
    <d v="2021-09-09T00:00:00"/>
    <x v="0"/>
  </r>
  <r>
    <s v="ID2445"/>
    <d v="2021-09-10T00:00:00"/>
    <x v="1"/>
    <x v="3"/>
    <s v="Y"/>
    <x v="0"/>
    <n v="107"/>
    <d v="1900-04-10T20:02:23"/>
    <n v="5"/>
    <x v="6"/>
    <d v="2021-09-10T00:00:00"/>
    <x v="0"/>
  </r>
  <r>
    <s v="ID2446"/>
    <d v="2021-09-11T00:00:00"/>
    <x v="1"/>
    <x v="4"/>
    <s v="Y"/>
    <x v="0"/>
    <n v="21"/>
    <d v="1900-04-10T21:02:23"/>
    <n v="5"/>
    <x v="6"/>
    <d v="2021-09-11T00:00:00"/>
    <x v="0"/>
  </r>
  <r>
    <s v="ID2447"/>
    <d v="2021-09-12T00:00:00"/>
    <x v="5"/>
    <x v="0"/>
    <s v="Y"/>
    <x v="0"/>
    <n v="79"/>
    <d v="1900-04-10T22:02:23"/>
    <n v="4"/>
    <x v="6"/>
    <d v="2021-09-12T00:00:00"/>
    <x v="0"/>
  </r>
  <r>
    <s v="ID2448"/>
    <d v="2021-09-13T00:00:00"/>
    <x v="0"/>
    <x v="2"/>
    <s v="Y"/>
    <x v="0"/>
    <n v="67"/>
    <d v="1900-04-10T23:02:23"/>
    <n v="3"/>
    <x v="6"/>
    <d v="2021-09-13T00:00:00"/>
    <x v="0"/>
  </r>
  <r>
    <s v="ID2449"/>
    <d v="2021-09-14T00:00:00"/>
    <x v="1"/>
    <x v="1"/>
    <s v="Y"/>
    <x v="0"/>
    <n v="32"/>
    <d v="1900-04-11T00:02:23"/>
    <n v="3"/>
    <x v="6"/>
    <d v="2021-09-14T00:00:00"/>
    <x v="0"/>
  </r>
  <r>
    <s v="ID2450"/>
    <d v="2021-09-15T00:00:00"/>
    <x v="1"/>
    <x v="0"/>
    <s v="N"/>
    <x v="1"/>
    <s v=""/>
    <d v="1900-04-11T01:02:23"/>
    <s v=""/>
    <x v="6"/>
    <d v="2021-09-15T00:00:00"/>
    <x v="0"/>
  </r>
  <r>
    <s v="ID2451"/>
    <d v="2021-09-16T00:00:00"/>
    <x v="6"/>
    <x v="0"/>
    <s v="Y"/>
    <x v="0"/>
    <n v="79"/>
    <d v="1900-04-11T02:02:23"/>
    <n v="4"/>
    <x v="6"/>
    <d v="2021-09-16T00:00:00"/>
    <x v="0"/>
  </r>
  <r>
    <s v="ID2452"/>
    <d v="2021-09-17T00:00:00"/>
    <x v="4"/>
    <x v="3"/>
    <s v="Y"/>
    <x v="0"/>
    <n v="117"/>
    <d v="1900-04-11T03:02:23"/>
    <n v="3"/>
    <x v="6"/>
    <d v="2021-09-17T00:00:00"/>
    <x v="0"/>
  </r>
  <r>
    <s v="ID2453"/>
    <d v="2021-09-18T00:00:00"/>
    <x v="7"/>
    <x v="1"/>
    <s v="Y"/>
    <x v="0"/>
    <n v="110"/>
    <d v="1900-04-11T04:02:23"/>
    <n v="4"/>
    <x v="6"/>
    <d v="2021-09-18T00:00:00"/>
    <x v="0"/>
  </r>
  <r>
    <s v="ID2454"/>
    <d v="2021-09-19T00:00:00"/>
    <x v="7"/>
    <x v="3"/>
    <s v="Y"/>
    <x v="0"/>
    <n v="31"/>
    <d v="1900-04-11T05:02:23"/>
    <n v="4"/>
    <x v="6"/>
    <d v="2021-09-19T00:00:00"/>
    <x v="0"/>
  </r>
  <r>
    <s v="ID2455"/>
    <d v="2021-09-20T00:00:00"/>
    <x v="7"/>
    <x v="0"/>
    <s v="N"/>
    <x v="1"/>
    <s v=""/>
    <d v="1900-04-11T06:02:23"/>
    <s v=""/>
    <x v="6"/>
    <d v="2021-09-20T00:00:00"/>
    <x v="0"/>
  </r>
  <r>
    <s v="ID2456"/>
    <d v="2021-09-21T00:00:00"/>
    <x v="3"/>
    <x v="4"/>
    <s v="Y"/>
    <x v="0"/>
    <n v="87"/>
    <d v="1900-04-11T07:02:23"/>
    <n v="4"/>
    <x v="6"/>
    <d v="2021-09-21T00:00:00"/>
    <x v="0"/>
  </r>
  <r>
    <s v="ID2457"/>
    <d v="2021-09-22T00:00:00"/>
    <x v="1"/>
    <x v="1"/>
    <s v="Y"/>
    <x v="0"/>
    <n v="99"/>
    <d v="1900-04-11T08:02:23"/>
    <n v="5"/>
    <x v="6"/>
    <d v="2021-09-22T00:00:00"/>
    <x v="0"/>
  </r>
  <r>
    <s v="ID2458"/>
    <d v="2021-09-23T00:00:00"/>
    <x v="6"/>
    <x v="4"/>
    <s v="Y"/>
    <x v="0"/>
    <n v="83"/>
    <d v="1900-04-11T09:02:23"/>
    <n v="4"/>
    <x v="6"/>
    <d v="2021-09-23T00:00:00"/>
    <x v="0"/>
  </r>
  <r>
    <s v="ID2459"/>
    <d v="2021-09-24T00:00:00"/>
    <x v="0"/>
    <x v="3"/>
    <s v="Y"/>
    <x v="0"/>
    <n v="36"/>
    <d v="1900-04-11T10:02:23"/>
    <n v="3"/>
    <x v="6"/>
    <d v="2021-09-24T00:00:00"/>
    <x v="0"/>
  </r>
  <r>
    <s v="ID2460"/>
    <d v="2021-09-25T00:00:00"/>
    <x v="7"/>
    <x v="3"/>
    <s v="Y"/>
    <x v="0"/>
    <n v="67"/>
    <d v="1900-04-11T11:02:23"/>
    <n v="3"/>
    <x v="6"/>
    <d v="2021-09-25T00:00:00"/>
    <x v="0"/>
  </r>
  <r>
    <s v="ID2461"/>
    <d v="2021-09-26T00:00:00"/>
    <x v="2"/>
    <x v="1"/>
    <s v="Y"/>
    <x v="0"/>
    <n v="91"/>
    <d v="1900-04-11T12:02:23"/>
    <n v="4"/>
    <x v="6"/>
    <d v="2021-09-26T00:00:00"/>
    <x v="0"/>
  </r>
  <r>
    <s v="ID2462"/>
    <d v="2021-09-27T00:00:00"/>
    <x v="7"/>
    <x v="1"/>
    <s v="N"/>
    <x v="1"/>
    <s v=""/>
    <d v="1900-04-11T13:02:23"/>
    <s v=""/>
    <x v="6"/>
    <d v="2021-09-27T00:00:00"/>
    <x v="0"/>
  </r>
  <r>
    <s v="ID2463"/>
    <d v="2021-09-28T00:00:00"/>
    <x v="3"/>
    <x v="4"/>
    <s v="Y"/>
    <x v="0"/>
    <n v="29"/>
    <d v="1900-04-11T14:02:23"/>
    <n v="3"/>
    <x v="6"/>
    <d v="2021-09-28T00:00:00"/>
    <x v="0"/>
  </r>
  <r>
    <s v="ID2464"/>
    <d v="2021-09-29T00:00:00"/>
    <x v="0"/>
    <x v="3"/>
    <s v="Y"/>
    <x v="0"/>
    <n v="86"/>
    <d v="1900-04-11T15:02:23"/>
    <n v="1"/>
    <x v="6"/>
    <d v="2021-09-29T00:00:00"/>
    <x v="0"/>
  </r>
  <r>
    <s v="ID2465"/>
    <d v="2021-09-30T00:00:00"/>
    <x v="4"/>
    <x v="2"/>
    <s v="Y"/>
    <x v="0"/>
    <n v="58"/>
    <d v="1900-04-11T16:02:23"/>
    <n v="5"/>
    <x v="6"/>
    <d v="2021-09-30T00:00:00"/>
    <x v="0"/>
  </r>
  <r>
    <s v="ID2466"/>
    <d v="2021-10-01T00:00:00"/>
    <x v="3"/>
    <x v="2"/>
    <s v="Y"/>
    <x v="0"/>
    <n v="57"/>
    <d v="1900-04-11T17:02:23"/>
    <n v="1"/>
    <x v="6"/>
    <d v="2021-10-01T00:00:00"/>
    <x v="0"/>
  </r>
  <r>
    <s v="ID2467"/>
    <d v="2021-10-02T00:00:00"/>
    <x v="4"/>
    <x v="4"/>
    <s v="Y"/>
    <x v="0"/>
    <n v="70"/>
    <d v="1900-04-11T18:02:23"/>
    <n v="3"/>
    <x v="6"/>
    <d v="2021-10-02T00:00:00"/>
    <x v="0"/>
  </r>
  <r>
    <s v="ID2468"/>
    <d v="2021-10-03T00:00:00"/>
    <x v="4"/>
    <x v="3"/>
    <s v="N"/>
    <x v="1"/>
    <s v=""/>
    <d v="1900-04-11T19:02:23"/>
    <s v=""/>
    <x v="6"/>
    <d v="2021-10-03T00:00:00"/>
    <x v="0"/>
  </r>
  <r>
    <s v="ID2469"/>
    <d v="2021-10-04T00:00:00"/>
    <x v="5"/>
    <x v="0"/>
    <s v="Y"/>
    <x v="0"/>
    <n v="77"/>
    <d v="1900-04-11T20:02:23"/>
    <n v="4"/>
    <x v="6"/>
    <d v="2021-10-04T00:00:00"/>
    <x v="0"/>
  </r>
  <r>
    <s v="ID2470"/>
    <d v="2021-10-05T00:00:00"/>
    <x v="7"/>
    <x v="0"/>
    <s v="Y"/>
    <x v="0"/>
    <n v="31"/>
    <d v="1900-04-11T21:02:23"/>
    <n v="5"/>
    <x v="6"/>
    <d v="2021-10-05T00:00:00"/>
    <x v="0"/>
  </r>
  <r>
    <s v="ID2471"/>
    <d v="2021-10-06T00:00:00"/>
    <x v="0"/>
    <x v="1"/>
    <s v="Y"/>
    <x v="0"/>
    <n v="43"/>
    <d v="1900-04-11T22:02:23"/>
    <n v="2"/>
    <x v="6"/>
    <d v="2021-10-06T00:00:00"/>
    <x v="0"/>
  </r>
  <r>
    <s v="ID2472"/>
    <d v="2021-10-07T00:00:00"/>
    <x v="4"/>
    <x v="1"/>
    <s v="Y"/>
    <x v="0"/>
    <n v="38"/>
    <d v="1900-04-11T23:02:23"/>
    <n v="4"/>
    <x v="6"/>
    <d v="2021-10-07T00:00:00"/>
    <x v="0"/>
  </r>
  <r>
    <s v="ID2473"/>
    <d v="2021-10-08T00:00:00"/>
    <x v="0"/>
    <x v="1"/>
    <s v="N"/>
    <x v="1"/>
    <s v=""/>
    <d v="1900-04-12T00:02:23"/>
    <s v=""/>
    <x v="6"/>
    <d v="2021-10-08T00:00:00"/>
    <x v="0"/>
  </r>
  <r>
    <s v="ID2474"/>
    <d v="2021-10-09T00:00:00"/>
    <x v="0"/>
    <x v="0"/>
    <s v="Y"/>
    <x v="1"/>
    <n v="83"/>
    <d v="1900-04-12T01:02:23"/>
    <n v="5"/>
    <x v="6"/>
    <d v="2021-10-09T00:00:00"/>
    <x v="0"/>
  </r>
  <r>
    <s v="ID2475"/>
    <d v="2021-10-10T00:00:00"/>
    <x v="4"/>
    <x v="3"/>
    <s v="Y"/>
    <x v="0"/>
    <n v="122"/>
    <d v="1900-04-12T02:02:23"/>
    <n v="5"/>
    <x v="6"/>
    <d v="2021-10-10T00:00:00"/>
    <x v="0"/>
  </r>
  <r>
    <s v="ID2476"/>
    <d v="2021-10-11T00:00:00"/>
    <x v="7"/>
    <x v="1"/>
    <s v="Y"/>
    <x v="0"/>
    <n v="42"/>
    <d v="1900-04-12T03:02:23"/>
    <n v="5"/>
    <x v="6"/>
    <d v="2021-10-11T00:00:00"/>
    <x v="0"/>
  </r>
  <r>
    <s v="ID2477"/>
    <d v="2021-10-12T00:00:00"/>
    <x v="1"/>
    <x v="4"/>
    <s v="Y"/>
    <x v="0"/>
    <n v="61"/>
    <d v="1900-04-12T04:02:23"/>
    <n v="4"/>
    <x v="6"/>
    <d v="2021-10-12T00:00:00"/>
    <x v="0"/>
  </r>
  <r>
    <s v="ID2478"/>
    <d v="2021-10-13T00:00:00"/>
    <x v="4"/>
    <x v="4"/>
    <s v="Y"/>
    <x v="1"/>
    <n v="103"/>
    <d v="1900-04-12T05:02:23"/>
    <n v="3"/>
    <x v="6"/>
    <d v="2021-10-13T00:00:00"/>
    <x v="0"/>
  </r>
  <r>
    <s v="ID2479"/>
    <d v="2021-10-14T00:00:00"/>
    <x v="1"/>
    <x v="4"/>
    <s v="Y"/>
    <x v="0"/>
    <n v="110"/>
    <d v="1900-04-12T06:02:23"/>
    <n v="4"/>
    <x v="6"/>
    <d v="2021-10-14T00:00:00"/>
    <x v="0"/>
  </r>
  <r>
    <s v="ID2480"/>
    <d v="2021-10-15T00:00:00"/>
    <x v="0"/>
    <x v="4"/>
    <s v="N"/>
    <x v="1"/>
    <s v=""/>
    <d v="1900-04-12T07:02:23"/>
    <s v=""/>
    <x v="6"/>
    <d v="2021-10-15T00:00:00"/>
    <x v="0"/>
  </r>
  <r>
    <s v="ID2481"/>
    <d v="2021-10-16T00:00:00"/>
    <x v="6"/>
    <x v="2"/>
    <s v="N"/>
    <x v="1"/>
    <s v=""/>
    <d v="1900-04-12T08:02:23"/>
    <s v=""/>
    <x v="6"/>
    <d v="2021-10-16T00:00:00"/>
    <x v="1"/>
  </r>
  <r>
    <s v="ID2482"/>
    <d v="2021-10-17T00:00:00"/>
    <x v="7"/>
    <x v="1"/>
    <s v="N"/>
    <x v="1"/>
    <s v=""/>
    <d v="1900-04-12T09:02:23"/>
    <s v=""/>
    <x v="6"/>
    <d v="2021-10-17T00:00:00"/>
    <x v="1"/>
  </r>
  <r>
    <s v="ID2483"/>
    <d v="2021-10-18T00:00:00"/>
    <x v="6"/>
    <x v="1"/>
    <s v="Y"/>
    <x v="0"/>
    <n v="88"/>
    <d v="1900-04-12T10:02:23"/>
    <n v="2"/>
    <x v="6"/>
    <d v="2021-10-18T00:00:00"/>
    <x v="1"/>
  </r>
  <r>
    <s v="ID2484"/>
    <d v="2021-10-19T00:00:00"/>
    <x v="4"/>
    <x v="4"/>
    <s v="N"/>
    <x v="1"/>
    <s v=""/>
    <d v="1900-04-12T11:02:23"/>
    <s v=""/>
    <x v="6"/>
    <d v="2021-10-19T00:00:00"/>
    <x v="1"/>
  </r>
  <r>
    <s v="ID2485"/>
    <d v="2021-10-20T00:00:00"/>
    <x v="2"/>
    <x v="1"/>
    <s v="Y"/>
    <x v="0"/>
    <n v="57"/>
    <d v="1900-04-12T12:02:23"/>
    <n v="5"/>
    <x v="6"/>
    <d v="2021-10-20T00:00:00"/>
    <x v="1"/>
  </r>
  <r>
    <s v="ID2486"/>
    <d v="2021-10-21T00:00:00"/>
    <x v="4"/>
    <x v="2"/>
    <s v="N"/>
    <x v="1"/>
    <s v=""/>
    <d v="1900-04-12T13:02:23"/>
    <s v=""/>
    <x v="6"/>
    <d v="2021-10-21T00:00:00"/>
    <x v="1"/>
  </r>
  <r>
    <s v="ID2487"/>
    <d v="2021-10-22T00:00:00"/>
    <x v="1"/>
    <x v="0"/>
    <s v="N"/>
    <x v="1"/>
    <s v=""/>
    <d v="1900-04-12T14:02:23"/>
    <s v=""/>
    <x v="6"/>
    <d v="2021-10-22T00:00:00"/>
    <x v="1"/>
  </r>
  <r>
    <s v="ID2488"/>
    <d v="2021-10-23T00:00:00"/>
    <x v="7"/>
    <x v="0"/>
    <s v="Y"/>
    <x v="0"/>
    <n v="37"/>
    <d v="1900-04-12T15:02:23"/>
    <n v="3"/>
    <x v="6"/>
    <d v="2021-10-23T00:00:00"/>
    <x v="1"/>
  </r>
  <r>
    <s v="ID2489"/>
    <d v="2021-10-24T00:00:00"/>
    <x v="3"/>
    <x v="2"/>
    <s v="Y"/>
    <x v="0"/>
    <n v="62"/>
    <d v="1900-04-12T16:02:23"/>
    <n v="2"/>
    <x v="6"/>
    <d v="2021-10-24T00:00:00"/>
    <x v="1"/>
  </r>
  <r>
    <s v="ID2490"/>
    <d v="2021-10-25T00:00:00"/>
    <x v="3"/>
    <x v="4"/>
    <s v="Y"/>
    <x v="0"/>
    <n v="48"/>
    <d v="1900-04-12T17:02:23"/>
    <n v="4"/>
    <x v="6"/>
    <d v="2021-10-25T00:00:00"/>
    <x v="1"/>
  </r>
  <r>
    <s v="ID2491"/>
    <d v="2021-10-26T00:00:00"/>
    <x v="7"/>
    <x v="1"/>
    <s v="Y"/>
    <x v="0"/>
    <n v="123"/>
    <d v="1900-04-12T18:02:23"/>
    <n v="3"/>
    <x v="6"/>
    <d v="2021-10-26T00:00:00"/>
    <x v="1"/>
  </r>
  <r>
    <s v="ID2492"/>
    <d v="2021-10-27T00:00:00"/>
    <x v="3"/>
    <x v="0"/>
    <s v="Y"/>
    <x v="0"/>
    <n v="83"/>
    <d v="1900-04-12T19:02:23"/>
    <n v="5"/>
    <x v="6"/>
    <d v="2021-10-27T00:00:00"/>
    <x v="1"/>
  </r>
  <r>
    <s v="ID2493"/>
    <d v="2021-10-28T00:00:00"/>
    <x v="5"/>
    <x v="3"/>
    <s v="Y"/>
    <x v="0"/>
    <n v="23"/>
    <d v="1900-04-12T20:02:23"/>
    <n v="5"/>
    <x v="6"/>
    <d v="2021-10-28T00:00:00"/>
    <x v="1"/>
  </r>
  <r>
    <s v="ID2494"/>
    <d v="2021-10-29T00:00:00"/>
    <x v="7"/>
    <x v="2"/>
    <s v="N"/>
    <x v="1"/>
    <s v=""/>
    <d v="1900-04-12T21:02:23"/>
    <s v=""/>
    <x v="6"/>
    <d v="2021-10-29T00:00:00"/>
    <x v="1"/>
  </r>
  <r>
    <s v="ID2495"/>
    <d v="2021-10-30T00:00:00"/>
    <x v="3"/>
    <x v="4"/>
    <s v="Y"/>
    <x v="1"/>
    <n v="27"/>
    <d v="1900-04-12T22:02:23"/>
    <n v="3"/>
    <x v="6"/>
    <d v="2021-10-30T00:00:00"/>
    <x v="1"/>
  </r>
  <r>
    <s v="ID2496"/>
    <d v="2021-10-31T00:00:00"/>
    <x v="5"/>
    <x v="3"/>
    <s v="Y"/>
    <x v="0"/>
    <n v="78"/>
    <d v="1900-04-12T23:02:23"/>
    <n v="5"/>
    <x v="6"/>
    <d v="2021-10-31T00:00:00"/>
    <x v="1"/>
  </r>
  <r>
    <s v="ID2497"/>
    <d v="2021-11-01T00:00:00"/>
    <x v="1"/>
    <x v="4"/>
    <s v="Y"/>
    <x v="0"/>
    <n v="82"/>
    <d v="1900-04-13T00:02:23"/>
    <n v="3"/>
    <x v="6"/>
    <d v="2021-11-01T00:00:00"/>
    <x v="1"/>
  </r>
  <r>
    <s v="ID2498"/>
    <d v="2021-11-02T00:00:00"/>
    <x v="4"/>
    <x v="4"/>
    <s v="Y"/>
    <x v="0"/>
    <n v="50"/>
    <d v="1900-04-13T01:02:23"/>
    <n v="4"/>
    <x v="6"/>
    <d v="2021-11-02T00:00:00"/>
    <x v="1"/>
  </r>
  <r>
    <s v="ID2499"/>
    <d v="2021-11-03T00:00:00"/>
    <x v="0"/>
    <x v="3"/>
    <s v="Y"/>
    <x v="0"/>
    <n v="90"/>
    <d v="1900-04-13T02:02:23"/>
    <n v="4"/>
    <x v="6"/>
    <d v="2021-11-03T00:00:00"/>
    <x v="1"/>
  </r>
  <r>
    <s v="ID2500"/>
    <d v="2021-11-04T00:00:00"/>
    <x v="5"/>
    <x v="3"/>
    <s v="Y"/>
    <x v="0"/>
    <n v="89"/>
    <d v="1900-04-13T03:02:23"/>
    <n v="3"/>
    <x v="6"/>
    <d v="2021-11-04T00:00:00"/>
    <x v="1"/>
  </r>
  <r>
    <s v="ID2501"/>
    <d v="2021-11-05T00:00:00"/>
    <x v="6"/>
    <x v="2"/>
    <s v="Y"/>
    <x v="0"/>
    <n v="79"/>
    <d v="1900-04-13T04:02:23"/>
    <n v="1"/>
    <x v="6"/>
    <d v="2021-11-05T00:00:00"/>
    <x v="1"/>
  </r>
  <r>
    <s v="ID2502"/>
    <d v="2021-11-06T00:00:00"/>
    <x v="3"/>
    <x v="0"/>
    <s v="Y"/>
    <x v="0"/>
    <n v="123"/>
    <d v="1900-04-13T05:02:23"/>
    <n v="2"/>
    <x v="6"/>
    <d v="2021-11-06T00:00:00"/>
    <x v="1"/>
  </r>
  <r>
    <s v="ID2503"/>
    <d v="2021-11-07T00:00:00"/>
    <x v="7"/>
    <x v="3"/>
    <s v="Y"/>
    <x v="0"/>
    <n v="97"/>
    <d v="1900-04-13T06:02:23"/>
    <n v="1"/>
    <x v="6"/>
    <d v="2021-11-07T00:00:00"/>
    <x v="1"/>
  </r>
  <r>
    <s v="ID2504"/>
    <d v="2021-11-08T00:00:00"/>
    <x v="7"/>
    <x v="1"/>
    <s v="Y"/>
    <x v="0"/>
    <n v="74"/>
    <d v="1900-04-13T07:02:23"/>
    <n v="3"/>
    <x v="6"/>
    <d v="2021-11-08T00:00:00"/>
    <x v="1"/>
  </r>
  <r>
    <s v="ID2505"/>
    <d v="2021-11-09T00:00:00"/>
    <x v="4"/>
    <x v="3"/>
    <s v="Y"/>
    <x v="0"/>
    <n v="68"/>
    <d v="1900-04-13T08:02:23"/>
    <n v="5"/>
    <x v="6"/>
    <d v="2021-11-09T00:00:00"/>
    <x v="1"/>
  </r>
  <r>
    <s v="ID2506"/>
    <d v="2021-11-10T00:00:00"/>
    <x v="5"/>
    <x v="4"/>
    <s v="Y"/>
    <x v="0"/>
    <n v="100"/>
    <d v="1900-04-13T09:02:23"/>
    <n v="5"/>
    <x v="6"/>
    <d v="2021-11-10T00:00:00"/>
    <x v="1"/>
  </r>
  <r>
    <s v="ID2507"/>
    <d v="2021-11-11T00:00:00"/>
    <x v="4"/>
    <x v="3"/>
    <s v="N"/>
    <x v="1"/>
    <s v=""/>
    <d v="1900-04-13T10:02:23"/>
    <s v=""/>
    <x v="6"/>
    <d v="2021-11-11T00:00:00"/>
    <x v="1"/>
  </r>
  <r>
    <s v="ID2508"/>
    <d v="2021-11-12T00:00:00"/>
    <x v="6"/>
    <x v="0"/>
    <s v="Y"/>
    <x v="0"/>
    <n v="34"/>
    <d v="1900-04-13T11:02:23"/>
    <n v="4"/>
    <x v="6"/>
    <d v="2021-11-12T00:00:00"/>
    <x v="1"/>
  </r>
  <r>
    <s v="ID2509"/>
    <d v="2021-11-13T00:00:00"/>
    <x v="7"/>
    <x v="1"/>
    <s v="N"/>
    <x v="1"/>
    <s v=""/>
    <d v="1900-04-13T12:02:23"/>
    <s v=""/>
    <x v="6"/>
    <d v="2021-11-13T00:00:00"/>
    <x v="1"/>
  </r>
  <r>
    <s v="ID2510"/>
    <d v="2021-11-14T00:00:00"/>
    <x v="3"/>
    <x v="0"/>
    <s v="Y"/>
    <x v="0"/>
    <n v="33"/>
    <d v="1900-04-13T13:02:23"/>
    <n v="1"/>
    <x v="6"/>
    <d v="2021-11-14T00:00:00"/>
    <x v="1"/>
  </r>
  <r>
    <s v="ID2511"/>
    <d v="2021-11-15T00:00:00"/>
    <x v="3"/>
    <x v="0"/>
    <s v="Y"/>
    <x v="0"/>
    <n v="63"/>
    <d v="1900-04-13T14:02:23"/>
    <n v="5"/>
    <x v="6"/>
    <d v="2021-11-15T00:00:00"/>
    <x v="1"/>
  </r>
  <r>
    <s v="ID2512"/>
    <d v="2021-11-16T00:00:00"/>
    <x v="3"/>
    <x v="1"/>
    <s v="Y"/>
    <x v="0"/>
    <n v="54"/>
    <d v="1900-04-13T15:02:23"/>
    <n v="1"/>
    <x v="6"/>
    <d v="2021-11-16T00:00:00"/>
    <x v="1"/>
  </r>
  <r>
    <s v="ID2513"/>
    <d v="2021-11-17T00:00:00"/>
    <x v="3"/>
    <x v="3"/>
    <s v="N"/>
    <x v="1"/>
    <s v=""/>
    <d v="1900-04-13T16:02:23"/>
    <s v=""/>
    <x v="6"/>
    <d v="2021-11-17T00:00:00"/>
    <x v="1"/>
  </r>
  <r>
    <s v="ID2514"/>
    <d v="2021-11-18T00:00:00"/>
    <x v="3"/>
    <x v="1"/>
    <s v="Y"/>
    <x v="0"/>
    <n v="91"/>
    <d v="1900-04-13T17:02:23"/>
    <n v="2"/>
    <x v="6"/>
    <d v="2021-11-18T00:00:00"/>
    <x v="1"/>
  </r>
  <r>
    <s v="ID2515"/>
    <d v="2021-11-19T00:00:00"/>
    <x v="1"/>
    <x v="2"/>
    <s v="Y"/>
    <x v="0"/>
    <n v="89"/>
    <d v="1900-04-13T18:02:23"/>
    <n v="4"/>
    <x v="6"/>
    <d v="2021-11-19T00:00:00"/>
    <x v="1"/>
  </r>
  <r>
    <s v="ID2516"/>
    <d v="2021-11-20T00:00:00"/>
    <x v="5"/>
    <x v="2"/>
    <s v="Y"/>
    <x v="0"/>
    <n v="75"/>
    <d v="1900-04-13T19:02:23"/>
    <n v="5"/>
    <x v="6"/>
    <d v="2021-11-20T00:00:00"/>
    <x v="1"/>
  </r>
  <r>
    <s v="ID2517"/>
    <d v="2021-11-21T00:00:00"/>
    <x v="3"/>
    <x v="4"/>
    <s v="Y"/>
    <x v="0"/>
    <n v="54"/>
    <d v="1900-04-13T20:02:23"/>
    <n v="4"/>
    <x v="6"/>
    <d v="2021-11-21T00:00:00"/>
    <x v="1"/>
  </r>
  <r>
    <s v="ID2518"/>
    <d v="2021-11-22T00:00:00"/>
    <x v="2"/>
    <x v="2"/>
    <s v="Y"/>
    <x v="0"/>
    <n v="43"/>
    <d v="1900-04-13T21:02:23"/>
    <n v="3"/>
    <x v="6"/>
    <d v="2021-11-22T00:00:00"/>
    <x v="1"/>
  </r>
  <r>
    <s v="ID2519"/>
    <d v="2021-11-23T00:00:00"/>
    <x v="2"/>
    <x v="3"/>
    <s v="Y"/>
    <x v="0"/>
    <n v="45"/>
    <d v="1900-04-13T22:02:23"/>
    <n v="4"/>
    <x v="6"/>
    <d v="2021-11-23T00:00:00"/>
    <x v="1"/>
  </r>
  <r>
    <s v="ID2520"/>
    <d v="2021-11-24T00:00:00"/>
    <x v="6"/>
    <x v="2"/>
    <s v="Y"/>
    <x v="0"/>
    <n v="79"/>
    <d v="1900-04-13T23:02:23"/>
    <n v="5"/>
    <x v="6"/>
    <d v="2021-11-24T00:00:00"/>
    <x v="1"/>
  </r>
  <r>
    <s v="ID2521"/>
    <d v="2021-11-25T00:00:00"/>
    <x v="5"/>
    <x v="1"/>
    <s v="Y"/>
    <x v="0"/>
    <n v="27"/>
    <d v="1900-04-14T00:02:23"/>
    <n v="3"/>
    <x v="6"/>
    <d v="2021-11-25T00:00:00"/>
    <x v="1"/>
  </r>
  <r>
    <s v="ID2522"/>
    <d v="2021-11-26T00:00:00"/>
    <x v="0"/>
    <x v="2"/>
    <s v="Y"/>
    <x v="0"/>
    <n v="59"/>
    <d v="1900-04-14T01:02:23"/>
    <n v="3"/>
    <x v="6"/>
    <d v="2021-11-26T00:00:00"/>
    <x v="1"/>
  </r>
  <r>
    <s v="ID2523"/>
    <d v="2021-11-27T00:00:00"/>
    <x v="2"/>
    <x v="0"/>
    <s v="Y"/>
    <x v="1"/>
    <n v="70"/>
    <d v="1900-04-14T02:02:23"/>
    <n v="4"/>
    <x v="6"/>
    <d v="2021-11-27T00:00:00"/>
    <x v="1"/>
  </r>
  <r>
    <s v="ID2524"/>
    <d v="2021-11-28T00:00:00"/>
    <x v="7"/>
    <x v="2"/>
    <s v="Y"/>
    <x v="1"/>
    <n v="92"/>
    <d v="1900-04-14T03:02:23"/>
    <n v="5"/>
    <x v="6"/>
    <d v="2021-11-28T00:00:00"/>
    <x v="1"/>
  </r>
  <r>
    <s v="ID2525"/>
    <d v="2021-11-29T00:00:00"/>
    <x v="3"/>
    <x v="1"/>
    <s v="Y"/>
    <x v="0"/>
    <n v="96"/>
    <d v="1900-04-14T04:02:23"/>
    <n v="2"/>
    <x v="6"/>
    <d v="2021-11-29T00:00:00"/>
    <x v="1"/>
  </r>
  <r>
    <s v="ID2526"/>
    <d v="2021-11-30T00:00:00"/>
    <x v="1"/>
    <x v="4"/>
    <s v="Y"/>
    <x v="0"/>
    <n v="79"/>
    <d v="1900-04-14T05:02:23"/>
    <n v="5"/>
    <x v="6"/>
    <d v="2021-11-30T00:00:00"/>
    <x v="1"/>
  </r>
  <r>
    <s v="ID2527"/>
    <d v="2021-12-01T00:00:00"/>
    <x v="3"/>
    <x v="3"/>
    <s v="Y"/>
    <x v="0"/>
    <n v="115"/>
    <d v="1900-04-14T06:02:23"/>
    <n v="5"/>
    <x v="6"/>
    <d v="2021-12-01T00:00:00"/>
    <x v="1"/>
  </r>
  <r>
    <s v="ID2528"/>
    <d v="2021-12-02T00:00:00"/>
    <x v="4"/>
    <x v="2"/>
    <s v="Y"/>
    <x v="0"/>
    <n v="71"/>
    <d v="1900-04-14T07:02:23"/>
    <n v="3"/>
    <x v="6"/>
    <d v="2021-12-02T00:00:00"/>
    <x v="1"/>
  </r>
  <r>
    <s v="ID2529"/>
    <d v="2021-12-03T00:00:00"/>
    <x v="6"/>
    <x v="4"/>
    <s v="N"/>
    <x v="1"/>
    <s v=""/>
    <d v="1900-04-14T08:02:23"/>
    <s v=""/>
    <x v="6"/>
    <d v="2021-12-03T00:00:00"/>
    <x v="1"/>
  </r>
  <r>
    <s v="ID2530"/>
    <d v="2021-12-04T00:00:00"/>
    <x v="2"/>
    <x v="2"/>
    <s v="Y"/>
    <x v="1"/>
    <n v="124"/>
    <d v="1900-04-14T09:02:23"/>
    <n v="4"/>
    <x v="6"/>
    <d v="2021-12-04T00:00:00"/>
    <x v="1"/>
  </r>
  <r>
    <s v="ID2531"/>
    <d v="2021-12-05T00:00:00"/>
    <x v="0"/>
    <x v="2"/>
    <s v="N"/>
    <x v="1"/>
    <s v=""/>
    <d v="1900-04-14T10:02:23"/>
    <s v=""/>
    <x v="6"/>
    <d v="2021-12-05T00:00:00"/>
    <x v="1"/>
  </r>
  <r>
    <s v="ID2532"/>
    <d v="2021-12-06T00:00:00"/>
    <x v="5"/>
    <x v="0"/>
    <s v="Y"/>
    <x v="0"/>
    <n v="35"/>
    <d v="1900-04-14T11:02:23"/>
    <n v="5"/>
    <x v="6"/>
    <d v="2021-12-06T00:00:00"/>
    <x v="1"/>
  </r>
  <r>
    <s v="ID2533"/>
    <d v="2021-12-07T00:00:00"/>
    <x v="7"/>
    <x v="0"/>
    <s v="Y"/>
    <x v="0"/>
    <n v="106"/>
    <d v="1900-04-14T12:02:23"/>
    <n v="3"/>
    <x v="6"/>
    <d v="2021-12-07T00:00:00"/>
    <x v="1"/>
  </r>
  <r>
    <s v="ID2534"/>
    <d v="2021-12-08T00:00:00"/>
    <x v="7"/>
    <x v="0"/>
    <s v="Y"/>
    <x v="0"/>
    <n v="32"/>
    <d v="1900-04-14T13:02:23"/>
    <n v="4"/>
    <x v="6"/>
    <d v="2021-12-08T00:00:00"/>
    <x v="1"/>
  </r>
  <r>
    <s v="ID2535"/>
    <d v="2021-12-09T00:00:00"/>
    <x v="4"/>
    <x v="2"/>
    <s v="Y"/>
    <x v="0"/>
    <n v="119"/>
    <d v="1900-04-14T14:02:23"/>
    <n v="4"/>
    <x v="6"/>
    <d v="2021-12-09T00:00:00"/>
    <x v="2"/>
  </r>
  <r>
    <s v="ID2536"/>
    <d v="2021-12-10T00:00:00"/>
    <x v="3"/>
    <x v="0"/>
    <s v="Y"/>
    <x v="0"/>
    <n v="112"/>
    <d v="1900-04-14T15:02:23"/>
    <n v="2"/>
    <x v="6"/>
    <d v="2021-12-10T00:00:00"/>
    <x v="2"/>
  </r>
  <r>
    <s v="ID2537"/>
    <d v="2021-12-11T00:00:00"/>
    <x v="2"/>
    <x v="1"/>
    <s v="Y"/>
    <x v="0"/>
    <n v="49"/>
    <d v="1900-04-14T16:02:23"/>
    <n v="1"/>
    <x v="6"/>
    <d v="2021-12-11T00:00:00"/>
    <x v="2"/>
  </r>
  <r>
    <s v="ID2538"/>
    <d v="2021-12-12T00:00:00"/>
    <x v="2"/>
    <x v="0"/>
    <s v="N"/>
    <x v="1"/>
    <s v=""/>
    <d v="1900-04-14T17:02:23"/>
    <s v=""/>
    <x v="6"/>
    <d v="2021-12-12T00:00:00"/>
    <x v="2"/>
  </r>
  <r>
    <s v="ID2539"/>
    <d v="2021-12-13T00:00:00"/>
    <x v="5"/>
    <x v="3"/>
    <s v="Y"/>
    <x v="0"/>
    <n v="74"/>
    <d v="1900-04-14T18:02:23"/>
    <n v="3"/>
    <x v="6"/>
    <d v="2021-12-13T00:00:00"/>
    <x v="2"/>
  </r>
  <r>
    <s v="ID2540"/>
    <d v="2021-12-14T00:00:00"/>
    <x v="3"/>
    <x v="4"/>
    <s v="Y"/>
    <x v="1"/>
    <n v="117"/>
    <d v="1900-04-14T19:02:23"/>
    <n v="4"/>
    <x v="6"/>
    <d v="2021-12-14T00:00:00"/>
    <x v="2"/>
  </r>
  <r>
    <s v="ID2541"/>
    <d v="2021-12-15T00:00:00"/>
    <x v="4"/>
    <x v="0"/>
    <s v="N"/>
    <x v="1"/>
    <s v=""/>
    <d v="1900-04-14T20:02:23"/>
    <s v=""/>
    <x v="6"/>
    <d v="2021-12-15T00:00:00"/>
    <x v="2"/>
  </r>
  <r>
    <s v="ID2542"/>
    <d v="2021-12-16T00:00:00"/>
    <x v="0"/>
    <x v="3"/>
    <s v="Y"/>
    <x v="0"/>
    <n v="40"/>
    <d v="1900-04-14T21:02:23"/>
    <n v="1"/>
    <x v="6"/>
    <d v="2021-12-16T00:00:00"/>
    <x v="2"/>
  </r>
  <r>
    <s v="ID2543"/>
    <d v="2021-12-17T00:00:00"/>
    <x v="6"/>
    <x v="0"/>
    <s v="Y"/>
    <x v="0"/>
    <n v="87"/>
    <d v="1900-04-14T22:02:23"/>
    <n v="5"/>
    <x v="6"/>
    <d v="2021-12-17T00:00:00"/>
    <x v="2"/>
  </r>
  <r>
    <s v="ID2544"/>
    <d v="2021-12-18T00:00:00"/>
    <x v="6"/>
    <x v="4"/>
    <s v="Y"/>
    <x v="0"/>
    <n v="58"/>
    <d v="1900-04-14T23:02:23"/>
    <n v="4"/>
    <x v="6"/>
    <d v="2021-12-18T00:00:00"/>
    <x v="2"/>
  </r>
  <r>
    <s v="ID2545"/>
    <d v="2021-12-19T00:00:00"/>
    <x v="1"/>
    <x v="1"/>
    <s v="Y"/>
    <x v="0"/>
    <n v="84"/>
    <d v="1900-04-15T00:02:23"/>
    <n v="4"/>
    <x v="6"/>
    <d v="2021-12-19T00:00:00"/>
    <x v="2"/>
  </r>
  <r>
    <s v="ID2546"/>
    <d v="2021-12-20T00:00:00"/>
    <x v="4"/>
    <x v="2"/>
    <s v="Y"/>
    <x v="0"/>
    <n v="54"/>
    <d v="1900-04-15T01:02:23"/>
    <n v="2"/>
    <x v="6"/>
    <d v="2021-12-20T00:00:00"/>
    <x v="2"/>
  </r>
  <r>
    <s v="ID2547"/>
    <d v="2021-12-21T00:00:00"/>
    <x v="7"/>
    <x v="0"/>
    <s v="Y"/>
    <x v="0"/>
    <n v="13"/>
    <d v="1900-04-15T02:02:23"/>
    <n v="5"/>
    <x v="6"/>
    <d v="2021-12-21T00:00:00"/>
    <x v="2"/>
  </r>
  <r>
    <s v="ID2548"/>
    <d v="2021-12-22T00:00:00"/>
    <x v="0"/>
    <x v="1"/>
    <s v="N"/>
    <x v="1"/>
    <s v=""/>
    <d v="1900-04-15T03:02:23"/>
    <s v=""/>
    <x v="6"/>
    <d v="2021-12-22T00:00:00"/>
    <x v="2"/>
  </r>
  <r>
    <s v="ID2549"/>
    <d v="2021-12-23T00:00:00"/>
    <x v="4"/>
    <x v="1"/>
    <s v="Y"/>
    <x v="0"/>
    <n v="42"/>
    <d v="1900-04-15T04:02:23"/>
    <n v="4"/>
    <x v="6"/>
    <d v="2021-12-23T00:00:00"/>
    <x v="2"/>
  </r>
  <r>
    <s v="ID2550"/>
    <d v="2021-12-24T00:00:00"/>
    <x v="2"/>
    <x v="2"/>
    <s v="Y"/>
    <x v="0"/>
    <n v="12"/>
    <d v="1900-04-15T05:02:23"/>
    <n v="1"/>
    <x v="6"/>
    <d v="2021-12-24T00:00:00"/>
    <x v="2"/>
  </r>
  <r>
    <s v="ID2551"/>
    <d v="2021-12-25T00:00:00"/>
    <x v="0"/>
    <x v="3"/>
    <s v="Y"/>
    <x v="0"/>
    <n v="13"/>
    <d v="1900-04-15T06:02:23"/>
    <n v="3"/>
    <x v="6"/>
    <d v="2021-12-25T00:00:00"/>
    <x v="2"/>
  </r>
  <r>
    <s v="ID2552"/>
    <d v="2021-12-26T00:00:00"/>
    <x v="3"/>
    <x v="0"/>
    <s v="N"/>
    <x v="1"/>
    <s v=""/>
    <d v="1900-04-15T07:02:23"/>
    <s v=""/>
    <x v="6"/>
    <d v="2021-12-26T00:00:00"/>
    <x v="2"/>
  </r>
  <r>
    <s v="ID2553"/>
    <d v="2021-12-27T00:00:00"/>
    <x v="0"/>
    <x v="4"/>
    <s v="Y"/>
    <x v="0"/>
    <n v="100"/>
    <d v="1900-04-15T08:02:23"/>
    <n v="5"/>
    <x v="6"/>
    <d v="2021-12-27T00:00:00"/>
    <x v="2"/>
  </r>
  <r>
    <s v="ID2554"/>
    <d v="2021-12-28T00:00:00"/>
    <x v="5"/>
    <x v="2"/>
    <s v="Y"/>
    <x v="0"/>
    <n v="70"/>
    <d v="1900-04-15T09:02:23"/>
    <n v="2"/>
    <x v="6"/>
    <d v="2021-12-28T00:00:00"/>
    <x v="2"/>
  </r>
  <r>
    <s v="ID2555"/>
    <d v="2021-12-29T00:00:00"/>
    <x v="2"/>
    <x v="4"/>
    <s v="N"/>
    <x v="1"/>
    <s v=""/>
    <d v="1900-04-15T10:02:23"/>
    <s v=""/>
    <x v="6"/>
    <d v="2021-12-29T00:00:00"/>
    <x v="2"/>
  </r>
  <r>
    <s v="ID2556"/>
    <d v="2021-12-30T00:00:00"/>
    <x v="4"/>
    <x v="1"/>
    <s v="N"/>
    <x v="1"/>
    <s v=""/>
    <d v="1900-04-15T11:02:23"/>
    <s v=""/>
    <x v="6"/>
    <d v="2021-12-30T00:00:00"/>
    <x v="2"/>
  </r>
  <r>
    <s v="ID2557"/>
    <d v="2021-12-31T00:00:00"/>
    <x v="1"/>
    <x v="1"/>
    <s v="Y"/>
    <x v="0"/>
    <n v="102"/>
    <d v="1900-04-15T12:02:23"/>
    <n v="4"/>
    <x v="6"/>
    <d v="2021-12-31T00:00:00"/>
    <x v="2"/>
  </r>
  <r>
    <s v="ID2558"/>
    <d v="2022-01-01T00:00:00"/>
    <x v="1"/>
    <x v="1"/>
    <s v="Y"/>
    <x v="0"/>
    <n v="82"/>
    <d v="1900-04-15T13:02:23"/>
    <n v="3"/>
    <x v="6"/>
    <d v="2022-01-01T00:00:00"/>
    <x v="2"/>
  </r>
  <r>
    <s v="ID2559"/>
    <d v="2022-01-02T00:00:00"/>
    <x v="5"/>
    <x v="4"/>
    <s v="Y"/>
    <x v="1"/>
    <n v="24"/>
    <d v="1900-04-15T14:02:23"/>
    <n v="5"/>
    <x v="6"/>
    <d v="2022-01-02T00:00:00"/>
    <x v="2"/>
  </r>
  <r>
    <s v="ID2560"/>
    <d v="2022-01-03T00:00:00"/>
    <x v="2"/>
    <x v="3"/>
    <s v="Y"/>
    <x v="0"/>
    <n v="10"/>
    <d v="1900-04-15T15:02:23"/>
    <n v="5"/>
    <x v="6"/>
    <d v="2022-01-03T00:00:00"/>
    <x v="2"/>
  </r>
  <r>
    <s v="ID2561"/>
    <d v="2022-01-04T00:00:00"/>
    <x v="4"/>
    <x v="2"/>
    <s v="N"/>
    <x v="1"/>
    <s v=""/>
    <d v="1900-04-15T16:02:23"/>
    <s v=""/>
    <x v="6"/>
    <d v="2022-01-04T00:00:00"/>
    <x v="2"/>
  </r>
  <r>
    <s v="ID2562"/>
    <d v="2022-01-05T00:00:00"/>
    <x v="2"/>
    <x v="4"/>
    <s v="Y"/>
    <x v="0"/>
    <n v="80"/>
    <d v="1900-04-15T17:02:23"/>
    <n v="1"/>
    <x v="6"/>
    <d v="2022-01-05T00:00:00"/>
    <x v="2"/>
  </r>
  <r>
    <s v="ID2563"/>
    <d v="2022-01-06T00:00:00"/>
    <x v="2"/>
    <x v="1"/>
    <s v="Y"/>
    <x v="0"/>
    <n v="63"/>
    <d v="1900-04-15T18:02:23"/>
    <n v="4"/>
    <x v="6"/>
    <d v="2022-01-06T00:00:00"/>
    <x v="2"/>
  </r>
  <r>
    <s v="ID2564"/>
    <d v="2022-01-07T00:00:00"/>
    <x v="3"/>
    <x v="0"/>
    <s v="Y"/>
    <x v="0"/>
    <n v="43"/>
    <d v="1900-04-15T19:02:23"/>
    <n v="4"/>
    <x v="6"/>
    <d v="2022-01-07T00:00:00"/>
    <x v="2"/>
  </r>
  <r>
    <s v="ID2565"/>
    <d v="2022-01-08T00:00:00"/>
    <x v="7"/>
    <x v="2"/>
    <s v="N"/>
    <x v="1"/>
    <s v=""/>
    <d v="1900-04-15T20:02:23"/>
    <s v=""/>
    <x v="6"/>
    <d v="2022-01-08T00:00:00"/>
    <x v="2"/>
  </r>
  <r>
    <s v="ID2566"/>
    <d v="2022-01-09T00:00:00"/>
    <x v="0"/>
    <x v="2"/>
    <s v="Y"/>
    <x v="0"/>
    <n v="87"/>
    <d v="1900-04-15T21:02:23"/>
    <n v="4"/>
    <x v="6"/>
    <d v="2022-01-09T00:00:00"/>
    <x v="2"/>
  </r>
  <r>
    <s v="ID2567"/>
    <d v="2022-01-10T00:00:00"/>
    <x v="5"/>
    <x v="1"/>
    <s v="Y"/>
    <x v="0"/>
    <n v="125"/>
    <d v="1900-04-15T22:02:23"/>
    <n v="4"/>
    <x v="6"/>
    <d v="2022-01-10T00:00:00"/>
    <x v="2"/>
  </r>
  <r>
    <s v="ID2568"/>
    <d v="2022-01-11T00:00:00"/>
    <x v="2"/>
    <x v="2"/>
    <s v="Y"/>
    <x v="0"/>
    <n v="56"/>
    <d v="1900-04-15T23:02:23"/>
    <n v="1"/>
    <x v="6"/>
    <d v="2022-01-11T00:00:00"/>
    <x v="2"/>
  </r>
  <r>
    <s v="ID2569"/>
    <d v="2022-01-12T00:00:00"/>
    <x v="3"/>
    <x v="2"/>
    <s v="Y"/>
    <x v="0"/>
    <n v="88"/>
    <d v="1900-04-16T00:02:23"/>
    <n v="3"/>
    <x v="6"/>
    <d v="2022-01-12T00:00:00"/>
    <x v="2"/>
  </r>
  <r>
    <s v="ID2570"/>
    <d v="2022-01-13T00:00:00"/>
    <x v="4"/>
    <x v="2"/>
    <s v="Y"/>
    <x v="0"/>
    <n v="45"/>
    <d v="1900-04-16T01:02:23"/>
    <n v="4"/>
    <x v="6"/>
    <d v="2022-01-13T00:00:00"/>
    <x v="2"/>
  </r>
  <r>
    <s v="ID2571"/>
    <d v="2022-01-14T00:00:00"/>
    <x v="7"/>
    <x v="1"/>
    <s v="Y"/>
    <x v="0"/>
    <n v="24"/>
    <d v="1900-04-16T02:02:23"/>
    <n v="4"/>
    <x v="6"/>
    <d v="2022-01-14T00:00:00"/>
    <x v="2"/>
  </r>
  <r>
    <s v="ID2572"/>
    <d v="2022-01-15T00:00:00"/>
    <x v="4"/>
    <x v="0"/>
    <s v="Y"/>
    <x v="0"/>
    <n v="23"/>
    <d v="1900-04-16T03:02:23"/>
    <n v="5"/>
    <x v="6"/>
    <d v="2022-01-15T00:00:00"/>
    <x v="2"/>
  </r>
  <r>
    <s v="ID2573"/>
    <d v="2022-01-16T00:00:00"/>
    <x v="1"/>
    <x v="2"/>
    <s v="Y"/>
    <x v="0"/>
    <n v="66"/>
    <d v="1900-04-16T04:02:23"/>
    <n v="5"/>
    <x v="6"/>
    <d v="2022-01-16T00:00:00"/>
    <x v="2"/>
  </r>
  <r>
    <s v="ID2574"/>
    <d v="2022-01-17T00:00:00"/>
    <x v="6"/>
    <x v="3"/>
    <s v="N"/>
    <x v="1"/>
    <s v=""/>
    <d v="1900-04-16T05:02:23"/>
    <s v=""/>
    <x v="6"/>
    <d v="2022-01-17T00:00:00"/>
    <x v="2"/>
  </r>
  <r>
    <s v="ID2575"/>
    <d v="2022-01-18T00:00:00"/>
    <x v="5"/>
    <x v="4"/>
    <s v="Y"/>
    <x v="0"/>
    <n v="67"/>
    <d v="1900-04-16T06:02:23"/>
    <n v="4"/>
    <x v="6"/>
    <d v="2022-01-18T00:00:00"/>
    <x v="2"/>
  </r>
  <r>
    <s v="ID2576"/>
    <d v="2022-01-19T00:00:00"/>
    <x v="1"/>
    <x v="1"/>
    <s v="Y"/>
    <x v="0"/>
    <n v="39"/>
    <d v="1900-04-16T07:02:23"/>
    <n v="1"/>
    <x v="6"/>
    <d v="2022-01-19T00:00:00"/>
    <x v="2"/>
  </r>
  <r>
    <s v="ID2577"/>
    <d v="2022-01-20T00:00:00"/>
    <x v="1"/>
    <x v="4"/>
    <s v="Y"/>
    <x v="0"/>
    <n v="70"/>
    <d v="1900-04-16T08:02:23"/>
    <n v="1"/>
    <x v="6"/>
    <d v="2022-01-20T00:00:00"/>
    <x v="2"/>
  </r>
  <r>
    <s v="ID2578"/>
    <d v="2022-01-21T00:00:00"/>
    <x v="4"/>
    <x v="3"/>
    <s v="Y"/>
    <x v="0"/>
    <n v="40"/>
    <d v="1900-04-16T09:02:23"/>
    <n v="5"/>
    <x v="6"/>
    <d v="2022-01-21T00:00:00"/>
    <x v="2"/>
  </r>
  <r>
    <s v="ID2579"/>
    <d v="2022-01-22T00:00:00"/>
    <x v="2"/>
    <x v="0"/>
    <s v="N"/>
    <x v="1"/>
    <s v=""/>
    <d v="1900-04-16T10:02:23"/>
    <s v=""/>
    <x v="6"/>
    <d v="2022-01-22T00:00:00"/>
    <x v="2"/>
  </r>
  <r>
    <s v="ID2580"/>
    <d v="2022-01-23T00:00:00"/>
    <x v="6"/>
    <x v="3"/>
    <s v="Y"/>
    <x v="0"/>
    <n v="28"/>
    <d v="1900-04-16T11:02:23"/>
    <n v="3"/>
    <x v="6"/>
    <d v="2022-01-23T00:00:00"/>
    <x v="2"/>
  </r>
  <r>
    <s v="ID2581"/>
    <d v="2022-01-24T00:00:00"/>
    <x v="5"/>
    <x v="1"/>
    <s v="Y"/>
    <x v="0"/>
    <n v="107"/>
    <d v="1900-04-16T12:02:23"/>
    <n v="2"/>
    <x v="6"/>
    <d v="2022-01-24T00:00:00"/>
    <x v="2"/>
  </r>
  <r>
    <s v="ID2582"/>
    <d v="2022-01-25T00:00:00"/>
    <x v="2"/>
    <x v="2"/>
    <s v="Y"/>
    <x v="0"/>
    <n v="62"/>
    <d v="1900-04-16T13:02:23"/>
    <n v="4"/>
    <x v="6"/>
    <d v="2022-01-25T00:00:00"/>
    <x v="2"/>
  </r>
  <r>
    <s v="ID2583"/>
    <d v="2022-01-26T00:00:00"/>
    <x v="0"/>
    <x v="1"/>
    <s v="Y"/>
    <x v="0"/>
    <n v="80"/>
    <d v="1900-04-16T14:02:23"/>
    <n v="4"/>
    <x v="6"/>
    <d v="2022-01-26T00:00:00"/>
    <x v="2"/>
  </r>
  <r>
    <s v="ID2584"/>
    <d v="2022-01-27T00:00:00"/>
    <x v="2"/>
    <x v="0"/>
    <s v="Y"/>
    <x v="0"/>
    <n v="63"/>
    <d v="1900-04-16T15:02:23"/>
    <n v="3"/>
    <x v="6"/>
    <d v="2022-01-27T00:00:00"/>
    <x v="2"/>
  </r>
  <r>
    <s v="ID2585"/>
    <d v="2022-01-28T00:00:00"/>
    <x v="1"/>
    <x v="1"/>
    <s v="Y"/>
    <x v="0"/>
    <n v="36"/>
    <d v="1900-04-16T16:02:23"/>
    <n v="3"/>
    <x v="6"/>
    <d v="2022-01-28T00:00:00"/>
    <x v="2"/>
  </r>
  <r>
    <s v="ID2586"/>
    <d v="2022-01-29T00:00:00"/>
    <x v="7"/>
    <x v="0"/>
    <s v="Y"/>
    <x v="0"/>
    <n v="64"/>
    <d v="1900-04-16T17:02:23"/>
    <n v="3"/>
    <x v="6"/>
    <d v="2022-01-29T00:00:00"/>
    <x v="2"/>
  </r>
  <r>
    <s v="ID2587"/>
    <d v="2022-01-30T00:00:00"/>
    <x v="3"/>
    <x v="0"/>
    <s v="Y"/>
    <x v="0"/>
    <n v="110"/>
    <d v="1900-04-16T18:02:23"/>
    <n v="3"/>
    <x v="6"/>
    <d v="2022-01-30T00:00:00"/>
    <x v="2"/>
  </r>
  <r>
    <s v="ID2588"/>
    <d v="2022-01-31T00:00:00"/>
    <x v="4"/>
    <x v="3"/>
    <s v="Y"/>
    <x v="0"/>
    <n v="43"/>
    <d v="1900-04-16T19:02:23"/>
    <n v="3"/>
    <x v="6"/>
    <d v="2022-01-31T00:00:00"/>
    <x v="2"/>
  </r>
  <r>
    <s v="ID2589"/>
    <d v="2022-02-01T00:00:00"/>
    <x v="4"/>
    <x v="1"/>
    <s v="Y"/>
    <x v="0"/>
    <n v="76"/>
    <d v="1900-04-16T20:02:23"/>
    <n v="5"/>
    <x v="6"/>
    <d v="2022-02-01T00:00:00"/>
    <x v="2"/>
  </r>
  <r>
    <s v="ID2590"/>
    <d v="2022-02-02T00:00:00"/>
    <x v="5"/>
    <x v="1"/>
    <s v="Y"/>
    <x v="0"/>
    <n v="45"/>
    <d v="1900-04-16T21:02:23"/>
    <n v="2"/>
    <x v="6"/>
    <d v="2022-02-02T00:00:00"/>
    <x v="2"/>
  </r>
  <r>
    <s v="ID2591"/>
    <d v="2022-02-03T00:00:00"/>
    <x v="6"/>
    <x v="4"/>
    <s v="Y"/>
    <x v="1"/>
    <n v="109"/>
    <d v="1900-04-16T22:02:23"/>
    <n v="3"/>
    <x v="6"/>
    <d v="2022-02-03T00:00:00"/>
    <x v="2"/>
  </r>
  <r>
    <s v="ID2592"/>
    <d v="2022-02-04T00:00:00"/>
    <x v="5"/>
    <x v="4"/>
    <s v="Y"/>
    <x v="0"/>
    <n v="68"/>
    <d v="1900-04-16T23:02:23"/>
    <n v="4"/>
    <x v="6"/>
    <d v="2022-02-04T00:00:00"/>
    <x v="2"/>
  </r>
  <r>
    <s v="ID2593"/>
    <d v="2022-02-05T00:00:00"/>
    <x v="3"/>
    <x v="0"/>
    <s v="Y"/>
    <x v="1"/>
    <n v="99"/>
    <d v="1900-04-17T00:02:23"/>
    <n v="1"/>
    <x v="6"/>
    <d v="2022-02-05T00:00:00"/>
    <x v="2"/>
  </r>
  <r>
    <s v="ID2594"/>
    <d v="2022-02-06T00:00:00"/>
    <x v="7"/>
    <x v="0"/>
    <s v="Y"/>
    <x v="0"/>
    <n v="27"/>
    <d v="1900-04-17T01:02:23"/>
    <n v="4"/>
    <x v="6"/>
    <d v="2022-02-06T00:00:00"/>
    <x v="2"/>
  </r>
  <r>
    <s v="ID2595"/>
    <d v="2022-02-07T00:00:00"/>
    <x v="3"/>
    <x v="4"/>
    <s v="Y"/>
    <x v="0"/>
    <n v="14"/>
    <d v="1900-04-17T02:02:23"/>
    <n v="3"/>
    <x v="6"/>
    <d v="2022-02-07T00:00:00"/>
    <x v="3"/>
  </r>
  <r>
    <s v="ID2596"/>
    <d v="2022-02-08T00:00:00"/>
    <x v="3"/>
    <x v="3"/>
    <s v="Y"/>
    <x v="0"/>
    <n v="81"/>
    <d v="1900-04-17T03:02:23"/>
    <n v="3"/>
    <x v="6"/>
    <d v="2022-02-08T00:00:00"/>
    <x v="3"/>
  </r>
  <r>
    <s v="ID2597"/>
    <d v="2022-02-09T00:00:00"/>
    <x v="7"/>
    <x v="3"/>
    <s v="Y"/>
    <x v="0"/>
    <n v="24"/>
    <d v="1900-04-17T04:02:23"/>
    <n v="3"/>
    <x v="6"/>
    <d v="2022-02-09T00:00:00"/>
    <x v="3"/>
  </r>
  <r>
    <s v="ID2598"/>
    <d v="2022-02-10T00:00:00"/>
    <x v="7"/>
    <x v="0"/>
    <s v="Y"/>
    <x v="0"/>
    <n v="13"/>
    <d v="1900-04-17T05:02:23"/>
    <n v="1"/>
    <x v="6"/>
    <d v="2022-02-10T00:00:00"/>
    <x v="3"/>
  </r>
  <r>
    <s v="ID2599"/>
    <d v="2022-02-11T00:00:00"/>
    <x v="1"/>
    <x v="1"/>
    <s v="Y"/>
    <x v="0"/>
    <n v="89"/>
    <d v="1900-04-17T06:02:23"/>
    <n v="1"/>
    <x v="6"/>
    <d v="2022-02-11T00:00:00"/>
    <x v="3"/>
  </r>
  <r>
    <s v="ID2600"/>
    <d v="2022-02-12T00:00:00"/>
    <x v="1"/>
    <x v="4"/>
    <s v="Y"/>
    <x v="0"/>
    <n v="103"/>
    <d v="1900-04-17T07:02:23"/>
    <n v="4"/>
    <x v="6"/>
    <d v="2022-02-12T00:00:00"/>
    <x v="3"/>
  </r>
  <r>
    <s v="ID2601"/>
    <d v="2022-02-13T00:00:00"/>
    <x v="4"/>
    <x v="2"/>
    <s v="Y"/>
    <x v="0"/>
    <n v="103"/>
    <d v="1900-04-17T08:02:23"/>
    <n v="3"/>
    <x v="6"/>
    <d v="2022-02-13T00:00:00"/>
    <x v="3"/>
  </r>
  <r>
    <s v="ID2602"/>
    <d v="2022-02-14T00:00:00"/>
    <x v="3"/>
    <x v="2"/>
    <s v="N"/>
    <x v="1"/>
    <s v=""/>
    <d v="1900-04-17T09:02:23"/>
    <s v=""/>
    <x v="6"/>
    <d v="2022-02-14T00:00:00"/>
    <x v="3"/>
  </r>
  <r>
    <s v="ID2603"/>
    <d v="2022-02-15T00:00:00"/>
    <x v="2"/>
    <x v="0"/>
    <s v="Y"/>
    <x v="1"/>
    <n v="59"/>
    <d v="1900-04-17T10:02:23"/>
    <n v="3"/>
    <x v="6"/>
    <d v="2022-02-15T00:00:00"/>
    <x v="3"/>
  </r>
  <r>
    <s v="ID2604"/>
    <d v="2022-02-16T00:00:00"/>
    <x v="5"/>
    <x v="2"/>
    <s v="Y"/>
    <x v="0"/>
    <n v="113"/>
    <d v="1900-04-17T11:02:23"/>
    <n v="3"/>
    <x v="6"/>
    <d v="2022-02-16T00:00:00"/>
    <x v="3"/>
  </r>
  <r>
    <s v="ID2605"/>
    <d v="2022-02-17T00:00:00"/>
    <x v="0"/>
    <x v="0"/>
    <s v="Y"/>
    <x v="0"/>
    <n v="69"/>
    <d v="1900-04-17T12:02:23"/>
    <n v="2"/>
    <x v="6"/>
    <d v="2022-02-17T00:00:00"/>
    <x v="3"/>
  </r>
  <r>
    <s v="ID2606"/>
    <d v="2022-02-18T00:00:00"/>
    <x v="0"/>
    <x v="1"/>
    <s v="Y"/>
    <x v="0"/>
    <n v="69"/>
    <d v="1900-04-17T13:02:23"/>
    <n v="2"/>
    <x v="6"/>
    <d v="2022-02-18T00:00:00"/>
    <x v="3"/>
  </r>
  <r>
    <s v="ID2607"/>
    <d v="2022-02-19T00:00:00"/>
    <x v="1"/>
    <x v="1"/>
    <s v="Y"/>
    <x v="1"/>
    <n v="11"/>
    <d v="1900-04-17T14:02:23"/>
    <n v="4"/>
    <x v="6"/>
    <d v="2022-02-19T00:00:00"/>
    <x v="3"/>
  </r>
  <r>
    <s v="ID2608"/>
    <d v="2022-02-20T00:00:00"/>
    <x v="7"/>
    <x v="0"/>
    <s v="Y"/>
    <x v="0"/>
    <n v="75"/>
    <d v="1900-04-17T15:02:23"/>
    <n v="2"/>
    <x v="6"/>
    <d v="2022-02-20T00:00:00"/>
    <x v="3"/>
  </r>
  <r>
    <s v="ID2609"/>
    <d v="2022-02-21T00:00:00"/>
    <x v="4"/>
    <x v="1"/>
    <s v="Y"/>
    <x v="1"/>
    <n v="24"/>
    <d v="1900-04-17T16:02:23"/>
    <n v="5"/>
    <x v="6"/>
    <d v="2022-02-21T00:00:00"/>
    <x v="3"/>
  </r>
  <r>
    <s v="ID2610"/>
    <d v="2022-02-22T00:00:00"/>
    <x v="1"/>
    <x v="3"/>
    <s v="Y"/>
    <x v="0"/>
    <n v="124"/>
    <d v="1900-04-17T17:02:23"/>
    <n v="3"/>
    <x v="6"/>
    <d v="2022-02-22T00:00:00"/>
    <x v="3"/>
  </r>
  <r>
    <s v="ID2611"/>
    <d v="2022-02-23T00:00:00"/>
    <x v="3"/>
    <x v="3"/>
    <s v="Y"/>
    <x v="0"/>
    <n v="32"/>
    <d v="1900-04-17T18:02:23"/>
    <n v="5"/>
    <x v="6"/>
    <d v="2022-02-23T00:00:00"/>
    <x v="3"/>
  </r>
  <r>
    <s v="ID2612"/>
    <d v="2022-02-24T00:00:00"/>
    <x v="2"/>
    <x v="3"/>
    <s v="Y"/>
    <x v="0"/>
    <n v="105"/>
    <d v="1900-04-17T19:02:23"/>
    <n v="5"/>
    <x v="6"/>
    <d v="2022-02-24T00:00:00"/>
    <x v="3"/>
  </r>
  <r>
    <s v="ID2613"/>
    <d v="2022-02-25T00:00:00"/>
    <x v="1"/>
    <x v="1"/>
    <s v="N"/>
    <x v="1"/>
    <s v=""/>
    <d v="1900-04-17T20:02:23"/>
    <s v=""/>
    <x v="6"/>
    <d v="2022-02-25T00:00:00"/>
    <x v="3"/>
  </r>
  <r>
    <s v="ID2614"/>
    <d v="2022-02-26T00:00:00"/>
    <x v="4"/>
    <x v="2"/>
    <s v="Y"/>
    <x v="0"/>
    <n v="94"/>
    <d v="1900-04-17T21:02:23"/>
    <n v="4"/>
    <x v="6"/>
    <d v="2022-02-26T00:00:00"/>
    <x v="3"/>
  </r>
  <r>
    <s v="ID2615"/>
    <d v="2022-02-27T00:00:00"/>
    <x v="5"/>
    <x v="0"/>
    <s v="Y"/>
    <x v="0"/>
    <n v="107"/>
    <d v="1900-04-17T22:02:23"/>
    <n v="4"/>
    <x v="6"/>
    <d v="2022-02-27T00:00:00"/>
    <x v="3"/>
  </r>
  <r>
    <s v="ID2616"/>
    <d v="2022-02-28T00:00:00"/>
    <x v="0"/>
    <x v="3"/>
    <s v="Y"/>
    <x v="0"/>
    <n v="79"/>
    <d v="1900-04-17T23:02:23"/>
    <n v="5"/>
    <x v="6"/>
    <d v="2022-02-28T00:00:00"/>
    <x v="3"/>
  </r>
  <r>
    <s v="ID2617"/>
    <d v="2022-03-01T00:00:00"/>
    <x v="7"/>
    <x v="0"/>
    <s v="N"/>
    <x v="1"/>
    <s v=""/>
    <d v="1900-04-18T00:02:23"/>
    <s v=""/>
    <x v="6"/>
    <d v="2022-03-01T00:00:00"/>
    <x v="3"/>
  </r>
  <r>
    <s v="ID2618"/>
    <d v="2022-03-02T00:00:00"/>
    <x v="1"/>
    <x v="3"/>
    <s v="Y"/>
    <x v="0"/>
    <n v="59"/>
    <d v="1900-04-18T01:02:23"/>
    <n v="4"/>
    <x v="6"/>
    <d v="2022-03-02T00:00:00"/>
    <x v="3"/>
  </r>
  <r>
    <s v="ID2619"/>
    <d v="2022-03-03T00:00:00"/>
    <x v="7"/>
    <x v="1"/>
    <s v="Y"/>
    <x v="1"/>
    <n v="117"/>
    <d v="1900-04-18T02:02:23"/>
    <n v="3"/>
    <x v="6"/>
    <d v="2022-03-03T00:00:00"/>
    <x v="3"/>
  </r>
  <r>
    <s v="ID2620"/>
    <d v="2022-03-04T00:00:00"/>
    <x v="6"/>
    <x v="4"/>
    <s v="Y"/>
    <x v="0"/>
    <n v="37"/>
    <d v="1900-04-18T03:02:23"/>
    <n v="3"/>
    <x v="6"/>
    <d v="2022-03-04T00:00:00"/>
    <x v="3"/>
  </r>
  <r>
    <s v="ID2621"/>
    <d v="2022-03-05T00:00:00"/>
    <x v="7"/>
    <x v="3"/>
    <s v="Y"/>
    <x v="0"/>
    <n v="94"/>
    <d v="1900-04-18T04:02:23"/>
    <n v="4"/>
    <x v="6"/>
    <d v="2022-03-05T00:00:00"/>
    <x v="3"/>
  </r>
  <r>
    <s v="ID2622"/>
    <d v="2022-03-06T00:00:00"/>
    <x v="1"/>
    <x v="1"/>
    <s v="Y"/>
    <x v="0"/>
    <n v="120"/>
    <d v="1900-04-18T05:02:23"/>
    <n v="1"/>
    <x v="6"/>
    <d v="2022-03-06T00:00:00"/>
    <x v="3"/>
  </r>
  <r>
    <s v="ID2623"/>
    <d v="2022-03-07T00:00:00"/>
    <x v="4"/>
    <x v="0"/>
    <s v="N"/>
    <x v="1"/>
    <s v=""/>
    <d v="1900-04-18T06:02:23"/>
    <s v=""/>
    <x v="6"/>
    <d v="2022-03-07T00:00:00"/>
    <x v="3"/>
  </r>
  <r>
    <s v="ID2624"/>
    <d v="2022-03-08T00:00:00"/>
    <x v="6"/>
    <x v="4"/>
    <s v="Y"/>
    <x v="0"/>
    <n v="50"/>
    <d v="1900-04-18T07:02:23"/>
    <n v="2"/>
    <x v="6"/>
    <d v="2022-03-08T00:00:00"/>
    <x v="3"/>
  </r>
  <r>
    <s v="ID2625"/>
    <d v="2022-03-09T00:00:00"/>
    <x v="1"/>
    <x v="2"/>
    <s v="Y"/>
    <x v="0"/>
    <n v="47"/>
    <d v="1900-04-18T08:02:23"/>
    <n v="5"/>
    <x v="6"/>
    <d v="2022-03-09T00:00:00"/>
    <x v="3"/>
  </r>
  <r>
    <s v="ID2626"/>
    <d v="2022-03-10T00:00:00"/>
    <x v="2"/>
    <x v="4"/>
    <s v="N"/>
    <x v="1"/>
    <s v=""/>
    <d v="1900-04-18T09:02:23"/>
    <s v=""/>
    <x v="6"/>
    <d v="2022-03-10T00:00:00"/>
    <x v="3"/>
  </r>
  <r>
    <s v="ID2627"/>
    <d v="2022-03-11T00:00:00"/>
    <x v="7"/>
    <x v="3"/>
    <s v="Y"/>
    <x v="0"/>
    <n v="118"/>
    <d v="1900-04-18T10:02:23"/>
    <n v="5"/>
    <x v="6"/>
    <d v="2022-03-11T00:00:00"/>
    <x v="3"/>
  </r>
  <r>
    <s v="ID2628"/>
    <d v="2022-03-12T00:00:00"/>
    <x v="1"/>
    <x v="3"/>
    <s v="N"/>
    <x v="1"/>
    <s v=""/>
    <d v="1900-04-18T11:02:23"/>
    <s v=""/>
    <x v="6"/>
    <d v="2022-03-12T00:00:00"/>
    <x v="3"/>
  </r>
  <r>
    <s v="ID2629"/>
    <d v="2022-03-13T00:00:00"/>
    <x v="3"/>
    <x v="1"/>
    <s v="N"/>
    <x v="1"/>
    <s v=""/>
    <d v="1900-04-18T12:02:23"/>
    <s v=""/>
    <x v="6"/>
    <d v="2022-03-13T00:00:00"/>
    <x v="3"/>
  </r>
  <r>
    <s v="ID2630"/>
    <d v="2022-03-14T00:00:00"/>
    <x v="4"/>
    <x v="1"/>
    <s v="Y"/>
    <x v="0"/>
    <n v="14"/>
    <d v="1900-04-18T13:02:23"/>
    <n v="5"/>
    <x v="6"/>
    <d v="2022-03-14T00:00:00"/>
    <x v="3"/>
  </r>
  <r>
    <s v="ID2631"/>
    <d v="2022-03-15T00:00:00"/>
    <x v="7"/>
    <x v="1"/>
    <s v="Y"/>
    <x v="0"/>
    <n v="88"/>
    <d v="1900-04-18T14:02:23"/>
    <n v="3"/>
    <x v="6"/>
    <d v="2022-03-15T00:00:00"/>
    <x v="3"/>
  </r>
  <r>
    <s v="ID2632"/>
    <d v="2022-03-16T00:00:00"/>
    <x v="5"/>
    <x v="4"/>
    <s v="Y"/>
    <x v="0"/>
    <n v="124"/>
    <d v="1900-04-18T15:02:23"/>
    <n v="4"/>
    <x v="6"/>
    <d v="2022-03-16T00:00:00"/>
    <x v="3"/>
  </r>
  <r>
    <s v="ID2633"/>
    <d v="2022-03-17T00:00:00"/>
    <x v="0"/>
    <x v="2"/>
    <s v="Y"/>
    <x v="0"/>
    <n v="18"/>
    <d v="1900-04-18T16:02:23"/>
    <n v="5"/>
    <x v="6"/>
    <d v="2022-03-17T00:00:00"/>
    <x v="3"/>
  </r>
  <r>
    <s v="ID2634"/>
    <d v="2022-03-18T00:00:00"/>
    <x v="7"/>
    <x v="3"/>
    <s v="Y"/>
    <x v="0"/>
    <n v="22"/>
    <d v="1900-04-18T17:02:23"/>
    <n v="3"/>
    <x v="6"/>
    <d v="2022-03-18T00:00:00"/>
    <x v="3"/>
  </r>
  <r>
    <s v="ID2635"/>
    <d v="2022-03-19T00:00:00"/>
    <x v="4"/>
    <x v="1"/>
    <s v="N"/>
    <x v="1"/>
    <s v=""/>
    <d v="1900-04-18T18:02:23"/>
    <s v=""/>
    <x v="6"/>
    <d v="2022-03-19T00:00:00"/>
    <x v="3"/>
  </r>
  <r>
    <s v="ID2636"/>
    <d v="2022-03-20T00:00:00"/>
    <x v="1"/>
    <x v="4"/>
    <s v="Y"/>
    <x v="0"/>
    <n v="94"/>
    <d v="1900-04-18T19:02:23"/>
    <n v="5"/>
    <x v="6"/>
    <d v="2022-03-20T00:00:00"/>
    <x v="3"/>
  </r>
  <r>
    <s v="ID2637"/>
    <d v="2022-03-21T00:00:00"/>
    <x v="1"/>
    <x v="1"/>
    <s v="Y"/>
    <x v="1"/>
    <n v="54"/>
    <d v="1900-04-18T20:02:23"/>
    <n v="3"/>
    <x v="6"/>
    <d v="2022-03-21T00:00:00"/>
    <x v="3"/>
  </r>
  <r>
    <s v="ID2638"/>
    <d v="2022-03-22T00:00:00"/>
    <x v="3"/>
    <x v="0"/>
    <s v="Y"/>
    <x v="1"/>
    <n v="44"/>
    <d v="1900-04-18T21:02:23"/>
    <n v="5"/>
    <x v="6"/>
    <d v="2022-03-22T00:00:00"/>
    <x v="3"/>
  </r>
  <r>
    <s v="ID2639"/>
    <d v="2022-03-23T00:00:00"/>
    <x v="3"/>
    <x v="3"/>
    <s v="Y"/>
    <x v="0"/>
    <n v="28"/>
    <d v="1900-04-18T22:02:23"/>
    <n v="3"/>
    <x v="6"/>
    <d v="2022-03-23T00:00:00"/>
    <x v="3"/>
  </r>
  <r>
    <s v="ID2640"/>
    <d v="2022-03-24T00:00:00"/>
    <x v="4"/>
    <x v="2"/>
    <s v="Y"/>
    <x v="0"/>
    <n v="103"/>
    <d v="1900-04-18T23:02:23"/>
    <n v="3"/>
    <x v="6"/>
    <d v="2022-03-24T00:00:00"/>
    <x v="3"/>
  </r>
  <r>
    <s v="ID2641"/>
    <d v="2022-03-25T00:00:00"/>
    <x v="5"/>
    <x v="1"/>
    <s v="Y"/>
    <x v="0"/>
    <n v="25"/>
    <d v="1900-04-19T00:02:23"/>
    <n v="4"/>
    <x v="6"/>
    <d v="2022-03-25T00:00:00"/>
    <x v="3"/>
  </r>
  <r>
    <s v="ID2642"/>
    <d v="2022-03-26T00:00:00"/>
    <x v="1"/>
    <x v="4"/>
    <s v="N"/>
    <x v="1"/>
    <s v=""/>
    <d v="1900-04-19T01:02:23"/>
    <s v=""/>
    <x v="6"/>
    <d v="2022-03-26T00:00:00"/>
    <x v="3"/>
  </r>
  <r>
    <s v="ID2643"/>
    <d v="2022-03-27T00:00:00"/>
    <x v="4"/>
    <x v="4"/>
    <s v="Y"/>
    <x v="0"/>
    <n v="84"/>
    <d v="1900-04-19T02:02:23"/>
    <n v="3"/>
    <x v="6"/>
    <d v="2022-03-27T00:00:00"/>
    <x v="3"/>
  </r>
  <r>
    <s v="ID2644"/>
    <d v="2022-03-28T00:00:00"/>
    <x v="7"/>
    <x v="4"/>
    <s v="Y"/>
    <x v="0"/>
    <n v="36"/>
    <d v="1900-04-19T03:02:23"/>
    <n v="4"/>
    <x v="6"/>
    <d v="2022-03-28T00:00:00"/>
    <x v="3"/>
  </r>
  <r>
    <s v="ID2645"/>
    <d v="2022-03-29T00:00:00"/>
    <x v="1"/>
    <x v="2"/>
    <s v="N"/>
    <x v="1"/>
    <s v=""/>
    <d v="1900-04-19T04:02:23"/>
    <s v=""/>
    <x v="6"/>
    <d v="2022-03-29T00:00:00"/>
    <x v="3"/>
  </r>
  <r>
    <s v="ID2646"/>
    <d v="2022-03-30T00:00:00"/>
    <x v="2"/>
    <x v="2"/>
    <s v="Y"/>
    <x v="0"/>
    <n v="42"/>
    <d v="1900-04-19T05:02:23"/>
    <n v="4"/>
    <x v="6"/>
    <d v="2022-03-30T00:00:00"/>
    <x v="3"/>
  </r>
  <r>
    <s v="ID2647"/>
    <d v="2022-03-31T00:00:00"/>
    <x v="7"/>
    <x v="4"/>
    <s v="Y"/>
    <x v="0"/>
    <n v="124"/>
    <d v="1900-04-19T06:02:23"/>
    <n v="3"/>
    <x v="6"/>
    <d v="2022-03-31T00:00:00"/>
    <x v="3"/>
  </r>
  <r>
    <s v="ID2648"/>
    <d v="2022-04-01T00:00:00"/>
    <x v="2"/>
    <x v="1"/>
    <s v="Y"/>
    <x v="0"/>
    <n v="99"/>
    <d v="1900-04-19T07:02:23"/>
    <n v="5"/>
    <x v="6"/>
    <d v="2022-04-01T00:00:00"/>
    <x v="3"/>
  </r>
  <r>
    <s v="ID2649"/>
    <d v="2022-04-02T00:00:00"/>
    <x v="0"/>
    <x v="4"/>
    <s v="Y"/>
    <x v="0"/>
    <n v="124"/>
    <d v="1900-04-19T08:02:23"/>
    <n v="5"/>
    <x v="6"/>
    <d v="2022-04-02T00:00:00"/>
    <x v="3"/>
  </r>
  <r>
    <s v="ID2650"/>
    <d v="2022-04-03T00:00:00"/>
    <x v="3"/>
    <x v="3"/>
    <s v="Y"/>
    <x v="0"/>
    <n v="55"/>
    <d v="1900-04-19T09:02:23"/>
    <n v="5"/>
    <x v="6"/>
    <d v="2022-04-03T00:00:00"/>
    <x v="3"/>
  </r>
  <r>
    <s v="ID2651"/>
    <d v="2022-04-04T00:00:00"/>
    <x v="7"/>
    <x v="3"/>
    <s v="N"/>
    <x v="1"/>
    <s v=""/>
    <d v="1900-04-19T10:02:23"/>
    <s v=""/>
    <x v="6"/>
    <d v="2022-04-04T00:00:00"/>
    <x v="3"/>
  </r>
  <r>
    <s v="ID2652"/>
    <d v="2022-04-05T00:00:00"/>
    <x v="4"/>
    <x v="2"/>
    <s v="N"/>
    <x v="1"/>
    <s v=""/>
    <d v="1900-04-19T11:02:23"/>
    <s v=""/>
    <x v="6"/>
    <d v="2022-04-05T00:00:00"/>
    <x v="3"/>
  </r>
  <r>
    <s v="ID2653"/>
    <d v="2022-04-06T00:00:00"/>
    <x v="3"/>
    <x v="3"/>
    <s v="Y"/>
    <x v="0"/>
    <n v="64"/>
    <d v="1900-04-19T12:02:23"/>
    <n v="2"/>
    <x v="7"/>
    <d v="2022-04-06T00:00:00"/>
    <x v="4"/>
  </r>
  <r>
    <s v="ID2654"/>
    <d v="2022-04-07T00:00:00"/>
    <x v="0"/>
    <x v="1"/>
    <s v="Y"/>
    <x v="0"/>
    <n v="82"/>
    <d v="1900-04-19T13:02:23"/>
    <n v="2"/>
    <x v="7"/>
    <d v="2022-04-07T00:00:00"/>
    <x v="4"/>
  </r>
  <r>
    <s v="ID2655"/>
    <d v="2022-04-08T00:00:00"/>
    <x v="0"/>
    <x v="4"/>
    <s v="Y"/>
    <x v="0"/>
    <n v="50"/>
    <d v="1900-04-19T14:02:23"/>
    <n v="4"/>
    <x v="7"/>
    <d v="2022-04-08T00:00:00"/>
    <x v="4"/>
  </r>
  <r>
    <s v="ID2656"/>
    <d v="2022-04-09T00:00:00"/>
    <x v="2"/>
    <x v="0"/>
    <s v="Y"/>
    <x v="0"/>
    <n v="100"/>
    <d v="1900-04-19T15:02:23"/>
    <n v="4"/>
    <x v="7"/>
    <d v="2022-04-09T00:00:00"/>
    <x v="4"/>
  </r>
  <r>
    <s v="ID2657"/>
    <d v="2022-04-10T00:00:00"/>
    <x v="4"/>
    <x v="3"/>
    <s v="Y"/>
    <x v="0"/>
    <n v="26"/>
    <d v="1900-04-19T16:02:23"/>
    <n v="3"/>
    <x v="7"/>
    <d v="2022-04-10T00:00:00"/>
    <x v="4"/>
  </r>
  <r>
    <s v="ID2658"/>
    <d v="2022-04-11T00:00:00"/>
    <x v="7"/>
    <x v="2"/>
    <s v="Y"/>
    <x v="0"/>
    <n v="75"/>
    <d v="1900-04-19T17:02:23"/>
    <n v="2"/>
    <x v="7"/>
    <d v="2022-04-11T00:00:00"/>
    <x v="4"/>
  </r>
  <r>
    <s v="ID2659"/>
    <d v="2022-04-12T00:00:00"/>
    <x v="3"/>
    <x v="1"/>
    <s v="Y"/>
    <x v="0"/>
    <n v="26"/>
    <d v="1900-04-19T18:02:23"/>
    <n v="3"/>
    <x v="7"/>
    <d v="2022-04-12T00:00:00"/>
    <x v="4"/>
  </r>
  <r>
    <s v="ID2660"/>
    <d v="2022-04-13T00:00:00"/>
    <x v="7"/>
    <x v="2"/>
    <s v="Y"/>
    <x v="0"/>
    <n v="21"/>
    <d v="1900-04-19T19:02:23"/>
    <n v="3"/>
    <x v="7"/>
    <d v="2022-04-13T00:00:00"/>
    <x v="4"/>
  </r>
  <r>
    <s v="ID2661"/>
    <d v="2022-04-14T00:00:00"/>
    <x v="2"/>
    <x v="3"/>
    <s v="Y"/>
    <x v="0"/>
    <n v="53"/>
    <d v="1900-04-19T20:02:23"/>
    <n v="1"/>
    <x v="7"/>
    <d v="2022-04-14T00:00:00"/>
    <x v="4"/>
  </r>
  <r>
    <s v="ID2662"/>
    <d v="2022-04-15T00:00:00"/>
    <x v="3"/>
    <x v="4"/>
    <s v="Y"/>
    <x v="0"/>
    <n v="109"/>
    <d v="1900-04-19T21:02:23"/>
    <n v="3"/>
    <x v="7"/>
    <d v="2022-04-15T00:00:00"/>
    <x v="4"/>
  </r>
  <r>
    <s v="ID2663"/>
    <d v="2022-04-16T00:00:00"/>
    <x v="1"/>
    <x v="4"/>
    <s v="Y"/>
    <x v="0"/>
    <n v="108"/>
    <d v="1900-04-19T22:02:23"/>
    <n v="3"/>
    <x v="7"/>
    <d v="2022-04-16T00:00:00"/>
    <x v="4"/>
  </r>
  <r>
    <s v="ID2664"/>
    <d v="2022-04-17T00:00:00"/>
    <x v="2"/>
    <x v="0"/>
    <s v="Y"/>
    <x v="0"/>
    <n v="58"/>
    <d v="1900-04-19T23:02:23"/>
    <n v="5"/>
    <x v="7"/>
    <d v="2022-04-17T00:00:00"/>
    <x v="4"/>
  </r>
  <r>
    <s v="ID2665"/>
    <d v="2022-04-18T00:00:00"/>
    <x v="2"/>
    <x v="2"/>
    <s v="Y"/>
    <x v="0"/>
    <n v="14"/>
    <d v="1900-04-20T00:02:23"/>
    <n v="5"/>
    <x v="7"/>
    <d v="2022-04-18T00:00:00"/>
    <x v="4"/>
  </r>
  <r>
    <s v="ID2666"/>
    <d v="2022-04-19T00:00:00"/>
    <x v="6"/>
    <x v="0"/>
    <s v="Y"/>
    <x v="0"/>
    <n v="74"/>
    <d v="1900-04-20T01:02:23"/>
    <n v="4"/>
    <x v="7"/>
    <d v="2022-04-19T00:00:00"/>
    <x v="4"/>
  </r>
  <r>
    <s v="ID2667"/>
    <d v="2022-04-20T00:00:00"/>
    <x v="4"/>
    <x v="0"/>
    <s v="N"/>
    <x v="1"/>
    <s v=""/>
    <d v="1900-04-20T02:02:23"/>
    <s v=""/>
    <x v="7"/>
    <d v="2022-04-20T00:00:00"/>
    <x v="4"/>
  </r>
  <r>
    <s v="ID2668"/>
    <d v="2022-04-21T00:00:00"/>
    <x v="4"/>
    <x v="4"/>
    <s v="Y"/>
    <x v="0"/>
    <n v="54"/>
    <d v="1900-04-20T03:02:23"/>
    <n v="5"/>
    <x v="7"/>
    <d v="2022-04-21T00:00:00"/>
    <x v="4"/>
  </r>
  <r>
    <s v="ID2669"/>
    <d v="2022-04-22T00:00:00"/>
    <x v="3"/>
    <x v="4"/>
    <s v="Y"/>
    <x v="0"/>
    <n v="18"/>
    <d v="1900-04-20T04:02:23"/>
    <n v="4"/>
    <x v="7"/>
    <d v="2022-04-22T00:00:00"/>
    <x v="4"/>
  </r>
  <r>
    <s v="ID2670"/>
    <d v="2022-04-23T00:00:00"/>
    <x v="5"/>
    <x v="2"/>
    <s v="Y"/>
    <x v="0"/>
    <n v="39"/>
    <d v="1900-04-20T05:02:23"/>
    <n v="3"/>
    <x v="7"/>
    <d v="2022-04-23T00:00:00"/>
    <x v="4"/>
  </r>
  <r>
    <s v="ID2671"/>
    <d v="2022-04-24T00:00:00"/>
    <x v="6"/>
    <x v="2"/>
    <s v="Y"/>
    <x v="0"/>
    <n v="31"/>
    <d v="1900-04-20T06:02:23"/>
    <n v="1"/>
    <x v="7"/>
    <d v="2022-04-24T00:00:00"/>
    <x v="4"/>
  </r>
  <r>
    <s v="ID2672"/>
    <d v="2022-04-25T00:00:00"/>
    <x v="0"/>
    <x v="1"/>
    <s v="Y"/>
    <x v="0"/>
    <n v="118"/>
    <d v="1900-04-20T07:02:23"/>
    <n v="3"/>
    <x v="7"/>
    <d v="2022-04-25T00:00:00"/>
    <x v="4"/>
  </r>
  <r>
    <s v="ID2673"/>
    <d v="2022-04-26T00:00:00"/>
    <x v="0"/>
    <x v="2"/>
    <s v="N"/>
    <x v="1"/>
    <s v=""/>
    <d v="1900-04-20T08:02:23"/>
    <s v=""/>
    <x v="7"/>
    <d v="2022-04-26T00:00:00"/>
    <x v="4"/>
  </r>
  <r>
    <s v="ID2674"/>
    <d v="2022-04-27T00:00:00"/>
    <x v="5"/>
    <x v="0"/>
    <s v="Y"/>
    <x v="0"/>
    <n v="118"/>
    <d v="1900-04-20T09:02:23"/>
    <n v="3"/>
    <x v="7"/>
    <d v="2022-04-27T00:00:00"/>
    <x v="4"/>
  </r>
  <r>
    <s v="ID2675"/>
    <d v="2022-04-28T00:00:00"/>
    <x v="4"/>
    <x v="2"/>
    <s v="Y"/>
    <x v="0"/>
    <n v="69"/>
    <d v="1900-04-20T10:02:23"/>
    <n v="4"/>
    <x v="7"/>
    <d v="2022-04-28T00:00:00"/>
    <x v="4"/>
  </r>
  <r>
    <s v="ID2676"/>
    <d v="2022-04-29T00:00:00"/>
    <x v="3"/>
    <x v="2"/>
    <s v="Y"/>
    <x v="0"/>
    <n v="125"/>
    <d v="1900-04-20T11:02:23"/>
    <n v="5"/>
    <x v="7"/>
    <d v="2022-04-29T00:00:00"/>
    <x v="4"/>
  </r>
  <r>
    <s v="ID2677"/>
    <d v="2022-04-30T00:00:00"/>
    <x v="7"/>
    <x v="4"/>
    <s v="Y"/>
    <x v="1"/>
    <n v="47"/>
    <d v="1900-04-20T12:02:23"/>
    <n v="3"/>
    <x v="7"/>
    <d v="2022-04-30T00:00:00"/>
    <x v="4"/>
  </r>
  <r>
    <s v="ID2678"/>
    <d v="2022-05-01T00:00:00"/>
    <x v="5"/>
    <x v="2"/>
    <s v="Y"/>
    <x v="0"/>
    <n v="53"/>
    <d v="1900-04-20T13:02:23"/>
    <n v="1"/>
    <x v="7"/>
    <d v="2022-05-01T00:00:00"/>
    <x v="4"/>
  </r>
  <r>
    <s v="ID2679"/>
    <d v="2022-05-02T00:00:00"/>
    <x v="0"/>
    <x v="4"/>
    <s v="Y"/>
    <x v="1"/>
    <n v="55"/>
    <d v="1900-04-20T14:02:23"/>
    <n v="2"/>
    <x v="7"/>
    <d v="2022-05-02T00:00:00"/>
    <x v="4"/>
  </r>
  <r>
    <s v="ID2680"/>
    <d v="2022-05-03T00:00:00"/>
    <x v="6"/>
    <x v="3"/>
    <s v="Y"/>
    <x v="0"/>
    <n v="91"/>
    <d v="1900-04-20T15:02:23"/>
    <n v="2"/>
    <x v="7"/>
    <d v="2022-05-03T00:00:00"/>
    <x v="4"/>
  </r>
  <r>
    <s v="ID2681"/>
    <d v="2022-05-04T00:00:00"/>
    <x v="5"/>
    <x v="1"/>
    <s v="Y"/>
    <x v="0"/>
    <n v="37"/>
    <d v="1900-04-20T16:02:23"/>
    <n v="3"/>
    <x v="7"/>
    <d v="2022-05-04T00:00:00"/>
    <x v="4"/>
  </r>
  <r>
    <s v="ID2682"/>
    <d v="2022-05-05T00:00:00"/>
    <x v="4"/>
    <x v="3"/>
    <s v="Y"/>
    <x v="0"/>
    <n v="118"/>
    <d v="1900-04-20T17:02:23"/>
    <n v="4"/>
    <x v="7"/>
    <d v="2022-05-05T00:00:00"/>
    <x v="4"/>
  </r>
  <r>
    <s v="ID2683"/>
    <d v="2022-05-06T00:00:00"/>
    <x v="7"/>
    <x v="1"/>
    <s v="Y"/>
    <x v="0"/>
    <n v="37"/>
    <d v="1900-04-20T18:02:23"/>
    <n v="5"/>
    <x v="7"/>
    <d v="2022-05-06T00:00:00"/>
    <x v="4"/>
  </r>
  <r>
    <s v="ID2684"/>
    <d v="2022-05-07T00:00:00"/>
    <x v="1"/>
    <x v="3"/>
    <s v="Y"/>
    <x v="0"/>
    <n v="124"/>
    <d v="1900-04-20T19:02:23"/>
    <n v="4"/>
    <x v="7"/>
    <d v="2022-05-07T00:00:00"/>
    <x v="4"/>
  </r>
  <r>
    <s v="ID2685"/>
    <d v="2022-05-08T00:00:00"/>
    <x v="3"/>
    <x v="1"/>
    <s v="Y"/>
    <x v="0"/>
    <n v="105"/>
    <d v="1900-04-20T20:02:23"/>
    <n v="4"/>
    <x v="7"/>
    <d v="2022-05-08T00:00:00"/>
    <x v="4"/>
  </r>
  <r>
    <s v="ID2686"/>
    <d v="2022-05-09T00:00:00"/>
    <x v="0"/>
    <x v="3"/>
    <s v="N"/>
    <x v="1"/>
    <s v=""/>
    <d v="1900-04-20T21:02:23"/>
    <s v=""/>
    <x v="7"/>
    <d v="2022-05-09T00:00:00"/>
    <x v="4"/>
  </r>
  <r>
    <s v="ID2687"/>
    <d v="2022-05-10T00:00:00"/>
    <x v="3"/>
    <x v="1"/>
    <s v="Y"/>
    <x v="0"/>
    <n v="36"/>
    <d v="1900-04-20T22:02:23"/>
    <n v="1"/>
    <x v="7"/>
    <d v="2022-05-10T00:00:00"/>
    <x v="4"/>
  </r>
  <r>
    <s v="ID2688"/>
    <d v="2022-05-11T00:00:00"/>
    <x v="6"/>
    <x v="4"/>
    <s v="Y"/>
    <x v="0"/>
    <n v="87"/>
    <d v="1900-04-20T23:02:23"/>
    <n v="4"/>
    <x v="7"/>
    <d v="2022-05-11T00:00:00"/>
    <x v="4"/>
  </r>
  <r>
    <s v="ID2689"/>
    <d v="2022-05-12T00:00:00"/>
    <x v="1"/>
    <x v="1"/>
    <s v="Y"/>
    <x v="0"/>
    <n v="98"/>
    <d v="1900-04-21T00:02:23"/>
    <n v="4"/>
    <x v="7"/>
    <d v="2022-05-12T00:00:00"/>
    <x v="4"/>
  </r>
  <r>
    <s v="ID2690"/>
    <d v="2022-05-13T00:00:00"/>
    <x v="7"/>
    <x v="3"/>
    <s v="N"/>
    <x v="1"/>
    <s v=""/>
    <d v="1900-04-21T01:02:23"/>
    <s v=""/>
    <x v="7"/>
    <d v="2022-05-13T00:00:00"/>
    <x v="4"/>
  </r>
  <r>
    <s v="ID2691"/>
    <d v="2022-05-14T00:00:00"/>
    <x v="5"/>
    <x v="2"/>
    <s v="Y"/>
    <x v="0"/>
    <n v="37"/>
    <d v="1900-04-21T02:02:23"/>
    <n v="3"/>
    <x v="7"/>
    <d v="2022-05-14T00:00:00"/>
    <x v="4"/>
  </r>
  <r>
    <s v="ID2692"/>
    <d v="2022-05-15T00:00:00"/>
    <x v="4"/>
    <x v="4"/>
    <s v="Y"/>
    <x v="0"/>
    <n v="65"/>
    <d v="1900-04-21T03:02:23"/>
    <n v="1"/>
    <x v="7"/>
    <d v="2022-05-15T00:00:00"/>
    <x v="4"/>
  </r>
  <r>
    <s v="ID2693"/>
    <d v="2022-05-16T00:00:00"/>
    <x v="0"/>
    <x v="0"/>
    <s v="Y"/>
    <x v="0"/>
    <n v="117"/>
    <d v="1900-04-21T04:02:23"/>
    <n v="3"/>
    <x v="7"/>
    <d v="2022-05-16T00:00:00"/>
    <x v="4"/>
  </r>
  <r>
    <s v="ID2694"/>
    <d v="2022-05-17T00:00:00"/>
    <x v="7"/>
    <x v="4"/>
    <s v="Y"/>
    <x v="0"/>
    <n v="70"/>
    <d v="1900-04-21T05:02:23"/>
    <n v="4"/>
    <x v="7"/>
    <d v="2022-05-17T00:00:00"/>
    <x v="4"/>
  </r>
  <r>
    <s v="ID2695"/>
    <d v="2022-05-18T00:00:00"/>
    <x v="3"/>
    <x v="4"/>
    <s v="N"/>
    <x v="1"/>
    <s v=""/>
    <d v="1900-04-21T06:02:23"/>
    <s v=""/>
    <x v="7"/>
    <d v="2022-05-18T00:00:00"/>
    <x v="4"/>
  </r>
  <r>
    <s v="ID2696"/>
    <d v="2022-05-19T00:00:00"/>
    <x v="1"/>
    <x v="4"/>
    <s v="Y"/>
    <x v="0"/>
    <n v="30"/>
    <d v="1900-04-21T07:02:23"/>
    <n v="3"/>
    <x v="7"/>
    <d v="2022-05-19T00:00:00"/>
    <x v="4"/>
  </r>
  <r>
    <s v="ID2697"/>
    <d v="2022-05-20T00:00:00"/>
    <x v="1"/>
    <x v="1"/>
    <s v="N"/>
    <x v="1"/>
    <s v=""/>
    <d v="1900-04-21T08:02:23"/>
    <s v=""/>
    <x v="7"/>
    <d v="2022-05-20T00:00:00"/>
    <x v="4"/>
  </r>
  <r>
    <s v="ID2698"/>
    <d v="2022-05-21T00:00:00"/>
    <x v="4"/>
    <x v="1"/>
    <s v="Y"/>
    <x v="1"/>
    <n v="53"/>
    <d v="1900-04-21T09:02:23"/>
    <n v="3"/>
    <x v="7"/>
    <d v="2022-05-21T00:00:00"/>
    <x v="4"/>
  </r>
  <r>
    <s v="ID2699"/>
    <d v="2022-05-22T00:00:00"/>
    <x v="1"/>
    <x v="4"/>
    <s v="Y"/>
    <x v="0"/>
    <n v="69"/>
    <d v="1900-04-21T10:02:23"/>
    <n v="4"/>
    <x v="7"/>
    <d v="2022-05-22T00:00:00"/>
    <x v="4"/>
  </r>
  <r>
    <s v="ID2700"/>
    <d v="2022-05-23T00:00:00"/>
    <x v="2"/>
    <x v="0"/>
    <s v="Y"/>
    <x v="0"/>
    <n v="109"/>
    <d v="1900-04-21T11:02:23"/>
    <n v="1"/>
    <x v="7"/>
    <d v="2022-05-23T00:00:00"/>
    <x v="4"/>
  </r>
  <r>
    <s v="ID2701"/>
    <d v="2022-05-24T00:00:00"/>
    <x v="7"/>
    <x v="1"/>
    <s v="Y"/>
    <x v="0"/>
    <n v="17"/>
    <d v="1900-04-21T12:02:23"/>
    <n v="5"/>
    <x v="7"/>
    <d v="2022-05-24T00:00:00"/>
    <x v="4"/>
  </r>
  <r>
    <s v="ID2702"/>
    <d v="2022-05-25T00:00:00"/>
    <x v="6"/>
    <x v="4"/>
    <s v="Y"/>
    <x v="0"/>
    <n v="109"/>
    <d v="1900-04-21T13:02:23"/>
    <n v="4"/>
    <x v="7"/>
    <d v="2022-05-25T00:00:00"/>
    <x v="4"/>
  </r>
  <r>
    <s v="ID2703"/>
    <d v="2022-05-26T00:00:00"/>
    <x v="3"/>
    <x v="0"/>
    <s v="Y"/>
    <x v="0"/>
    <n v="50"/>
    <d v="1900-04-21T14:02:23"/>
    <n v="5"/>
    <x v="7"/>
    <d v="2022-05-26T00:00:00"/>
    <x v="4"/>
  </r>
  <r>
    <s v="ID2704"/>
    <d v="2022-05-27T00:00:00"/>
    <x v="1"/>
    <x v="3"/>
    <s v="Y"/>
    <x v="1"/>
    <n v="22"/>
    <d v="1900-04-21T15:02:23"/>
    <n v="3"/>
    <x v="7"/>
    <d v="2022-05-27T00:00:00"/>
    <x v="4"/>
  </r>
  <r>
    <s v="ID2705"/>
    <d v="2022-05-28T00:00:00"/>
    <x v="0"/>
    <x v="0"/>
    <s v="Y"/>
    <x v="0"/>
    <n v="100"/>
    <d v="1900-04-21T16:02:23"/>
    <n v="4"/>
    <x v="7"/>
    <d v="2022-05-28T00:00:00"/>
    <x v="4"/>
  </r>
  <r>
    <s v="ID2706"/>
    <d v="2022-05-29T00:00:00"/>
    <x v="2"/>
    <x v="4"/>
    <s v="Y"/>
    <x v="0"/>
    <n v="101"/>
    <d v="1900-04-21T17:02:23"/>
    <n v="3"/>
    <x v="7"/>
    <d v="2022-05-29T00:00:00"/>
    <x v="4"/>
  </r>
  <r>
    <s v="ID2707"/>
    <d v="2022-05-30T00:00:00"/>
    <x v="1"/>
    <x v="2"/>
    <s v="Y"/>
    <x v="0"/>
    <n v="15"/>
    <d v="1900-04-21T18:02:23"/>
    <n v="3"/>
    <x v="7"/>
    <d v="2022-05-30T00:00:00"/>
    <x v="4"/>
  </r>
  <r>
    <s v="ID2708"/>
    <d v="2022-05-31T00:00:00"/>
    <x v="0"/>
    <x v="0"/>
    <s v="Y"/>
    <x v="0"/>
    <n v="59"/>
    <d v="1900-04-21T19:02:23"/>
    <n v="5"/>
    <x v="7"/>
    <d v="2022-05-31T00:00:00"/>
    <x v="4"/>
  </r>
  <r>
    <s v="ID2709"/>
    <d v="2022-06-01T00:00:00"/>
    <x v="2"/>
    <x v="0"/>
    <s v="Y"/>
    <x v="0"/>
    <n v="93"/>
    <d v="1900-04-21T20:02:23"/>
    <n v="3"/>
    <x v="7"/>
    <d v="2022-06-01T00:00:00"/>
    <x v="5"/>
  </r>
  <r>
    <s v="ID2710"/>
    <d v="2022-06-02T00:00:00"/>
    <x v="1"/>
    <x v="2"/>
    <s v="Y"/>
    <x v="0"/>
    <n v="81"/>
    <d v="1900-04-21T21:02:23"/>
    <n v="4"/>
    <x v="7"/>
    <d v="2022-06-02T00:00:00"/>
    <x v="5"/>
  </r>
  <r>
    <s v="ID2711"/>
    <d v="2022-06-03T00:00:00"/>
    <x v="4"/>
    <x v="3"/>
    <s v="Y"/>
    <x v="0"/>
    <n v="20"/>
    <d v="1900-04-21T22:02:23"/>
    <n v="1"/>
    <x v="7"/>
    <d v="2022-06-03T00:00:00"/>
    <x v="5"/>
  </r>
  <r>
    <s v="ID2712"/>
    <d v="2022-06-04T00:00:00"/>
    <x v="3"/>
    <x v="0"/>
    <s v="Y"/>
    <x v="0"/>
    <n v="47"/>
    <d v="1900-04-21T23:02:23"/>
    <n v="3"/>
    <x v="7"/>
    <d v="2022-06-04T00:00:00"/>
    <x v="5"/>
  </r>
  <r>
    <s v="ID2713"/>
    <d v="2022-06-05T00:00:00"/>
    <x v="0"/>
    <x v="3"/>
    <s v="Y"/>
    <x v="1"/>
    <n v="17"/>
    <d v="1900-04-22T00:02:23"/>
    <n v="1"/>
    <x v="7"/>
    <d v="2022-06-05T00:00:00"/>
    <x v="5"/>
  </r>
  <r>
    <s v="ID2714"/>
    <d v="2022-06-06T00:00:00"/>
    <x v="2"/>
    <x v="2"/>
    <s v="Y"/>
    <x v="1"/>
    <n v="15"/>
    <d v="1900-04-22T01:02:23"/>
    <n v="3"/>
    <x v="7"/>
    <d v="2022-06-06T00:00:00"/>
    <x v="5"/>
  </r>
  <r>
    <s v="ID2715"/>
    <d v="2022-06-07T00:00:00"/>
    <x v="0"/>
    <x v="1"/>
    <s v="Y"/>
    <x v="0"/>
    <n v="94"/>
    <d v="1900-04-22T02:02:23"/>
    <n v="5"/>
    <x v="7"/>
    <d v="2022-06-07T00:00:00"/>
    <x v="5"/>
  </r>
  <r>
    <s v="ID2716"/>
    <d v="2022-06-08T00:00:00"/>
    <x v="6"/>
    <x v="1"/>
    <s v="Y"/>
    <x v="0"/>
    <n v="10"/>
    <d v="1900-04-22T03:02:23"/>
    <n v="5"/>
    <x v="7"/>
    <d v="2022-06-08T00:00:00"/>
    <x v="5"/>
  </r>
  <r>
    <s v="ID2717"/>
    <d v="2022-06-09T00:00:00"/>
    <x v="5"/>
    <x v="3"/>
    <s v="Y"/>
    <x v="0"/>
    <n v="96"/>
    <d v="1900-04-22T04:02:23"/>
    <n v="3"/>
    <x v="7"/>
    <d v="2022-06-09T00:00:00"/>
    <x v="5"/>
  </r>
  <r>
    <s v="ID2718"/>
    <d v="2022-06-10T00:00:00"/>
    <x v="5"/>
    <x v="3"/>
    <s v="Y"/>
    <x v="0"/>
    <n v="32"/>
    <d v="1900-04-22T05:02:23"/>
    <n v="4"/>
    <x v="7"/>
    <d v="2022-06-10T00:00:00"/>
    <x v="5"/>
  </r>
  <r>
    <s v="ID2719"/>
    <d v="2022-06-11T00:00:00"/>
    <x v="1"/>
    <x v="4"/>
    <s v="Y"/>
    <x v="0"/>
    <n v="36"/>
    <d v="1900-04-22T06:02:23"/>
    <n v="1"/>
    <x v="7"/>
    <d v="2022-06-11T00:00:00"/>
    <x v="5"/>
  </r>
  <r>
    <s v="ID2720"/>
    <d v="2022-06-12T00:00:00"/>
    <x v="6"/>
    <x v="4"/>
    <s v="Y"/>
    <x v="0"/>
    <n v="50"/>
    <d v="1900-04-22T07:02:23"/>
    <n v="5"/>
    <x v="7"/>
    <d v="2022-06-12T00:00:00"/>
    <x v="5"/>
  </r>
  <r>
    <s v="ID2721"/>
    <d v="2022-06-13T00:00:00"/>
    <x v="2"/>
    <x v="2"/>
    <s v="N"/>
    <x v="1"/>
    <s v=""/>
    <d v="1900-04-22T08:02:23"/>
    <s v=""/>
    <x v="7"/>
    <d v="2022-06-13T00:00:00"/>
    <x v="5"/>
  </r>
  <r>
    <s v="ID2722"/>
    <d v="2022-06-14T00:00:00"/>
    <x v="6"/>
    <x v="2"/>
    <s v="Y"/>
    <x v="0"/>
    <n v="89"/>
    <d v="1900-04-22T09:02:23"/>
    <n v="2"/>
    <x v="7"/>
    <d v="2022-06-14T00:00:00"/>
    <x v="5"/>
  </r>
  <r>
    <s v="ID2723"/>
    <d v="2022-06-15T00:00:00"/>
    <x v="0"/>
    <x v="0"/>
    <s v="N"/>
    <x v="1"/>
    <s v=""/>
    <d v="1900-04-22T10:02:23"/>
    <s v=""/>
    <x v="7"/>
    <d v="2022-06-15T00:00:00"/>
    <x v="5"/>
  </r>
  <r>
    <s v="ID2724"/>
    <d v="2022-06-16T00:00:00"/>
    <x v="5"/>
    <x v="3"/>
    <s v="Y"/>
    <x v="0"/>
    <n v="114"/>
    <d v="1900-04-22T11:02:23"/>
    <n v="5"/>
    <x v="7"/>
    <d v="2022-06-16T00:00:00"/>
    <x v="5"/>
  </r>
  <r>
    <s v="ID2725"/>
    <d v="2022-06-17T00:00:00"/>
    <x v="6"/>
    <x v="4"/>
    <s v="Y"/>
    <x v="0"/>
    <n v="44"/>
    <d v="1900-04-22T12:02:23"/>
    <n v="5"/>
    <x v="7"/>
    <d v="2022-06-17T00:00:00"/>
    <x v="5"/>
  </r>
  <r>
    <s v="ID2726"/>
    <d v="2022-06-18T00:00:00"/>
    <x v="5"/>
    <x v="3"/>
    <s v="Y"/>
    <x v="0"/>
    <n v="100"/>
    <d v="1900-04-22T13:02:23"/>
    <n v="5"/>
    <x v="7"/>
    <d v="2022-06-18T00:00:00"/>
    <x v="5"/>
  </r>
  <r>
    <s v="ID2727"/>
    <d v="2022-06-19T00:00:00"/>
    <x v="4"/>
    <x v="2"/>
    <s v="N"/>
    <x v="1"/>
    <s v=""/>
    <d v="1900-04-22T14:02:23"/>
    <s v=""/>
    <x v="7"/>
    <d v="2022-06-19T00:00:00"/>
    <x v="5"/>
  </r>
  <r>
    <s v="ID2728"/>
    <d v="2022-06-20T00:00:00"/>
    <x v="4"/>
    <x v="0"/>
    <s v="Y"/>
    <x v="0"/>
    <n v="70"/>
    <d v="1900-04-22T15:02:23"/>
    <n v="4"/>
    <x v="7"/>
    <d v="2022-06-20T00:00:00"/>
    <x v="5"/>
  </r>
  <r>
    <s v="ID2729"/>
    <d v="2022-06-21T00:00:00"/>
    <x v="6"/>
    <x v="0"/>
    <s v="Y"/>
    <x v="0"/>
    <n v="16"/>
    <d v="1900-04-22T16:02:23"/>
    <n v="4"/>
    <x v="7"/>
    <d v="2022-06-21T00:00:00"/>
    <x v="5"/>
  </r>
  <r>
    <s v="ID2730"/>
    <d v="2022-06-22T00:00:00"/>
    <x v="1"/>
    <x v="3"/>
    <s v="Y"/>
    <x v="0"/>
    <n v="49"/>
    <d v="1900-04-22T17:02:23"/>
    <n v="4"/>
    <x v="7"/>
    <d v="2022-06-22T00:00:00"/>
    <x v="5"/>
  </r>
  <r>
    <s v="ID2731"/>
    <d v="2022-06-23T00:00:00"/>
    <x v="5"/>
    <x v="4"/>
    <s v="Y"/>
    <x v="0"/>
    <n v="96"/>
    <d v="1900-04-22T18:02:23"/>
    <n v="4"/>
    <x v="7"/>
    <d v="2022-06-23T00:00:00"/>
    <x v="5"/>
  </r>
  <r>
    <s v="ID2732"/>
    <d v="2022-06-24T00:00:00"/>
    <x v="3"/>
    <x v="3"/>
    <s v="Y"/>
    <x v="0"/>
    <n v="85"/>
    <d v="1900-04-22T19:02:23"/>
    <n v="4"/>
    <x v="7"/>
    <d v="2022-06-24T00:00:00"/>
    <x v="5"/>
  </r>
  <r>
    <s v="ID2733"/>
    <d v="2022-06-25T00:00:00"/>
    <x v="6"/>
    <x v="0"/>
    <s v="Y"/>
    <x v="0"/>
    <n v="65"/>
    <d v="1900-04-22T20:02:23"/>
    <n v="2"/>
    <x v="7"/>
    <d v="2022-06-25T00:00:00"/>
    <x v="5"/>
  </r>
  <r>
    <s v="ID2734"/>
    <d v="2022-06-26T00:00:00"/>
    <x v="6"/>
    <x v="2"/>
    <s v="Y"/>
    <x v="0"/>
    <n v="67"/>
    <d v="1900-04-22T21:02:23"/>
    <n v="4"/>
    <x v="7"/>
    <d v="2022-06-26T00:00:00"/>
    <x v="5"/>
  </r>
  <r>
    <s v="ID2735"/>
    <d v="2022-06-27T00:00:00"/>
    <x v="3"/>
    <x v="2"/>
    <s v="Y"/>
    <x v="0"/>
    <n v="50"/>
    <d v="1900-04-22T22:02:23"/>
    <n v="4"/>
    <x v="7"/>
    <d v="2022-06-27T00:00:00"/>
    <x v="5"/>
  </r>
  <r>
    <s v="ID2736"/>
    <d v="2022-06-28T00:00:00"/>
    <x v="1"/>
    <x v="4"/>
    <s v="N"/>
    <x v="1"/>
    <s v=""/>
    <d v="1900-04-22T23:02:23"/>
    <s v=""/>
    <x v="7"/>
    <d v="2022-06-28T00:00:00"/>
    <x v="5"/>
  </r>
  <r>
    <s v="ID2737"/>
    <d v="2022-06-29T00:00:00"/>
    <x v="0"/>
    <x v="0"/>
    <s v="Y"/>
    <x v="0"/>
    <n v="79"/>
    <d v="1900-04-23T00:02:23"/>
    <n v="3"/>
    <x v="7"/>
    <d v="2022-06-29T00:00:00"/>
    <x v="5"/>
  </r>
  <r>
    <s v="ID2738"/>
    <d v="2022-06-30T00:00:00"/>
    <x v="3"/>
    <x v="1"/>
    <s v="Y"/>
    <x v="0"/>
    <n v="107"/>
    <d v="1900-04-23T01:02:23"/>
    <n v="4"/>
    <x v="7"/>
    <d v="2022-06-30T00:00:00"/>
    <x v="5"/>
  </r>
  <r>
    <s v="ID2739"/>
    <d v="2022-07-01T00:00:00"/>
    <x v="6"/>
    <x v="0"/>
    <s v="Y"/>
    <x v="1"/>
    <n v="52"/>
    <d v="1900-04-23T02:02:23"/>
    <n v="1"/>
    <x v="7"/>
    <d v="2022-07-01T00:00:00"/>
    <x v="5"/>
  </r>
  <r>
    <s v="ID2740"/>
    <d v="2022-07-02T00:00:00"/>
    <x v="4"/>
    <x v="4"/>
    <s v="Y"/>
    <x v="1"/>
    <n v="104"/>
    <d v="1900-04-23T03:02:23"/>
    <n v="1"/>
    <x v="7"/>
    <d v="2022-07-02T00:00:00"/>
    <x v="5"/>
  </r>
  <r>
    <s v="ID2741"/>
    <d v="2022-07-03T00:00:00"/>
    <x v="5"/>
    <x v="3"/>
    <s v="N"/>
    <x v="1"/>
    <s v=""/>
    <d v="1900-04-23T04:02:23"/>
    <s v=""/>
    <x v="7"/>
    <d v="2022-07-03T00:00:00"/>
    <x v="5"/>
  </r>
  <r>
    <s v="ID2742"/>
    <d v="2022-07-04T00:00:00"/>
    <x v="4"/>
    <x v="0"/>
    <s v="Y"/>
    <x v="0"/>
    <n v="63"/>
    <d v="1900-04-23T05:02:23"/>
    <n v="1"/>
    <x v="7"/>
    <d v="2022-07-04T00:00:00"/>
    <x v="5"/>
  </r>
  <r>
    <s v="ID2743"/>
    <d v="2022-07-05T00:00:00"/>
    <x v="1"/>
    <x v="1"/>
    <s v="Y"/>
    <x v="0"/>
    <n v="79"/>
    <d v="1900-04-23T06:02:23"/>
    <n v="4"/>
    <x v="7"/>
    <d v="2022-07-05T00:00:00"/>
    <x v="5"/>
  </r>
  <r>
    <s v="ID2744"/>
    <d v="2022-07-06T00:00:00"/>
    <x v="3"/>
    <x v="4"/>
    <s v="Y"/>
    <x v="1"/>
    <n v="21"/>
    <d v="1900-04-23T07:02:23"/>
    <n v="3"/>
    <x v="7"/>
    <d v="2022-07-06T00:00:00"/>
    <x v="5"/>
  </r>
  <r>
    <s v="ID2745"/>
    <d v="2022-07-07T00:00:00"/>
    <x v="1"/>
    <x v="1"/>
    <s v="Y"/>
    <x v="0"/>
    <n v="93"/>
    <d v="1900-04-23T08:02:23"/>
    <n v="3"/>
    <x v="7"/>
    <d v="2022-07-07T00:00:00"/>
    <x v="5"/>
  </r>
  <r>
    <s v="ID2746"/>
    <d v="2022-07-08T00:00:00"/>
    <x v="5"/>
    <x v="4"/>
    <s v="Y"/>
    <x v="0"/>
    <n v="72"/>
    <d v="1900-04-23T09:02:23"/>
    <n v="4"/>
    <x v="7"/>
    <d v="2022-07-08T00:00:00"/>
    <x v="5"/>
  </r>
  <r>
    <s v="ID2747"/>
    <d v="2022-07-09T00:00:00"/>
    <x v="3"/>
    <x v="3"/>
    <s v="Y"/>
    <x v="0"/>
    <n v="84"/>
    <d v="1900-04-23T10:02:23"/>
    <n v="3"/>
    <x v="7"/>
    <d v="2022-07-09T00:00:00"/>
    <x v="5"/>
  </r>
  <r>
    <s v="ID2748"/>
    <d v="2022-07-10T00:00:00"/>
    <x v="2"/>
    <x v="3"/>
    <s v="N"/>
    <x v="1"/>
    <s v=""/>
    <d v="1900-04-23T11:02:23"/>
    <s v=""/>
    <x v="7"/>
    <d v="2022-07-10T00:00:00"/>
    <x v="5"/>
  </r>
  <r>
    <s v="ID2749"/>
    <d v="2022-07-11T00:00:00"/>
    <x v="4"/>
    <x v="3"/>
    <s v="Y"/>
    <x v="0"/>
    <n v="45"/>
    <d v="1900-04-23T12:02:23"/>
    <n v="3"/>
    <x v="7"/>
    <d v="2022-07-11T00:00:00"/>
    <x v="5"/>
  </r>
  <r>
    <s v="ID2750"/>
    <d v="2022-07-12T00:00:00"/>
    <x v="2"/>
    <x v="4"/>
    <s v="N"/>
    <x v="1"/>
    <s v=""/>
    <d v="1900-04-23T13:02:23"/>
    <s v=""/>
    <x v="7"/>
    <d v="2022-07-12T00:00:00"/>
    <x v="5"/>
  </r>
  <r>
    <s v="ID2751"/>
    <d v="2022-07-13T00:00:00"/>
    <x v="7"/>
    <x v="4"/>
    <s v="Y"/>
    <x v="1"/>
    <n v="49"/>
    <d v="1900-04-23T14:02:23"/>
    <n v="4"/>
    <x v="7"/>
    <d v="2022-07-13T00:00:00"/>
    <x v="5"/>
  </r>
  <r>
    <s v="ID2752"/>
    <d v="2022-07-14T00:00:00"/>
    <x v="1"/>
    <x v="3"/>
    <s v="Y"/>
    <x v="0"/>
    <n v="110"/>
    <d v="1900-04-23T15:02:23"/>
    <n v="4"/>
    <x v="7"/>
    <d v="2022-07-14T00:00:00"/>
    <x v="5"/>
  </r>
  <r>
    <s v="ID2753"/>
    <d v="2022-07-15T00:00:00"/>
    <x v="0"/>
    <x v="1"/>
    <s v="Y"/>
    <x v="1"/>
    <n v="58"/>
    <d v="1900-04-23T16:02:23"/>
    <n v="3"/>
    <x v="7"/>
    <d v="2022-07-15T00:00:00"/>
    <x v="5"/>
  </r>
  <r>
    <s v="ID2754"/>
    <d v="2022-07-16T00:00:00"/>
    <x v="5"/>
    <x v="0"/>
    <s v="Y"/>
    <x v="0"/>
    <n v="35"/>
    <d v="1900-04-23T17:02:23"/>
    <n v="4"/>
    <x v="7"/>
    <d v="2022-07-16T00:00:00"/>
    <x v="5"/>
  </r>
  <r>
    <s v="ID2755"/>
    <d v="2022-07-17T00:00:00"/>
    <x v="7"/>
    <x v="2"/>
    <s v="Y"/>
    <x v="0"/>
    <n v="105"/>
    <d v="1900-04-23T18:02:23"/>
    <n v="4"/>
    <x v="7"/>
    <d v="2022-07-17T00:00:00"/>
    <x v="5"/>
  </r>
  <r>
    <s v="ID2756"/>
    <d v="2022-07-18T00:00:00"/>
    <x v="0"/>
    <x v="2"/>
    <s v="Y"/>
    <x v="0"/>
    <n v="99"/>
    <d v="1900-04-23T19:02:23"/>
    <n v="3"/>
    <x v="7"/>
    <d v="2022-07-18T00:00:00"/>
    <x v="5"/>
  </r>
  <r>
    <s v="ID2757"/>
    <d v="2022-07-19T00:00:00"/>
    <x v="5"/>
    <x v="0"/>
    <s v="Y"/>
    <x v="0"/>
    <n v="53"/>
    <d v="1900-04-23T20:02:23"/>
    <n v="2"/>
    <x v="7"/>
    <d v="2022-07-19T00:00:00"/>
    <x v="5"/>
  </r>
  <r>
    <s v="ID2758"/>
    <d v="2022-07-20T00:00:00"/>
    <x v="3"/>
    <x v="0"/>
    <s v="Y"/>
    <x v="1"/>
    <n v="50"/>
    <d v="1900-04-23T21:02:23"/>
    <n v="4"/>
    <x v="7"/>
    <d v="2022-07-20T00:00:00"/>
    <x v="5"/>
  </r>
  <r>
    <s v="ID2759"/>
    <d v="2022-07-21T00:00:00"/>
    <x v="4"/>
    <x v="0"/>
    <s v="Y"/>
    <x v="0"/>
    <n v="114"/>
    <d v="1900-04-23T22:02:23"/>
    <n v="4"/>
    <x v="7"/>
    <d v="2022-07-21T00:00:00"/>
    <x v="5"/>
  </r>
  <r>
    <s v="ID2760"/>
    <d v="2022-07-22T00:00:00"/>
    <x v="2"/>
    <x v="1"/>
    <s v="N"/>
    <x v="1"/>
    <s v=""/>
    <d v="1900-04-23T23:02:23"/>
    <s v=""/>
    <x v="7"/>
    <d v="2022-07-22T00:00:00"/>
    <x v="5"/>
  </r>
  <r>
    <s v="ID2761"/>
    <d v="2022-07-23T00:00:00"/>
    <x v="0"/>
    <x v="2"/>
    <s v="N"/>
    <x v="1"/>
    <s v=""/>
    <d v="1900-04-24T00:02:23"/>
    <s v=""/>
    <x v="7"/>
    <d v="2022-07-23T00:00:00"/>
    <x v="5"/>
  </r>
  <r>
    <s v="ID2762"/>
    <d v="2022-07-24T00:00:00"/>
    <x v="7"/>
    <x v="2"/>
    <s v="Y"/>
    <x v="0"/>
    <n v="87"/>
    <d v="1900-04-24T01:02:23"/>
    <n v="4"/>
    <x v="7"/>
    <d v="2022-07-24T00:00:00"/>
    <x v="5"/>
  </r>
  <r>
    <s v="ID2763"/>
    <d v="2022-07-25T00:00:00"/>
    <x v="4"/>
    <x v="2"/>
    <s v="Y"/>
    <x v="1"/>
    <n v="55"/>
    <d v="1900-04-24T02:02:23"/>
    <n v="5"/>
    <x v="7"/>
    <d v="2022-07-25T00:00:00"/>
    <x v="5"/>
  </r>
  <r>
    <s v="ID2764"/>
    <d v="2022-07-26T00:00:00"/>
    <x v="6"/>
    <x v="3"/>
    <s v="Y"/>
    <x v="0"/>
    <n v="97"/>
    <d v="1900-04-24T03:02:23"/>
    <n v="4"/>
    <x v="7"/>
    <d v="2022-07-26T00:00:00"/>
    <x v="5"/>
  </r>
  <r>
    <s v="ID2765"/>
    <d v="2022-07-27T00:00:00"/>
    <x v="6"/>
    <x v="2"/>
    <s v="Y"/>
    <x v="1"/>
    <n v="12"/>
    <d v="1900-04-24T04:02:23"/>
    <n v="3"/>
    <x v="7"/>
    <d v="2022-07-27T00:00:00"/>
    <x v="5"/>
  </r>
  <r>
    <s v="ID2766"/>
    <d v="2022-07-28T00:00:00"/>
    <x v="3"/>
    <x v="4"/>
    <s v="N"/>
    <x v="1"/>
    <s v=""/>
    <d v="1900-04-24T05:02:23"/>
    <s v=""/>
    <x v="7"/>
    <d v="2022-07-28T00:00:00"/>
    <x v="5"/>
  </r>
  <r>
    <s v="ID2767"/>
    <d v="2022-07-29T00:00:00"/>
    <x v="2"/>
    <x v="3"/>
    <s v="Y"/>
    <x v="0"/>
    <n v="79"/>
    <d v="1900-04-24T06:02:23"/>
    <n v="5"/>
    <x v="7"/>
    <d v="2022-07-29T00:00:00"/>
    <x v="5"/>
  </r>
  <r>
    <s v="ID2768"/>
    <d v="2022-07-30T00:00:00"/>
    <x v="6"/>
    <x v="1"/>
    <s v="Y"/>
    <x v="0"/>
    <n v="11"/>
    <d v="1900-04-24T07:02:23"/>
    <n v="3"/>
    <x v="7"/>
    <d v="2022-07-30T00:00:00"/>
    <x v="5"/>
  </r>
  <r>
    <s v="ID2769"/>
    <d v="2022-07-31T00:00:00"/>
    <x v="2"/>
    <x v="2"/>
    <s v="Y"/>
    <x v="1"/>
    <n v="69"/>
    <d v="1900-04-24T08:02:23"/>
    <n v="4"/>
    <x v="7"/>
    <d v="2022-07-31T00:00:00"/>
    <x v="5"/>
  </r>
  <r>
    <s v="ID2770"/>
    <d v="2022-08-01T00:00:00"/>
    <x v="4"/>
    <x v="3"/>
    <s v="N"/>
    <x v="1"/>
    <s v=""/>
    <d v="1900-04-24T09:02:23"/>
    <s v=""/>
    <x v="7"/>
    <d v="2022-08-01T00:00:00"/>
    <x v="5"/>
  </r>
  <r>
    <s v="ID2771"/>
    <d v="2022-08-02T00:00:00"/>
    <x v="6"/>
    <x v="1"/>
    <s v="N"/>
    <x v="1"/>
    <s v=""/>
    <d v="1900-04-24T10:02:23"/>
    <s v=""/>
    <x v="7"/>
    <d v="2022-08-02T00:00:00"/>
    <x v="5"/>
  </r>
  <r>
    <s v="ID2772"/>
    <d v="2022-08-03T00:00:00"/>
    <x v="4"/>
    <x v="3"/>
    <s v="Y"/>
    <x v="0"/>
    <n v="123"/>
    <d v="1900-04-24T11:02:23"/>
    <n v="3"/>
    <x v="7"/>
    <d v="2022-08-03T00:00:00"/>
    <x v="5"/>
  </r>
  <r>
    <s v="ID2773"/>
    <d v="2022-08-04T00:00:00"/>
    <x v="5"/>
    <x v="3"/>
    <s v="N"/>
    <x v="1"/>
    <s v=""/>
    <d v="1900-04-24T12:02:23"/>
    <s v=""/>
    <x v="7"/>
    <d v="2022-08-04T00:00:00"/>
    <x v="5"/>
  </r>
  <r>
    <s v="ID2774"/>
    <d v="2022-08-05T00:00:00"/>
    <x v="6"/>
    <x v="3"/>
    <s v="Y"/>
    <x v="1"/>
    <n v="48"/>
    <d v="1900-04-24T13:02:23"/>
    <n v="4"/>
    <x v="7"/>
    <d v="2022-08-05T00:00:00"/>
    <x v="5"/>
  </r>
  <r>
    <s v="ID2775"/>
    <d v="2022-08-06T00:00:00"/>
    <x v="5"/>
    <x v="0"/>
    <s v="Y"/>
    <x v="0"/>
    <n v="78"/>
    <d v="1900-04-24T14:02:23"/>
    <n v="3"/>
    <x v="7"/>
    <d v="2022-08-06T00:00:00"/>
    <x v="5"/>
  </r>
  <r>
    <s v="ID2776"/>
    <d v="2022-08-07T00:00:00"/>
    <x v="5"/>
    <x v="1"/>
    <s v="Y"/>
    <x v="0"/>
    <n v="109"/>
    <d v="1900-04-24T15:02:23"/>
    <n v="3"/>
    <x v="7"/>
    <d v="2022-08-07T00:00:00"/>
    <x v="5"/>
  </r>
  <r>
    <s v="ID2777"/>
    <d v="2022-08-08T00:00:00"/>
    <x v="7"/>
    <x v="1"/>
    <s v="Y"/>
    <x v="1"/>
    <n v="61"/>
    <d v="1900-04-24T16:02:23"/>
    <n v="5"/>
    <x v="7"/>
    <d v="2022-08-08T00:00:00"/>
    <x v="6"/>
  </r>
  <r>
    <s v="ID2778"/>
    <d v="2022-08-09T00:00:00"/>
    <x v="3"/>
    <x v="2"/>
    <s v="Y"/>
    <x v="0"/>
    <n v="86"/>
    <d v="1900-04-24T17:02:23"/>
    <n v="2"/>
    <x v="7"/>
    <d v="2022-08-09T00:00:00"/>
    <x v="6"/>
  </r>
  <r>
    <s v="ID2779"/>
    <d v="2022-08-10T00:00:00"/>
    <x v="3"/>
    <x v="3"/>
    <s v="Y"/>
    <x v="0"/>
    <n v="74"/>
    <d v="1900-04-24T18:02:23"/>
    <n v="4"/>
    <x v="7"/>
    <d v="2022-08-10T00:00:00"/>
    <x v="6"/>
  </r>
  <r>
    <s v="ID2780"/>
    <d v="2022-08-11T00:00:00"/>
    <x v="0"/>
    <x v="2"/>
    <s v="Y"/>
    <x v="0"/>
    <n v="125"/>
    <d v="1900-04-24T19:02:23"/>
    <n v="3"/>
    <x v="7"/>
    <d v="2022-08-11T00:00:00"/>
    <x v="6"/>
  </r>
  <r>
    <s v="ID2781"/>
    <d v="2022-08-12T00:00:00"/>
    <x v="1"/>
    <x v="0"/>
    <s v="Y"/>
    <x v="1"/>
    <n v="64"/>
    <d v="1900-04-24T20:02:23"/>
    <n v="2"/>
    <x v="7"/>
    <d v="2022-08-12T00:00:00"/>
    <x v="6"/>
  </r>
  <r>
    <s v="ID2782"/>
    <d v="2022-08-13T00:00:00"/>
    <x v="5"/>
    <x v="4"/>
    <s v="Y"/>
    <x v="0"/>
    <n v="63"/>
    <d v="1900-04-24T21:02:23"/>
    <n v="3"/>
    <x v="7"/>
    <d v="2022-08-13T00:00:00"/>
    <x v="6"/>
  </r>
  <r>
    <s v="ID2783"/>
    <d v="2022-08-14T00:00:00"/>
    <x v="3"/>
    <x v="3"/>
    <s v="Y"/>
    <x v="0"/>
    <n v="46"/>
    <d v="1900-04-24T22:02:23"/>
    <n v="4"/>
    <x v="7"/>
    <d v="2022-08-14T00:00:00"/>
    <x v="6"/>
  </r>
  <r>
    <s v="ID2784"/>
    <d v="2022-08-15T00:00:00"/>
    <x v="3"/>
    <x v="3"/>
    <s v="Y"/>
    <x v="0"/>
    <n v="63"/>
    <d v="1900-04-24T23:02:23"/>
    <n v="3"/>
    <x v="7"/>
    <d v="2022-08-15T00:00:00"/>
    <x v="6"/>
  </r>
  <r>
    <s v="ID2785"/>
    <d v="2022-08-16T00:00:00"/>
    <x v="5"/>
    <x v="0"/>
    <s v="Y"/>
    <x v="0"/>
    <n v="96"/>
    <d v="1900-04-25T00:02:23"/>
    <n v="4"/>
    <x v="7"/>
    <d v="2022-08-16T00:00:00"/>
    <x v="6"/>
  </r>
  <r>
    <s v="ID2786"/>
    <d v="2022-08-17T00:00:00"/>
    <x v="7"/>
    <x v="4"/>
    <s v="Y"/>
    <x v="0"/>
    <n v="37"/>
    <d v="1900-04-25T01:02:23"/>
    <n v="3"/>
    <x v="7"/>
    <d v="2022-08-17T00:00:00"/>
    <x v="6"/>
  </r>
  <r>
    <s v="ID2787"/>
    <d v="2022-08-18T00:00:00"/>
    <x v="7"/>
    <x v="0"/>
    <s v="Y"/>
    <x v="0"/>
    <n v="73"/>
    <d v="1900-04-25T02:02:23"/>
    <n v="4"/>
    <x v="7"/>
    <d v="2022-08-18T00:00:00"/>
    <x v="6"/>
  </r>
  <r>
    <s v="ID2788"/>
    <d v="2022-08-19T00:00:00"/>
    <x v="0"/>
    <x v="2"/>
    <s v="Y"/>
    <x v="0"/>
    <n v="111"/>
    <d v="1900-04-25T03:02:23"/>
    <n v="4"/>
    <x v="7"/>
    <d v="2022-08-19T00:00:00"/>
    <x v="6"/>
  </r>
  <r>
    <s v="ID2789"/>
    <d v="2022-08-20T00:00:00"/>
    <x v="5"/>
    <x v="2"/>
    <s v="N"/>
    <x v="1"/>
    <s v=""/>
    <d v="1900-04-25T04:02:23"/>
    <s v=""/>
    <x v="7"/>
    <d v="2022-08-20T00:00:00"/>
    <x v="6"/>
  </r>
  <r>
    <s v="ID2790"/>
    <d v="2022-08-21T00:00:00"/>
    <x v="5"/>
    <x v="4"/>
    <s v="Y"/>
    <x v="0"/>
    <n v="79"/>
    <d v="1900-04-25T05:02:23"/>
    <n v="2"/>
    <x v="7"/>
    <d v="2022-08-21T00:00:00"/>
    <x v="6"/>
  </r>
  <r>
    <s v="ID2791"/>
    <d v="2022-08-22T00:00:00"/>
    <x v="3"/>
    <x v="3"/>
    <s v="N"/>
    <x v="1"/>
    <s v=""/>
    <d v="1900-04-25T06:02:23"/>
    <s v=""/>
    <x v="7"/>
    <d v="2022-08-22T00:00:00"/>
    <x v="6"/>
  </r>
  <r>
    <s v="ID2792"/>
    <d v="2022-08-23T00:00:00"/>
    <x v="7"/>
    <x v="3"/>
    <s v="Y"/>
    <x v="1"/>
    <n v="32"/>
    <d v="1900-04-25T07:02:23"/>
    <n v="3"/>
    <x v="7"/>
    <d v="2022-08-23T00:00:00"/>
    <x v="6"/>
  </r>
  <r>
    <s v="ID2793"/>
    <d v="2022-08-24T00:00:00"/>
    <x v="7"/>
    <x v="0"/>
    <s v="Y"/>
    <x v="0"/>
    <n v="60"/>
    <d v="1900-04-25T08:02:23"/>
    <n v="3"/>
    <x v="7"/>
    <d v="2022-08-24T00:00:00"/>
    <x v="6"/>
  </r>
  <r>
    <s v="ID2794"/>
    <d v="2022-08-25T00:00:00"/>
    <x v="7"/>
    <x v="2"/>
    <s v="Y"/>
    <x v="0"/>
    <n v="25"/>
    <d v="1900-04-25T09:02:23"/>
    <n v="3"/>
    <x v="7"/>
    <d v="2022-08-25T00:00:00"/>
    <x v="6"/>
  </r>
  <r>
    <s v="ID2795"/>
    <d v="2022-08-26T00:00:00"/>
    <x v="4"/>
    <x v="2"/>
    <s v="Y"/>
    <x v="0"/>
    <n v="72"/>
    <d v="1900-04-25T10:02:23"/>
    <n v="4"/>
    <x v="7"/>
    <d v="2022-08-26T00:00:00"/>
    <x v="6"/>
  </r>
  <r>
    <s v="ID2796"/>
    <d v="2022-08-27T00:00:00"/>
    <x v="7"/>
    <x v="1"/>
    <s v="Y"/>
    <x v="0"/>
    <n v="82"/>
    <d v="1900-04-25T11:02:23"/>
    <n v="3"/>
    <x v="7"/>
    <d v="2022-08-27T00:00:00"/>
    <x v="6"/>
  </r>
  <r>
    <s v="ID2797"/>
    <d v="2022-08-28T00:00:00"/>
    <x v="4"/>
    <x v="2"/>
    <s v="N"/>
    <x v="1"/>
    <s v=""/>
    <d v="1900-04-25T12:02:23"/>
    <s v=""/>
    <x v="7"/>
    <d v="2022-08-28T00:00:00"/>
    <x v="6"/>
  </r>
  <r>
    <s v="ID2798"/>
    <d v="2022-08-29T00:00:00"/>
    <x v="0"/>
    <x v="3"/>
    <s v="Y"/>
    <x v="0"/>
    <n v="104"/>
    <d v="1900-04-25T13:02:23"/>
    <n v="4"/>
    <x v="7"/>
    <d v="2022-08-29T00:00:00"/>
    <x v="6"/>
  </r>
  <r>
    <s v="ID2799"/>
    <d v="2022-08-30T00:00:00"/>
    <x v="2"/>
    <x v="1"/>
    <s v="N"/>
    <x v="1"/>
    <s v=""/>
    <d v="1900-04-25T14:02:23"/>
    <s v=""/>
    <x v="7"/>
    <d v="2022-08-30T00:00:00"/>
    <x v="6"/>
  </r>
  <r>
    <s v="ID2800"/>
    <d v="2022-08-31T00:00:00"/>
    <x v="1"/>
    <x v="1"/>
    <s v="Y"/>
    <x v="0"/>
    <n v="102"/>
    <d v="1900-04-25T15:02:23"/>
    <n v="5"/>
    <x v="7"/>
    <d v="2022-08-31T00:00:00"/>
    <x v="6"/>
  </r>
  <r>
    <s v="ID2801"/>
    <d v="2022-09-01T00:00:00"/>
    <x v="7"/>
    <x v="4"/>
    <s v="N"/>
    <x v="1"/>
    <s v=""/>
    <d v="1900-04-25T16:02:23"/>
    <s v=""/>
    <x v="7"/>
    <d v="2022-09-01T00:00:00"/>
    <x v="6"/>
  </r>
  <r>
    <s v="ID2802"/>
    <d v="2022-09-02T00:00:00"/>
    <x v="7"/>
    <x v="1"/>
    <s v="N"/>
    <x v="1"/>
    <s v=""/>
    <d v="1900-04-25T17:02:23"/>
    <s v=""/>
    <x v="7"/>
    <d v="2022-09-02T00:00:00"/>
    <x v="6"/>
  </r>
  <r>
    <s v="ID2803"/>
    <d v="2022-09-03T00:00:00"/>
    <x v="6"/>
    <x v="4"/>
    <s v="Y"/>
    <x v="1"/>
    <n v="86"/>
    <d v="1900-04-25T18:02:23"/>
    <n v="3"/>
    <x v="7"/>
    <d v="2022-09-03T00:00:00"/>
    <x v="6"/>
  </r>
  <r>
    <s v="ID2804"/>
    <d v="2022-09-04T00:00:00"/>
    <x v="1"/>
    <x v="1"/>
    <s v="Y"/>
    <x v="0"/>
    <n v="93"/>
    <d v="1900-04-25T19:02:23"/>
    <n v="2"/>
    <x v="7"/>
    <d v="2022-09-04T00:00:00"/>
    <x v="6"/>
  </r>
  <r>
    <s v="ID2805"/>
    <d v="2022-09-05T00:00:00"/>
    <x v="2"/>
    <x v="3"/>
    <s v="N"/>
    <x v="1"/>
    <s v=""/>
    <d v="1900-04-25T20:02:23"/>
    <s v=""/>
    <x v="7"/>
    <d v="2022-09-05T00:00:00"/>
    <x v="6"/>
  </r>
  <r>
    <s v="ID2806"/>
    <d v="2022-09-06T00:00:00"/>
    <x v="4"/>
    <x v="4"/>
    <s v="N"/>
    <x v="1"/>
    <s v=""/>
    <d v="1900-04-25T21:02:23"/>
    <s v=""/>
    <x v="7"/>
    <d v="2022-09-06T00:00:00"/>
    <x v="6"/>
  </r>
  <r>
    <s v="ID2807"/>
    <d v="2022-09-07T00:00:00"/>
    <x v="7"/>
    <x v="1"/>
    <s v="Y"/>
    <x v="0"/>
    <n v="39"/>
    <d v="1900-04-25T22:02:23"/>
    <n v="2"/>
    <x v="7"/>
    <d v="2022-09-07T00:00:00"/>
    <x v="6"/>
  </r>
  <r>
    <s v="ID2808"/>
    <d v="2022-09-08T00:00:00"/>
    <x v="2"/>
    <x v="3"/>
    <s v="Y"/>
    <x v="0"/>
    <n v="119"/>
    <d v="1900-04-25T23:02:23"/>
    <n v="4"/>
    <x v="7"/>
    <d v="2022-09-08T00:00:00"/>
    <x v="6"/>
  </r>
  <r>
    <s v="ID2809"/>
    <d v="2022-09-09T00:00:00"/>
    <x v="6"/>
    <x v="0"/>
    <s v="N"/>
    <x v="1"/>
    <s v=""/>
    <d v="1900-04-26T00:02:23"/>
    <s v=""/>
    <x v="7"/>
    <d v="2022-09-09T00:00:00"/>
    <x v="6"/>
  </r>
  <r>
    <s v="ID2810"/>
    <d v="2022-09-10T00:00:00"/>
    <x v="2"/>
    <x v="1"/>
    <s v="Y"/>
    <x v="0"/>
    <n v="71"/>
    <d v="1900-04-26T01:02:23"/>
    <n v="3"/>
    <x v="7"/>
    <d v="2022-09-10T00:00:00"/>
    <x v="6"/>
  </r>
  <r>
    <s v="ID2811"/>
    <d v="2022-09-11T00:00:00"/>
    <x v="5"/>
    <x v="4"/>
    <s v="Y"/>
    <x v="0"/>
    <n v="111"/>
    <d v="1900-04-26T02:02:23"/>
    <n v="1"/>
    <x v="7"/>
    <d v="2022-09-11T00:00:00"/>
    <x v="6"/>
  </r>
  <r>
    <s v="ID2812"/>
    <d v="2022-09-12T00:00:00"/>
    <x v="6"/>
    <x v="4"/>
    <s v="Y"/>
    <x v="1"/>
    <n v="120"/>
    <d v="1900-04-26T03:02:23"/>
    <n v="1"/>
    <x v="7"/>
    <d v="2022-09-12T00:00:00"/>
    <x v="6"/>
  </r>
  <r>
    <s v="ID2813"/>
    <d v="2022-09-13T00:00:00"/>
    <x v="5"/>
    <x v="1"/>
    <s v="N"/>
    <x v="1"/>
    <s v=""/>
    <d v="1900-04-26T04:02:23"/>
    <s v=""/>
    <x v="7"/>
    <d v="2022-09-13T00:00:00"/>
    <x v="6"/>
  </r>
  <r>
    <s v="ID2814"/>
    <d v="2022-09-14T00:00:00"/>
    <x v="0"/>
    <x v="3"/>
    <s v="Y"/>
    <x v="0"/>
    <n v="81"/>
    <d v="1900-04-26T05:02:23"/>
    <n v="5"/>
    <x v="7"/>
    <d v="2022-09-14T00:00:00"/>
    <x v="6"/>
  </r>
  <r>
    <s v="ID2815"/>
    <d v="2022-09-15T00:00:00"/>
    <x v="4"/>
    <x v="2"/>
    <s v="N"/>
    <x v="1"/>
    <s v=""/>
    <d v="1900-04-26T06:02:23"/>
    <s v=""/>
    <x v="7"/>
    <d v="2022-09-15T00:00:00"/>
    <x v="6"/>
  </r>
  <r>
    <s v="ID2816"/>
    <d v="2022-09-16T00:00:00"/>
    <x v="6"/>
    <x v="4"/>
    <s v="Y"/>
    <x v="0"/>
    <n v="40"/>
    <d v="1900-04-26T07:02:23"/>
    <n v="1"/>
    <x v="7"/>
    <d v="2022-09-16T00:00:00"/>
    <x v="6"/>
  </r>
  <r>
    <s v="ID2817"/>
    <d v="2022-09-17T00:00:00"/>
    <x v="7"/>
    <x v="3"/>
    <s v="Y"/>
    <x v="0"/>
    <n v="114"/>
    <d v="1900-04-26T08:02:23"/>
    <n v="5"/>
    <x v="7"/>
    <d v="2022-09-17T00:00:00"/>
    <x v="6"/>
  </r>
  <r>
    <s v="ID2818"/>
    <d v="2022-09-18T00:00:00"/>
    <x v="4"/>
    <x v="0"/>
    <s v="N"/>
    <x v="1"/>
    <s v=""/>
    <d v="1900-04-26T09:02:23"/>
    <s v=""/>
    <x v="7"/>
    <d v="2022-09-18T00:00:00"/>
    <x v="6"/>
  </r>
  <r>
    <s v="ID2819"/>
    <d v="2022-09-19T00:00:00"/>
    <x v="4"/>
    <x v="2"/>
    <s v="N"/>
    <x v="1"/>
    <s v=""/>
    <d v="1900-04-26T10:02:23"/>
    <s v=""/>
    <x v="7"/>
    <d v="2022-09-19T00:00:00"/>
    <x v="6"/>
  </r>
  <r>
    <s v="ID2820"/>
    <d v="2022-09-20T00:00:00"/>
    <x v="4"/>
    <x v="0"/>
    <s v="Y"/>
    <x v="0"/>
    <n v="29"/>
    <d v="1900-04-26T11:02:23"/>
    <n v="4"/>
    <x v="7"/>
    <d v="2022-09-20T00:00:00"/>
    <x v="6"/>
  </r>
  <r>
    <s v="ID2821"/>
    <d v="2022-09-21T00:00:00"/>
    <x v="4"/>
    <x v="1"/>
    <s v="Y"/>
    <x v="0"/>
    <n v="56"/>
    <d v="1900-04-26T12:02:23"/>
    <n v="3"/>
    <x v="7"/>
    <d v="2022-09-21T00:00:00"/>
    <x v="6"/>
  </r>
  <r>
    <s v="ID2822"/>
    <d v="2022-09-22T00:00:00"/>
    <x v="0"/>
    <x v="1"/>
    <s v="Y"/>
    <x v="1"/>
    <n v="58"/>
    <d v="1900-04-26T13:02:23"/>
    <n v="4"/>
    <x v="7"/>
    <d v="2022-09-22T00:00:00"/>
    <x v="6"/>
  </r>
  <r>
    <s v="ID2823"/>
    <d v="2022-09-23T00:00:00"/>
    <x v="6"/>
    <x v="1"/>
    <s v="Y"/>
    <x v="0"/>
    <n v="68"/>
    <d v="1900-04-26T14:02:23"/>
    <n v="5"/>
    <x v="7"/>
    <d v="2022-09-23T00:00:00"/>
    <x v="6"/>
  </r>
  <r>
    <s v="ID2824"/>
    <d v="2022-09-24T00:00:00"/>
    <x v="4"/>
    <x v="3"/>
    <s v="Y"/>
    <x v="1"/>
    <n v="114"/>
    <d v="1900-04-26T15:02:23"/>
    <n v="3"/>
    <x v="7"/>
    <d v="2022-09-24T00:00:00"/>
    <x v="6"/>
  </r>
  <r>
    <s v="ID2825"/>
    <d v="2022-09-25T00:00:00"/>
    <x v="3"/>
    <x v="1"/>
    <s v="Y"/>
    <x v="0"/>
    <n v="11"/>
    <d v="1900-04-26T16:02:23"/>
    <n v="3"/>
    <x v="7"/>
    <d v="2022-09-25T00:00:00"/>
    <x v="6"/>
  </r>
  <r>
    <s v="ID2826"/>
    <d v="2022-09-26T00:00:00"/>
    <x v="1"/>
    <x v="4"/>
    <s v="Y"/>
    <x v="0"/>
    <n v="46"/>
    <d v="1900-04-26T17:02:23"/>
    <n v="3"/>
    <x v="7"/>
    <d v="2022-09-26T00:00:00"/>
    <x v="6"/>
  </r>
  <r>
    <s v="ID2827"/>
    <d v="2022-09-27T00:00:00"/>
    <x v="4"/>
    <x v="3"/>
    <s v="Y"/>
    <x v="0"/>
    <n v="78"/>
    <d v="1900-04-26T18:02:23"/>
    <n v="4"/>
    <x v="7"/>
    <d v="2022-09-27T00:00:00"/>
    <x v="0"/>
  </r>
  <r>
    <s v="ID2828"/>
    <d v="2022-09-28T00:00:00"/>
    <x v="5"/>
    <x v="2"/>
    <s v="N"/>
    <x v="1"/>
    <s v=""/>
    <d v="1900-04-26T19:02:23"/>
    <s v=""/>
    <x v="7"/>
    <d v="2022-09-28T00:00:00"/>
    <x v="0"/>
  </r>
  <r>
    <s v="ID2829"/>
    <d v="2022-09-29T00:00:00"/>
    <x v="5"/>
    <x v="3"/>
    <s v="Y"/>
    <x v="0"/>
    <n v="53"/>
    <d v="1900-04-26T20:02:23"/>
    <n v="3"/>
    <x v="7"/>
    <d v="2022-09-29T00:00:00"/>
    <x v="0"/>
  </r>
  <r>
    <s v="ID2830"/>
    <d v="2022-09-30T00:00:00"/>
    <x v="4"/>
    <x v="2"/>
    <s v="Y"/>
    <x v="0"/>
    <n v="37"/>
    <d v="1900-04-26T21:02:23"/>
    <n v="1"/>
    <x v="7"/>
    <d v="2022-09-30T00:00:00"/>
    <x v="0"/>
  </r>
  <r>
    <s v="ID2831"/>
    <d v="2022-10-01T00:00:00"/>
    <x v="0"/>
    <x v="4"/>
    <s v="Y"/>
    <x v="0"/>
    <n v="111"/>
    <d v="1900-04-26T22:02:23"/>
    <n v="4"/>
    <x v="7"/>
    <d v="2022-10-01T00:00:00"/>
    <x v="0"/>
  </r>
  <r>
    <s v="ID2832"/>
    <d v="2022-10-02T00:00:00"/>
    <x v="7"/>
    <x v="0"/>
    <s v="Y"/>
    <x v="1"/>
    <n v="14"/>
    <d v="1900-04-26T23:02:23"/>
    <n v="5"/>
    <x v="7"/>
    <d v="2022-10-02T00:00:00"/>
    <x v="0"/>
  </r>
  <r>
    <s v="ID2833"/>
    <d v="2022-10-03T00:00:00"/>
    <x v="0"/>
    <x v="4"/>
    <s v="Y"/>
    <x v="0"/>
    <n v="82"/>
    <d v="1900-04-27T00:02:23"/>
    <n v="3"/>
    <x v="7"/>
    <d v="2022-10-03T00:00:00"/>
    <x v="0"/>
  </r>
  <r>
    <s v="ID2834"/>
    <d v="2022-10-04T00:00:00"/>
    <x v="2"/>
    <x v="0"/>
    <s v="N"/>
    <x v="1"/>
    <s v=""/>
    <d v="1900-04-27T01:02:23"/>
    <s v=""/>
    <x v="7"/>
    <d v="2022-10-04T00:00:00"/>
    <x v="0"/>
  </r>
  <r>
    <s v="ID2835"/>
    <d v="2022-10-05T00:00:00"/>
    <x v="7"/>
    <x v="2"/>
    <s v="N"/>
    <x v="1"/>
    <s v=""/>
    <d v="1900-04-27T02:02:23"/>
    <s v=""/>
    <x v="7"/>
    <d v="2022-10-05T00:00:00"/>
    <x v="0"/>
  </r>
  <r>
    <s v="ID2836"/>
    <d v="2022-10-06T00:00:00"/>
    <x v="4"/>
    <x v="3"/>
    <s v="N"/>
    <x v="1"/>
    <s v=""/>
    <d v="1900-04-27T03:02:23"/>
    <s v=""/>
    <x v="7"/>
    <d v="2022-10-06T00:00:00"/>
    <x v="0"/>
  </r>
  <r>
    <s v="ID2837"/>
    <d v="2022-10-07T00:00:00"/>
    <x v="2"/>
    <x v="0"/>
    <s v="Y"/>
    <x v="0"/>
    <n v="69"/>
    <d v="1900-04-27T04:02:23"/>
    <n v="3"/>
    <x v="7"/>
    <d v="2022-10-07T00:00:00"/>
    <x v="0"/>
  </r>
  <r>
    <s v="ID2838"/>
    <d v="2022-10-08T00:00:00"/>
    <x v="0"/>
    <x v="4"/>
    <s v="Y"/>
    <x v="0"/>
    <n v="21"/>
    <d v="1900-04-27T05:02:23"/>
    <n v="3"/>
    <x v="7"/>
    <d v="2022-10-08T00:00:00"/>
    <x v="0"/>
  </r>
  <r>
    <s v="ID2839"/>
    <d v="2022-10-09T00:00:00"/>
    <x v="1"/>
    <x v="2"/>
    <s v="Y"/>
    <x v="0"/>
    <n v="113"/>
    <d v="1900-04-27T06:02:23"/>
    <n v="2"/>
    <x v="7"/>
    <d v="2022-10-09T00:00:00"/>
    <x v="0"/>
  </r>
  <r>
    <s v="ID2840"/>
    <d v="2022-10-10T00:00:00"/>
    <x v="6"/>
    <x v="4"/>
    <s v="Y"/>
    <x v="0"/>
    <n v="34"/>
    <d v="1900-04-27T07:02:23"/>
    <n v="3"/>
    <x v="7"/>
    <d v="2022-10-10T00:00:00"/>
    <x v="0"/>
  </r>
  <r>
    <s v="ID2841"/>
    <d v="2022-10-11T00:00:00"/>
    <x v="4"/>
    <x v="2"/>
    <s v="Y"/>
    <x v="1"/>
    <n v="26"/>
    <d v="1900-04-27T08:02:23"/>
    <n v="3"/>
    <x v="7"/>
    <d v="2022-10-11T00:00:00"/>
    <x v="0"/>
  </r>
  <r>
    <s v="ID2842"/>
    <d v="2022-10-12T00:00:00"/>
    <x v="4"/>
    <x v="3"/>
    <s v="Y"/>
    <x v="0"/>
    <n v="76"/>
    <d v="1900-04-27T09:02:23"/>
    <n v="3"/>
    <x v="7"/>
    <d v="2022-10-12T00:00:00"/>
    <x v="0"/>
  </r>
  <r>
    <s v="ID2843"/>
    <d v="2022-10-13T00:00:00"/>
    <x v="0"/>
    <x v="3"/>
    <s v="N"/>
    <x v="1"/>
    <s v=""/>
    <d v="1900-04-27T10:02:23"/>
    <s v=""/>
    <x v="7"/>
    <d v="2022-10-13T00:00:00"/>
    <x v="0"/>
  </r>
  <r>
    <s v="ID2844"/>
    <d v="2022-10-14T00:00:00"/>
    <x v="6"/>
    <x v="2"/>
    <s v="N"/>
    <x v="1"/>
    <s v=""/>
    <d v="1900-04-27T11:02:23"/>
    <s v=""/>
    <x v="7"/>
    <d v="2022-10-14T00:00:00"/>
    <x v="0"/>
  </r>
  <r>
    <s v="ID2845"/>
    <d v="2022-10-15T00:00:00"/>
    <x v="4"/>
    <x v="1"/>
    <s v="Y"/>
    <x v="0"/>
    <n v="63"/>
    <d v="1900-04-27T12:02:23"/>
    <n v="1"/>
    <x v="7"/>
    <d v="2022-10-15T00:00:00"/>
    <x v="0"/>
  </r>
  <r>
    <s v="ID2846"/>
    <d v="2022-10-16T00:00:00"/>
    <x v="2"/>
    <x v="3"/>
    <s v="Y"/>
    <x v="0"/>
    <n v="80"/>
    <d v="1900-04-27T13:02:23"/>
    <n v="3"/>
    <x v="7"/>
    <d v="2022-10-16T00:00:00"/>
    <x v="0"/>
  </r>
  <r>
    <s v="ID2847"/>
    <d v="2022-10-17T00:00:00"/>
    <x v="4"/>
    <x v="3"/>
    <s v="Y"/>
    <x v="0"/>
    <n v="36"/>
    <d v="1900-04-27T14:02:23"/>
    <n v="1"/>
    <x v="7"/>
    <d v="2022-10-17T00:00:00"/>
    <x v="0"/>
  </r>
  <r>
    <s v="ID2848"/>
    <d v="2022-10-18T00:00:00"/>
    <x v="0"/>
    <x v="3"/>
    <s v="Y"/>
    <x v="0"/>
    <n v="22"/>
    <d v="1900-04-27T15:02:23"/>
    <n v="5"/>
    <x v="7"/>
    <d v="2022-10-18T00:00:00"/>
    <x v="0"/>
  </r>
  <r>
    <s v="ID2849"/>
    <d v="2022-10-19T00:00:00"/>
    <x v="2"/>
    <x v="4"/>
    <s v="Y"/>
    <x v="0"/>
    <n v="80"/>
    <d v="1900-04-27T16:02:23"/>
    <n v="2"/>
    <x v="7"/>
    <d v="2022-10-19T00:00:00"/>
    <x v="0"/>
  </r>
  <r>
    <s v="ID2850"/>
    <d v="2022-10-20T00:00:00"/>
    <x v="4"/>
    <x v="1"/>
    <s v="Y"/>
    <x v="0"/>
    <n v="109"/>
    <d v="1900-04-27T17:02:23"/>
    <n v="1"/>
    <x v="7"/>
    <d v="2022-10-20T00:00:00"/>
    <x v="0"/>
  </r>
  <r>
    <s v="ID2851"/>
    <d v="2022-10-21T00:00:00"/>
    <x v="2"/>
    <x v="1"/>
    <s v="Y"/>
    <x v="0"/>
    <n v="80"/>
    <d v="1900-04-27T18:02:23"/>
    <n v="3"/>
    <x v="7"/>
    <d v="2022-10-21T00:00:00"/>
    <x v="0"/>
  </r>
  <r>
    <s v="ID2852"/>
    <d v="2022-10-22T00:00:00"/>
    <x v="5"/>
    <x v="3"/>
    <s v="Y"/>
    <x v="0"/>
    <n v="108"/>
    <d v="1900-04-27T19:02:23"/>
    <n v="4"/>
    <x v="7"/>
    <d v="2022-10-22T00:00:00"/>
    <x v="0"/>
  </r>
  <r>
    <s v="ID2853"/>
    <d v="2022-10-23T00:00:00"/>
    <x v="1"/>
    <x v="0"/>
    <s v="Y"/>
    <x v="0"/>
    <n v="10"/>
    <d v="1900-04-27T20:02:23"/>
    <n v="4"/>
    <x v="7"/>
    <d v="2022-10-23T00:00:00"/>
    <x v="0"/>
  </r>
  <r>
    <s v="ID2854"/>
    <d v="2022-10-24T00:00:00"/>
    <x v="3"/>
    <x v="1"/>
    <s v="N"/>
    <x v="1"/>
    <s v=""/>
    <d v="1900-04-27T21:02:23"/>
    <s v=""/>
    <x v="7"/>
    <d v="2022-10-24T00:00:00"/>
    <x v="0"/>
  </r>
  <r>
    <s v="ID2855"/>
    <d v="2022-10-25T00:00:00"/>
    <x v="6"/>
    <x v="1"/>
    <s v="Y"/>
    <x v="0"/>
    <n v="115"/>
    <d v="1900-04-27T22:02:23"/>
    <n v="3"/>
    <x v="7"/>
    <d v="2022-10-25T00:00:00"/>
    <x v="0"/>
  </r>
  <r>
    <s v="ID2856"/>
    <d v="2022-10-26T00:00:00"/>
    <x v="1"/>
    <x v="3"/>
    <s v="Y"/>
    <x v="0"/>
    <n v="79"/>
    <d v="1900-04-27T23:02:23"/>
    <n v="3"/>
    <x v="7"/>
    <d v="2022-10-26T00:00:00"/>
    <x v="0"/>
  </r>
  <r>
    <s v="ID2857"/>
    <d v="2022-10-27T00:00:00"/>
    <x v="2"/>
    <x v="3"/>
    <s v="Y"/>
    <x v="0"/>
    <n v="109"/>
    <d v="1900-04-28T00:02:23"/>
    <n v="2"/>
    <x v="7"/>
    <d v="2022-10-27T00:00:00"/>
    <x v="0"/>
  </r>
  <r>
    <s v="ID2858"/>
    <d v="2022-10-28T00:00:00"/>
    <x v="4"/>
    <x v="0"/>
    <s v="Y"/>
    <x v="0"/>
    <n v="12"/>
    <d v="1900-04-28T01:02:23"/>
    <n v="4"/>
    <x v="7"/>
    <d v="2022-10-28T00:00:00"/>
    <x v="0"/>
  </r>
  <r>
    <s v="ID2859"/>
    <d v="2022-10-29T00:00:00"/>
    <x v="5"/>
    <x v="4"/>
    <s v="Y"/>
    <x v="0"/>
    <n v="87"/>
    <d v="1900-04-28T02:02:23"/>
    <n v="3"/>
    <x v="7"/>
    <d v="2022-10-29T00:00:00"/>
    <x v="0"/>
  </r>
  <r>
    <s v="ID2860"/>
    <d v="2022-10-30T00:00:00"/>
    <x v="2"/>
    <x v="3"/>
    <s v="Y"/>
    <x v="0"/>
    <n v="55"/>
    <d v="1900-04-28T03:02:23"/>
    <n v="3"/>
    <x v="7"/>
    <d v="2022-10-30T00:00:00"/>
    <x v="0"/>
  </r>
  <r>
    <s v="ID2861"/>
    <d v="2022-10-31T00:00:00"/>
    <x v="5"/>
    <x v="2"/>
    <s v="Y"/>
    <x v="0"/>
    <n v="109"/>
    <d v="1900-04-28T04:02:23"/>
    <n v="4"/>
    <x v="7"/>
    <d v="2022-10-31T00:00:00"/>
    <x v="0"/>
  </r>
  <r>
    <s v="ID2862"/>
    <d v="2022-11-01T00:00:00"/>
    <x v="1"/>
    <x v="0"/>
    <s v="N"/>
    <x v="1"/>
    <s v=""/>
    <d v="1900-04-28T05:02:23"/>
    <s v=""/>
    <x v="7"/>
    <d v="2022-11-01T00:00:00"/>
    <x v="0"/>
  </r>
  <r>
    <s v="ID2863"/>
    <d v="2022-11-02T00:00:00"/>
    <x v="0"/>
    <x v="2"/>
    <s v="N"/>
    <x v="1"/>
    <s v=""/>
    <d v="1900-04-28T06:02:23"/>
    <s v=""/>
    <x v="7"/>
    <d v="2022-11-02T00:00:00"/>
    <x v="0"/>
  </r>
  <r>
    <s v="ID2864"/>
    <d v="2022-11-03T00:00:00"/>
    <x v="1"/>
    <x v="2"/>
    <s v="Y"/>
    <x v="0"/>
    <n v="12"/>
    <d v="1900-04-28T07:02:23"/>
    <n v="4"/>
    <x v="7"/>
    <d v="2022-11-03T00:00:00"/>
    <x v="0"/>
  </r>
  <r>
    <s v="ID2865"/>
    <d v="2022-11-04T00:00:00"/>
    <x v="6"/>
    <x v="2"/>
    <s v="Y"/>
    <x v="0"/>
    <n v="71"/>
    <d v="1900-04-28T08:02:23"/>
    <n v="5"/>
    <x v="7"/>
    <d v="2022-11-04T00:00:00"/>
    <x v="0"/>
  </r>
  <r>
    <s v="ID2866"/>
    <d v="2022-11-05T00:00:00"/>
    <x v="7"/>
    <x v="1"/>
    <s v="N"/>
    <x v="1"/>
    <s v=""/>
    <d v="1900-04-28T09:02:23"/>
    <s v=""/>
    <x v="7"/>
    <d v="2022-11-05T00:00:00"/>
    <x v="0"/>
  </r>
  <r>
    <s v="ID2867"/>
    <d v="2022-11-06T00:00:00"/>
    <x v="2"/>
    <x v="4"/>
    <s v="Y"/>
    <x v="1"/>
    <n v="104"/>
    <d v="1900-04-28T10:02:23"/>
    <n v="4"/>
    <x v="7"/>
    <d v="2022-11-06T00:00:00"/>
    <x v="0"/>
  </r>
  <r>
    <s v="ID2868"/>
    <d v="2022-11-07T00:00:00"/>
    <x v="2"/>
    <x v="2"/>
    <s v="Y"/>
    <x v="0"/>
    <n v="110"/>
    <d v="1900-04-28T11:02:23"/>
    <n v="1"/>
    <x v="7"/>
    <d v="2022-11-07T00:00:00"/>
    <x v="0"/>
  </r>
  <r>
    <s v="ID2869"/>
    <d v="2022-11-08T00:00:00"/>
    <x v="6"/>
    <x v="4"/>
    <s v="Y"/>
    <x v="0"/>
    <n v="108"/>
    <d v="1900-04-28T12:02:23"/>
    <n v="1"/>
    <x v="7"/>
    <d v="2022-11-08T00:00:00"/>
    <x v="0"/>
  </r>
  <r>
    <s v="ID2870"/>
    <d v="2022-11-09T00:00:00"/>
    <x v="7"/>
    <x v="1"/>
    <s v="Y"/>
    <x v="0"/>
    <n v="88"/>
    <d v="1900-04-28T13:02:23"/>
    <n v="1"/>
    <x v="7"/>
    <d v="2022-11-09T00:00:00"/>
    <x v="0"/>
  </r>
  <r>
    <s v="ID2871"/>
    <d v="2022-11-10T00:00:00"/>
    <x v="2"/>
    <x v="0"/>
    <s v="N"/>
    <x v="1"/>
    <s v=""/>
    <d v="1900-04-28T14:02:23"/>
    <s v=""/>
    <x v="7"/>
    <d v="2022-11-10T00:00:00"/>
    <x v="0"/>
  </r>
  <r>
    <s v="ID2872"/>
    <d v="2022-11-11T00:00:00"/>
    <x v="5"/>
    <x v="3"/>
    <s v="Y"/>
    <x v="0"/>
    <n v="32"/>
    <d v="1900-04-28T15:02:23"/>
    <n v="1"/>
    <x v="7"/>
    <d v="2022-11-11T00:00:00"/>
    <x v="0"/>
  </r>
  <r>
    <s v="ID2873"/>
    <d v="2022-11-12T00:00:00"/>
    <x v="0"/>
    <x v="0"/>
    <s v="Y"/>
    <x v="0"/>
    <n v="37"/>
    <d v="1900-04-28T16:02:23"/>
    <n v="4"/>
    <x v="7"/>
    <d v="2022-11-12T00:00:00"/>
    <x v="0"/>
  </r>
  <r>
    <s v="ID2874"/>
    <d v="2022-11-13T00:00:00"/>
    <x v="3"/>
    <x v="2"/>
    <s v="Y"/>
    <x v="0"/>
    <n v="58"/>
    <d v="1900-04-28T17:02:23"/>
    <n v="5"/>
    <x v="7"/>
    <d v="2022-11-13T00:00:00"/>
    <x v="0"/>
  </r>
  <r>
    <s v="ID2875"/>
    <d v="2022-11-14T00:00:00"/>
    <x v="3"/>
    <x v="0"/>
    <s v="Y"/>
    <x v="0"/>
    <n v="61"/>
    <d v="1900-04-28T18:02:23"/>
    <n v="4"/>
    <x v="7"/>
    <d v="2022-11-14T00:00:00"/>
    <x v="1"/>
  </r>
  <r>
    <s v="ID2876"/>
    <d v="2022-11-15T00:00:00"/>
    <x v="4"/>
    <x v="0"/>
    <s v="Y"/>
    <x v="0"/>
    <n v="39"/>
    <d v="1900-04-28T19:02:23"/>
    <n v="1"/>
    <x v="7"/>
    <d v="2022-11-15T00:00:00"/>
    <x v="1"/>
  </r>
  <r>
    <s v="ID2877"/>
    <d v="2022-11-16T00:00:00"/>
    <x v="5"/>
    <x v="0"/>
    <s v="Y"/>
    <x v="0"/>
    <n v="39"/>
    <d v="1900-04-28T20:02:23"/>
    <n v="4"/>
    <x v="7"/>
    <d v="2022-11-16T00:00:00"/>
    <x v="1"/>
  </r>
  <r>
    <s v="ID2878"/>
    <d v="2022-11-17T00:00:00"/>
    <x v="0"/>
    <x v="4"/>
    <s v="Y"/>
    <x v="0"/>
    <n v="53"/>
    <d v="1900-04-28T21:02:23"/>
    <n v="5"/>
    <x v="7"/>
    <d v="2022-11-17T00:00:00"/>
    <x v="1"/>
  </r>
  <r>
    <s v="ID2879"/>
    <d v="2022-11-18T00:00:00"/>
    <x v="5"/>
    <x v="0"/>
    <s v="N"/>
    <x v="1"/>
    <s v=""/>
    <d v="1900-04-28T22:02:23"/>
    <s v=""/>
    <x v="7"/>
    <d v="2022-11-18T00:00:00"/>
    <x v="1"/>
  </r>
  <r>
    <s v="ID2880"/>
    <d v="2022-11-19T00:00:00"/>
    <x v="2"/>
    <x v="4"/>
    <s v="Y"/>
    <x v="0"/>
    <n v="64"/>
    <d v="1900-04-28T23:02:23"/>
    <n v="4"/>
    <x v="7"/>
    <d v="2022-11-19T00:00:00"/>
    <x v="1"/>
  </r>
  <r>
    <s v="ID2881"/>
    <d v="2022-11-20T00:00:00"/>
    <x v="5"/>
    <x v="1"/>
    <s v="Y"/>
    <x v="0"/>
    <n v="77"/>
    <d v="1900-04-29T00:02:23"/>
    <n v="3"/>
    <x v="7"/>
    <d v="2022-11-20T00:00:00"/>
    <x v="1"/>
  </r>
  <r>
    <s v="ID2882"/>
    <d v="2022-11-21T00:00:00"/>
    <x v="7"/>
    <x v="0"/>
    <s v="Y"/>
    <x v="0"/>
    <n v="20"/>
    <d v="1900-04-29T01:02:23"/>
    <n v="1"/>
    <x v="7"/>
    <d v="2022-11-21T00:00:00"/>
    <x v="1"/>
  </r>
  <r>
    <s v="ID2883"/>
    <d v="2022-11-22T00:00:00"/>
    <x v="6"/>
    <x v="0"/>
    <s v="N"/>
    <x v="1"/>
    <s v=""/>
    <d v="1900-04-29T02:02:23"/>
    <s v=""/>
    <x v="7"/>
    <d v="2022-11-22T00:00:00"/>
    <x v="1"/>
  </r>
  <r>
    <s v="ID2884"/>
    <d v="2022-11-23T00:00:00"/>
    <x v="5"/>
    <x v="3"/>
    <s v="N"/>
    <x v="1"/>
    <s v=""/>
    <d v="1900-04-29T03:02:23"/>
    <s v=""/>
    <x v="7"/>
    <d v="2022-11-23T00:00:00"/>
    <x v="1"/>
  </r>
  <r>
    <s v="ID2885"/>
    <d v="2022-11-24T00:00:00"/>
    <x v="7"/>
    <x v="3"/>
    <s v="Y"/>
    <x v="0"/>
    <n v="26"/>
    <d v="1900-04-29T04:02:23"/>
    <n v="5"/>
    <x v="7"/>
    <d v="2022-11-24T00:00:00"/>
    <x v="1"/>
  </r>
  <r>
    <s v="ID2886"/>
    <d v="2022-11-25T00:00:00"/>
    <x v="0"/>
    <x v="1"/>
    <s v="Y"/>
    <x v="0"/>
    <n v="33"/>
    <d v="1900-04-29T05:02:23"/>
    <n v="3"/>
    <x v="7"/>
    <d v="2022-11-25T00:00:00"/>
    <x v="1"/>
  </r>
  <r>
    <s v="ID2887"/>
    <d v="2022-11-26T00:00:00"/>
    <x v="4"/>
    <x v="3"/>
    <s v="N"/>
    <x v="1"/>
    <s v=""/>
    <d v="1900-04-29T06:02:23"/>
    <s v=""/>
    <x v="7"/>
    <d v="2022-11-26T00:00:00"/>
    <x v="1"/>
  </r>
  <r>
    <s v="ID2888"/>
    <d v="2022-11-27T00:00:00"/>
    <x v="1"/>
    <x v="0"/>
    <s v="Y"/>
    <x v="0"/>
    <n v="122"/>
    <d v="1900-04-29T07:02:23"/>
    <n v="3"/>
    <x v="7"/>
    <d v="2022-11-27T00:00:00"/>
    <x v="1"/>
  </r>
  <r>
    <s v="ID2889"/>
    <d v="2022-11-28T00:00:00"/>
    <x v="6"/>
    <x v="0"/>
    <s v="N"/>
    <x v="1"/>
    <s v=""/>
    <d v="1900-04-29T08:02:23"/>
    <s v=""/>
    <x v="7"/>
    <d v="2022-11-28T00:00:00"/>
    <x v="1"/>
  </r>
  <r>
    <s v="ID2890"/>
    <d v="2022-11-29T00:00:00"/>
    <x v="6"/>
    <x v="2"/>
    <s v="Y"/>
    <x v="0"/>
    <n v="75"/>
    <d v="1900-04-29T09:02:23"/>
    <n v="3"/>
    <x v="7"/>
    <d v="2022-11-29T00:00:00"/>
    <x v="1"/>
  </r>
  <r>
    <s v="ID2891"/>
    <d v="2022-11-30T00:00:00"/>
    <x v="6"/>
    <x v="3"/>
    <s v="Y"/>
    <x v="0"/>
    <n v="27"/>
    <d v="1900-04-29T10:02:23"/>
    <n v="4"/>
    <x v="7"/>
    <d v="2022-11-30T00:00:00"/>
    <x v="1"/>
  </r>
  <r>
    <s v="ID2892"/>
    <d v="2022-12-01T00:00:00"/>
    <x v="0"/>
    <x v="0"/>
    <s v="Y"/>
    <x v="0"/>
    <n v="37"/>
    <d v="1900-04-29T11:02:23"/>
    <n v="3"/>
    <x v="7"/>
    <d v="2022-12-01T00:00:00"/>
    <x v="1"/>
  </r>
  <r>
    <s v="ID2893"/>
    <d v="2022-12-02T00:00:00"/>
    <x v="0"/>
    <x v="3"/>
    <s v="Y"/>
    <x v="0"/>
    <n v="24"/>
    <d v="1900-04-29T12:02:23"/>
    <n v="3"/>
    <x v="7"/>
    <d v="2022-12-02T00:00:00"/>
    <x v="1"/>
  </r>
  <r>
    <s v="ID2894"/>
    <d v="2022-12-03T00:00:00"/>
    <x v="1"/>
    <x v="4"/>
    <s v="Y"/>
    <x v="0"/>
    <n v="70"/>
    <d v="1900-04-29T13:02:23"/>
    <n v="1"/>
    <x v="7"/>
    <d v="2022-12-03T00:00:00"/>
    <x v="1"/>
  </r>
  <r>
    <s v="ID2895"/>
    <d v="2022-12-04T00:00:00"/>
    <x v="1"/>
    <x v="1"/>
    <s v="Y"/>
    <x v="0"/>
    <n v="117"/>
    <d v="1900-04-29T14:02:23"/>
    <n v="4"/>
    <x v="7"/>
    <d v="2022-12-04T00:00:00"/>
    <x v="1"/>
  </r>
  <r>
    <s v="ID2896"/>
    <d v="2022-12-05T00:00:00"/>
    <x v="0"/>
    <x v="2"/>
    <s v="Y"/>
    <x v="0"/>
    <n v="15"/>
    <d v="1900-04-29T15:02:23"/>
    <n v="1"/>
    <x v="7"/>
    <d v="2022-12-05T00:00:00"/>
    <x v="1"/>
  </r>
  <r>
    <s v="ID2897"/>
    <d v="2022-12-06T00:00:00"/>
    <x v="3"/>
    <x v="4"/>
    <s v="Y"/>
    <x v="0"/>
    <n v="20"/>
    <d v="1900-04-29T16:02:23"/>
    <n v="3"/>
    <x v="7"/>
    <d v="2022-12-06T00:00:00"/>
    <x v="1"/>
  </r>
  <r>
    <s v="ID2898"/>
    <d v="2022-12-07T00:00:00"/>
    <x v="7"/>
    <x v="4"/>
    <s v="Y"/>
    <x v="0"/>
    <n v="36"/>
    <d v="1900-04-29T17:02:23"/>
    <n v="2"/>
    <x v="7"/>
    <d v="2022-12-07T00:00:00"/>
    <x v="1"/>
  </r>
  <r>
    <s v="ID2899"/>
    <d v="2022-12-08T00:00:00"/>
    <x v="0"/>
    <x v="1"/>
    <s v="Y"/>
    <x v="0"/>
    <n v="63"/>
    <d v="1900-04-29T18:02:23"/>
    <n v="1"/>
    <x v="7"/>
    <d v="2022-12-08T00:00:00"/>
    <x v="1"/>
  </r>
  <r>
    <s v="ID2900"/>
    <d v="2022-12-09T00:00:00"/>
    <x v="1"/>
    <x v="2"/>
    <s v="Y"/>
    <x v="0"/>
    <n v="20"/>
    <d v="1900-04-29T19:02:23"/>
    <n v="3"/>
    <x v="7"/>
    <d v="2022-12-09T00:00:00"/>
    <x v="1"/>
  </r>
  <r>
    <s v="ID2901"/>
    <d v="2022-12-10T00:00:00"/>
    <x v="7"/>
    <x v="0"/>
    <s v="Y"/>
    <x v="1"/>
    <n v="115"/>
    <d v="1900-04-29T20:02:23"/>
    <n v="4"/>
    <x v="7"/>
    <d v="2022-12-10T00:00:00"/>
    <x v="1"/>
  </r>
  <r>
    <s v="ID2902"/>
    <d v="2022-12-11T00:00:00"/>
    <x v="5"/>
    <x v="0"/>
    <s v="N"/>
    <x v="1"/>
    <s v=""/>
    <d v="1900-04-29T21:02:23"/>
    <s v=""/>
    <x v="7"/>
    <d v="2022-12-11T00:00:00"/>
    <x v="1"/>
  </r>
  <r>
    <s v="ID2903"/>
    <d v="2022-12-12T00:00:00"/>
    <x v="7"/>
    <x v="1"/>
    <s v="Y"/>
    <x v="0"/>
    <n v="95"/>
    <d v="1900-04-29T22:02:23"/>
    <n v="3"/>
    <x v="7"/>
    <d v="2022-12-12T00:00:00"/>
    <x v="1"/>
  </r>
  <r>
    <s v="ID2904"/>
    <d v="2022-12-13T00:00:00"/>
    <x v="1"/>
    <x v="2"/>
    <s v="Y"/>
    <x v="0"/>
    <n v="114"/>
    <d v="1900-04-29T23:02:23"/>
    <n v="4"/>
    <x v="7"/>
    <d v="2022-12-13T00:00:00"/>
    <x v="1"/>
  </r>
  <r>
    <s v="ID2905"/>
    <d v="2022-12-14T00:00:00"/>
    <x v="6"/>
    <x v="0"/>
    <s v="Y"/>
    <x v="0"/>
    <n v="71"/>
    <d v="1900-04-30T00:02:23"/>
    <n v="4"/>
    <x v="7"/>
    <d v="2022-12-14T00:00:00"/>
    <x v="1"/>
  </r>
  <r>
    <s v="ID2906"/>
    <d v="2022-12-15T00:00:00"/>
    <x v="2"/>
    <x v="2"/>
    <s v="Y"/>
    <x v="0"/>
    <n v="44"/>
    <d v="1900-04-30T01:02:23"/>
    <n v="1"/>
    <x v="7"/>
    <d v="2022-12-15T00:00:00"/>
    <x v="1"/>
  </r>
  <r>
    <s v="ID2907"/>
    <d v="2022-12-16T00:00:00"/>
    <x v="3"/>
    <x v="1"/>
    <s v="N"/>
    <x v="1"/>
    <s v=""/>
    <d v="1900-04-30T02:02:23"/>
    <s v=""/>
    <x v="7"/>
    <d v="2022-12-16T00:00:00"/>
    <x v="1"/>
  </r>
  <r>
    <s v="ID2908"/>
    <d v="2022-12-17T00:00:00"/>
    <x v="1"/>
    <x v="1"/>
    <s v="N"/>
    <x v="1"/>
    <s v=""/>
    <d v="1900-04-30T03:02:23"/>
    <s v=""/>
    <x v="7"/>
    <d v="2022-12-17T00:00:00"/>
    <x v="1"/>
  </r>
  <r>
    <s v="ID2909"/>
    <d v="2022-12-18T00:00:00"/>
    <x v="2"/>
    <x v="2"/>
    <s v="Y"/>
    <x v="0"/>
    <n v="24"/>
    <d v="1900-04-30T04:02:23"/>
    <n v="3"/>
    <x v="7"/>
    <d v="2022-12-18T00:00:00"/>
    <x v="1"/>
  </r>
  <r>
    <s v="ID2910"/>
    <d v="2022-12-19T00:00:00"/>
    <x v="3"/>
    <x v="4"/>
    <s v="N"/>
    <x v="1"/>
    <s v=""/>
    <d v="1900-04-30T05:02:23"/>
    <s v=""/>
    <x v="7"/>
    <d v="2022-12-19T00:00:00"/>
    <x v="1"/>
  </r>
  <r>
    <s v="ID2911"/>
    <d v="2022-12-20T00:00:00"/>
    <x v="7"/>
    <x v="0"/>
    <s v="Y"/>
    <x v="0"/>
    <n v="70"/>
    <d v="1900-04-30T06:02:23"/>
    <n v="3"/>
    <x v="7"/>
    <d v="2022-12-20T00:00:00"/>
    <x v="1"/>
  </r>
  <r>
    <s v="ID2912"/>
    <d v="2022-12-21T00:00:00"/>
    <x v="4"/>
    <x v="4"/>
    <s v="N"/>
    <x v="1"/>
    <s v=""/>
    <d v="1900-04-30T07:02:23"/>
    <s v=""/>
    <x v="7"/>
    <d v="2022-12-21T00:00:00"/>
    <x v="1"/>
  </r>
  <r>
    <s v="ID2913"/>
    <d v="2022-12-22T00:00:00"/>
    <x v="7"/>
    <x v="3"/>
    <s v="Y"/>
    <x v="0"/>
    <n v="33"/>
    <d v="1900-04-30T08:02:23"/>
    <n v="1"/>
    <x v="7"/>
    <d v="2022-12-22T00:00:00"/>
    <x v="1"/>
  </r>
  <r>
    <s v="ID2914"/>
    <d v="2022-12-23T00:00:00"/>
    <x v="0"/>
    <x v="0"/>
    <s v="N"/>
    <x v="1"/>
    <s v=""/>
    <d v="1900-04-30T09:02:23"/>
    <s v=""/>
    <x v="7"/>
    <d v="2022-12-23T00:00:00"/>
    <x v="1"/>
  </r>
  <r>
    <s v="ID2915"/>
    <d v="2022-12-24T00:00:00"/>
    <x v="3"/>
    <x v="3"/>
    <s v="Y"/>
    <x v="1"/>
    <n v="15"/>
    <d v="1900-04-30T10:02:23"/>
    <n v="1"/>
    <x v="7"/>
    <d v="2022-12-24T00:00:00"/>
    <x v="1"/>
  </r>
  <r>
    <s v="ID2916"/>
    <d v="2022-12-25T00:00:00"/>
    <x v="5"/>
    <x v="4"/>
    <s v="Y"/>
    <x v="0"/>
    <n v="103"/>
    <d v="1900-04-30T11:02:23"/>
    <n v="4"/>
    <x v="7"/>
    <d v="2022-12-25T00:00:00"/>
    <x v="1"/>
  </r>
  <r>
    <s v="ID2917"/>
    <d v="2022-12-26T00:00:00"/>
    <x v="6"/>
    <x v="0"/>
    <s v="Y"/>
    <x v="0"/>
    <n v="61"/>
    <d v="1900-04-30T12:02:23"/>
    <n v="5"/>
    <x v="7"/>
    <d v="2022-12-26T00:00:00"/>
    <x v="1"/>
  </r>
  <r>
    <s v="ID2918"/>
    <d v="2022-12-27T00:00:00"/>
    <x v="3"/>
    <x v="3"/>
    <s v="N"/>
    <x v="1"/>
    <s v=""/>
    <d v="1900-04-30T13:02:23"/>
    <s v=""/>
    <x v="7"/>
    <d v="2022-12-27T00:00:00"/>
    <x v="1"/>
  </r>
  <r>
    <s v="ID2919"/>
    <d v="2022-12-28T00:00:00"/>
    <x v="3"/>
    <x v="0"/>
    <s v="Y"/>
    <x v="0"/>
    <n v="32"/>
    <d v="1900-04-30T14:02:23"/>
    <n v="4"/>
    <x v="7"/>
    <d v="2022-12-28T00:00:00"/>
    <x v="1"/>
  </r>
  <r>
    <s v="ID2920"/>
    <d v="2022-12-29T00:00:00"/>
    <x v="7"/>
    <x v="3"/>
    <s v="Y"/>
    <x v="0"/>
    <n v="33"/>
    <d v="1900-04-30T15:02:23"/>
    <n v="4"/>
    <x v="7"/>
    <d v="2022-12-29T00:00:00"/>
    <x v="1"/>
  </r>
  <r>
    <s v="ID2921"/>
    <d v="2022-12-30T00:00:00"/>
    <x v="1"/>
    <x v="2"/>
    <s v="Y"/>
    <x v="0"/>
    <n v="30"/>
    <d v="1900-04-30T16:02:23"/>
    <n v="3"/>
    <x v="7"/>
    <d v="2022-12-30T00:00:00"/>
    <x v="1"/>
  </r>
  <r>
    <s v="ID2922"/>
    <d v="2022-12-31T00:00:00"/>
    <x v="2"/>
    <x v="4"/>
    <s v="Y"/>
    <x v="0"/>
    <n v="36"/>
    <d v="1900-04-30T17:02:23"/>
    <n v="4"/>
    <x v="7"/>
    <d v="2022-12-31T00:00:00"/>
    <x v="1"/>
  </r>
  <r>
    <s v="ID2923"/>
    <d v="2023-01-01T00:00:00"/>
    <x v="7"/>
    <x v="1"/>
    <s v="Y"/>
    <x v="0"/>
    <n v="16"/>
    <d v="1900-04-30T18:02:23"/>
    <n v="4"/>
    <x v="7"/>
    <d v="2023-01-01T00:00:00"/>
    <x v="1"/>
  </r>
  <r>
    <s v="ID2924"/>
    <d v="2023-01-02T00:00:00"/>
    <x v="2"/>
    <x v="1"/>
    <s v="Y"/>
    <x v="0"/>
    <n v="60"/>
    <d v="1900-04-30T19:02:23"/>
    <n v="3"/>
    <x v="7"/>
    <d v="2023-01-02T00:00:00"/>
    <x v="1"/>
  </r>
  <r>
    <s v="ID2925"/>
    <d v="2023-01-03T00:00:00"/>
    <x v="2"/>
    <x v="1"/>
    <s v="N"/>
    <x v="1"/>
    <s v=""/>
    <d v="1900-04-30T20:02:23"/>
    <s v=""/>
    <x v="7"/>
    <d v="2023-01-03T00:00:00"/>
    <x v="1"/>
  </r>
  <r>
    <s v="ID2926"/>
    <d v="2023-01-04T00:00:00"/>
    <x v="2"/>
    <x v="0"/>
    <s v="Y"/>
    <x v="0"/>
    <n v="42"/>
    <d v="1900-04-30T21:02:23"/>
    <n v="4"/>
    <x v="7"/>
    <d v="2023-01-04T00:00:00"/>
    <x v="1"/>
  </r>
  <r>
    <s v="ID2927"/>
    <d v="2023-01-05T00:00:00"/>
    <x v="7"/>
    <x v="0"/>
    <s v="Y"/>
    <x v="0"/>
    <n v="58"/>
    <d v="1900-04-30T22:02:23"/>
    <n v="1"/>
    <x v="7"/>
    <d v="2023-01-05T00:00:00"/>
    <x v="1"/>
  </r>
  <r>
    <s v="ID2928"/>
    <d v="2023-01-06T00:00:00"/>
    <x v="3"/>
    <x v="2"/>
    <s v="Y"/>
    <x v="1"/>
    <n v="44"/>
    <d v="1900-04-30T23:02:23"/>
    <n v="1"/>
    <x v="7"/>
    <d v="2023-01-06T00:00:00"/>
    <x v="1"/>
  </r>
  <r>
    <s v="ID2929"/>
    <d v="2023-01-07T00:00:00"/>
    <x v="6"/>
    <x v="4"/>
    <s v="Y"/>
    <x v="1"/>
    <n v="72"/>
    <d v="1900-05-01T00:02:23"/>
    <n v="1"/>
    <x v="7"/>
    <d v="2023-01-07T00:00:00"/>
    <x v="1"/>
  </r>
  <r>
    <s v="ID2930"/>
    <d v="2023-01-08T00:00:00"/>
    <x v="2"/>
    <x v="4"/>
    <s v="Y"/>
    <x v="0"/>
    <n v="13"/>
    <d v="1900-05-01T01:02:23"/>
    <n v="4"/>
    <x v="7"/>
    <d v="2023-01-08T00:00:00"/>
    <x v="1"/>
  </r>
  <r>
    <s v="ID2931"/>
    <d v="2023-01-09T00:00:00"/>
    <x v="4"/>
    <x v="4"/>
    <s v="Y"/>
    <x v="0"/>
    <n v="113"/>
    <d v="1900-05-01T02:02:23"/>
    <n v="4"/>
    <x v="7"/>
    <d v="2023-01-09T00:00:00"/>
    <x v="1"/>
  </r>
  <r>
    <s v="ID2932"/>
    <d v="2023-01-10T00:00:00"/>
    <x v="5"/>
    <x v="4"/>
    <s v="N"/>
    <x v="1"/>
    <s v=""/>
    <d v="1900-05-01T03:02:23"/>
    <s v=""/>
    <x v="7"/>
    <d v="2023-01-10T00:00:00"/>
    <x v="1"/>
  </r>
  <r>
    <s v="ID2933"/>
    <d v="2023-01-11T00:00:00"/>
    <x v="3"/>
    <x v="0"/>
    <s v="Y"/>
    <x v="0"/>
    <n v="51"/>
    <d v="1900-05-01T04:02:23"/>
    <n v="4"/>
    <x v="7"/>
    <d v="2023-01-11T00:00:00"/>
    <x v="1"/>
  </r>
  <r>
    <s v="ID2934"/>
    <d v="2023-01-12T00:00:00"/>
    <x v="3"/>
    <x v="0"/>
    <s v="Y"/>
    <x v="1"/>
    <n v="85"/>
    <d v="1900-05-01T05:02:23"/>
    <n v="1"/>
    <x v="7"/>
    <d v="2023-01-12T00:00:00"/>
    <x v="1"/>
  </r>
  <r>
    <s v="ID2935"/>
    <d v="2023-01-13T00:00:00"/>
    <x v="2"/>
    <x v="2"/>
    <s v="Y"/>
    <x v="1"/>
    <n v="27"/>
    <d v="1900-05-01T06:02:23"/>
    <n v="4"/>
    <x v="7"/>
    <d v="2023-01-13T00:00:00"/>
    <x v="1"/>
  </r>
  <r>
    <s v="ID2936"/>
    <d v="2023-01-14T00:00:00"/>
    <x v="7"/>
    <x v="0"/>
    <s v="Y"/>
    <x v="0"/>
    <n v="75"/>
    <d v="1900-05-01T07:02:23"/>
    <n v="3"/>
    <x v="7"/>
    <d v="2023-01-14T00:00:00"/>
    <x v="1"/>
  </r>
  <r>
    <s v="ID2937"/>
    <d v="2023-01-15T00:00:00"/>
    <x v="4"/>
    <x v="0"/>
    <s v="Y"/>
    <x v="0"/>
    <n v="63"/>
    <d v="1900-05-01T08:02:23"/>
    <n v="2"/>
    <x v="7"/>
    <d v="2023-01-15T00:00:00"/>
    <x v="1"/>
  </r>
  <r>
    <s v="ID2938"/>
    <d v="2023-01-16T00:00:00"/>
    <x v="7"/>
    <x v="3"/>
    <s v="N"/>
    <x v="1"/>
    <s v=""/>
    <d v="1900-05-01T09:02:23"/>
    <s v=""/>
    <x v="7"/>
    <d v="2023-01-16T00:00:00"/>
    <x v="1"/>
  </r>
  <r>
    <s v="ID2939"/>
    <d v="2023-01-17T00:00:00"/>
    <x v="0"/>
    <x v="2"/>
    <s v="Y"/>
    <x v="0"/>
    <n v="22"/>
    <d v="1900-05-01T10:02:23"/>
    <n v="3"/>
    <x v="7"/>
    <d v="2023-01-17T00:00:00"/>
    <x v="1"/>
  </r>
  <r>
    <s v="ID2940"/>
    <d v="2023-01-18T00:00:00"/>
    <x v="1"/>
    <x v="0"/>
    <s v="N"/>
    <x v="1"/>
    <s v=""/>
    <d v="1900-05-01T11:02:23"/>
    <s v=""/>
    <x v="7"/>
    <d v="2023-01-18T00:00:00"/>
    <x v="1"/>
  </r>
  <r>
    <s v="ID2941"/>
    <d v="2023-01-19T00:00:00"/>
    <x v="2"/>
    <x v="3"/>
    <s v="Y"/>
    <x v="1"/>
    <n v="106"/>
    <d v="1900-05-01T12:02:23"/>
    <n v="3"/>
    <x v="7"/>
    <d v="2023-01-19T00:00:00"/>
    <x v="1"/>
  </r>
  <r>
    <s v="ID2942"/>
    <d v="2023-01-20T00:00:00"/>
    <x v="3"/>
    <x v="4"/>
    <s v="Y"/>
    <x v="0"/>
    <n v="86"/>
    <d v="1900-05-01T13:02:23"/>
    <n v="4"/>
    <x v="7"/>
    <d v="2023-01-20T00:00:00"/>
    <x v="1"/>
  </r>
  <r>
    <s v="ID2943"/>
    <d v="2023-01-21T00:00:00"/>
    <x v="2"/>
    <x v="0"/>
    <s v="Y"/>
    <x v="0"/>
    <n v="55"/>
    <d v="1900-05-01T14:02:23"/>
    <n v="3"/>
    <x v="7"/>
    <d v="2023-01-21T00:00:00"/>
    <x v="2"/>
  </r>
  <r>
    <s v="ID2944"/>
    <d v="2023-01-22T00:00:00"/>
    <x v="6"/>
    <x v="3"/>
    <s v="Y"/>
    <x v="0"/>
    <n v="74"/>
    <d v="1900-05-01T15:02:23"/>
    <n v="2"/>
    <x v="7"/>
    <d v="2023-01-22T00:00:00"/>
    <x v="2"/>
  </r>
  <r>
    <s v="ID2945"/>
    <d v="2023-01-23T00:00:00"/>
    <x v="2"/>
    <x v="3"/>
    <s v="Y"/>
    <x v="0"/>
    <n v="53"/>
    <d v="1900-05-01T16:02:23"/>
    <n v="5"/>
    <x v="7"/>
    <d v="2023-01-23T00:00:00"/>
    <x v="2"/>
  </r>
  <r>
    <s v="ID2946"/>
    <d v="2023-01-24T00:00:00"/>
    <x v="5"/>
    <x v="1"/>
    <s v="Y"/>
    <x v="0"/>
    <n v="115"/>
    <d v="1900-05-01T17:02:23"/>
    <n v="3"/>
    <x v="7"/>
    <d v="2023-01-24T00:00:00"/>
    <x v="2"/>
  </r>
  <r>
    <s v="ID2947"/>
    <d v="2023-01-25T00:00:00"/>
    <x v="4"/>
    <x v="3"/>
    <s v="Y"/>
    <x v="0"/>
    <n v="29"/>
    <d v="1900-05-01T18:02:23"/>
    <n v="4"/>
    <x v="7"/>
    <d v="2023-01-25T00:00:00"/>
    <x v="2"/>
  </r>
  <r>
    <s v="ID2948"/>
    <d v="2023-01-26T00:00:00"/>
    <x v="5"/>
    <x v="2"/>
    <s v="Y"/>
    <x v="0"/>
    <n v="16"/>
    <d v="1900-05-01T19:02:23"/>
    <n v="4"/>
    <x v="7"/>
    <d v="2023-01-26T00:00:00"/>
    <x v="2"/>
  </r>
  <r>
    <s v="ID2949"/>
    <d v="2023-01-27T00:00:00"/>
    <x v="6"/>
    <x v="1"/>
    <s v="Y"/>
    <x v="1"/>
    <n v="26"/>
    <d v="1900-05-01T20:02:23"/>
    <n v="3"/>
    <x v="7"/>
    <d v="2023-01-27T00:00:00"/>
    <x v="2"/>
  </r>
  <r>
    <s v="ID2950"/>
    <d v="2023-01-28T00:00:00"/>
    <x v="1"/>
    <x v="1"/>
    <s v="Y"/>
    <x v="0"/>
    <n v="71"/>
    <d v="1900-05-01T21:02:23"/>
    <n v="1"/>
    <x v="7"/>
    <d v="2023-01-28T00:00:00"/>
    <x v="2"/>
  </r>
  <r>
    <s v="ID2951"/>
    <d v="2023-01-29T00:00:00"/>
    <x v="5"/>
    <x v="4"/>
    <s v="Y"/>
    <x v="0"/>
    <n v="109"/>
    <d v="1900-05-01T22:02:23"/>
    <n v="4"/>
    <x v="7"/>
    <d v="2023-01-29T00:00:00"/>
    <x v="2"/>
  </r>
  <r>
    <s v="ID2952"/>
    <d v="2023-01-30T00:00:00"/>
    <x v="5"/>
    <x v="1"/>
    <s v="Y"/>
    <x v="0"/>
    <n v="102"/>
    <d v="1900-05-01T23:02:23"/>
    <n v="5"/>
    <x v="7"/>
    <d v="2023-01-30T00:00:00"/>
    <x v="2"/>
  </r>
  <r>
    <s v="ID2953"/>
    <d v="2023-01-31T00:00:00"/>
    <x v="5"/>
    <x v="2"/>
    <s v="Y"/>
    <x v="0"/>
    <n v="115"/>
    <d v="1900-05-02T00:02:23"/>
    <n v="4"/>
    <x v="7"/>
    <d v="2023-01-31T00:00:00"/>
    <x v="2"/>
  </r>
  <r>
    <s v="ID2954"/>
    <d v="2023-02-01T00:00:00"/>
    <x v="0"/>
    <x v="1"/>
    <s v="Y"/>
    <x v="0"/>
    <n v="48"/>
    <d v="1900-05-02T01:02:23"/>
    <n v="4"/>
    <x v="7"/>
    <d v="2023-02-01T00:00:00"/>
    <x v="2"/>
  </r>
  <r>
    <s v="ID2955"/>
    <d v="2023-02-02T00:00:00"/>
    <x v="7"/>
    <x v="4"/>
    <s v="Y"/>
    <x v="0"/>
    <n v="41"/>
    <d v="1900-05-02T02:02:23"/>
    <n v="5"/>
    <x v="7"/>
    <d v="2023-02-02T00:00:00"/>
    <x v="2"/>
  </r>
  <r>
    <s v="ID2956"/>
    <d v="2023-02-03T00:00:00"/>
    <x v="3"/>
    <x v="1"/>
    <s v="Y"/>
    <x v="0"/>
    <n v="97"/>
    <d v="1900-05-02T03:02:23"/>
    <n v="4"/>
    <x v="7"/>
    <d v="2023-02-03T00:00:00"/>
    <x v="2"/>
  </r>
  <r>
    <s v="ID2957"/>
    <d v="2023-02-04T00:00:00"/>
    <x v="6"/>
    <x v="2"/>
    <s v="Y"/>
    <x v="1"/>
    <n v="39"/>
    <d v="1900-05-02T04:02:23"/>
    <n v="3"/>
    <x v="7"/>
    <d v="2023-02-04T00:00:00"/>
    <x v="2"/>
  </r>
  <r>
    <s v="ID2958"/>
    <d v="2023-02-05T00:00:00"/>
    <x v="1"/>
    <x v="3"/>
    <s v="N"/>
    <x v="1"/>
    <s v=""/>
    <d v="1900-05-02T05:02:23"/>
    <s v=""/>
    <x v="7"/>
    <d v="2023-02-05T00:00:00"/>
    <x v="2"/>
  </r>
  <r>
    <s v="ID2959"/>
    <d v="2023-02-06T00:00:00"/>
    <x v="4"/>
    <x v="2"/>
    <s v="Y"/>
    <x v="0"/>
    <n v="73"/>
    <d v="1900-05-02T06:02:23"/>
    <n v="3"/>
    <x v="7"/>
    <d v="2023-02-06T00:00:00"/>
    <x v="2"/>
  </r>
  <r>
    <s v="ID2960"/>
    <d v="2023-02-07T00:00:00"/>
    <x v="7"/>
    <x v="0"/>
    <s v="Y"/>
    <x v="0"/>
    <n v="25"/>
    <d v="1900-05-02T07:02:23"/>
    <n v="1"/>
    <x v="7"/>
    <d v="2023-02-07T00:00:00"/>
    <x v="2"/>
  </r>
  <r>
    <s v="ID2961"/>
    <d v="2023-02-08T00:00:00"/>
    <x v="1"/>
    <x v="4"/>
    <s v="Y"/>
    <x v="0"/>
    <n v="84"/>
    <d v="1900-05-02T08:02:23"/>
    <n v="3"/>
    <x v="7"/>
    <d v="2023-02-08T00:00:00"/>
    <x v="2"/>
  </r>
  <r>
    <s v="ID2962"/>
    <d v="2023-02-09T00:00:00"/>
    <x v="1"/>
    <x v="1"/>
    <s v="Y"/>
    <x v="0"/>
    <n v="99"/>
    <d v="1900-05-02T09:02:23"/>
    <n v="5"/>
    <x v="7"/>
    <d v="2023-02-09T00:00:00"/>
    <x v="2"/>
  </r>
  <r>
    <s v="ID2963"/>
    <d v="2023-02-10T00:00:00"/>
    <x v="4"/>
    <x v="4"/>
    <s v="Y"/>
    <x v="0"/>
    <n v="108"/>
    <d v="1900-05-02T10:02:23"/>
    <n v="3"/>
    <x v="7"/>
    <d v="2023-02-10T00:00:00"/>
    <x v="2"/>
  </r>
  <r>
    <s v="ID2964"/>
    <d v="2023-02-11T00:00:00"/>
    <x v="3"/>
    <x v="2"/>
    <s v="Y"/>
    <x v="0"/>
    <n v="80"/>
    <d v="1900-05-02T11:02:23"/>
    <n v="4"/>
    <x v="7"/>
    <d v="2023-02-11T00:00:00"/>
    <x v="2"/>
  </r>
  <r>
    <s v="ID2965"/>
    <d v="2023-02-12T00:00:00"/>
    <x v="1"/>
    <x v="2"/>
    <s v="Y"/>
    <x v="0"/>
    <n v="77"/>
    <d v="1900-05-02T12:02:23"/>
    <n v="4"/>
    <x v="7"/>
    <d v="2023-02-12T00:00:00"/>
    <x v="2"/>
  </r>
  <r>
    <s v="ID2966"/>
    <d v="2023-02-13T00:00:00"/>
    <x v="2"/>
    <x v="3"/>
    <s v="Y"/>
    <x v="0"/>
    <n v="14"/>
    <d v="1900-05-02T13:02:23"/>
    <n v="5"/>
    <x v="7"/>
    <d v="2023-02-13T00:00:00"/>
    <x v="2"/>
  </r>
  <r>
    <s v="ID2967"/>
    <d v="2023-02-14T00:00:00"/>
    <x v="2"/>
    <x v="1"/>
    <s v="Y"/>
    <x v="1"/>
    <n v="69"/>
    <d v="1900-05-02T14:02:23"/>
    <n v="5"/>
    <x v="7"/>
    <d v="2023-02-14T00:00:00"/>
    <x v="2"/>
  </r>
  <r>
    <s v="ID2968"/>
    <d v="2023-02-15T00:00:00"/>
    <x v="4"/>
    <x v="0"/>
    <s v="Y"/>
    <x v="0"/>
    <n v="91"/>
    <d v="1900-05-02T15:02:23"/>
    <n v="3"/>
    <x v="7"/>
    <d v="2023-02-15T00:00:00"/>
    <x v="2"/>
  </r>
  <r>
    <s v="ID2969"/>
    <d v="2023-02-16T00:00:00"/>
    <x v="3"/>
    <x v="2"/>
    <s v="N"/>
    <x v="1"/>
    <s v=""/>
    <d v="1900-05-02T16:02:23"/>
    <s v=""/>
    <x v="7"/>
    <d v="2023-02-16T00:00:00"/>
    <x v="2"/>
  </r>
  <r>
    <s v="ID2970"/>
    <d v="2023-02-17T00:00:00"/>
    <x v="1"/>
    <x v="2"/>
    <s v="Y"/>
    <x v="0"/>
    <n v="125"/>
    <d v="1900-05-02T17:02:23"/>
    <n v="1"/>
    <x v="7"/>
    <d v="2023-02-17T00:00:00"/>
    <x v="2"/>
  </r>
  <r>
    <s v="ID2971"/>
    <d v="2023-02-18T00:00:00"/>
    <x v="1"/>
    <x v="4"/>
    <s v="Y"/>
    <x v="0"/>
    <n v="25"/>
    <d v="1900-05-02T18:02:23"/>
    <n v="4"/>
    <x v="7"/>
    <d v="2023-02-18T00:00:00"/>
    <x v="2"/>
  </r>
  <r>
    <s v="ID2972"/>
    <d v="2023-02-19T00:00:00"/>
    <x v="7"/>
    <x v="2"/>
    <s v="Y"/>
    <x v="0"/>
    <n v="60"/>
    <d v="1900-05-02T19:02:23"/>
    <n v="4"/>
    <x v="7"/>
    <d v="2023-02-19T00:00:00"/>
    <x v="2"/>
  </r>
  <r>
    <s v="ID2973"/>
    <d v="2023-02-20T00:00:00"/>
    <x v="1"/>
    <x v="1"/>
    <s v="Y"/>
    <x v="1"/>
    <n v="97"/>
    <d v="1900-05-02T20:02:23"/>
    <n v="3"/>
    <x v="7"/>
    <d v="2023-02-20T00:00:00"/>
    <x v="2"/>
  </r>
  <r>
    <s v="ID2974"/>
    <d v="2023-02-21T00:00:00"/>
    <x v="7"/>
    <x v="3"/>
    <s v="Y"/>
    <x v="0"/>
    <n v="41"/>
    <d v="1900-05-02T21:02:23"/>
    <n v="1"/>
    <x v="7"/>
    <d v="2023-02-21T00:00:00"/>
    <x v="2"/>
  </r>
  <r>
    <s v="ID2975"/>
    <d v="2023-02-22T00:00:00"/>
    <x v="2"/>
    <x v="2"/>
    <s v="N"/>
    <x v="1"/>
    <s v=""/>
    <d v="1900-05-02T22:02:23"/>
    <s v=""/>
    <x v="7"/>
    <d v="2023-02-22T00:00:00"/>
    <x v="2"/>
  </r>
  <r>
    <s v="ID2976"/>
    <d v="2023-02-23T00:00:00"/>
    <x v="3"/>
    <x v="4"/>
    <s v="Y"/>
    <x v="0"/>
    <n v="47"/>
    <d v="1900-05-02T23:02:23"/>
    <n v="4"/>
    <x v="7"/>
    <d v="2023-02-23T00:00:00"/>
    <x v="2"/>
  </r>
  <r>
    <s v="ID2977"/>
    <d v="2023-02-24T00:00:00"/>
    <x v="1"/>
    <x v="0"/>
    <s v="N"/>
    <x v="1"/>
    <s v=""/>
    <d v="1900-05-03T00:02:23"/>
    <s v=""/>
    <x v="7"/>
    <d v="2023-02-24T00:00:00"/>
    <x v="2"/>
  </r>
  <r>
    <s v="ID2978"/>
    <d v="2023-02-25T00:00:00"/>
    <x v="4"/>
    <x v="4"/>
    <s v="Y"/>
    <x v="0"/>
    <n v="82"/>
    <d v="1900-05-03T01:02:23"/>
    <n v="5"/>
    <x v="7"/>
    <d v="2023-02-25T00:00:00"/>
    <x v="2"/>
  </r>
  <r>
    <s v="ID2979"/>
    <d v="2023-02-26T00:00:00"/>
    <x v="3"/>
    <x v="3"/>
    <s v="Y"/>
    <x v="0"/>
    <n v="94"/>
    <d v="1900-05-03T02:02:23"/>
    <n v="4"/>
    <x v="7"/>
    <d v="2023-02-26T00:00:00"/>
    <x v="2"/>
  </r>
  <r>
    <s v="ID2980"/>
    <d v="2023-02-27T00:00:00"/>
    <x v="1"/>
    <x v="0"/>
    <s v="Y"/>
    <x v="0"/>
    <n v="43"/>
    <d v="1900-05-03T03:02:23"/>
    <n v="4"/>
    <x v="7"/>
    <d v="2023-02-27T00:00:00"/>
    <x v="2"/>
  </r>
  <r>
    <s v="ID2981"/>
    <d v="2023-02-28T00:00:00"/>
    <x v="2"/>
    <x v="1"/>
    <s v="Y"/>
    <x v="0"/>
    <n v="27"/>
    <d v="1900-05-03T04:02:23"/>
    <n v="1"/>
    <x v="7"/>
    <d v="2023-02-28T00:00:00"/>
    <x v="2"/>
  </r>
  <r>
    <s v="ID2982"/>
    <d v="2023-03-01T00:00:00"/>
    <x v="5"/>
    <x v="1"/>
    <s v="Y"/>
    <x v="1"/>
    <n v="15"/>
    <d v="1900-05-03T05:02:23"/>
    <n v="3"/>
    <x v="7"/>
    <d v="2023-03-01T00:00:00"/>
    <x v="2"/>
  </r>
  <r>
    <s v="ID2983"/>
    <d v="2023-03-02T00:00:00"/>
    <x v="4"/>
    <x v="1"/>
    <s v="Y"/>
    <x v="0"/>
    <n v="21"/>
    <d v="1900-05-03T06:02:23"/>
    <n v="4"/>
    <x v="7"/>
    <d v="2023-03-02T00:00:00"/>
    <x v="2"/>
  </r>
  <r>
    <s v="ID2984"/>
    <d v="2023-03-03T00:00:00"/>
    <x v="7"/>
    <x v="1"/>
    <s v="Y"/>
    <x v="0"/>
    <n v="30"/>
    <d v="1900-05-03T07:02:23"/>
    <n v="5"/>
    <x v="7"/>
    <d v="2023-03-03T00:00:00"/>
    <x v="2"/>
  </r>
  <r>
    <s v="ID2985"/>
    <d v="2023-03-04T00:00:00"/>
    <x v="0"/>
    <x v="3"/>
    <s v="Y"/>
    <x v="1"/>
    <n v="106"/>
    <d v="1900-05-03T08:02:23"/>
    <n v="1"/>
    <x v="7"/>
    <d v="2023-03-04T00:00:00"/>
    <x v="2"/>
  </r>
  <r>
    <s v="ID2986"/>
    <d v="2023-03-05T00:00:00"/>
    <x v="4"/>
    <x v="3"/>
    <s v="Y"/>
    <x v="0"/>
    <n v="56"/>
    <d v="1900-05-03T09:02:23"/>
    <n v="3"/>
    <x v="7"/>
    <d v="2023-03-05T00:00:00"/>
    <x v="2"/>
  </r>
  <r>
    <s v="ID2987"/>
    <d v="2023-03-06T00:00:00"/>
    <x v="7"/>
    <x v="2"/>
    <s v="Y"/>
    <x v="0"/>
    <n v="100"/>
    <d v="1900-05-03T10:02:23"/>
    <n v="5"/>
    <x v="7"/>
    <d v="2023-03-06T00:00:00"/>
    <x v="2"/>
  </r>
  <r>
    <s v="ID2988"/>
    <d v="2023-03-07T00:00:00"/>
    <x v="0"/>
    <x v="4"/>
    <s v="Y"/>
    <x v="0"/>
    <n v="48"/>
    <d v="1900-05-03T11:02:23"/>
    <n v="3"/>
    <x v="7"/>
    <d v="2023-03-07T00:00:00"/>
    <x v="2"/>
  </r>
  <r>
    <s v="ID2989"/>
    <d v="2023-03-08T00:00:00"/>
    <x v="4"/>
    <x v="4"/>
    <s v="Y"/>
    <x v="0"/>
    <n v="74"/>
    <d v="1900-05-03T12:02:23"/>
    <n v="5"/>
    <x v="7"/>
    <d v="2023-03-08T00:00:00"/>
    <x v="2"/>
  </r>
  <r>
    <s v="ID2990"/>
    <d v="2023-03-09T00:00:00"/>
    <x v="2"/>
    <x v="3"/>
    <s v="Y"/>
    <x v="0"/>
    <n v="100"/>
    <d v="1900-05-03T13:02:23"/>
    <n v="1"/>
    <x v="7"/>
    <d v="2023-03-09T00:00:00"/>
    <x v="2"/>
  </r>
  <r>
    <s v="ID2991"/>
    <d v="2023-03-10T00:00:00"/>
    <x v="0"/>
    <x v="2"/>
    <s v="Y"/>
    <x v="1"/>
    <n v="90"/>
    <d v="1900-05-03T14:02:23"/>
    <n v="3"/>
    <x v="7"/>
    <d v="2023-03-10T00:00:00"/>
    <x v="2"/>
  </r>
  <r>
    <s v="ID2992"/>
    <d v="2023-03-11T00:00:00"/>
    <x v="1"/>
    <x v="1"/>
    <s v="N"/>
    <x v="1"/>
    <s v=""/>
    <d v="1900-05-03T15:02:23"/>
    <s v=""/>
    <x v="7"/>
    <d v="2023-03-11T00:00:00"/>
    <x v="2"/>
  </r>
  <r>
    <s v="ID2993"/>
    <d v="2023-03-12T00:00:00"/>
    <x v="7"/>
    <x v="2"/>
    <s v="Y"/>
    <x v="0"/>
    <n v="43"/>
    <d v="1900-05-03T16:02:23"/>
    <n v="5"/>
    <x v="7"/>
    <d v="2023-03-12T00:00:00"/>
    <x v="2"/>
  </r>
  <r>
    <s v="ID2994"/>
    <d v="2023-03-13T00:00:00"/>
    <x v="5"/>
    <x v="2"/>
    <s v="Y"/>
    <x v="0"/>
    <n v="68"/>
    <d v="1900-05-03T17:02:23"/>
    <n v="4"/>
    <x v="7"/>
    <d v="2023-03-13T00:00:00"/>
    <x v="2"/>
  </r>
  <r>
    <s v="ID2995"/>
    <d v="2023-03-14T00:00:00"/>
    <x v="4"/>
    <x v="4"/>
    <s v="N"/>
    <x v="1"/>
    <s v=""/>
    <d v="1900-05-03T18:02:23"/>
    <s v=""/>
    <x v="7"/>
    <d v="2023-03-14T00:00:00"/>
    <x v="2"/>
  </r>
  <r>
    <s v="ID2996"/>
    <d v="2023-03-15T00:00:00"/>
    <x v="0"/>
    <x v="3"/>
    <s v="Y"/>
    <x v="0"/>
    <n v="65"/>
    <d v="1900-05-03T19:02:23"/>
    <n v="1"/>
    <x v="7"/>
    <d v="2023-03-15T00:00:00"/>
    <x v="2"/>
  </r>
  <r>
    <s v="ID2997"/>
    <d v="2023-03-16T00:00:00"/>
    <x v="3"/>
    <x v="3"/>
    <s v="Y"/>
    <x v="0"/>
    <n v="125"/>
    <d v="1900-05-03T20:02:23"/>
    <n v="5"/>
    <x v="7"/>
    <d v="2023-03-16T00:00:00"/>
    <x v="3"/>
  </r>
  <r>
    <s v="ID2998"/>
    <d v="2023-03-17T00:00:00"/>
    <x v="5"/>
    <x v="3"/>
    <s v="Y"/>
    <x v="0"/>
    <n v="62"/>
    <d v="1900-05-03T21:02:23"/>
    <n v="4"/>
    <x v="7"/>
    <d v="2023-03-17T00:00:00"/>
    <x v="3"/>
  </r>
  <r>
    <s v="ID2999"/>
    <d v="2023-03-18T00:00:00"/>
    <x v="4"/>
    <x v="2"/>
    <s v="Y"/>
    <x v="0"/>
    <n v="24"/>
    <d v="1900-05-03T22:02:23"/>
    <n v="3"/>
    <x v="7"/>
    <d v="2023-03-18T00:00:00"/>
    <x v="3"/>
  </r>
  <r>
    <s v="ID3000"/>
    <d v="2023-03-19T00:00:00"/>
    <x v="1"/>
    <x v="4"/>
    <s v="N"/>
    <x v="1"/>
    <s v=""/>
    <d v="1900-05-03T23:02:23"/>
    <s v=""/>
    <x v="7"/>
    <d v="2023-03-19T00:00:00"/>
    <x v="3"/>
  </r>
  <r>
    <s v="ID3001"/>
    <d v="2023-03-20T00:00:00"/>
    <x v="4"/>
    <x v="4"/>
    <s v="Y"/>
    <x v="0"/>
    <n v="41"/>
    <d v="1900-05-04T00:02:23"/>
    <n v="4"/>
    <x v="7"/>
    <d v="2023-03-20T00:00:00"/>
    <x v="3"/>
  </r>
  <r>
    <s v="ID3002"/>
    <d v="2023-03-21T00:00:00"/>
    <x v="1"/>
    <x v="4"/>
    <s v="Y"/>
    <x v="0"/>
    <n v="81"/>
    <d v="1900-05-04T01:02:23"/>
    <n v="3"/>
    <x v="7"/>
    <d v="2023-03-21T00:00:00"/>
    <x v="3"/>
  </r>
  <r>
    <s v="ID3003"/>
    <d v="2023-03-22T00:00:00"/>
    <x v="0"/>
    <x v="1"/>
    <s v="Y"/>
    <x v="0"/>
    <n v="21"/>
    <d v="1900-05-04T02:02:23"/>
    <n v="5"/>
    <x v="7"/>
    <d v="2023-03-22T00:00:00"/>
    <x v="3"/>
  </r>
  <r>
    <s v="ID3004"/>
    <d v="2023-03-23T00:00:00"/>
    <x v="5"/>
    <x v="3"/>
    <s v="N"/>
    <x v="1"/>
    <s v=""/>
    <d v="1900-05-04T03:02:23"/>
    <s v=""/>
    <x v="7"/>
    <d v="2023-03-23T00:00:00"/>
    <x v="3"/>
  </r>
  <r>
    <s v="ID3005"/>
    <d v="2023-03-24T00:00:00"/>
    <x v="4"/>
    <x v="4"/>
    <s v="N"/>
    <x v="1"/>
    <s v=""/>
    <d v="1900-05-04T04:02:23"/>
    <s v=""/>
    <x v="7"/>
    <d v="2023-03-24T00:00:00"/>
    <x v="3"/>
  </r>
  <r>
    <s v="ID3006"/>
    <d v="2023-03-25T00:00:00"/>
    <x v="4"/>
    <x v="0"/>
    <s v="Y"/>
    <x v="0"/>
    <n v="42"/>
    <d v="1900-05-04T05:02:23"/>
    <n v="4"/>
    <x v="7"/>
    <d v="2023-03-25T00:00:00"/>
    <x v="3"/>
  </r>
  <r>
    <s v="ID3007"/>
    <d v="2023-03-26T00:00:00"/>
    <x v="3"/>
    <x v="4"/>
    <s v="Y"/>
    <x v="0"/>
    <n v="79"/>
    <d v="1900-05-04T06:02:23"/>
    <n v="5"/>
    <x v="7"/>
    <d v="2023-03-26T00:00:00"/>
    <x v="3"/>
  </r>
  <r>
    <s v="ID3008"/>
    <d v="2023-03-27T00:00:00"/>
    <x v="3"/>
    <x v="1"/>
    <s v="Y"/>
    <x v="0"/>
    <n v="120"/>
    <d v="1900-05-04T07:02:23"/>
    <n v="4"/>
    <x v="7"/>
    <d v="2023-03-27T00:00:00"/>
    <x v="3"/>
  </r>
  <r>
    <s v="ID3009"/>
    <d v="2023-03-28T00:00:00"/>
    <x v="7"/>
    <x v="3"/>
    <s v="Y"/>
    <x v="0"/>
    <n v="10"/>
    <d v="1900-05-04T08:02:23"/>
    <n v="4"/>
    <x v="7"/>
    <d v="2023-03-28T00:00:00"/>
    <x v="3"/>
  </r>
  <r>
    <s v="ID3010"/>
    <d v="2023-03-29T00:00:00"/>
    <x v="4"/>
    <x v="4"/>
    <s v="Y"/>
    <x v="0"/>
    <n v="21"/>
    <d v="1900-05-04T09:02:23"/>
    <n v="1"/>
    <x v="7"/>
    <d v="2023-03-29T00:00:00"/>
    <x v="3"/>
  </r>
  <r>
    <s v="ID3011"/>
    <d v="2023-03-30T00:00:00"/>
    <x v="0"/>
    <x v="1"/>
    <s v="Y"/>
    <x v="1"/>
    <n v="16"/>
    <d v="1900-05-04T10:02:23"/>
    <n v="5"/>
    <x v="7"/>
    <d v="2023-03-30T00:00:00"/>
    <x v="3"/>
  </r>
  <r>
    <s v="ID3012"/>
    <d v="2023-03-31T00:00:00"/>
    <x v="5"/>
    <x v="2"/>
    <s v="Y"/>
    <x v="0"/>
    <n v="34"/>
    <d v="1900-05-04T11:02:23"/>
    <n v="5"/>
    <x v="7"/>
    <d v="2023-03-31T00:00:00"/>
    <x v="3"/>
  </r>
  <r>
    <s v="ID3013"/>
    <d v="2023-04-01T00:00:00"/>
    <x v="0"/>
    <x v="0"/>
    <s v="Y"/>
    <x v="0"/>
    <n v="116"/>
    <d v="1900-05-04T12:02:23"/>
    <n v="1"/>
    <x v="7"/>
    <d v="2023-04-01T00:00:00"/>
    <x v="3"/>
  </r>
  <r>
    <s v="ID3014"/>
    <d v="2023-04-02T00:00:00"/>
    <x v="3"/>
    <x v="3"/>
    <s v="Y"/>
    <x v="0"/>
    <n v="28"/>
    <d v="1900-05-04T13:02:23"/>
    <n v="2"/>
    <x v="7"/>
    <d v="2023-04-02T00:00:00"/>
    <x v="3"/>
  </r>
  <r>
    <s v="ID3015"/>
    <d v="2023-04-03T00:00:00"/>
    <x v="6"/>
    <x v="1"/>
    <s v="Y"/>
    <x v="0"/>
    <n v="75"/>
    <d v="1900-05-04T14:02:23"/>
    <n v="3"/>
    <x v="7"/>
    <d v="2023-04-03T00:00:00"/>
    <x v="3"/>
  </r>
  <r>
    <s v="ID3016"/>
    <d v="2023-04-04T00:00:00"/>
    <x v="6"/>
    <x v="2"/>
    <s v="N"/>
    <x v="1"/>
    <s v=""/>
    <d v="1900-05-04T15:02:23"/>
    <s v=""/>
    <x v="7"/>
    <d v="2023-04-04T00:00:00"/>
    <x v="3"/>
  </r>
  <r>
    <s v="ID3017"/>
    <d v="2023-04-05T00:00:00"/>
    <x v="5"/>
    <x v="2"/>
    <s v="Y"/>
    <x v="1"/>
    <n v="29"/>
    <d v="1900-05-04T16:02:23"/>
    <n v="2"/>
    <x v="7"/>
    <d v="2023-04-05T00:00:00"/>
    <x v="3"/>
  </r>
  <r>
    <s v="ID3018"/>
    <d v="2023-04-06T00:00:00"/>
    <x v="4"/>
    <x v="1"/>
    <s v="N"/>
    <x v="1"/>
    <s v=""/>
    <d v="1900-05-04T17:02:23"/>
    <s v=""/>
    <x v="7"/>
    <d v="2023-04-06T00:00:00"/>
    <x v="3"/>
  </r>
  <r>
    <s v="ID3019"/>
    <d v="2023-04-07T00:00:00"/>
    <x v="1"/>
    <x v="1"/>
    <s v="N"/>
    <x v="1"/>
    <s v=""/>
    <d v="1900-05-04T18:02:23"/>
    <s v=""/>
    <x v="7"/>
    <d v="2023-04-07T00:00:00"/>
    <x v="3"/>
  </r>
  <r>
    <s v="ID3020"/>
    <d v="2023-04-08T00:00:00"/>
    <x v="7"/>
    <x v="1"/>
    <s v="Y"/>
    <x v="0"/>
    <n v="118"/>
    <d v="1900-05-04T19:02:23"/>
    <n v="4"/>
    <x v="7"/>
    <d v="2023-04-08T00:00:00"/>
    <x v="3"/>
  </r>
  <r>
    <s v="ID3021"/>
    <d v="2023-04-09T00:00:00"/>
    <x v="7"/>
    <x v="3"/>
    <s v="Y"/>
    <x v="0"/>
    <n v="87"/>
    <d v="1900-05-04T20:02:23"/>
    <n v="3"/>
    <x v="7"/>
    <d v="2023-04-09T00:00:00"/>
    <x v="3"/>
  </r>
  <r>
    <s v="ID3022"/>
    <d v="2023-04-10T00:00:00"/>
    <x v="0"/>
    <x v="4"/>
    <s v="Y"/>
    <x v="1"/>
    <n v="100"/>
    <d v="1900-05-04T21:02:23"/>
    <n v="3"/>
    <x v="7"/>
    <d v="2023-04-10T00:00:00"/>
    <x v="3"/>
  </r>
  <r>
    <s v="ID3023"/>
    <d v="2023-04-11T00:00:00"/>
    <x v="1"/>
    <x v="3"/>
    <s v="Y"/>
    <x v="0"/>
    <n v="114"/>
    <d v="1900-05-04T22:02:23"/>
    <n v="2"/>
    <x v="7"/>
    <d v="2023-04-11T00:00:00"/>
    <x v="3"/>
  </r>
  <r>
    <s v="ID3024"/>
    <d v="2023-04-12T00:00:00"/>
    <x v="2"/>
    <x v="1"/>
    <s v="Y"/>
    <x v="0"/>
    <n v="69"/>
    <d v="1900-05-04T23:02:23"/>
    <n v="4"/>
    <x v="7"/>
    <d v="2023-04-12T00:00:00"/>
    <x v="3"/>
  </r>
  <r>
    <s v="ID3025"/>
    <d v="2023-04-13T00:00:00"/>
    <x v="4"/>
    <x v="3"/>
    <s v="Y"/>
    <x v="0"/>
    <n v="112"/>
    <d v="1900-05-05T00:02:23"/>
    <n v="3"/>
    <x v="7"/>
    <d v="2023-04-13T00:00:00"/>
    <x v="3"/>
  </r>
  <r>
    <s v="ID3026"/>
    <d v="2023-04-14T00:00:00"/>
    <x v="7"/>
    <x v="1"/>
    <s v="N"/>
    <x v="1"/>
    <s v=""/>
    <d v="1900-05-05T01:02:23"/>
    <s v=""/>
    <x v="7"/>
    <d v="2023-04-14T00:00:00"/>
    <x v="3"/>
  </r>
  <r>
    <s v="ID3027"/>
    <d v="2023-04-15T00:00:00"/>
    <x v="2"/>
    <x v="4"/>
    <s v="Y"/>
    <x v="0"/>
    <n v="48"/>
    <d v="1900-05-05T02:02:23"/>
    <n v="3"/>
    <x v="7"/>
    <d v="2023-04-15T00:00:00"/>
    <x v="3"/>
  </r>
  <r>
    <s v="ID3028"/>
    <d v="2023-04-16T00:00:00"/>
    <x v="1"/>
    <x v="2"/>
    <s v="Y"/>
    <x v="0"/>
    <n v="92"/>
    <d v="1900-05-05T03:02:23"/>
    <n v="2"/>
    <x v="7"/>
    <d v="2023-04-16T00:00:00"/>
    <x v="3"/>
  </r>
  <r>
    <s v="ID3029"/>
    <d v="2023-04-17T00:00:00"/>
    <x v="4"/>
    <x v="4"/>
    <s v="Y"/>
    <x v="0"/>
    <n v="102"/>
    <d v="1900-05-05T04:02:23"/>
    <n v="4"/>
    <x v="7"/>
    <d v="2023-04-17T00:00:00"/>
    <x v="3"/>
  </r>
  <r>
    <s v="ID3030"/>
    <d v="2023-04-18T00:00:00"/>
    <x v="6"/>
    <x v="1"/>
    <s v="Y"/>
    <x v="0"/>
    <n v="16"/>
    <d v="1900-05-05T05:02:23"/>
    <n v="3"/>
    <x v="7"/>
    <d v="2023-04-18T00:00:00"/>
    <x v="3"/>
  </r>
  <r>
    <s v="ID3031"/>
    <d v="2023-04-19T00:00:00"/>
    <x v="5"/>
    <x v="1"/>
    <s v="Y"/>
    <x v="0"/>
    <n v="58"/>
    <d v="1900-05-05T06:02:23"/>
    <n v="5"/>
    <x v="7"/>
    <d v="2023-04-19T00:00:00"/>
    <x v="3"/>
  </r>
  <r>
    <s v="ID3032"/>
    <d v="2023-04-20T00:00:00"/>
    <x v="1"/>
    <x v="0"/>
    <s v="Y"/>
    <x v="0"/>
    <n v="87"/>
    <d v="1900-05-05T07:02:23"/>
    <n v="5"/>
    <x v="7"/>
    <d v="2023-04-20T00:00:00"/>
    <x v="3"/>
  </r>
  <r>
    <s v="ID3033"/>
    <d v="2023-04-21T00:00:00"/>
    <x v="5"/>
    <x v="0"/>
    <s v="Y"/>
    <x v="0"/>
    <n v="88"/>
    <d v="1900-05-05T08:02:23"/>
    <n v="4"/>
    <x v="7"/>
    <d v="2023-04-21T00:00:00"/>
    <x v="3"/>
  </r>
  <r>
    <s v="ID3034"/>
    <d v="2023-04-22T00:00:00"/>
    <x v="7"/>
    <x v="3"/>
    <s v="Y"/>
    <x v="0"/>
    <n v="59"/>
    <d v="1900-05-05T09:02:23"/>
    <n v="3"/>
    <x v="7"/>
    <d v="2023-04-22T00:00:00"/>
    <x v="3"/>
  </r>
  <r>
    <s v="ID3035"/>
    <d v="2023-04-23T00:00:00"/>
    <x v="4"/>
    <x v="4"/>
    <s v="Y"/>
    <x v="0"/>
    <n v="11"/>
    <d v="1900-05-05T10:02:23"/>
    <n v="3"/>
    <x v="7"/>
    <d v="2023-04-23T00:00:00"/>
    <x v="3"/>
  </r>
  <r>
    <s v="ID3036"/>
    <d v="2023-04-24T00:00:00"/>
    <x v="5"/>
    <x v="1"/>
    <s v="Y"/>
    <x v="0"/>
    <n v="75"/>
    <d v="1900-05-05T11:02:23"/>
    <n v="3"/>
    <x v="7"/>
    <d v="2023-04-24T00:00:00"/>
    <x v="3"/>
  </r>
  <r>
    <s v="ID3037"/>
    <d v="2023-04-25T00:00:00"/>
    <x v="3"/>
    <x v="3"/>
    <s v="Y"/>
    <x v="0"/>
    <n v="64"/>
    <d v="1900-05-05T12:02:23"/>
    <n v="3"/>
    <x v="7"/>
    <d v="2023-04-25T00:00:00"/>
    <x v="3"/>
  </r>
  <r>
    <s v="ID3038"/>
    <d v="2023-04-26T00:00:00"/>
    <x v="1"/>
    <x v="4"/>
    <s v="Y"/>
    <x v="0"/>
    <n v="95"/>
    <d v="1900-05-05T13:02:23"/>
    <n v="1"/>
    <x v="7"/>
    <d v="2023-04-26T00:00:00"/>
    <x v="3"/>
  </r>
  <r>
    <s v="ID3039"/>
    <d v="2023-04-27T00:00:00"/>
    <x v="6"/>
    <x v="1"/>
    <s v="Y"/>
    <x v="0"/>
    <n v="94"/>
    <d v="1900-05-05T14:02:23"/>
    <n v="4"/>
    <x v="7"/>
    <d v="2023-04-27T00:00:00"/>
    <x v="3"/>
  </r>
  <r>
    <s v="ID3040"/>
    <d v="2023-04-28T00:00:00"/>
    <x v="3"/>
    <x v="2"/>
    <s v="N"/>
    <x v="1"/>
    <s v=""/>
    <d v="1900-05-05T15:02:23"/>
    <s v=""/>
    <x v="7"/>
    <d v="2023-04-28T00:00:00"/>
    <x v="3"/>
  </r>
  <r>
    <s v="ID3041"/>
    <d v="2023-04-29T00:00:00"/>
    <x v="5"/>
    <x v="0"/>
    <s v="N"/>
    <x v="1"/>
    <s v=""/>
    <d v="1900-05-05T16:02:23"/>
    <s v=""/>
    <x v="7"/>
    <d v="2023-04-29T00:00:00"/>
    <x v="3"/>
  </r>
  <r>
    <s v="ID3042"/>
    <d v="2023-04-30T00:00:00"/>
    <x v="1"/>
    <x v="3"/>
    <s v="N"/>
    <x v="1"/>
    <s v=""/>
    <d v="1900-05-05T17:02:23"/>
    <s v=""/>
    <x v="7"/>
    <d v="2023-04-30T00:00:00"/>
    <x v="3"/>
  </r>
  <r>
    <s v="ID3043"/>
    <d v="2023-05-01T00:00:00"/>
    <x v="7"/>
    <x v="0"/>
    <s v="N"/>
    <x v="1"/>
    <s v=""/>
    <d v="1900-05-05T18:02:23"/>
    <s v=""/>
    <x v="7"/>
    <d v="2023-05-01T00:00:00"/>
    <x v="3"/>
  </r>
  <r>
    <s v="ID3044"/>
    <d v="2023-05-02T00:00:00"/>
    <x v="0"/>
    <x v="0"/>
    <s v="Y"/>
    <x v="0"/>
    <n v="41"/>
    <d v="1900-05-05T19:02:23"/>
    <n v="3"/>
    <x v="7"/>
    <d v="2023-05-02T00:00:00"/>
    <x v="3"/>
  </r>
  <r>
    <s v="ID3045"/>
    <d v="2023-05-03T00:00:00"/>
    <x v="0"/>
    <x v="3"/>
    <s v="Y"/>
    <x v="0"/>
    <n v="38"/>
    <d v="1900-05-05T20:02:23"/>
    <n v="3"/>
    <x v="7"/>
    <d v="2023-05-03T00:00:00"/>
    <x v="3"/>
  </r>
  <r>
    <s v="ID3046"/>
    <d v="2023-05-04T00:00:00"/>
    <x v="6"/>
    <x v="4"/>
    <s v="Y"/>
    <x v="0"/>
    <n v="33"/>
    <d v="1900-05-05T21:02:23"/>
    <n v="5"/>
    <x v="7"/>
    <d v="2023-05-04T00:00:00"/>
    <x v="3"/>
  </r>
  <r>
    <s v="ID3047"/>
    <d v="2023-05-05T00:00:00"/>
    <x v="7"/>
    <x v="1"/>
    <s v="Y"/>
    <x v="0"/>
    <n v="49"/>
    <d v="1900-05-05T22:02:23"/>
    <n v="3"/>
    <x v="8"/>
    <d v="2023-05-05T00:00:00"/>
    <x v="4"/>
  </r>
  <r>
    <s v="ID3048"/>
    <d v="2023-05-06T00:00:00"/>
    <x v="7"/>
    <x v="4"/>
    <s v="Y"/>
    <x v="0"/>
    <n v="97"/>
    <d v="1900-05-05T23:02:23"/>
    <n v="5"/>
    <x v="8"/>
    <d v="2023-05-06T00:00:00"/>
    <x v="4"/>
  </r>
  <r>
    <s v="ID3049"/>
    <d v="2023-05-07T00:00:00"/>
    <x v="1"/>
    <x v="2"/>
    <s v="Y"/>
    <x v="0"/>
    <n v="23"/>
    <d v="1900-05-06T00:02:23"/>
    <n v="3"/>
    <x v="8"/>
    <d v="2023-05-07T00:00:00"/>
    <x v="4"/>
  </r>
  <r>
    <s v="ID3050"/>
    <d v="2023-05-08T00:00:00"/>
    <x v="5"/>
    <x v="1"/>
    <s v="Y"/>
    <x v="0"/>
    <n v="60"/>
    <d v="1900-05-06T01:02:23"/>
    <n v="3"/>
    <x v="8"/>
    <d v="2023-05-08T00:00:00"/>
    <x v="4"/>
  </r>
  <r>
    <s v="ID3051"/>
    <d v="2023-05-09T00:00:00"/>
    <x v="6"/>
    <x v="1"/>
    <s v="Y"/>
    <x v="0"/>
    <n v="48"/>
    <d v="1900-05-06T02:02:23"/>
    <n v="2"/>
    <x v="8"/>
    <d v="2023-05-09T00:00:00"/>
    <x v="4"/>
  </r>
  <r>
    <s v="ID3052"/>
    <d v="2023-05-10T00:00:00"/>
    <x v="0"/>
    <x v="0"/>
    <s v="Y"/>
    <x v="0"/>
    <n v="28"/>
    <d v="1900-05-06T03:02:23"/>
    <n v="4"/>
    <x v="8"/>
    <d v="2023-05-10T00:00:00"/>
    <x v="4"/>
  </r>
  <r>
    <s v="ID3053"/>
    <d v="2023-05-11T00:00:00"/>
    <x v="6"/>
    <x v="1"/>
    <s v="Y"/>
    <x v="0"/>
    <n v="104"/>
    <d v="1900-05-06T04:02:23"/>
    <n v="4"/>
    <x v="8"/>
    <d v="2023-05-11T00:00:00"/>
    <x v="4"/>
  </r>
  <r>
    <s v="ID3054"/>
    <d v="2023-05-12T00:00:00"/>
    <x v="3"/>
    <x v="0"/>
    <s v="Y"/>
    <x v="0"/>
    <n v="115"/>
    <d v="1900-05-06T05:02:23"/>
    <n v="4"/>
    <x v="8"/>
    <d v="2023-05-12T00:00:00"/>
    <x v="4"/>
  </r>
  <r>
    <s v="ID3055"/>
    <d v="2023-05-13T00:00:00"/>
    <x v="1"/>
    <x v="3"/>
    <s v="Y"/>
    <x v="1"/>
    <n v="89"/>
    <d v="1900-05-06T06:02:23"/>
    <n v="3"/>
    <x v="8"/>
    <d v="2023-05-13T00:00:00"/>
    <x v="4"/>
  </r>
  <r>
    <s v="ID3056"/>
    <d v="2023-05-14T00:00:00"/>
    <x v="6"/>
    <x v="0"/>
    <s v="N"/>
    <x v="1"/>
    <s v=""/>
    <d v="1900-05-06T07:02:23"/>
    <s v=""/>
    <x v="8"/>
    <d v="2023-05-14T00:00:00"/>
    <x v="4"/>
  </r>
  <r>
    <s v="ID3057"/>
    <d v="2023-05-15T00:00:00"/>
    <x v="2"/>
    <x v="1"/>
    <s v="Y"/>
    <x v="0"/>
    <n v="111"/>
    <d v="1900-05-06T08:02:23"/>
    <n v="3"/>
    <x v="8"/>
    <d v="2023-05-15T00:00:00"/>
    <x v="4"/>
  </r>
  <r>
    <s v="ID3058"/>
    <d v="2023-05-16T00:00:00"/>
    <x v="4"/>
    <x v="2"/>
    <s v="Y"/>
    <x v="0"/>
    <n v="17"/>
    <d v="1900-05-06T09:02:23"/>
    <n v="5"/>
    <x v="8"/>
    <d v="2023-05-16T00:00:00"/>
    <x v="4"/>
  </r>
  <r>
    <s v="ID3059"/>
    <d v="2023-05-17T00:00:00"/>
    <x v="0"/>
    <x v="1"/>
    <s v="Y"/>
    <x v="0"/>
    <n v="112"/>
    <d v="1900-05-06T10:02:23"/>
    <n v="3"/>
    <x v="8"/>
    <d v="2023-05-17T00:00:00"/>
    <x v="4"/>
  </r>
  <r>
    <s v="ID3060"/>
    <d v="2023-05-18T00:00:00"/>
    <x v="2"/>
    <x v="4"/>
    <s v="Y"/>
    <x v="1"/>
    <n v="100"/>
    <d v="1900-05-06T11:02:23"/>
    <n v="5"/>
    <x v="8"/>
    <d v="2023-05-18T00:00:00"/>
    <x v="4"/>
  </r>
  <r>
    <s v="ID3061"/>
    <d v="2023-05-19T00:00:00"/>
    <x v="1"/>
    <x v="2"/>
    <s v="N"/>
    <x v="1"/>
    <s v=""/>
    <d v="1900-05-06T12:02:23"/>
    <s v=""/>
    <x v="8"/>
    <d v="2023-05-19T00:00:00"/>
    <x v="4"/>
  </r>
  <r>
    <s v="ID3062"/>
    <d v="2023-05-20T00:00:00"/>
    <x v="0"/>
    <x v="3"/>
    <s v="Y"/>
    <x v="0"/>
    <n v="40"/>
    <d v="1900-05-06T13:02:23"/>
    <n v="3"/>
    <x v="8"/>
    <d v="2023-05-20T00:00:00"/>
    <x v="4"/>
  </r>
  <r>
    <s v="ID3063"/>
    <d v="2023-05-21T00:00:00"/>
    <x v="6"/>
    <x v="0"/>
    <s v="N"/>
    <x v="1"/>
    <s v=""/>
    <d v="1900-05-06T14:02:23"/>
    <s v=""/>
    <x v="8"/>
    <d v="2023-05-21T00:00:00"/>
    <x v="4"/>
  </r>
  <r>
    <s v="ID3064"/>
    <d v="2023-05-22T00:00:00"/>
    <x v="1"/>
    <x v="3"/>
    <s v="Y"/>
    <x v="0"/>
    <n v="29"/>
    <d v="1900-05-06T15:02:23"/>
    <n v="3"/>
    <x v="8"/>
    <d v="2023-05-22T00:00:00"/>
    <x v="4"/>
  </r>
  <r>
    <s v="ID3065"/>
    <d v="2023-05-23T00:00:00"/>
    <x v="4"/>
    <x v="3"/>
    <s v="Y"/>
    <x v="1"/>
    <n v="39"/>
    <d v="1900-05-06T16:02:23"/>
    <n v="4"/>
    <x v="8"/>
    <d v="2023-05-23T00:00:00"/>
    <x v="4"/>
  </r>
  <r>
    <s v="ID3066"/>
    <d v="2023-05-24T00:00:00"/>
    <x v="0"/>
    <x v="2"/>
    <s v="Y"/>
    <x v="0"/>
    <n v="41"/>
    <d v="1900-05-06T17:02:23"/>
    <n v="3"/>
    <x v="8"/>
    <d v="2023-05-24T00:00:00"/>
    <x v="4"/>
  </r>
  <r>
    <s v="ID3067"/>
    <d v="2023-05-25T00:00:00"/>
    <x v="2"/>
    <x v="4"/>
    <s v="N"/>
    <x v="1"/>
    <s v=""/>
    <d v="1900-05-06T18:02:23"/>
    <s v=""/>
    <x v="8"/>
    <d v="2023-05-25T00:00:00"/>
    <x v="4"/>
  </r>
  <r>
    <s v="ID3068"/>
    <d v="2023-05-26T00:00:00"/>
    <x v="6"/>
    <x v="1"/>
    <s v="N"/>
    <x v="1"/>
    <s v=""/>
    <d v="1900-05-06T19:02:23"/>
    <s v=""/>
    <x v="8"/>
    <d v="2023-05-26T00:00:00"/>
    <x v="4"/>
  </r>
  <r>
    <s v="ID3069"/>
    <d v="2023-05-27T00:00:00"/>
    <x v="1"/>
    <x v="3"/>
    <s v="Y"/>
    <x v="0"/>
    <n v="56"/>
    <d v="1900-05-06T20:02:23"/>
    <n v="5"/>
    <x v="8"/>
    <d v="2023-05-27T00:00:00"/>
    <x v="4"/>
  </r>
  <r>
    <s v="ID3070"/>
    <d v="2023-05-28T00:00:00"/>
    <x v="0"/>
    <x v="4"/>
    <s v="Y"/>
    <x v="0"/>
    <n v="76"/>
    <d v="1900-05-06T21:02:23"/>
    <n v="1"/>
    <x v="8"/>
    <d v="2023-05-28T00:00:00"/>
    <x v="4"/>
  </r>
  <r>
    <s v="ID3071"/>
    <d v="2023-05-29T00:00:00"/>
    <x v="3"/>
    <x v="3"/>
    <s v="Y"/>
    <x v="1"/>
    <n v="36"/>
    <d v="1900-05-06T22:02:23"/>
    <n v="3"/>
    <x v="8"/>
    <d v="2023-05-29T00:00:00"/>
    <x v="4"/>
  </r>
  <r>
    <s v="ID3072"/>
    <d v="2023-05-30T00:00:00"/>
    <x v="4"/>
    <x v="4"/>
    <s v="Y"/>
    <x v="0"/>
    <n v="111"/>
    <d v="1900-05-06T23:02:23"/>
    <n v="3"/>
    <x v="8"/>
    <d v="2023-05-30T00:00:00"/>
    <x v="4"/>
  </r>
  <r>
    <s v="ID3073"/>
    <d v="2023-05-31T00:00:00"/>
    <x v="1"/>
    <x v="2"/>
    <s v="Y"/>
    <x v="0"/>
    <n v="17"/>
    <d v="1900-05-07T00:02:23"/>
    <n v="4"/>
    <x v="8"/>
    <d v="2023-05-31T00:00:00"/>
    <x v="4"/>
  </r>
  <r>
    <s v="ID3074"/>
    <d v="2023-06-01T00:00:00"/>
    <x v="0"/>
    <x v="2"/>
    <s v="Y"/>
    <x v="0"/>
    <n v="121"/>
    <d v="1900-05-07T01:02:23"/>
    <n v="5"/>
    <x v="8"/>
    <d v="2023-06-01T00:00:00"/>
    <x v="4"/>
  </r>
  <r>
    <s v="ID3075"/>
    <d v="2023-06-02T00:00:00"/>
    <x v="2"/>
    <x v="2"/>
    <s v="Y"/>
    <x v="0"/>
    <n v="69"/>
    <d v="1900-05-07T02:02:23"/>
    <n v="4"/>
    <x v="8"/>
    <d v="2023-06-02T00:00:00"/>
    <x v="4"/>
  </r>
  <r>
    <s v="ID3076"/>
    <d v="2023-06-03T00:00:00"/>
    <x v="4"/>
    <x v="0"/>
    <s v="Y"/>
    <x v="0"/>
    <n v="111"/>
    <d v="1900-05-07T03:02:23"/>
    <n v="3"/>
    <x v="8"/>
    <d v="2023-06-03T00:00:00"/>
    <x v="4"/>
  </r>
  <r>
    <s v="ID3077"/>
    <d v="2023-06-04T00:00:00"/>
    <x v="6"/>
    <x v="1"/>
    <s v="N"/>
    <x v="1"/>
    <s v=""/>
    <d v="1900-05-07T04:02:23"/>
    <s v=""/>
    <x v="8"/>
    <d v="2023-06-04T00:00:00"/>
    <x v="4"/>
  </r>
  <r>
    <s v="ID3078"/>
    <d v="2023-06-05T00:00:00"/>
    <x v="4"/>
    <x v="1"/>
    <s v="Y"/>
    <x v="0"/>
    <n v="86"/>
    <d v="1900-05-07T05:02:23"/>
    <n v="3"/>
    <x v="8"/>
    <d v="2023-06-05T00:00:00"/>
    <x v="4"/>
  </r>
  <r>
    <s v="ID3079"/>
    <d v="2023-06-06T00:00:00"/>
    <x v="7"/>
    <x v="2"/>
    <s v="Y"/>
    <x v="0"/>
    <n v="77"/>
    <d v="1900-05-07T06:02:23"/>
    <n v="4"/>
    <x v="8"/>
    <d v="2023-06-06T00:00:00"/>
    <x v="4"/>
  </r>
  <r>
    <s v="ID3080"/>
    <d v="2023-06-07T00:00:00"/>
    <x v="4"/>
    <x v="0"/>
    <s v="Y"/>
    <x v="0"/>
    <n v="70"/>
    <d v="1900-05-07T07:02:23"/>
    <n v="3"/>
    <x v="8"/>
    <d v="2023-06-07T00:00:00"/>
    <x v="4"/>
  </r>
  <r>
    <s v="ID3081"/>
    <d v="2023-06-08T00:00:00"/>
    <x v="3"/>
    <x v="4"/>
    <s v="Y"/>
    <x v="0"/>
    <n v="82"/>
    <d v="1900-05-07T08:02:23"/>
    <n v="3"/>
    <x v="8"/>
    <d v="2023-06-08T00:00:00"/>
    <x v="4"/>
  </r>
  <r>
    <s v="ID3082"/>
    <d v="2023-06-09T00:00:00"/>
    <x v="5"/>
    <x v="2"/>
    <s v="N"/>
    <x v="1"/>
    <s v=""/>
    <d v="1900-05-07T09:02:23"/>
    <s v=""/>
    <x v="8"/>
    <d v="2023-06-09T00:00:00"/>
    <x v="4"/>
  </r>
  <r>
    <s v="ID3083"/>
    <d v="2023-06-10T00:00:00"/>
    <x v="1"/>
    <x v="0"/>
    <s v="Y"/>
    <x v="0"/>
    <n v="69"/>
    <d v="1900-05-07T10:02:23"/>
    <n v="1"/>
    <x v="8"/>
    <d v="2023-06-10T00:00:00"/>
    <x v="4"/>
  </r>
  <r>
    <s v="ID3084"/>
    <d v="2023-06-11T00:00:00"/>
    <x v="4"/>
    <x v="1"/>
    <s v="N"/>
    <x v="1"/>
    <s v=""/>
    <d v="1900-05-07T11:02:23"/>
    <s v=""/>
    <x v="8"/>
    <d v="2023-06-11T00:00:00"/>
    <x v="4"/>
  </r>
  <r>
    <s v="ID3085"/>
    <d v="2023-06-12T00:00:00"/>
    <x v="5"/>
    <x v="0"/>
    <s v="Y"/>
    <x v="0"/>
    <n v="56"/>
    <d v="1900-05-07T12:02:23"/>
    <n v="1"/>
    <x v="8"/>
    <d v="2023-06-12T00:00:00"/>
    <x v="4"/>
  </r>
  <r>
    <s v="ID3086"/>
    <d v="2023-06-13T00:00:00"/>
    <x v="3"/>
    <x v="0"/>
    <s v="Y"/>
    <x v="0"/>
    <n v="95"/>
    <d v="1900-05-07T13:02:23"/>
    <n v="1"/>
    <x v="8"/>
    <d v="2023-06-13T00:00:00"/>
    <x v="4"/>
  </r>
  <r>
    <s v="ID3087"/>
    <d v="2023-06-14T00:00:00"/>
    <x v="4"/>
    <x v="3"/>
    <s v="N"/>
    <x v="1"/>
    <s v=""/>
    <d v="1900-05-07T14:02:23"/>
    <s v=""/>
    <x v="8"/>
    <d v="2023-06-14T00:00:00"/>
    <x v="4"/>
  </r>
  <r>
    <s v="ID3088"/>
    <d v="2023-06-15T00:00:00"/>
    <x v="3"/>
    <x v="4"/>
    <s v="Y"/>
    <x v="0"/>
    <n v="13"/>
    <d v="1900-05-07T15:02:23"/>
    <n v="3"/>
    <x v="8"/>
    <d v="2023-06-15T00:00:00"/>
    <x v="4"/>
  </r>
  <r>
    <s v="ID3089"/>
    <d v="2023-06-16T00:00:00"/>
    <x v="5"/>
    <x v="2"/>
    <s v="Y"/>
    <x v="0"/>
    <n v="52"/>
    <d v="1900-05-07T16:02:23"/>
    <n v="4"/>
    <x v="8"/>
    <d v="2023-06-16T00:00:00"/>
    <x v="4"/>
  </r>
  <r>
    <s v="ID3090"/>
    <d v="2023-06-17T00:00:00"/>
    <x v="5"/>
    <x v="1"/>
    <s v="Y"/>
    <x v="1"/>
    <n v="40"/>
    <d v="1900-05-07T17:02:23"/>
    <n v="4"/>
    <x v="8"/>
    <d v="2023-06-17T00:00:00"/>
    <x v="4"/>
  </r>
  <r>
    <s v="ID3091"/>
    <d v="2023-06-18T00:00:00"/>
    <x v="3"/>
    <x v="3"/>
    <s v="N"/>
    <x v="1"/>
    <s v=""/>
    <d v="1900-05-07T18:02:23"/>
    <s v=""/>
    <x v="8"/>
    <d v="2023-06-18T00:00:00"/>
    <x v="4"/>
  </r>
  <r>
    <s v="ID3092"/>
    <d v="2023-06-19T00:00:00"/>
    <x v="6"/>
    <x v="0"/>
    <s v="Y"/>
    <x v="0"/>
    <n v="124"/>
    <d v="1900-05-07T19:02:23"/>
    <n v="5"/>
    <x v="8"/>
    <d v="2023-06-19T00:00:00"/>
    <x v="4"/>
  </r>
  <r>
    <s v="ID3093"/>
    <d v="2023-06-20T00:00:00"/>
    <x v="3"/>
    <x v="2"/>
    <s v="Y"/>
    <x v="0"/>
    <n v="99"/>
    <d v="1900-05-07T20:02:23"/>
    <n v="4"/>
    <x v="8"/>
    <d v="2023-06-20T00:00:00"/>
    <x v="4"/>
  </r>
  <r>
    <s v="ID3094"/>
    <d v="2023-06-21T00:00:00"/>
    <x v="1"/>
    <x v="4"/>
    <s v="Y"/>
    <x v="0"/>
    <n v="99"/>
    <d v="1900-05-07T21:02:23"/>
    <n v="4"/>
    <x v="8"/>
    <d v="2023-06-21T00:00:00"/>
    <x v="4"/>
  </r>
  <r>
    <s v="ID3095"/>
    <d v="2023-06-22T00:00:00"/>
    <x v="0"/>
    <x v="2"/>
    <s v="Y"/>
    <x v="0"/>
    <n v="86"/>
    <d v="1900-05-07T22:02:23"/>
    <n v="4"/>
    <x v="8"/>
    <d v="2023-06-22T00:00:00"/>
    <x v="4"/>
  </r>
  <r>
    <s v="ID3096"/>
    <d v="2023-06-23T00:00:00"/>
    <x v="5"/>
    <x v="1"/>
    <s v="Y"/>
    <x v="0"/>
    <n v="118"/>
    <d v="1900-05-07T23:02:23"/>
    <n v="2"/>
    <x v="8"/>
    <d v="2023-06-23T00:00:00"/>
    <x v="4"/>
  </r>
  <r>
    <s v="ID3097"/>
    <d v="2023-06-24T00:00:00"/>
    <x v="6"/>
    <x v="0"/>
    <s v="Y"/>
    <x v="0"/>
    <n v="50"/>
    <d v="1900-05-08T00:02:23"/>
    <n v="4"/>
    <x v="8"/>
    <d v="2023-06-24T00:00:00"/>
    <x v="4"/>
  </r>
  <r>
    <s v="ID3098"/>
    <d v="2023-06-25T00:00:00"/>
    <x v="6"/>
    <x v="3"/>
    <s v="N"/>
    <x v="1"/>
    <s v=""/>
    <d v="1900-05-08T01:02:23"/>
    <s v=""/>
    <x v="8"/>
    <d v="2023-06-25T00:00:00"/>
    <x v="4"/>
  </r>
  <r>
    <s v="ID3099"/>
    <d v="2023-06-26T00:00:00"/>
    <x v="1"/>
    <x v="4"/>
    <s v="Y"/>
    <x v="0"/>
    <n v="52"/>
    <d v="1900-05-08T02:02:23"/>
    <n v="1"/>
    <x v="8"/>
    <d v="2023-06-26T00:00:00"/>
    <x v="4"/>
  </r>
  <r>
    <s v="ID3100"/>
    <d v="2023-06-27T00:00:00"/>
    <x v="0"/>
    <x v="1"/>
    <s v="Y"/>
    <x v="0"/>
    <n v="34"/>
    <d v="1900-05-08T03:02:23"/>
    <n v="4"/>
    <x v="8"/>
    <d v="2023-06-27T00:00:00"/>
    <x v="4"/>
  </r>
  <r>
    <s v="ID3101"/>
    <d v="2023-06-28T00:00:00"/>
    <x v="3"/>
    <x v="2"/>
    <s v="Y"/>
    <x v="0"/>
    <n v="37"/>
    <d v="1900-05-08T04:02:23"/>
    <n v="3"/>
    <x v="8"/>
    <d v="2023-06-28T00:00:00"/>
    <x v="5"/>
  </r>
  <r>
    <s v="ID3102"/>
    <d v="2023-06-29T00:00:00"/>
    <x v="7"/>
    <x v="3"/>
    <s v="Y"/>
    <x v="0"/>
    <n v="75"/>
    <d v="1900-05-08T05:02:23"/>
    <n v="4"/>
    <x v="8"/>
    <d v="2023-06-29T00:00:00"/>
    <x v="5"/>
  </r>
  <r>
    <s v="ID3103"/>
    <d v="2023-06-30T00:00:00"/>
    <x v="7"/>
    <x v="1"/>
    <s v="Y"/>
    <x v="0"/>
    <n v="85"/>
    <d v="1900-05-08T06:02:23"/>
    <n v="2"/>
    <x v="8"/>
    <d v="2023-06-30T00:00:00"/>
    <x v="5"/>
  </r>
  <r>
    <s v="ID3104"/>
    <d v="2023-07-01T00:00:00"/>
    <x v="0"/>
    <x v="3"/>
    <s v="Y"/>
    <x v="0"/>
    <n v="25"/>
    <d v="1900-05-08T07:02:23"/>
    <n v="3"/>
    <x v="8"/>
    <d v="2023-07-01T00:00:00"/>
    <x v="5"/>
  </r>
  <r>
    <s v="ID3105"/>
    <d v="2023-07-02T00:00:00"/>
    <x v="2"/>
    <x v="3"/>
    <s v="N"/>
    <x v="1"/>
    <s v=""/>
    <d v="1900-05-08T08:02:23"/>
    <s v=""/>
    <x v="8"/>
    <d v="2023-07-02T00:00:00"/>
    <x v="5"/>
  </r>
  <r>
    <s v="ID3106"/>
    <d v="2023-07-03T00:00:00"/>
    <x v="7"/>
    <x v="0"/>
    <s v="N"/>
    <x v="1"/>
    <s v=""/>
    <d v="1900-05-08T09:02:23"/>
    <s v=""/>
    <x v="8"/>
    <d v="2023-07-03T00:00:00"/>
    <x v="5"/>
  </r>
  <r>
    <s v="ID3107"/>
    <d v="2023-07-04T00:00:00"/>
    <x v="5"/>
    <x v="4"/>
    <s v="Y"/>
    <x v="0"/>
    <n v="70"/>
    <d v="1900-05-08T10:02:23"/>
    <n v="4"/>
    <x v="8"/>
    <d v="2023-07-04T00:00:00"/>
    <x v="5"/>
  </r>
  <r>
    <s v="ID3108"/>
    <d v="2023-07-05T00:00:00"/>
    <x v="0"/>
    <x v="1"/>
    <s v="Y"/>
    <x v="0"/>
    <n v="103"/>
    <d v="1900-05-08T11:02:23"/>
    <n v="4"/>
    <x v="8"/>
    <d v="2023-07-05T00:00:00"/>
    <x v="5"/>
  </r>
  <r>
    <s v="ID3109"/>
    <d v="2023-07-06T00:00:00"/>
    <x v="2"/>
    <x v="2"/>
    <s v="Y"/>
    <x v="0"/>
    <n v="71"/>
    <d v="1900-05-08T12:02:23"/>
    <n v="5"/>
    <x v="8"/>
    <d v="2023-07-06T00:00:00"/>
    <x v="5"/>
  </r>
  <r>
    <s v="ID3110"/>
    <d v="2023-07-07T00:00:00"/>
    <x v="1"/>
    <x v="1"/>
    <s v="Y"/>
    <x v="0"/>
    <n v="51"/>
    <d v="1900-05-08T13:02:23"/>
    <n v="4"/>
    <x v="8"/>
    <d v="2023-07-07T00:00:00"/>
    <x v="5"/>
  </r>
  <r>
    <s v="ID3111"/>
    <d v="2023-07-08T00:00:00"/>
    <x v="4"/>
    <x v="2"/>
    <s v="Y"/>
    <x v="0"/>
    <n v="103"/>
    <d v="1900-05-08T14:02:23"/>
    <n v="5"/>
    <x v="8"/>
    <d v="2023-07-08T00:00:00"/>
    <x v="5"/>
  </r>
  <r>
    <s v="ID3112"/>
    <d v="2023-07-09T00:00:00"/>
    <x v="5"/>
    <x v="2"/>
    <s v="Y"/>
    <x v="0"/>
    <n v="98"/>
    <d v="1900-05-08T15:02:23"/>
    <n v="5"/>
    <x v="8"/>
    <d v="2023-07-09T00:00:00"/>
    <x v="5"/>
  </r>
  <r>
    <s v="ID3113"/>
    <d v="2023-07-10T00:00:00"/>
    <x v="3"/>
    <x v="2"/>
    <s v="Y"/>
    <x v="0"/>
    <n v="65"/>
    <d v="1900-05-08T16:02:23"/>
    <n v="2"/>
    <x v="8"/>
    <d v="2023-07-10T00:00:00"/>
    <x v="5"/>
  </r>
  <r>
    <s v="ID3114"/>
    <d v="2023-07-11T00:00:00"/>
    <x v="7"/>
    <x v="3"/>
    <s v="Y"/>
    <x v="0"/>
    <n v="104"/>
    <d v="1900-05-08T17:02:23"/>
    <n v="4"/>
    <x v="8"/>
    <d v="2023-07-11T00:00:00"/>
    <x v="5"/>
  </r>
  <r>
    <s v="ID3115"/>
    <d v="2023-07-12T00:00:00"/>
    <x v="4"/>
    <x v="2"/>
    <s v="Y"/>
    <x v="0"/>
    <n v="82"/>
    <d v="1900-05-08T18:02:23"/>
    <n v="2"/>
    <x v="8"/>
    <d v="2023-07-12T00:00:00"/>
    <x v="5"/>
  </r>
  <r>
    <s v="ID3116"/>
    <d v="2023-07-13T00:00:00"/>
    <x v="6"/>
    <x v="2"/>
    <s v="Y"/>
    <x v="0"/>
    <n v="26"/>
    <d v="1900-05-08T19:02:23"/>
    <n v="4"/>
    <x v="8"/>
    <d v="2023-07-13T00:00:00"/>
    <x v="5"/>
  </r>
  <r>
    <s v="ID3117"/>
    <d v="2023-07-14T00:00:00"/>
    <x v="0"/>
    <x v="2"/>
    <s v="Y"/>
    <x v="1"/>
    <n v="84"/>
    <d v="1900-05-08T20:02:23"/>
    <n v="3"/>
    <x v="8"/>
    <d v="2023-07-14T00:00:00"/>
    <x v="5"/>
  </r>
  <r>
    <s v="ID3118"/>
    <d v="2023-07-15T00:00:00"/>
    <x v="3"/>
    <x v="1"/>
    <s v="Y"/>
    <x v="0"/>
    <n v="106"/>
    <d v="1900-05-08T21:02:23"/>
    <n v="4"/>
    <x v="8"/>
    <d v="2023-07-15T00:00:00"/>
    <x v="5"/>
  </r>
  <r>
    <s v="ID3119"/>
    <d v="2023-07-16T00:00:00"/>
    <x v="5"/>
    <x v="3"/>
    <s v="Y"/>
    <x v="0"/>
    <n v="92"/>
    <d v="1900-05-08T22:02:23"/>
    <n v="4"/>
    <x v="8"/>
    <d v="2023-07-16T00:00:00"/>
    <x v="5"/>
  </r>
  <r>
    <s v="ID3120"/>
    <d v="2023-07-17T00:00:00"/>
    <x v="5"/>
    <x v="3"/>
    <s v="N"/>
    <x v="1"/>
    <s v=""/>
    <d v="1900-05-08T23:02:23"/>
    <s v=""/>
    <x v="8"/>
    <d v="2023-07-17T00:00:00"/>
    <x v="5"/>
  </r>
  <r>
    <s v="ID3121"/>
    <d v="2023-07-18T00:00:00"/>
    <x v="1"/>
    <x v="0"/>
    <s v="Y"/>
    <x v="0"/>
    <n v="122"/>
    <d v="1900-05-09T00:02:23"/>
    <n v="1"/>
    <x v="8"/>
    <d v="2023-07-18T00:00:00"/>
    <x v="5"/>
  </r>
  <r>
    <s v="ID3122"/>
    <d v="2023-07-19T00:00:00"/>
    <x v="1"/>
    <x v="0"/>
    <s v="Y"/>
    <x v="0"/>
    <n v="92"/>
    <d v="1900-05-09T01:02:23"/>
    <n v="4"/>
    <x v="8"/>
    <d v="2023-07-19T00:00:00"/>
    <x v="5"/>
  </r>
  <r>
    <s v="ID3123"/>
    <d v="2023-07-20T00:00:00"/>
    <x v="0"/>
    <x v="2"/>
    <s v="N"/>
    <x v="1"/>
    <s v=""/>
    <d v="1900-05-09T02:02:23"/>
    <s v=""/>
    <x v="8"/>
    <d v="2023-07-20T00:00:00"/>
    <x v="5"/>
  </r>
  <r>
    <s v="ID3124"/>
    <d v="2023-07-21T00:00:00"/>
    <x v="4"/>
    <x v="4"/>
    <s v="Y"/>
    <x v="0"/>
    <n v="61"/>
    <d v="1900-05-09T03:02:23"/>
    <n v="5"/>
    <x v="8"/>
    <d v="2023-07-21T00:00:00"/>
    <x v="5"/>
  </r>
  <r>
    <s v="ID3125"/>
    <d v="2023-07-22T00:00:00"/>
    <x v="6"/>
    <x v="1"/>
    <s v="Y"/>
    <x v="0"/>
    <n v="27"/>
    <d v="1900-05-09T04:02:23"/>
    <n v="5"/>
    <x v="8"/>
    <d v="2023-07-22T00:00:00"/>
    <x v="5"/>
  </r>
  <r>
    <s v="ID3126"/>
    <d v="2023-07-23T00:00:00"/>
    <x v="1"/>
    <x v="1"/>
    <s v="Y"/>
    <x v="0"/>
    <n v="68"/>
    <d v="1900-05-09T05:02:23"/>
    <n v="1"/>
    <x v="8"/>
    <d v="2023-07-23T00:00:00"/>
    <x v="5"/>
  </r>
  <r>
    <s v="ID3127"/>
    <d v="2023-07-24T00:00:00"/>
    <x v="0"/>
    <x v="1"/>
    <s v="N"/>
    <x v="1"/>
    <s v=""/>
    <d v="1900-05-09T06:02:23"/>
    <s v=""/>
    <x v="8"/>
    <d v="2023-07-24T00:00:00"/>
    <x v="5"/>
  </r>
  <r>
    <s v="ID3128"/>
    <d v="2023-07-25T00:00:00"/>
    <x v="3"/>
    <x v="1"/>
    <s v="Y"/>
    <x v="0"/>
    <n v="59"/>
    <d v="1900-05-09T07:02:23"/>
    <n v="4"/>
    <x v="8"/>
    <d v="2023-07-25T00:00:00"/>
    <x v="5"/>
  </r>
  <r>
    <s v="ID3129"/>
    <d v="2023-07-26T00:00:00"/>
    <x v="5"/>
    <x v="2"/>
    <s v="N"/>
    <x v="1"/>
    <s v=""/>
    <d v="1900-05-09T08:02:23"/>
    <s v=""/>
    <x v="8"/>
    <d v="2023-07-26T00:00:00"/>
    <x v="5"/>
  </r>
  <r>
    <s v="ID3130"/>
    <d v="2023-07-27T00:00:00"/>
    <x v="5"/>
    <x v="1"/>
    <s v="Y"/>
    <x v="0"/>
    <n v="110"/>
    <d v="1900-05-09T09:02:23"/>
    <n v="4"/>
    <x v="8"/>
    <d v="2023-07-27T00:00:00"/>
    <x v="5"/>
  </r>
  <r>
    <s v="ID3131"/>
    <d v="2023-07-28T00:00:00"/>
    <x v="4"/>
    <x v="1"/>
    <s v="Y"/>
    <x v="0"/>
    <n v="23"/>
    <d v="1900-05-09T10:02:23"/>
    <n v="4"/>
    <x v="8"/>
    <d v="2023-07-28T00:00:00"/>
    <x v="5"/>
  </r>
  <r>
    <s v="ID3132"/>
    <d v="2023-07-29T00:00:00"/>
    <x v="0"/>
    <x v="0"/>
    <s v="Y"/>
    <x v="0"/>
    <n v="60"/>
    <d v="1900-05-09T11:02:23"/>
    <n v="5"/>
    <x v="8"/>
    <d v="2023-07-29T00:00:00"/>
    <x v="5"/>
  </r>
  <r>
    <s v="ID3133"/>
    <d v="2023-07-30T00:00:00"/>
    <x v="2"/>
    <x v="2"/>
    <s v="Y"/>
    <x v="0"/>
    <n v="89"/>
    <d v="1900-05-09T12:02:23"/>
    <n v="3"/>
    <x v="8"/>
    <d v="2023-07-30T00:00:00"/>
    <x v="5"/>
  </r>
  <r>
    <s v="ID3134"/>
    <d v="2023-07-31T00:00:00"/>
    <x v="6"/>
    <x v="3"/>
    <s v="Y"/>
    <x v="0"/>
    <n v="48"/>
    <d v="1900-05-09T13:02:23"/>
    <n v="3"/>
    <x v="8"/>
    <d v="2023-07-31T00:00:00"/>
    <x v="5"/>
  </r>
  <r>
    <s v="ID3135"/>
    <d v="2023-08-01T00:00:00"/>
    <x v="5"/>
    <x v="3"/>
    <s v="Y"/>
    <x v="0"/>
    <n v="52"/>
    <d v="1900-05-09T14:02:23"/>
    <n v="5"/>
    <x v="8"/>
    <d v="2023-08-01T00:00:00"/>
    <x v="5"/>
  </r>
  <r>
    <s v="ID3136"/>
    <d v="2023-08-02T00:00:00"/>
    <x v="4"/>
    <x v="2"/>
    <s v="Y"/>
    <x v="0"/>
    <n v="49"/>
    <d v="1900-05-09T15:02:23"/>
    <n v="1"/>
    <x v="8"/>
    <d v="2023-08-02T00:00:00"/>
    <x v="5"/>
  </r>
  <r>
    <s v="ID3137"/>
    <d v="2023-08-03T00:00:00"/>
    <x v="1"/>
    <x v="1"/>
    <s v="Y"/>
    <x v="0"/>
    <n v="33"/>
    <d v="1900-05-09T16:02:23"/>
    <n v="2"/>
    <x v="8"/>
    <d v="2023-08-03T00:00:00"/>
    <x v="5"/>
  </r>
  <r>
    <s v="ID3138"/>
    <d v="2023-08-04T00:00:00"/>
    <x v="4"/>
    <x v="1"/>
    <s v="Y"/>
    <x v="0"/>
    <n v="108"/>
    <d v="1900-05-09T17:02:23"/>
    <n v="4"/>
    <x v="8"/>
    <d v="2023-08-04T00:00:00"/>
    <x v="5"/>
  </r>
  <r>
    <s v="ID3139"/>
    <d v="2023-08-05T00:00:00"/>
    <x v="4"/>
    <x v="2"/>
    <s v="N"/>
    <x v="1"/>
    <s v=""/>
    <d v="1900-05-09T18:02:23"/>
    <s v=""/>
    <x v="8"/>
    <d v="2023-08-05T00:00:00"/>
    <x v="5"/>
  </r>
  <r>
    <s v="ID3140"/>
    <d v="2023-08-06T00:00:00"/>
    <x v="5"/>
    <x v="2"/>
    <s v="Y"/>
    <x v="0"/>
    <n v="21"/>
    <d v="1900-05-09T19:02:23"/>
    <n v="5"/>
    <x v="8"/>
    <d v="2023-08-06T00:00:00"/>
    <x v="5"/>
  </r>
  <r>
    <s v="ID3141"/>
    <d v="2023-08-07T00:00:00"/>
    <x v="6"/>
    <x v="0"/>
    <s v="Y"/>
    <x v="0"/>
    <n v="23"/>
    <d v="1900-05-09T20:02:23"/>
    <n v="5"/>
    <x v="8"/>
    <d v="2023-08-07T00:00:00"/>
    <x v="5"/>
  </r>
  <r>
    <s v="ID3142"/>
    <d v="2023-08-08T00:00:00"/>
    <x v="7"/>
    <x v="1"/>
    <s v="N"/>
    <x v="1"/>
    <s v=""/>
    <d v="1900-05-09T21:02:23"/>
    <s v=""/>
    <x v="8"/>
    <d v="2023-08-08T00:00:00"/>
    <x v="5"/>
  </r>
  <r>
    <s v="ID3143"/>
    <d v="2023-08-09T00:00:00"/>
    <x v="1"/>
    <x v="0"/>
    <s v="Y"/>
    <x v="0"/>
    <n v="73"/>
    <d v="1900-05-09T22:02:23"/>
    <n v="5"/>
    <x v="8"/>
    <d v="2023-08-09T00:00:00"/>
    <x v="5"/>
  </r>
  <r>
    <s v="ID3144"/>
    <d v="2023-08-10T00:00:00"/>
    <x v="7"/>
    <x v="1"/>
    <s v="N"/>
    <x v="1"/>
    <s v=""/>
    <d v="1900-05-09T23:02:23"/>
    <s v=""/>
    <x v="8"/>
    <d v="2023-08-10T00:00:00"/>
    <x v="5"/>
  </r>
  <r>
    <s v="ID3145"/>
    <d v="2023-08-11T00:00:00"/>
    <x v="2"/>
    <x v="1"/>
    <s v="Y"/>
    <x v="0"/>
    <n v="22"/>
    <d v="1900-05-10T00:02:23"/>
    <n v="3"/>
    <x v="8"/>
    <d v="2023-08-11T00:00:00"/>
    <x v="5"/>
  </r>
  <r>
    <s v="ID3146"/>
    <d v="2023-08-12T00:00:00"/>
    <x v="6"/>
    <x v="2"/>
    <s v="N"/>
    <x v="1"/>
    <s v=""/>
    <d v="1900-05-10T01:02:23"/>
    <s v=""/>
    <x v="8"/>
    <d v="2023-08-12T00:00:00"/>
    <x v="5"/>
  </r>
  <r>
    <s v="ID3147"/>
    <d v="2023-08-13T00:00:00"/>
    <x v="2"/>
    <x v="3"/>
    <s v="Y"/>
    <x v="1"/>
    <n v="12"/>
    <d v="1900-05-10T02:02:23"/>
    <n v="4"/>
    <x v="8"/>
    <d v="2023-08-13T00:00:00"/>
    <x v="5"/>
  </r>
  <r>
    <s v="ID3148"/>
    <d v="2023-08-14T00:00:00"/>
    <x v="5"/>
    <x v="4"/>
    <s v="Y"/>
    <x v="0"/>
    <n v="111"/>
    <d v="1900-05-10T03:02:23"/>
    <n v="3"/>
    <x v="8"/>
    <d v="2023-08-14T00:00:00"/>
    <x v="5"/>
  </r>
  <r>
    <s v="ID3149"/>
    <d v="2023-08-15T00:00:00"/>
    <x v="4"/>
    <x v="3"/>
    <s v="Y"/>
    <x v="0"/>
    <n v="97"/>
    <d v="1900-05-10T04:02:23"/>
    <n v="5"/>
    <x v="8"/>
    <d v="2023-08-15T00:00:00"/>
    <x v="5"/>
  </r>
  <r>
    <s v="ID3150"/>
    <d v="2023-08-16T00:00:00"/>
    <x v="0"/>
    <x v="4"/>
    <s v="Y"/>
    <x v="0"/>
    <n v="93"/>
    <d v="1900-05-10T05:02:23"/>
    <n v="4"/>
    <x v="8"/>
    <d v="2023-08-16T00:00:00"/>
    <x v="5"/>
  </r>
  <r>
    <s v="ID3151"/>
    <d v="2023-08-17T00:00:00"/>
    <x v="1"/>
    <x v="4"/>
    <s v="Y"/>
    <x v="0"/>
    <n v="24"/>
    <d v="1900-05-10T06:02:23"/>
    <n v="3"/>
    <x v="8"/>
    <d v="2023-08-17T00:00:00"/>
    <x v="5"/>
  </r>
  <r>
    <s v="ID3152"/>
    <d v="2023-08-18T00:00:00"/>
    <x v="6"/>
    <x v="1"/>
    <s v="Y"/>
    <x v="0"/>
    <n v="84"/>
    <d v="1900-05-10T07:02:23"/>
    <n v="1"/>
    <x v="8"/>
    <d v="2023-08-18T00:00:00"/>
    <x v="5"/>
  </r>
  <r>
    <s v="ID3153"/>
    <d v="2023-08-19T00:00:00"/>
    <x v="2"/>
    <x v="0"/>
    <s v="Y"/>
    <x v="0"/>
    <n v="17"/>
    <d v="1900-05-10T08:02:23"/>
    <n v="4"/>
    <x v="8"/>
    <d v="2023-08-19T00:00:00"/>
    <x v="6"/>
  </r>
  <r>
    <s v="ID3154"/>
    <d v="2023-08-20T00:00:00"/>
    <x v="2"/>
    <x v="1"/>
    <s v="Y"/>
    <x v="0"/>
    <n v="55"/>
    <d v="1900-05-10T09:02:23"/>
    <n v="4"/>
    <x v="8"/>
    <d v="2023-08-20T00:00:00"/>
    <x v="6"/>
  </r>
  <r>
    <s v="ID3155"/>
    <d v="2023-08-21T00:00:00"/>
    <x v="3"/>
    <x v="2"/>
    <s v="Y"/>
    <x v="0"/>
    <n v="118"/>
    <d v="1900-05-10T10:02:23"/>
    <n v="3"/>
    <x v="8"/>
    <d v="2023-08-21T00:00:00"/>
    <x v="6"/>
  </r>
  <r>
    <s v="ID3156"/>
    <d v="2023-08-22T00:00:00"/>
    <x v="7"/>
    <x v="4"/>
    <s v="Y"/>
    <x v="0"/>
    <n v="109"/>
    <d v="1900-05-10T11:02:23"/>
    <n v="5"/>
    <x v="8"/>
    <d v="2023-08-22T00:00:00"/>
    <x v="6"/>
  </r>
  <r>
    <s v="ID3157"/>
    <d v="2023-08-23T00:00:00"/>
    <x v="2"/>
    <x v="1"/>
    <s v="Y"/>
    <x v="0"/>
    <n v="33"/>
    <d v="1900-05-10T12:02:23"/>
    <n v="4"/>
    <x v="8"/>
    <d v="2023-08-23T00:00:00"/>
    <x v="6"/>
  </r>
  <r>
    <s v="ID3158"/>
    <d v="2023-08-24T00:00:00"/>
    <x v="5"/>
    <x v="0"/>
    <s v="Y"/>
    <x v="0"/>
    <n v="18"/>
    <d v="1900-05-10T13:02:23"/>
    <n v="4"/>
    <x v="8"/>
    <d v="2023-08-24T00:00:00"/>
    <x v="6"/>
  </r>
  <r>
    <s v="ID3159"/>
    <d v="2023-08-25T00:00:00"/>
    <x v="2"/>
    <x v="3"/>
    <s v="Y"/>
    <x v="0"/>
    <n v="99"/>
    <d v="1900-05-10T14:02:23"/>
    <n v="2"/>
    <x v="8"/>
    <d v="2023-08-25T00:00:00"/>
    <x v="6"/>
  </r>
  <r>
    <s v="ID3160"/>
    <d v="2023-08-26T00:00:00"/>
    <x v="6"/>
    <x v="0"/>
    <s v="Y"/>
    <x v="0"/>
    <n v="111"/>
    <d v="1900-05-10T15:02:23"/>
    <n v="3"/>
    <x v="8"/>
    <d v="2023-08-26T00:00:00"/>
    <x v="6"/>
  </r>
  <r>
    <s v="ID3161"/>
    <d v="2023-08-27T00:00:00"/>
    <x v="0"/>
    <x v="3"/>
    <s v="N"/>
    <x v="1"/>
    <s v=""/>
    <d v="1900-05-10T16:02:23"/>
    <s v=""/>
    <x v="8"/>
    <d v="2023-08-27T00:00:00"/>
    <x v="6"/>
  </r>
  <r>
    <s v="ID3162"/>
    <d v="2023-08-28T00:00:00"/>
    <x v="0"/>
    <x v="2"/>
    <s v="Y"/>
    <x v="0"/>
    <n v="82"/>
    <d v="1900-05-10T17:02:23"/>
    <n v="5"/>
    <x v="8"/>
    <d v="2023-08-28T00:00:00"/>
    <x v="6"/>
  </r>
  <r>
    <s v="ID3163"/>
    <d v="2023-08-29T00:00:00"/>
    <x v="1"/>
    <x v="3"/>
    <s v="Y"/>
    <x v="0"/>
    <n v="48"/>
    <d v="1900-05-10T18:02:23"/>
    <n v="3"/>
    <x v="8"/>
    <d v="2023-08-29T00:00:00"/>
    <x v="6"/>
  </r>
  <r>
    <s v="ID3164"/>
    <d v="2023-08-30T00:00:00"/>
    <x v="5"/>
    <x v="1"/>
    <s v="Y"/>
    <x v="0"/>
    <n v="83"/>
    <d v="1900-05-10T19:02:23"/>
    <n v="3"/>
    <x v="8"/>
    <d v="2023-08-30T00:00:00"/>
    <x v="6"/>
  </r>
  <r>
    <s v="ID3165"/>
    <d v="2023-08-31T00:00:00"/>
    <x v="7"/>
    <x v="1"/>
    <s v="Y"/>
    <x v="0"/>
    <n v="102"/>
    <d v="1900-05-10T20:02:23"/>
    <n v="5"/>
    <x v="8"/>
    <d v="2023-08-31T00:00:00"/>
    <x v="6"/>
  </r>
  <r>
    <s v="ID3166"/>
    <d v="2023-09-01T00:00:00"/>
    <x v="5"/>
    <x v="3"/>
    <s v="Y"/>
    <x v="0"/>
    <n v="124"/>
    <d v="1900-05-10T21:02:23"/>
    <n v="1"/>
    <x v="8"/>
    <d v="2023-09-01T00:00:00"/>
    <x v="6"/>
  </r>
  <r>
    <s v="ID3167"/>
    <d v="2023-09-02T00:00:00"/>
    <x v="6"/>
    <x v="4"/>
    <s v="N"/>
    <x v="1"/>
    <s v=""/>
    <d v="1900-05-10T22:02:23"/>
    <s v=""/>
    <x v="8"/>
    <d v="2023-09-02T00:00:00"/>
    <x v="6"/>
  </r>
  <r>
    <s v="ID3168"/>
    <d v="2023-09-03T00:00:00"/>
    <x v="5"/>
    <x v="4"/>
    <s v="Y"/>
    <x v="0"/>
    <n v="82"/>
    <d v="1900-05-10T23:02:23"/>
    <n v="3"/>
    <x v="8"/>
    <d v="2023-09-03T00:00:00"/>
    <x v="6"/>
  </r>
  <r>
    <s v="ID3169"/>
    <d v="2023-09-04T00:00:00"/>
    <x v="4"/>
    <x v="2"/>
    <s v="Y"/>
    <x v="1"/>
    <n v="50"/>
    <d v="1900-05-11T00:02:23"/>
    <n v="4"/>
    <x v="8"/>
    <d v="2023-09-04T00:00:00"/>
    <x v="6"/>
  </r>
  <r>
    <s v="ID3170"/>
    <d v="2023-09-05T00:00:00"/>
    <x v="6"/>
    <x v="2"/>
    <s v="Y"/>
    <x v="0"/>
    <n v="27"/>
    <d v="1900-05-11T01:02:23"/>
    <n v="3"/>
    <x v="8"/>
    <d v="2023-09-05T00:00:00"/>
    <x v="6"/>
  </r>
  <r>
    <s v="ID3171"/>
    <d v="2023-09-06T00:00:00"/>
    <x v="5"/>
    <x v="3"/>
    <s v="Y"/>
    <x v="0"/>
    <n v="96"/>
    <d v="1900-05-11T02:02:23"/>
    <n v="4"/>
    <x v="8"/>
    <d v="2023-09-06T00:00:00"/>
    <x v="6"/>
  </r>
  <r>
    <s v="ID3172"/>
    <d v="2023-09-07T00:00:00"/>
    <x v="3"/>
    <x v="0"/>
    <s v="Y"/>
    <x v="0"/>
    <n v="122"/>
    <d v="1900-05-11T03:02:23"/>
    <n v="1"/>
    <x v="8"/>
    <d v="2023-09-07T00:00:00"/>
    <x v="6"/>
  </r>
  <r>
    <s v="ID3173"/>
    <d v="2023-09-08T00:00:00"/>
    <x v="0"/>
    <x v="1"/>
    <s v="N"/>
    <x v="1"/>
    <s v=""/>
    <d v="1900-05-11T04:02:23"/>
    <s v=""/>
    <x v="8"/>
    <d v="2023-09-08T00:00:00"/>
    <x v="6"/>
  </r>
  <r>
    <s v="ID3174"/>
    <d v="2023-09-09T00:00:00"/>
    <x v="5"/>
    <x v="2"/>
    <s v="Y"/>
    <x v="0"/>
    <n v="76"/>
    <d v="1900-05-11T05:02:23"/>
    <n v="4"/>
    <x v="8"/>
    <d v="2023-09-09T00:00:00"/>
    <x v="6"/>
  </r>
  <r>
    <s v="ID3175"/>
    <d v="2023-09-10T00:00:00"/>
    <x v="7"/>
    <x v="3"/>
    <s v="Y"/>
    <x v="0"/>
    <n v="66"/>
    <d v="1900-05-11T06:02:23"/>
    <n v="5"/>
    <x v="8"/>
    <d v="2023-09-10T00:00:00"/>
    <x v="6"/>
  </r>
  <r>
    <s v="ID3176"/>
    <d v="2023-09-11T00:00:00"/>
    <x v="6"/>
    <x v="1"/>
    <s v="Y"/>
    <x v="0"/>
    <n v="98"/>
    <d v="1900-05-11T07:02:23"/>
    <n v="3"/>
    <x v="8"/>
    <d v="2023-09-11T00:00:00"/>
    <x v="6"/>
  </r>
  <r>
    <s v="ID3177"/>
    <d v="2023-09-12T00:00:00"/>
    <x v="6"/>
    <x v="0"/>
    <s v="N"/>
    <x v="1"/>
    <s v=""/>
    <d v="1900-05-11T08:02:23"/>
    <s v=""/>
    <x v="8"/>
    <d v="2023-09-12T00:00:00"/>
    <x v="6"/>
  </r>
  <r>
    <s v="ID3178"/>
    <d v="2023-09-13T00:00:00"/>
    <x v="5"/>
    <x v="1"/>
    <s v="Y"/>
    <x v="0"/>
    <n v="73"/>
    <d v="1900-05-11T09:02:23"/>
    <n v="3"/>
    <x v="8"/>
    <d v="2023-09-13T00:00:00"/>
    <x v="6"/>
  </r>
  <r>
    <s v="ID3179"/>
    <d v="2023-09-14T00:00:00"/>
    <x v="5"/>
    <x v="0"/>
    <s v="Y"/>
    <x v="0"/>
    <n v="76"/>
    <d v="1900-05-11T10:02:23"/>
    <n v="3"/>
    <x v="8"/>
    <d v="2023-09-14T00:00:00"/>
    <x v="6"/>
  </r>
  <r>
    <s v="ID3180"/>
    <d v="2023-09-15T00:00:00"/>
    <x v="3"/>
    <x v="4"/>
    <s v="N"/>
    <x v="1"/>
    <s v=""/>
    <d v="1900-05-11T11:02:23"/>
    <s v=""/>
    <x v="8"/>
    <d v="2023-09-15T00:00:00"/>
    <x v="6"/>
  </r>
  <r>
    <s v="ID3181"/>
    <d v="2023-09-16T00:00:00"/>
    <x v="4"/>
    <x v="3"/>
    <s v="Y"/>
    <x v="0"/>
    <n v="123"/>
    <d v="1900-05-11T12:02:23"/>
    <n v="4"/>
    <x v="8"/>
    <d v="2023-09-16T00:00:00"/>
    <x v="6"/>
  </r>
  <r>
    <s v="ID3182"/>
    <d v="2023-09-17T00:00:00"/>
    <x v="2"/>
    <x v="3"/>
    <s v="Y"/>
    <x v="1"/>
    <n v="98"/>
    <d v="1900-05-11T13:02:23"/>
    <n v="4"/>
    <x v="8"/>
    <d v="2023-09-17T00:00:00"/>
    <x v="6"/>
  </r>
  <r>
    <s v="ID3183"/>
    <d v="2023-09-18T00:00:00"/>
    <x v="7"/>
    <x v="1"/>
    <s v="Y"/>
    <x v="0"/>
    <n v="81"/>
    <d v="1900-05-11T14:02:23"/>
    <n v="1"/>
    <x v="8"/>
    <d v="2023-09-18T00:00:00"/>
    <x v="6"/>
  </r>
  <r>
    <s v="ID3184"/>
    <d v="2023-09-19T00:00:00"/>
    <x v="7"/>
    <x v="2"/>
    <s v="Y"/>
    <x v="0"/>
    <n v="52"/>
    <d v="1900-05-11T15:02:23"/>
    <n v="4"/>
    <x v="8"/>
    <d v="2023-09-19T00:00:00"/>
    <x v="6"/>
  </r>
  <r>
    <s v="ID3185"/>
    <d v="2023-09-20T00:00:00"/>
    <x v="2"/>
    <x v="2"/>
    <s v="Y"/>
    <x v="0"/>
    <n v="93"/>
    <d v="1900-05-11T16:02:23"/>
    <n v="1"/>
    <x v="8"/>
    <d v="2023-09-20T00:00:00"/>
    <x v="6"/>
  </r>
  <r>
    <s v="ID3186"/>
    <d v="2023-09-21T00:00:00"/>
    <x v="4"/>
    <x v="2"/>
    <s v="Y"/>
    <x v="0"/>
    <n v="17"/>
    <d v="1900-05-11T17:02:23"/>
    <n v="4"/>
    <x v="8"/>
    <d v="2023-09-21T00:00:00"/>
    <x v="6"/>
  </r>
  <r>
    <s v="ID3187"/>
    <d v="2023-09-22T00:00:00"/>
    <x v="7"/>
    <x v="1"/>
    <s v="Y"/>
    <x v="0"/>
    <n v="91"/>
    <d v="1900-05-11T18:02:23"/>
    <n v="4"/>
    <x v="8"/>
    <d v="2023-09-22T00:00:00"/>
    <x v="6"/>
  </r>
  <r>
    <s v="ID3188"/>
    <d v="2023-09-23T00:00:00"/>
    <x v="7"/>
    <x v="4"/>
    <s v="Y"/>
    <x v="0"/>
    <n v="20"/>
    <d v="1900-05-11T19:02:23"/>
    <n v="5"/>
    <x v="8"/>
    <d v="2023-09-23T00:00:00"/>
    <x v="6"/>
  </r>
  <r>
    <s v="ID3189"/>
    <d v="2023-09-24T00:00:00"/>
    <x v="0"/>
    <x v="0"/>
    <s v="N"/>
    <x v="1"/>
    <s v=""/>
    <d v="1900-05-11T20:02:23"/>
    <s v=""/>
    <x v="8"/>
    <d v="2023-09-24T00:00:00"/>
    <x v="6"/>
  </r>
  <r>
    <s v="ID3190"/>
    <d v="2023-09-25T00:00:00"/>
    <x v="5"/>
    <x v="2"/>
    <s v="Y"/>
    <x v="0"/>
    <n v="125"/>
    <d v="1900-05-11T21:02:23"/>
    <n v="4"/>
    <x v="8"/>
    <d v="2023-09-25T00:00:00"/>
    <x v="6"/>
  </r>
  <r>
    <s v="ID3191"/>
    <d v="2023-09-26T00:00:00"/>
    <x v="6"/>
    <x v="2"/>
    <s v="Y"/>
    <x v="0"/>
    <n v="46"/>
    <d v="1900-05-11T22:02:23"/>
    <n v="2"/>
    <x v="8"/>
    <d v="2023-09-26T00:00:00"/>
    <x v="6"/>
  </r>
  <r>
    <s v="ID3192"/>
    <d v="2023-09-27T00:00:00"/>
    <x v="0"/>
    <x v="0"/>
    <s v="Y"/>
    <x v="0"/>
    <n v="124"/>
    <d v="1900-05-11T23:02:23"/>
    <n v="3"/>
    <x v="8"/>
    <d v="2023-09-27T00:00:00"/>
    <x v="6"/>
  </r>
  <r>
    <s v="ID3193"/>
    <d v="2023-09-28T00:00:00"/>
    <x v="7"/>
    <x v="1"/>
    <s v="Y"/>
    <x v="0"/>
    <n v="29"/>
    <d v="1900-05-12T00:02:23"/>
    <n v="3"/>
    <x v="8"/>
    <d v="2023-09-28T00:00:00"/>
    <x v="6"/>
  </r>
  <r>
    <s v="ID3194"/>
    <d v="2023-09-29T00:00:00"/>
    <x v="5"/>
    <x v="4"/>
    <s v="Y"/>
    <x v="1"/>
    <n v="75"/>
    <d v="1900-05-12T01:02:23"/>
    <n v="3"/>
    <x v="8"/>
    <d v="2023-09-29T00:00:00"/>
    <x v="6"/>
  </r>
  <r>
    <s v="ID3195"/>
    <d v="2023-09-30T00:00:00"/>
    <x v="6"/>
    <x v="1"/>
    <s v="Y"/>
    <x v="0"/>
    <n v="57"/>
    <d v="1900-05-12T02:02:23"/>
    <n v="4"/>
    <x v="8"/>
    <d v="2023-09-30T00:00:00"/>
    <x v="6"/>
  </r>
  <r>
    <s v="ID3196"/>
    <d v="2023-10-01T00:00:00"/>
    <x v="7"/>
    <x v="3"/>
    <s v="N"/>
    <x v="1"/>
    <s v=""/>
    <d v="1900-05-12T03:02:23"/>
    <s v=""/>
    <x v="8"/>
    <d v="2023-10-01T00:00:00"/>
    <x v="6"/>
  </r>
  <r>
    <s v="ID3197"/>
    <d v="2023-10-02T00:00:00"/>
    <x v="4"/>
    <x v="4"/>
    <s v="Y"/>
    <x v="0"/>
    <n v="106"/>
    <d v="1900-05-12T04:02:23"/>
    <n v="4"/>
    <x v="8"/>
    <d v="2023-10-02T00:00:00"/>
    <x v="6"/>
  </r>
  <r>
    <s v="ID3198"/>
    <d v="2023-10-03T00:00:00"/>
    <x v="4"/>
    <x v="0"/>
    <s v="Y"/>
    <x v="0"/>
    <n v="19"/>
    <d v="1900-05-12T05:02:23"/>
    <n v="3"/>
    <x v="8"/>
    <d v="2023-10-03T00:00:00"/>
    <x v="6"/>
  </r>
  <r>
    <s v="ID3199"/>
    <d v="2023-10-04T00:00:00"/>
    <x v="4"/>
    <x v="1"/>
    <s v="Y"/>
    <x v="0"/>
    <n v="94"/>
    <d v="1900-05-12T06:02:23"/>
    <n v="4"/>
    <x v="8"/>
    <d v="2023-10-04T00:00:00"/>
    <x v="6"/>
  </r>
  <r>
    <s v="ID3200"/>
    <d v="2023-10-05T00:00:00"/>
    <x v="2"/>
    <x v="4"/>
    <s v="N"/>
    <x v="1"/>
    <s v=""/>
    <d v="1900-05-12T07:02:23"/>
    <s v=""/>
    <x v="8"/>
    <d v="2023-10-05T00:00:00"/>
    <x v="6"/>
  </r>
  <r>
    <s v="ID3201"/>
    <d v="2023-10-06T00:00:00"/>
    <x v="0"/>
    <x v="3"/>
    <s v="Y"/>
    <x v="0"/>
    <n v="28"/>
    <d v="1900-05-12T08:02:23"/>
    <n v="3"/>
    <x v="8"/>
    <d v="2023-10-06T00:00:00"/>
    <x v="6"/>
  </r>
  <r>
    <s v="ID3202"/>
    <d v="2023-10-07T00:00:00"/>
    <x v="0"/>
    <x v="3"/>
    <s v="Y"/>
    <x v="0"/>
    <n v="11"/>
    <d v="1900-05-12T09:02:23"/>
    <n v="4"/>
    <x v="8"/>
    <d v="2023-10-07T00:00:00"/>
    <x v="6"/>
  </r>
  <r>
    <s v="ID3203"/>
    <d v="2023-10-08T00:00:00"/>
    <x v="2"/>
    <x v="3"/>
    <s v="Y"/>
    <x v="0"/>
    <n v="68"/>
    <d v="1900-05-12T10:02:23"/>
    <n v="5"/>
    <x v="8"/>
    <d v="2023-10-08T00:00:00"/>
    <x v="6"/>
  </r>
  <r>
    <s v="ID3204"/>
    <d v="2023-10-09T00:00:00"/>
    <x v="7"/>
    <x v="0"/>
    <s v="Y"/>
    <x v="0"/>
    <n v="103"/>
    <d v="1900-05-12T11:02:23"/>
    <n v="5"/>
    <x v="8"/>
    <d v="2023-10-09T00:00:00"/>
    <x v="6"/>
  </r>
  <r>
    <s v="ID3205"/>
    <d v="2023-10-10T00:00:00"/>
    <x v="2"/>
    <x v="4"/>
    <s v="Y"/>
    <x v="0"/>
    <n v="28"/>
    <d v="1900-05-12T12:02:23"/>
    <n v="2"/>
    <x v="8"/>
    <d v="2023-10-10T00:00:00"/>
    <x v="6"/>
  </r>
  <r>
    <s v="ID3206"/>
    <d v="2023-10-11T00:00:00"/>
    <x v="6"/>
    <x v="1"/>
    <s v="Y"/>
    <x v="0"/>
    <n v="36"/>
    <d v="1900-05-12T13:02:23"/>
    <n v="5"/>
    <x v="8"/>
    <d v="2023-10-11T00:00:00"/>
    <x v="6"/>
  </r>
  <r>
    <s v="ID3207"/>
    <d v="2023-10-12T00:00:00"/>
    <x v="7"/>
    <x v="1"/>
    <s v="Y"/>
    <x v="0"/>
    <n v="63"/>
    <d v="1900-05-12T14:02:23"/>
    <n v="5"/>
    <x v="8"/>
    <d v="2023-10-12T00:00:00"/>
    <x v="6"/>
  </r>
  <r>
    <s v="ID3208"/>
    <d v="2023-10-13T00:00:00"/>
    <x v="7"/>
    <x v="0"/>
    <s v="Y"/>
    <x v="0"/>
    <n v="14"/>
    <d v="1900-05-12T15:02:23"/>
    <n v="5"/>
    <x v="8"/>
    <d v="2023-10-13T00:00:00"/>
    <x v="6"/>
  </r>
  <r>
    <s v="ID3209"/>
    <d v="2023-10-14T00:00:00"/>
    <x v="7"/>
    <x v="4"/>
    <s v="Y"/>
    <x v="0"/>
    <n v="82"/>
    <d v="1900-05-12T16:02:23"/>
    <n v="1"/>
    <x v="8"/>
    <d v="2023-10-14T00:00:00"/>
    <x v="6"/>
  </r>
  <r>
    <s v="ID3210"/>
    <d v="2023-10-15T00:00:00"/>
    <x v="0"/>
    <x v="2"/>
    <s v="N"/>
    <x v="1"/>
    <s v=""/>
    <d v="1900-05-12T17:02:23"/>
    <s v=""/>
    <x v="8"/>
    <d v="2023-10-15T00:00:00"/>
    <x v="6"/>
  </r>
  <r>
    <s v="ID3211"/>
    <d v="2023-10-16T00:00:00"/>
    <x v="6"/>
    <x v="3"/>
    <s v="Y"/>
    <x v="0"/>
    <n v="15"/>
    <d v="1900-05-12T18:02:23"/>
    <n v="3"/>
    <x v="8"/>
    <d v="2023-10-16T00:00:00"/>
    <x v="6"/>
  </r>
  <r>
    <s v="ID3212"/>
    <d v="2023-10-17T00:00:00"/>
    <x v="0"/>
    <x v="3"/>
    <s v="Y"/>
    <x v="0"/>
    <n v="85"/>
    <d v="1900-05-12T19:02:23"/>
    <n v="3"/>
    <x v="8"/>
    <d v="2023-10-17T00:00:00"/>
    <x v="6"/>
  </r>
  <r>
    <s v="ID3213"/>
    <d v="2023-10-18T00:00:00"/>
    <x v="1"/>
    <x v="3"/>
    <s v="N"/>
    <x v="1"/>
    <s v=""/>
    <d v="1900-05-12T20:02:23"/>
    <s v=""/>
    <x v="8"/>
    <d v="2023-10-18T00:00:00"/>
    <x v="6"/>
  </r>
  <r>
    <s v="ID3214"/>
    <d v="2023-10-19T00:00:00"/>
    <x v="3"/>
    <x v="2"/>
    <s v="Y"/>
    <x v="0"/>
    <n v="108"/>
    <d v="1900-05-12T21:02:23"/>
    <n v="5"/>
    <x v="8"/>
    <d v="2023-10-19T00:00:00"/>
    <x v="6"/>
  </r>
  <r>
    <s v="ID3215"/>
    <d v="2023-10-20T00:00:00"/>
    <x v="6"/>
    <x v="4"/>
    <s v="Y"/>
    <x v="0"/>
    <n v="45"/>
    <d v="1900-05-12T22:02:23"/>
    <n v="3"/>
    <x v="8"/>
    <d v="2023-10-20T00:00:00"/>
    <x v="6"/>
  </r>
  <r>
    <s v="ID3216"/>
    <d v="2023-10-21T00:00:00"/>
    <x v="5"/>
    <x v="1"/>
    <s v="Y"/>
    <x v="0"/>
    <n v="24"/>
    <d v="1900-05-12T23:02:23"/>
    <n v="4"/>
    <x v="8"/>
    <d v="2023-10-21T00:00:00"/>
    <x v="6"/>
  </r>
  <r>
    <s v="ID3217"/>
    <d v="2023-10-22T00:00:00"/>
    <x v="3"/>
    <x v="4"/>
    <s v="Y"/>
    <x v="0"/>
    <n v="75"/>
    <d v="1900-05-13T00:02:23"/>
    <n v="2"/>
    <x v="8"/>
    <d v="2023-10-22T00:00:00"/>
    <x v="0"/>
  </r>
  <r>
    <s v="ID3218"/>
    <d v="2023-10-23T00:00:00"/>
    <x v="6"/>
    <x v="1"/>
    <s v="Y"/>
    <x v="0"/>
    <n v="68"/>
    <d v="1900-05-13T01:02:23"/>
    <n v="5"/>
    <x v="8"/>
    <d v="2023-10-23T00:00:00"/>
    <x v="0"/>
  </r>
  <r>
    <s v="ID3219"/>
    <d v="2023-10-24T00:00:00"/>
    <x v="4"/>
    <x v="2"/>
    <s v="Y"/>
    <x v="1"/>
    <n v="104"/>
    <d v="1900-05-13T02:02:23"/>
    <n v="4"/>
    <x v="8"/>
    <d v="2023-10-24T00:00:00"/>
    <x v="0"/>
  </r>
  <r>
    <s v="ID3220"/>
    <d v="2023-10-25T00:00:00"/>
    <x v="5"/>
    <x v="0"/>
    <s v="Y"/>
    <x v="1"/>
    <n v="33"/>
    <d v="1900-05-13T03:02:23"/>
    <n v="3"/>
    <x v="8"/>
    <d v="2023-10-25T00:00:00"/>
    <x v="0"/>
  </r>
  <r>
    <s v="ID3221"/>
    <d v="2023-10-26T00:00:00"/>
    <x v="7"/>
    <x v="1"/>
    <s v="Y"/>
    <x v="0"/>
    <n v="101"/>
    <d v="1900-05-13T04:02:23"/>
    <n v="2"/>
    <x v="8"/>
    <d v="2023-10-26T00:00:00"/>
    <x v="0"/>
  </r>
  <r>
    <s v="ID3222"/>
    <d v="2023-10-27T00:00:00"/>
    <x v="4"/>
    <x v="3"/>
    <s v="N"/>
    <x v="1"/>
    <s v=""/>
    <d v="1900-05-13T05:02:23"/>
    <s v=""/>
    <x v="8"/>
    <d v="2023-10-27T00:00:00"/>
    <x v="0"/>
  </r>
  <r>
    <s v="ID3223"/>
    <d v="2023-10-28T00:00:00"/>
    <x v="3"/>
    <x v="1"/>
    <s v="Y"/>
    <x v="0"/>
    <n v="41"/>
    <d v="1900-05-13T06:02:23"/>
    <n v="1"/>
    <x v="8"/>
    <d v="2023-10-28T00:00:00"/>
    <x v="0"/>
  </r>
  <r>
    <s v="ID3224"/>
    <d v="2023-10-29T00:00:00"/>
    <x v="6"/>
    <x v="4"/>
    <s v="N"/>
    <x v="1"/>
    <s v=""/>
    <d v="1900-05-13T07:02:23"/>
    <s v=""/>
    <x v="8"/>
    <d v="2023-10-29T00:00:00"/>
    <x v="0"/>
  </r>
  <r>
    <s v="ID3225"/>
    <d v="2023-10-30T00:00:00"/>
    <x v="4"/>
    <x v="0"/>
    <s v="Y"/>
    <x v="0"/>
    <n v="124"/>
    <d v="1900-05-13T08:02:23"/>
    <n v="4"/>
    <x v="8"/>
    <d v="2023-10-30T00:00:00"/>
    <x v="0"/>
  </r>
  <r>
    <s v="ID3226"/>
    <d v="2023-10-31T00:00:00"/>
    <x v="4"/>
    <x v="4"/>
    <s v="Y"/>
    <x v="1"/>
    <n v="98"/>
    <d v="1900-05-13T09:02:23"/>
    <n v="2"/>
    <x v="8"/>
    <d v="2023-10-31T00:00:00"/>
    <x v="0"/>
  </r>
  <r>
    <s v="ID3227"/>
    <d v="2023-11-01T00:00:00"/>
    <x v="3"/>
    <x v="2"/>
    <s v="Y"/>
    <x v="0"/>
    <n v="119"/>
    <d v="1900-05-13T10:02:23"/>
    <n v="3"/>
    <x v="8"/>
    <d v="2023-11-01T00:00:00"/>
    <x v="0"/>
  </r>
  <r>
    <s v="ID3228"/>
    <d v="2023-11-02T00:00:00"/>
    <x v="4"/>
    <x v="4"/>
    <s v="Y"/>
    <x v="0"/>
    <n v="40"/>
    <d v="1900-05-13T11:02:23"/>
    <n v="1"/>
    <x v="8"/>
    <d v="2023-11-02T00:00:00"/>
    <x v="0"/>
  </r>
  <r>
    <s v="ID3229"/>
    <d v="2023-11-03T00:00:00"/>
    <x v="3"/>
    <x v="2"/>
    <s v="N"/>
    <x v="1"/>
    <s v=""/>
    <d v="1900-05-13T12:02:23"/>
    <s v=""/>
    <x v="8"/>
    <d v="2023-11-03T00:00:00"/>
    <x v="0"/>
  </r>
  <r>
    <s v="ID3230"/>
    <d v="2023-11-04T00:00:00"/>
    <x v="1"/>
    <x v="2"/>
    <s v="Y"/>
    <x v="0"/>
    <n v="97"/>
    <d v="1900-05-13T13:02:23"/>
    <n v="2"/>
    <x v="8"/>
    <d v="2023-11-04T00:00:00"/>
    <x v="0"/>
  </r>
  <r>
    <s v="ID3231"/>
    <d v="2023-11-05T00:00:00"/>
    <x v="6"/>
    <x v="3"/>
    <s v="Y"/>
    <x v="0"/>
    <n v="119"/>
    <d v="1900-05-13T14:02:23"/>
    <n v="2"/>
    <x v="8"/>
    <d v="2023-11-05T00:00:00"/>
    <x v="0"/>
  </r>
  <r>
    <s v="ID3232"/>
    <d v="2023-11-06T00:00:00"/>
    <x v="1"/>
    <x v="1"/>
    <s v="N"/>
    <x v="1"/>
    <s v=""/>
    <d v="1900-05-13T15:02:23"/>
    <s v=""/>
    <x v="8"/>
    <d v="2023-11-06T00:00:00"/>
    <x v="0"/>
  </r>
  <r>
    <s v="ID3233"/>
    <d v="2023-11-07T00:00:00"/>
    <x v="2"/>
    <x v="4"/>
    <s v="Y"/>
    <x v="0"/>
    <n v="26"/>
    <d v="1900-05-13T16:02:23"/>
    <n v="5"/>
    <x v="8"/>
    <d v="2023-11-07T00:00:00"/>
    <x v="0"/>
  </r>
  <r>
    <s v="ID3234"/>
    <d v="2023-11-08T00:00:00"/>
    <x v="3"/>
    <x v="2"/>
    <s v="N"/>
    <x v="1"/>
    <s v=""/>
    <d v="1900-05-13T17:02:23"/>
    <s v=""/>
    <x v="8"/>
    <d v="2023-11-08T00:00:00"/>
    <x v="0"/>
  </r>
  <r>
    <s v="ID3235"/>
    <d v="2023-11-09T00:00:00"/>
    <x v="4"/>
    <x v="2"/>
    <s v="Y"/>
    <x v="0"/>
    <n v="77"/>
    <d v="1900-05-13T18:02:23"/>
    <n v="4"/>
    <x v="8"/>
    <d v="2023-11-09T00:00:00"/>
    <x v="0"/>
  </r>
  <r>
    <s v="ID3236"/>
    <d v="2023-11-10T00:00:00"/>
    <x v="4"/>
    <x v="1"/>
    <s v="Y"/>
    <x v="0"/>
    <n v="31"/>
    <d v="1900-05-13T19:02:23"/>
    <n v="3"/>
    <x v="8"/>
    <d v="2023-11-10T00:00:00"/>
    <x v="0"/>
  </r>
  <r>
    <s v="ID3237"/>
    <d v="2023-11-11T00:00:00"/>
    <x v="1"/>
    <x v="3"/>
    <s v="N"/>
    <x v="1"/>
    <s v=""/>
    <d v="1900-05-13T20:02:23"/>
    <s v=""/>
    <x v="8"/>
    <d v="2023-11-11T00:00:00"/>
    <x v="0"/>
  </r>
  <r>
    <s v="ID3238"/>
    <d v="2023-11-12T00:00:00"/>
    <x v="1"/>
    <x v="2"/>
    <s v="Y"/>
    <x v="1"/>
    <n v="16"/>
    <d v="1900-05-13T21:02:23"/>
    <n v="4"/>
    <x v="8"/>
    <d v="2023-11-12T00:00:00"/>
    <x v="0"/>
  </r>
  <r>
    <s v="ID3239"/>
    <d v="2023-11-13T00:00:00"/>
    <x v="0"/>
    <x v="3"/>
    <s v="Y"/>
    <x v="0"/>
    <n v="117"/>
    <d v="1900-05-13T22:02:23"/>
    <n v="4"/>
    <x v="8"/>
    <d v="2023-11-13T00:00:00"/>
    <x v="0"/>
  </r>
  <r>
    <s v="ID3240"/>
    <d v="2023-11-14T00:00:00"/>
    <x v="1"/>
    <x v="4"/>
    <s v="Y"/>
    <x v="1"/>
    <n v="16"/>
    <d v="1900-05-13T23:02:23"/>
    <n v="5"/>
    <x v="8"/>
    <d v="2023-11-14T00:00:00"/>
    <x v="0"/>
  </r>
  <r>
    <s v="ID3241"/>
    <d v="2023-11-15T00:00:00"/>
    <x v="2"/>
    <x v="2"/>
    <s v="Y"/>
    <x v="1"/>
    <n v="35"/>
    <d v="1900-05-14T00:02:23"/>
    <n v="4"/>
    <x v="8"/>
    <d v="2023-11-15T00:00:00"/>
    <x v="0"/>
  </r>
  <r>
    <s v="ID3242"/>
    <d v="2023-11-16T00:00:00"/>
    <x v="6"/>
    <x v="0"/>
    <s v="Y"/>
    <x v="1"/>
    <n v="93"/>
    <d v="1900-05-14T01:02:23"/>
    <n v="4"/>
    <x v="8"/>
    <d v="2023-11-16T00:00:00"/>
    <x v="0"/>
  </r>
  <r>
    <s v="ID3243"/>
    <d v="2023-11-17T00:00:00"/>
    <x v="5"/>
    <x v="4"/>
    <s v="Y"/>
    <x v="0"/>
    <n v="39"/>
    <d v="1900-05-14T02:02:23"/>
    <n v="1"/>
    <x v="8"/>
    <d v="2023-11-17T00:00:00"/>
    <x v="0"/>
  </r>
  <r>
    <s v="ID3244"/>
    <d v="2023-11-18T00:00:00"/>
    <x v="3"/>
    <x v="4"/>
    <s v="Y"/>
    <x v="1"/>
    <n v="18"/>
    <d v="1900-05-14T03:02:23"/>
    <n v="1"/>
    <x v="8"/>
    <d v="2023-11-18T00:00:00"/>
    <x v="0"/>
  </r>
  <r>
    <s v="ID3245"/>
    <d v="2023-11-19T00:00:00"/>
    <x v="3"/>
    <x v="0"/>
    <s v="Y"/>
    <x v="0"/>
    <n v="124"/>
    <d v="1900-05-14T04:02:23"/>
    <n v="4"/>
    <x v="8"/>
    <d v="2023-11-19T00:00:00"/>
    <x v="0"/>
  </r>
  <r>
    <s v="ID3246"/>
    <d v="2023-11-20T00:00:00"/>
    <x v="3"/>
    <x v="4"/>
    <s v="N"/>
    <x v="1"/>
    <s v=""/>
    <d v="1900-05-14T05:02:23"/>
    <s v=""/>
    <x v="8"/>
    <d v="2023-11-20T00:00:00"/>
    <x v="0"/>
  </r>
  <r>
    <s v="ID3247"/>
    <d v="2023-11-21T00:00:00"/>
    <x v="1"/>
    <x v="4"/>
    <s v="Y"/>
    <x v="0"/>
    <n v="10"/>
    <d v="1900-05-14T06:02:23"/>
    <n v="1"/>
    <x v="8"/>
    <d v="2023-11-21T00:00:00"/>
    <x v="0"/>
  </r>
  <r>
    <s v="ID3248"/>
    <d v="2023-11-22T00:00:00"/>
    <x v="0"/>
    <x v="0"/>
    <s v="N"/>
    <x v="1"/>
    <s v=""/>
    <d v="1900-05-14T07:02:23"/>
    <s v=""/>
    <x v="8"/>
    <d v="2023-11-22T00:00:00"/>
    <x v="0"/>
  </r>
  <r>
    <s v="ID3249"/>
    <d v="2023-11-23T00:00:00"/>
    <x v="1"/>
    <x v="4"/>
    <s v="Y"/>
    <x v="0"/>
    <n v="99"/>
    <d v="1900-05-14T08:02:23"/>
    <n v="4"/>
    <x v="8"/>
    <d v="2023-11-23T00:00:00"/>
    <x v="0"/>
  </r>
  <r>
    <s v="ID3250"/>
    <d v="2023-11-24T00:00:00"/>
    <x v="3"/>
    <x v="1"/>
    <s v="Y"/>
    <x v="0"/>
    <n v="114"/>
    <d v="1900-05-14T09:02:23"/>
    <n v="4"/>
    <x v="8"/>
    <d v="2023-11-24T00:00:00"/>
    <x v="0"/>
  </r>
  <r>
    <s v="ID3251"/>
    <d v="2023-11-25T00:00:00"/>
    <x v="3"/>
    <x v="1"/>
    <s v="Y"/>
    <x v="0"/>
    <n v="122"/>
    <d v="1900-05-14T10:02:23"/>
    <n v="1"/>
    <x v="8"/>
    <d v="2023-11-25T00:00:00"/>
    <x v="0"/>
  </r>
  <r>
    <s v="ID3252"/>
    <d v="2023-11-26T00:00:00"/>
    <x v="5"/>
    <x v="0"/>
    <s v="N"/>
    <x v="1"/>
    <s v=""/>
    <d v="1900-05-14T11:02:23"/>
    <s v=""/>
    <x v="8"/>
    <d v="2023-11-26T00:00:00"/>
    <x v="0"/>
  </r>
  <r>
    <s v="ID3253"/>
    <d v="2023-11-27T00:00:00"/>
    <x v="1"/>
    <x v="4"/>
    <s v="N"/>
    <x v="1"/>
    <s v=""/>
    <d v="1900-05-14T12:02:23"/>
    <s v=""/>
    <x v="8"/>
    <d v="2023-11-27T00:00:00"/>
    <x v="0"/>
  </r>
  <r>
    <s v="ID3254"/>
    <d v="2023-11-28T00:00:00"/>
    <x v="0"/>
    <x v="0"/>
    <s v="Y"/>
    <x v="1"/>
    <n v="87"/>
    <d v="1900-05-14T13:02:23"/>
    <n v="4"/>
    <x v="8"/>
    <d v="2023-11-28T00:00:00"/>
    <x v="0"/>
  </r>
  <r>
    <s v="ID3255"/>
    <d v="2023-11-29T00:00:00"/>
    <x v="7"/>
    <x v="4"/>
    <s v="Y"/>
    <x v="0"/>
    <n v="63"/>
    <d v="1900-05-14T14:02:23"/>
    <n v="3"/>
    <x v="8"/>
    <d v="2023-11-29T00:00:00"/>
    <x v="0"/>
  </r>
  <r>
    <s v="ID3256"/>
    <d v="2023-11-30T00:00:00"/>
    <x v="6"/>
    <x v="2"/>
    <s v="N"/>
    <x v="1"/>
    <s v=""/>
    <d v="1900-05-14T15:02:23"/>
    <s v=""/>
    <x v="8"/>
    <d v="2023-11-30T00:00:00"/>
    <x v="0"/>
  </r>
  <r>
    <s v="ID3257"/>
    <d v="2023-12-01T00:00:00"/>
    <x v="2"/>
    <x v="4"/>
    <s v="Y"/>
    <x v="0"/>
    <n v="120"/>
    <d v="1900-05-14T16:02:23"/>
    <n v="4"/>
    <x v="8"/>
    <d v="2023-12-01T00:00:00"/>
    <x v="0"/>
  </r>
  <r>
    <s v="ID3258"/>
    <d v="2023-12-02T00:00:00"/>
    <x v="4"/>
    <x v="4"/>
    <s v="N"/>
    <x v="1"/>
    <s v=""/>
    <d v="1900-05-14T17:02:23"/>
    <s v=""/>
    <x v="8"/>
    <d v="2023-12-02T00:00:00"/>
    <x v="0"/>
  </r>
  <r>
    <s v="ID3259"/>
    <d v="2023-12-03T00:00:00"/>
    <x v="2"/>
    <x v="4"/>
    <s v="N"/>
    <x v="1"/>
    <s v=""/>
    <d v="1900-05-14T18:02:23"/>
    <s v=""/>
    <x v="8"/>
    <d v="2023-12-03T00:00:00"/>
    <x v="0"/>
  </r>
  <r>
    <s v="ID3260"/>
    <d v="2023-12-04T00:00:00"/>
    <x v="2"/>
    <x v="2"/>
    <s v="Y"/>
    <x v="0"/>
    <n v="23"/>
    <d v="1900-05-14T19:02:23"/>
    <n v="4"/>
    <x v="8"/>
    <d v="2023-12-04T00:00:00"/>
    <x v="0"/>
  </r>
  <r>
    <s v="ID3261"/>
    <d v="2023-12-05T00:00:00"/>
    <x v="6"/>
    <x v="1"/>
    <s v="Y"/>
    <x v="1"/>
    <n v="122"/>
    <d v="1900-05-14T20:02:23"/>
    <n v="5"/>
    <x v="8"/>
    <d v="2023-12-05T00:00:00"/>
    <x v="0"/>
  </r>
  <r>
    <s v="ID3262"/>
    <d v="2023-12-06T00:00:00"/>
    <x v="5"/>
    <x v="0"/>
    <s v="Y"/>
    <x v="0"/>
    <n v="60"/>
    <d v="1900-05-14T21:02:23"/>
    <n v="1"/>
    <x v="8"/>
    <d v="2023-12-06T00:00:00"/>
    <x v="0"/>
  </r>
  <r>
    <s v="ID3263"/>
    <d v="2023-12-07T00:00:00"/>
    <x v="7"/>
    <x v="0"/>
    <s v="Y"/>
    <x v="0"/>
    <n v="123"/>
    <d v="1900-05-14T22:02:23"/>
    <n v="5"/>
    <x v="8"/>
    <d v="2023-12-07T00:00:00"/>
    <x v="0"/>
  </r>
  <r>
    <s v="ID3264"/>
    <d v="2023-12-08T00:00:00"/>
    <x v="7"/>
    <x v="1"/>
    <s v="Y"/>
    <x v="0"/>
    <n v="64"/>
    <d v="1900-05-14T23:02:23"/>
    <n v="1"/>
    <x v="8"/>
    <d v="2023-12-08T00:00:00"/>
    <x v="0"/>
  </r>
  <r>
    <s v="ID3265"/>
    <d v="2023-12-09T00:00:00"/>
    <x v="3"/>
    <x v="4"/>
    <s v="Y"/>
    <x v="0"/>
    <n v="124"/>
    <d v="1900-05-15T00:02:23"/>
    <n v="2"/>
    <x v="8"/>
    <d v="2023-12-09T00:00:00"/>
    <x v="0"/>
  </r>
  <r>
    <s v="ID3266"/>
    <d v="2023-12-10T00:00:00"/>
    <x v="0"/>
    <x v="0"/>
    <s v="Y"/>
    <x v="0"/>
    <n v="102"/>
    <d v="1900-05-15T01:02:23"/>
    <n v="4"/>
    <x v="8"/>
    <d v="2023-12-10T00:00:00"/>
    <x v="0"/>
  </r>
  <r>
    <s v="ID3267"/>
    <d v="2023-12-11T00:00:00"/>
    <x v="1"/>
    <x v="3"/>
    <s v="Y"/>
    <x v="0"/>
    <n v="27"/>
    <d v="1900-05-15T02:02:23"/>
    <n v="4"/>
    <x v="8"/>
    <d v="2023-12-11T00:00:00"/>
    <x v="0"/>
  </r>
  <r>
    <s v="ID3268"/>
    <d v="2023-12-12T00:00:00"/>
    <x v="1"/>
    <x v="3"/>
    <s v="Y"/>
    <x v="0"/>
    <n v="26"/>
    <d v="1900-05-15T03:02:23"/>
    <n v="4"/>
    <x v="8"/>
    <d v="2023-12-12T00:00:00"/>
    <x v="0"/>
  </r>
  <r>
    <s v="ID3269"/>
    <d v="2023-12-13T00:00:00"/>
    <x v="5"/>
    <x v="2"/>
    <s v="Y"/>
    <x v="0"/>
    <n v="42"/>
    <d v="1900-05-15T04:02:23"/>
    <n v="5"/>
    <x v="8"/>
    <d v="2023-12-13T00:00:00"/>
    <x v="0"/>
  </r>
  <r>
    <s v="ID3270"/>
    <d v="2023-12-14T00:00:00"/>
    <x v="7"/>
    <x v="1"/>
    <s v="Y"/>
    <x v="0"/>
    <n v="121"/>
    <d v="1900-05-15T05:02:23"/>
    <n v="4"/>
    <x v="8"/>
    <d v="2023-12-14T00:00:00"/>
    <x v="0"/>
  </r>
  <r>
    <s v="ID3271"/>
    <d v="2023-12-15T00:00:00"/>
    <x v="1"/>
    <x v="2"/>
    <s v="Y"/>
    <x v="0"/>
    <n v="91"/>
    <d v="1900-05-15T06:02:23"/>
    <n v="3"/>
    <x v="8"/>
    <d v="2023-12-15T00:00:00"/>
    <x v="0"/>
  </r>
  <r>
    <s v="ID3272"/>
    <d v="2023-12-16T00:00:00"/>
    <x v="2"/>
    <x v="1"/>
    <s v="Y"/>
    <x v="0"/>
    <n v="79"/>
    <d v="1900-05-15T07:02:23"/>
    <n v="5"/>
    <x v="8"/>
    <d v="2023-12-16T00:00:00"/>
    <x v="0"/>
  </r>
  <r>
    <s v="ID3273"/>
    <d v="2023-12-17T00:00:00"/>
    <x v="2"/>
    <x v="4"/>
    <s v="Y"/>
    <x v="0"/>
    <n v="49"/>
    <d v="1900-05-15T08:02:23"/>
    <n v="5"/>
    <x v="8"/>
    <d v="2023-12-17T00:00:00"/>
    <x v="1"/>
  </r>
  <r>
    <s v="ID3274"/>
    <d v="2023-12-18T00:00:00"/>
    <x v="6"/>
    <x v="4"/>
    <s v="N"/>
    <x v="1"/>
    <s v=""/>
    <d v="1900-05-15T09:02:23"/>
    <s v=""/>
    <x v="8"/>
    <d v="2023-12-18T00:00:00"/>
    <x v="1"/>
  </r>
  <r>
    <s v="ID3275"/>
    <d v="2023-12-19T00:00:00"/>
    <x v="6"/>
    <x v="0"/>
    <s v="Y"/>
    <x v="1"/>
    <n v="44"/>
    <d v="1900-05-15T10:02:23"/>
    <n v="4"/>
    <x v="8"/>
    <d v="2023-12-19T00:00:00"/>
    <x v="1"/>
  </r>
  <r>
    <s v="ID3276"/>
    <d v="2023-12-20T00:00:00"/>
    <x v="1"/>
    <x v="0"/>
    <s v="N"/>
    <x v="1"/>
    <s v=""/>
    <d v="1900-05-15T11:02:23"/>
    <s v=""/>
    <x v="8"/>
    <d v="2023-12-20T00:00:00"/>
    <x v="1"/>
  </r>
  <r>
    <s v="ID3277"/>
    <d v="2023-12-21T00:00:00"/>
    <x v="3"/>
    <x v="4"/>
    <s v="N"/>
    <x v="1"/>
    <s v=""/>
    <d v="1900-05-15T12:02:23"/>
    <s v=""/>
    <x v="8"/>
    <d v="2023-12-21T00:00:00"/>
    <x v="1"/>
  </r>
  <r>
    <s v="ID3278"/>
    <d v="2023-12-22T00:00:00"/>
    <x v="3"/>
    <x v="4"/>
    <s v="Y"/>
    <x v="0"/>
    <n v="47"/>
    <d v="1900-05-15T13:02:23"/>
    <n v="3"/>
    <x v="8"/>
    <d v="2023-12-22T00:00:00"/>
    <x v="1"/>
  </r>
  <r>
    <s v="ID3279"/>
    <d v="2023-12-23T00:00:00"/>
    <x v="3"/>
    <x v="4"/>
    <s v="N"/>
    <x v="1"/>
    <s v=""/>
    <d v="1900-05-15T14:02:23"/>
    <s v=""/>
    <x v="8"/>
    <d v="2023-12-23T00:00:00"/>
    <x v="1"/>
  </r>
  <r>
    <s v="ID3280"/>
    <d v="2023-12-24T00:00:00"/>
    <x v="0"/>
    <x v="2"/>
    <s v="N"/>
    <x v="1"/>
    <s v=""/>
    <d v="1900-05-15T15:02:23"/>
    <s v=""/>
    <x v="8"/>
    <d v="2023-12-24T00:00:00"/>
    <x v="1"/>
  </r>
  <r>
    <s v="ID3281"/>
    <d v="2023-12-25T00:00:00"/>
    <x v="3"/>
    <x v="1"/>
    <s v="Y"/>
    <x v="1"/>
    <n v="26"/>
    <d v="1900-05-15T16:02:23"/>
    <n v="5"/>
    <x v="8"/>
    <d v="2023-12-25T00:00:00"/>
    <x v="1"/>
  </r>
  <r>
    <s v="ID3282"/>
    <d v="2023-12-26T00:00:00"/>
    <x v="3"/>
    <x v="3"/>
    <s v="N"/>
    <x v="1"/>
    <s v=""/>
    <d v="1900-05-15T17:02:23"/>
    <s v=""/>
    <x v="8"/>
    <d v="2023-12-26T00:00:00"/>
    <x v="1"/>
  </r>
  <r>
    <s v="ID3283"/>
    <d v="2023-12-27T00:00:00"/>
    <x v="6"/>
    <x v="3"/>
    <s v="Y"/>
    <x v="0"/>
    <n v="50"/>
    <d v="1900-05-15T18:02:23"/>
    <n v="3"/>
    <x v="8"/>
    <d v="2023-12-27T00:00:00"/>
    <x v="1"/>
  </r>
  <r>
    <s v="ID3284"/>
    <d v="2023-12-28T00:00:00"/>
    <x v="2"/>
    <x v="4"/>
    <s v="Y"/>
    <x v="0"/>
    <n v="121"/>
    <d v="1900-05-15T19:02:23"/>
    <n v="1"/>
    <x v="8"/>
    <d v="2023-12-28T00:00:00"/>
    <x v="1"/>
  </r>
  <r>
    <s v="ID3285"/>
    <d v="2023-12-29T00:00:00"/>
    <x v="4"/>
    <x v="0"/>
    <s v="Y"/>
    <x v="0"/>
    <n v="82"/>
    <d v="1900-05-15T20:02:23"/>
    <n v="3"/>
    <x v="8"/>
    <d v="2023-12-29T00:00:00"/>
    <x v="1"/>
  </r>
  <r>
    <s v="ID3286"/>
    <d v="2023-12-30T00:00:00"/>
    <x v="0"/>
    <x v="3"/>
    <s v="Y"/>
    <x v="0"/>
    <n v="41"/>
    <d v="1900-05-15T21:02:23"/>
    <n v="4"/>
    <x v="8"/>
    <d v="2023-12-30T00:00:00"/>
    <x v="1"/>
  </r>
  <r>
    <s v="ID3287"/>
    <d v="2023-12-31T00:00:00"/>
    <x v="7"/>
    <x v="3"/>
    <s v="Y"/>
    <x v="0"/>
    <n v="65"/>
    <d v="1900-05-15T22:02:23"/>
    <n v="1"/>
    <x v="8"/>
    <d v="2023-12-31T00:00:00"/>
    <x v="1"/>
  </r>
  <r>
    <s v="ID3288"/>
    <d v="2024-01-01T00:00:00"/>
    <x v="7"/>
    <x v="0"/>
    <s v="Y"/>
    <x v="0"/>
    <n v="100"/>
    <d v="1900-05-15T23:02:23"/>
    <n v="3"/>
    <x v="8"/>
    <d v="2024-01-01T00:00:00"/>
    <x v="1"/>
  </r>
  <r>
    <s v="ID3289"/>
    <d v="2024-01-02T00:00:00"/>
    <x v="7"/>
    <x v="4"/>
    <s v="Y"/>
    <x v="0"/>
    <n v="72"/>
    <d v="1900-05-16T00:02:23"/>
    <n v="2"/>
    <x v="8"/>
    <d v="2024-01-02T00:00:00"/>
    <x v="1"/>
  </r>
  <r>
    <s v="ID3290"/>
    <d v="2024-01-03T00:00:00"/>
    <x v="7"/>
    <x v="4"/>
    <s v="Y"/>
    <x v="0"/>
    <n v="120"/>
    <d v="1900-05-16T01:02:23"/>
    <n v="5"/>
    <x v="8"/>
    <d v="2024-01-03T00:00:00"/>
    <x v="1"/>
  </r>
  <r>
    <s v="ID3291"/>
    <d v="2024-01-04T00:00:00"/>
    <x v="2"/>
    <x v="0"/>
    <s v="Y"/>
    <x v="0"/>
    <n v="59"/>
    <d v="1900-05-16T02:02:23"/>
    <n v="3"/>
    <x v="8"/>
    <d v="2024-01-04T00:00:00"/>
    <x v="1"/>
  </r>
  <r>
    <s v="ID3292"/>
    <d v="2024-01-05T00:00:00"/>
    <x v="0"/>
    <x v="0"/>
    <s v="N"/>
    <x v="1"/>
    <s v=""/>
    <d v="1900-05-16T03:02:23"/>
    <s v=""/>
    <x v="8"/>
    <d v="2024-01-05T00:00:00"/>
    <x v="1"/>
  </r>
  <r>
    <s v="ID3293"/>
    <d v="2024-01-06T00:00:00"/>
    <x v="4"/>
    <x v="0"/>
    <s v="Y"/>
    <x v="0"/>
    <n v="25"/>
    <d v="1900-05-16T04:02:23"/>
    <n v="2"/>
    <x v="8"/>
    <d v="2024-01-06T00:00:00"/>
    <x v="1"/>
  </r>
  <r>
    <s v="ID3294"/>
    <d v="2024-01-07T00:00:00"/>
    <x v="7"/>
    <x v="4"/>
    <s v="Y"/>
    <x v="0"/>
    <n v="20"/>
    <d v="1900-05-16T05:02:23"/>
    <n v="3"/>
    <x v="8"/>
    <d v="2024-01-07T00:00:00"/>
    <x v="1"/>
  </r>
  <r>
    <s v="ID3295"/>
    <d v="2024-01-08T00:00:00"/>
    <x v="7"/>
    <x v="2"/>
    <s v="Y"/>
    <x v="0"/>
    <n v="40"/>
    <d v="1900-05-16T06:02:23"/>
    <n v="4"/>
    <x v="8"/>
    <d v="2024-01-08T00:00:00"/>
    <x v="1"/>
  </r>
  <r>
    <s v="ID3296"/>
    <d v="2024-01-09T00:00:00"/>
    <x v="1"/>
    <x v="4"/>
    <s v="Y"/>
    <x v="0"/>
    <n v="34"/>
    <d v="1900-05-16T07:02:23"/>
    <n v="5"/>
    <x v="8"/>
    <d v="2024-01-09T00:00:00"/>
    <x v="1"/>
  </r>
  <r>
    <s v="ID3297"/>
    <d v="2024-01-10T00:00:00"/>
    <x v="6"/>
    <x v="3"/>
    <s v="N"/>
    <x v="1"/>
    <s v=""/>
    <d v="1900-05-16T08:02:23"/>
    <s v=""/>
    <x v="8"/>
    <d v="2024-01-10T00:00:00"/>
    <x v="1"/>
  </r>
  <r>
    <s v="ID3298"/>
    <d v="2024-01-11T00:00:00"/>
    <x v="6"/>
    <x v="0"/>
    <s v="Y"/>
    <x v="0"/>
    <n v="27"/>
    <d v="1900-05-16T09:02:23"/>
    <n v="5"/>
    <x v="8"/>
    <d v="2024-01-11T00:00:00"/>
    <x v="1"/>
  </r>
  <r>
    <s v="ID3299"/>
    <d v="2024-01-12T00:00:00"/>
    <x v="5"/>
    <x v="4"/>
    <s v="Y"/>
    <x v="0"/>
    <n v="103"/>
    <d v="1900-05-16T10:02:23"/>
    <n v="1"/>
    <x v="8"/>
    <d v="2024-01-12T00:00:00"/>
    <x v="1"/>
  </r>
  <r>
    <s v="ID3300"/>
    <d v="2024-01-13T00:00:00"/>
    <x v="0"/>
    <x v="3"/>
    <s v="Y"/>
    <x v="0"/>
    <n v="76"/>
    <d v="1900-05-16T11:02:23"/>
    <n v="4"/>
    <x v="8"/>
    <d v="2024-01-13T00:00:00"/>
    <x v="1"/>
  </r>
  <r>
    <s v="ID3301"/>
    <d v="2024-01-14T00:00:00"/>
    <x v="4"/>
    <x v="0"/>
    <s v="N"/>
    <x v="1"/>
    <s v=""/>
    <d v="1900-05-16T12:02:23"/>
    <s v=""/>
    <x v="8"/>
    <d v="2024-01-14T00:00:00"/>
    <x v="1"/>
  </r>
  <r>
    <s v="ID3302"/>
    <d v="2024-01-15T00:00:00"/>
    <x v="6"/>
    <x v="3"/>
    <s v="Y"/>
    <x v="0"/>
    <n v="23"/>
    <d v="1900-05-16T13:02:23"/>
    <n v="4"/>
    <x v="8"/>
    <d v="2024-01-15T00:00:00"/>
    <x v="1"/>
  </r>
  <r>
    <s v="ID3303"/>
    <d v="2024-01-16T00:00:00"/>
    <x v="3"/>
    <x v="3"/>
    <s v="Y"/>
    <x v="0"/>
    <n v="94"/>
    <d v="1900-05-16T14:02:23"/>
    <n v="4"/>
    <x v="8"/>
    <d v="2024-01-16T00:00:00"/>
    <x v="1"/>
  </r>
  <r>
    <s v="ID3304"/>
    <d v="2024-01-17T00:00:00"/>
    <x v="7"/>
    <x v="1"/>
    <s v="Y"/>
    <x v="0"/>
    <n v="115"/>
    <d v="1900-05-16T15:02:23"/>
    <n v="5"/>
    <x v="8"/>
    <d v="2024-01-17T00:00:00"/>
    <x v="1"/>
  </r>
  <r>
    <s v="ID3305"/>
    <d v="2024-01-18T00:00:00"/>
    <x v="6"/>
    <x v="1"/>
    <s v="Y"/>
    <x v="1"/>
    <n v="11"/>
    <d v="1900-05-16T16:02:23"/>
    <n v="3"/>
    <x v="8"/>
    <d v="2024-01-18T00:00:00"/>
    <x v="1"/>
  </r>
  <r>
    <s v="ID3306"/>
    <d v="2024-01-19T00:00:00"/>
    <x v="0"/>
    <x v="2"/>
    <s v="Y"/>
    <x v="0"/>
    <n v="117"/>
    <d v="1900-05-16T17:02:23"/>
    <n v="5"/>
    <x v="8"/>
    <d v="2024-01-19T00:00:00"/>
    <x v="1"/>
  </r>
  <r>
    <s v="ID3307"/>
    <d v="2024-01-20T00:00:00"/>
    <x v="0"/>
    <x v="0"/>
    <s v="Y"/>
    <x v="0"/>
    <n v="110"/>
    <d v="1900-05-16T18:02:23"/>
    <n v="5"/>
    <x v="8"/>
    <d v="2024-01-20T00:00:00"/>
    <x v="1"/>
  </r>
  <r>
    <s v="ID3308"/>
    <d v="2024-01-21T00:00:00"/>
    <x v="7"/>
    <x v="3"/>
    <s v="Y"/>
    <x v="0"/>
    <n v="24"/>
    <d v="1900-05-16T19:02:23"/>
    <n v="3"/>
    <x v="8"/>
    <d v="2024-01-21T00:00:00"/>
    <x v="1"/>
  </r>
  <r>
    <s v="ID3309"/>
    <d v="2024-01-22T00:00:00"/>
    <x v="4"/>
    <x v="4"/>
    <s v="Y"/>
    <x v="0"/>
    <n v="31"/>
    <d v="1900-05-16T20:02:23"/>
    <n v="3"/>
    <x v="8"/>
    <d v="2024-01-22T00:00:00"/>
    <x v="1"/>
  </r>
  <r>
    <s v="ID3310"/>
    <d v="2024-01-23T00:00:00"/>
    <x v="1"/>
    <x v="3"/>
    <s v="Y"/>
    <x v="0"/>
    <n v="25"/>
    <d v="1900-05-16T21:02:23"/>
    <n v="3"/>
    <x v="8"/>
    <d v="2024-01-23T00:00:00"/>
    <x v="1"/>
  </r>
  <r>
    <s v="ID3311"/>
    <d v="2024-01-24T00:00:00"/>
    <x v="2"/>
    <x v="0"/>
    <s v="Y"/>
    <x v="0"/>
    <n v="96"/>
    <d v="1900-05-16T22:02:23"/>
    <n v="3"/>
    <x v="8"/>
    <d v="2024-01-24T00:00:00"/>
    <x v="1"/>
  </r>
  <r>
    <s v="ID3312"/>
    <d v="2024-01-25T00:00:00"/>
    <x v="1"/>
    <x v="4"/>
    <s v="Y"/>
    <x v="0"/>
    <n v="48"/>
    <d v="1900-05-16T23:02:23"/>
    <n v="2"/>
    <x v="8"/>
    <d v="2024-01-25T00:00:00"/>
    <x v="1"/>
  </r>
  <r>
    <s v="ID3313"/>
    <d v="2024-01-26T00:00:00"/>
    <x v="7"/>
    <x v="3"/>
    <s v="Y"/>
    <x v="1"/>
    <n v="110"/>
    <d v="1900-05-17T00:02:23"/>
    <n v="5"/>
    <x v="8"/>
    <d v="2024-01-26T00:00:00"/>
    <x v="1"/>
  </r>
  <r>
    <s v="ID3314"/>
    <d v="2024-01-27T00:00:00"/>
    <x v="4"/>
    <x v="0"/>
    <s v="Y"/>
    <x v="1"/>
    <n v="19"/>
    <d v="1900-05-17T01:02:23"/>
    <n v="3"/>
    <x v="8"/>
    <d v="2024-01-27T00:00:00"/>
    <x v="1"/>
  </r>
  <r>
    <s v="ID3315"/>
    <d v="2024-01-28T00:00:00"/>
    <x v="0"/>
    <x v="3"/>
    <s v="N"/>
    <x v="1"/>
    <s v=""/>
    <d v="1900-05-17T02:02:23"/>
    <s v=""/>
    <x v="8"/>
    <d v="2024-01-28T00:00:00"/>
    <x v="1"/>
  </r>
  <r>
    <s v="ID3316"/>
    <d v="2024-01-29T00:00:00"/>
    <x v="0"/>
    <x v="0"/>
    <s v="Y"/>
    <x v="0"/>
    <n v="88"/>
    <d v="1900-05-17T03:02:23"/>
    <n v="1"/>
    <x v="8"/>
    <d v="2024-01-29T00:00:00"/>
    <x v="1"/>
  </r>
  <r>
    <s v="ID3317"/>
    <d v="2024-01-30T00:00:00"/>
    <x v="4"/>
    <x v="0"/>
    <s v="Y"/>
    <x v="0"/>
    <n v="42"/>
    <d v="1900-05-17T04:02:23"/>
    <n v="3"/>
    <x v="8"/>
    <d v="2024-01-30T00:00:00"/>
    <x v="1"/>
  </r>
  <r>
    <s v="ID3318"/>
    <d v="2024-01-31T00:00:00"/>
    <x v="2"/>
    <x v="2"/>
    <s v="Y"/>
    <x v="0"/>
    <n v="111"/>
    <d v="1900-05-17T05:02:23"/>
    <n v="4"/>
    <x v="8"/>
    <d v="2024-01-31T00:00:00"/>
    <x v="1"/>
  </r>
  <r>
    <s v="ID3319"/>
    <d v="2024-02-01T00:00:00"/>
    <x v="2"/>
    <x v="1"/>
    <s v="Y"/>
    <x v="0"/>
    <n v="89"/>
    <d v="1900-05-17T06:02:23"/>
    <n v="5"/>
    <x v="8"/>
    <d v="2024-02-01T00:00:00"/>
    <x v="1"/>
  </r>
  <r>
    <s v="ID3320"/>
    <d v="2024-02-02T00:00:00"/>
    <x v="7"/>
    <x v="4"/>
    <s v="Y"/>
    <x v="0"/>
    <n v="32"/>
    <d v="1900-05-17T07:02:23"/>
    <n v="2"/>
    <x v="8"/>
    <d v="2024-02-02T00:00:00"/>
    <x v="1"/>
  </r>
  <r>
    <s v="ID3321"/>
    <d v="2024-02-03T00:00:00"/>
    <x v="3"/>
    <x v="1"/>
    <s v="Y"/>
    <x v="0"/>
    <n v="118"/>
    <d v="1900-05-17T08:02:23"/>
    <n v="3"/>
    <x v="8"/>
    <d v="2024-02-03T00:00:00"/>
    <x v="1"/>
  </r>
  <r>
    <s v="ID3322"/>
    <d v="2024-02-04T00:00:00"/>
    <x v="5"/>
    <x v="1"/>
    <s v="Y"/>
    <x v="0"/>
    <n v="21"/>
    <d v="1900-05-17T09:02:23"/>
    <n v="4"/>
    <x v="8"/>
    <d v="2024-02-04T00:00:00"/>
    <x v="1"/>
  </r>
  <r>
    <s v="ID3323"/>
    <d v="2024-02-05T00:00:00"/>
    <x v="4"/>
    <x v="0"/>
    <s v="Y"/>
    <x v="0"/>
    <n v="15"/>
    <d v="1900-05-17T10:02:23"/>
    <n v="2"/>
    <x v="8"/>
    <d v="2024-02-05T00:00:00"/>
    <x v="1"/>
  </r>
  <r>
    <s v="ID3324"/>
    <d v="2024-02-06T00:00:00"/>
    <x v="7"/>
    <x v="1"/>
    <s v="Y"/>
    <x v="0"/>
    <n v="87"/>
    <d v="1900-05-17T11:02:23"/>
    <n v="4"/>
    <x v="8"/>
    <d v="2024-02-06T00:00:00"/>
    <x v="1"/>
  </r>
  <r>
    <s v="ID3325"/>
    <d v="2024-02-07T00:00:00"/>
    <x v="1"/>
    <x v="3"/>
    <s v="Y"/>
    <x v="0"/>
    <n v="18"/>
    <d v="1900-05-17T12:02:23"/>
    <n v="1"/>
    <x v="8"/>
    <d v="2024-02-07T00:00:00"/>
    <x v="1"/>
  </r>
  <r>
    <s v="ID3326"/>
    <d v="2024-02-08T00:00:00"/>
    <x v="1"/>
    <x v="2"/>
    <s v="N"/>
    <x v="1"/>
    <s v=""/>
    <d v="1900-05-17T13:02:23"/>
    <s v=""/>
    <x v="8"/>
    <d v="2024-02-08T00:00:00"/>
    <x v="1"/>
  </r>
  <r>
    <s v="ID3327"/>
    <d v="2024-02-09T00:00:00"/>
    <x v="0"/>
    <x v="1"/>
    <s v="Y"/>
    <x v="0"/>
    <n v="15"/>
    <d v="1900-05-17T14:02:23"/>
    <n v="3"/>
    <x v="8"/>
    <d v="2024-02-09T00:00:00"/>
    <x v="2"/>
  </r>
  <r>
    <s v="ID3328"/>
    <d v="2024-02-10T00:00:00"/>
    <x v="0"/>
    <x v="0"/>
    <s v="Y"/>
    <x v="0"/>
    <n v="12"/>
    <d v="1900-05-17T15:02:23"/>
    <n v="5"/>
    <x v="8"/>
    <d v="2024-02-10T00:00:00"/>
    <x v="2"/>
  </r>
  <r>
    <s v="ID3329"/>
    <d v="2024-02-11T00:00:00"/>
    <x v="2"/>
    <x v="0"/>
    <s v="N"/>
    <x v="1"/>
    <s v=""/>
    <d v="1900-05-17T16:02:23"/>
    <s v=""/>
    <x v="8"/>
    <d v="2024-02-11T00:00:00"/>
    <x v="2"/>
  </r>
  <r>
    <s v="ID3330"/>
    <d v="2024-02-12T00:00:00"/>
    <x v="1"/>
    <x v="3"/>
    <s v="Y"/>
    <x v="0"/>
    <n v="84"/>
    <d v="1900-05-17T17:02:23"/>
    <n v="3"/>
    <x v="8"/>
    <d v="2024-02-12T00:00:00"/>
    <x v="2"/>
  </r>
  <r>
    <s v="ID3331"/>
    <d v="2024-02-13T00:00:00"/>
    <x v="0"/>
    <x v="0"/>
    <s v="N"/>
    <x v="1"/>
    <s v=""/>
    <d v="1900-05-17T18:02:23"/>
    <s v=""/>
    <x v="8"/>
    <d v="2024-02-13T00:00:00"/>
    <x v="2"/>
  </r>
  <r>
    <s v="ID3332"/>
    <d v="2024-02-14T00:00:00"/>
    <x v="5"/>
    <x v="3"/>
    <s v="N"/>
    <x v="1"/>
    <s v=""/>
    <d v="1900-05-17T19:02:23"/>
    <s v=""/>
    <x v="8"/>
    <d v="2024-02-14T00:00:00"/>
    <x v="2"/>
  </r>
  <r>
    <s v="ID3333"/>
    <d v="2024-02-15T00:00:00"/>
    <x v="7"/>
    <x v="4"/>
    <s v="Y"/>
    <x v="0"/>
    <n v="55"/>
    <d v="1900-05-17T20:02:23"/>
    <n v="4"/>
    <x v="8"/>
    <d v="2024-02-15T00:00:00"/>
    <x v="2"/>
  </r>
  <r>
    <s v="ID3334"/>
    <d v="2024-02-16T00:00:00"/>
    <x v="4"/>
    <x v="4"/>
    <s v="N"/>
    <x v="1"/>
    <s v=""/>
    <d v="1900-05-17T21:02:23"/>
    <s v=""/>
    <x v="8"/>
    <d v="2024-02-16T00:00:00"/>
    <x v="2"/>
  </r>
  <r>
    <s v="ID3335"/>
    <d v="2024-02-17T00:00:00"/>
    <x v="6"/>
    <x v="1"/>
    <s v="Y"/>
    <x v="0"/>
    <n v="63"/>
    <d v="1900-05-17T22:02:23"/>
    <n v="5"/>
    <x v="8"/>
    <d v="2024-02-17T00:00:00"/>
    <x v="2"/>
  </r>
  <r>
    <s v="ID3336"/>
    <d v="2024-02-18T00:00:00"/>
    <x v="7"/>
    <x v="2"/>
    <s v="N"/>
    <x v="1"/>
    <s v=""/>
    <d v="1900-05-17T23:02:23"/>
    <s v=""/>
    <x v="8"/>
    <d v="2024-02-18T00:00:00"/>
    <x v="2"/>
  </r>
  <r>
    <s v="ID3337"/>
    <d v="2024-02-19T00:00:00"/>
    <x v="5"/>
    <x v="4"/>
    <s v="Y"/>
    <x v="0"/>
    <n v="121"/>
    <d v="1900-05-18T00:02:23"/>
    <n v="3"/>
    <x v="8"/>
    <d v="2024-02-19T00:00:00"/>
    <x v="2"/>
  </r>
  <r>
    <s v="ID3338"/>
    <d v="2024-02-20T00:00:00"/>
    <x v="5"/>
    <x v="3"/>
    <s v="Y"/>
    <x v="0"/>
    <n v="53"/>
    <d v="1900-05-18T01:02:23"/>
    <n v="4"/>
    <x v="8"/>
    <d v="2024-02-20T00:00:00"/>
    <x v="2"/>
  </r>
  <r>
    <s v="ID3339"/>
    <d v="2024-02-21T00:00:00"/>
    <x v="3"/>
    <x v="4"/>
    <s v="Y"/>
    <x v="0"/>
    <n v="102"/>
    <d v="1900-05-18T02:02:23"/>
    <n v="3"/>
    <x v="8"/>
    <d v="2024-02-21T00:00:00"/>
    <x v="2"/>
  </r>
  <r>
    <s v="ID3340"/>
    <d v="2024-02-22T00:00:00"/>
    <x v="5"/>
    <x v="0"/>
    <s v="Y"/>
    <x v="0"/>
    <n v="92"/>
    <d v="1900-05-18T03:02:23"/>
    <n v="2"/>
    <x v="8"/>
    <d v="2024-02-22T00:00:00"/>
    <x v="2"/>
  </r>
  <r>
    <s v="ID3341"/>
    <d v="2024-02-23T00:00:00"/>
    <x v="6"/>
    <x v="0"/>
    <s v="Y"/>
    <x v="0"/>
    <n v="32"/>
    <d v="1900-05-18T04:02:23"/>
    <n v="5"/>
    <x v="8"/>
    <d v="2024-02-23T00:00:00"/>
    <x v="2"/>
  </r>
  <r>
    <s v="ID3342"/>
    <d v="2024-02-24T00:00:00"/>
    <x v="2"/>
    <x v="3"/>
    <s v="Y"/>
    <x v="0"/>
    <n v="107"/>
    <d v="1900-05-18T05:02:23"/>
    <n v="5"/>
    <x v="8"/>
    <d v="2024-02-24T00:00:00"/>
    <x v="2"/>
  </r>
  <r>
    <s v="ID3343"/>
    <d v="2024-02-25T00:00:00"/>
    <x v="0"/>
    <x v="3"/>
    <s v="Y"/>
    <x v="0"/>
    <n v="106"/>
    <d v="1900-05-18T06:02:23"/>
    <n v="1"/>
    <x v="8"/>
    <d v="2024-02-25T00:00:00"/>
    <x v="2"/>
  </r>
  <r>
    <s v="ID3344"/>
    <d v="2024-02-26T00:00:00"/>
    <x v="4"/>
    <x v="0"/>
    <s v="Y"/>
    <x v="0"/>
    <n v="114"/>
    <d v="1900-05-18T07:02:23"/>
    <n v="5"/>
    <x v="8"/>
    <d v="2024-02-26T00:00:00"/>
    <x v="2"/>
  </r>
  <r>
    <s v="ID3345"/>
    <d v="2024-02-27T00:00:00"/>
    <x v="0"/>
    <x v="2"/>
    <s v="Y"/>
    <x v="1"/>
    <n v="62"/>
    <d v="1900-05-18T08:02:23"/>
    <n v="5"/>
    <x v="8"/>
    <d v="2024-02-27T00:00:00"/>
    <x v="2"/>
  </r>
  <r>
    <s v="ID3346"/>
    <d v="2024-02-28T00:00:00"/>
    <x v="7"/>
    <x v="2"/>
    <s v="Y"/>
    <x v="0"/>
    <n v="37"/>
    <d v="1900-05-18T09:02:23"/>
    <n v="5"/>
    <x v="8"/>
    <d v="2024-02-28T00:00:00"/>
    <x v="2"/>
  </r>
  <r>
    <s v="ID3347"/>
    <d v="2024-02-29T00:00:00"/>
    <x v="1"/>
    <x v="0"/>
    <s v="Y"/>
    <x v="1"/>
    <n v="116"/>
    <d v="1900-05-18T10:02:23"/>
    <n v="4"/>
    <x v="8"/>
    <d v="2024-02-29T00:00:00"/>
    <x v="2"/>
  </r>
  <r>
    <s v="ID3348"/>
    <d v="2024-03-01T00:00:00"/>
    <x v="1"/>
    <x v="2"/>
    <s v="Y"/>
    <x v="0"/>
    <n v="89"/>
    <d v="1900-05-18T11:02:23"/>
    <n v="4"/>
    <x v="8"/>
    <d v="2024-03-01T00:00:00"/>
    <x v="2"/>
  </r>
  <r>
    <s v="ID3349"/>
    <d v="2024-03-02T00:00:00"/>
    <x v="4"/>
    <x v="0"/>
    <s v="Y"/>
    <x v="0"/>
    <n v="37"/>
    <d v="1900-05-18T12:02:23"/>
    <n v="4"/>
    <x v="8"/>
    <d v="2024-03-02T00:00:00"/>
    <x v="2"/>
  </r>
  <r>
    <s v="ID3350"/>
    <d v="2024-03-03T00:00:00"/>
    <x v="4"/>
    <x v="0"/>
    <s v="Y"/>
    <x v="0"/>
    <n v="120"/>
    <d v="1900-05-18T13:02:23"/>
    <n v="3"/>
    <x v="8"/>
    <d v="2024-03-03T00:00:00"/>
    <x v="2"/>
  </r>
  <r>
    <s v="ID3351"/>
    <d v="2024-03-04T00:00:00"/>
    <x v="7"/>
    <x v="0"/>
    <s v="Y"/>
    <x v="0"/>
    <n v="46"/>
    <d v="1900-05-18T14:02:23"/>
    <n v="1"/>
    <x v="8"/>
    <d v="2024-03-04T00:00:00"/>
    <x v="2"/>
  </r>
  <r>
    <s v="ID3352"/>
    <d v="2024-03-05T00:00:00"/>
    <x v="1"/>
    <x v="4"/>
    <s v="Y"/>
    <x v="0"/>
    <n v="70"/>
    <d v="1900-05-18T15:02:23"/>
    <n v="4"/>
    <x v="8"/>
    <d v="2024-03-05T00:00:00"/>
    <x v="2"/>
  </r>
  <r>
    <s v="ID3353"/>
    <d v="2024-03-06T00:00:00"/>
    <x v="0"/>
    <x v="1"/>
    <s v="Y"/>
    <x v="0"/>
    <n v="21"/>
    <d v="1900-05-18T16:02:23"/>
    <n v="4"/>
    <x v="8"/>
    <d v="2024-03-06T00:00:00"/>
    <x v="2"/>
  </r>
  <r>
    <s v="ID3354"/>
    <d v="2024-03-07T00:00:00"/>
    <x v="5"/>
    <x v="3"/>
    <s v="Y"/>
    <x v="0"/>
    <n v="86"/>
    <d v="1900-05-18T17:02:23"/>
    <n v="4"/>
    <x v="8"/>
    <d v="2024-03-07T00:00:00"/>
    <x v="2"/>
  </r>
  <r>
    <s v="ID3355"/>
    <d v="2024-03-08T00:00:00"/>
    <x v="1"/>
    <x v="4"/>
    <s v="Y"/>
    <x v="1"/>
    <n v="54"/>
    <d v="1900-05-18T18:02:23"/>
    <n v="2"/>
    <x v="8"/>
    <d v="2024-03-08T00:00:00"/>
    <x v="2"/>
  </r>
  <r>
    <s v="ID3356"/>
    <d v="2024-03-09T00:00:00"/>
    <x v="6"/>
    <x v="3"/>
    <s v="Y"/>
    <x v="0"/>
    <n v="117"/>
    <d v="1900-05-18T19:02:23"/>
    <n v="4"/>
    <x v="8"/>
    <d v="2024-03-09T00:00:00"/>
    <x v="2"/>
  </r>
  <r>
    <s v="ID3357"/>
    <d v="2024-03-10T00:00:00"/>
    <x v="3"/>
    <x v="3"/>
    <s v="N"/>
    <x v="1"/>
    <s v=""/>
    <d v="1900-05-18T20:02:23"/>
    <s v=""/>
    <x v="8"/>
    <d v="2024-03-10T00:00:00"/>
    <x v="2"/>
  </r>
  <r>
    <s v="ID3358"/>
    <d v="2024-03-11T00:00:00"/>
    <x v="1"/>
    <x v="4"/>
    <s v="Y"/>
    <x v="0"/>
    <n v="101"/>
    <d v="1900-05-18T21:02:23"/>
    <n v="1"/>
    <x v="8"/>
    <d v="2024-03-11T00:00:00"/>
    <x v="2"/>
  </r>
  <r>
    <s v="ID3359"/>
    <d v="2024-03-12T00:00:00"/>
    <x v="6"/>
    <x v="2"/>
    <s v="Y"/>
    <x v="0"/>
    <n v="52"/>
    <d v="1900-05-18T22:02:23"/>
    <n v="2"/>
    <x v="8"/>
    <d v="2024-03-12T00:00:00"/>
    <x v="2"/>
  </r>
  <r>
    <s v="ID3360"/>
    <d v="2024-03-13T00:00:00"/>
    <x v="7"/>
    <x v="1"/>
    <s v="Y"/>
    <x v="0"/>
    <n v="65"/>
    <d v="1900-05-18T23:02:23"/>
    <n v="5"/>
    <x v="8"/>
    <d v="2024-03-13T00:00:00"/>
    <x v="2"/>
  </r>
  <r>
    <s v="ID3361"/>
    <d v="2024-03-14T00:00:00"/>
    <x v="3"/>
    <x v="2"/>
    <s v="Y"/>
    <x v="0"/>
    <n v="84"/>
    <d v="1900-05-19T00:02:23"/>
    <n v="5"/>
    <x v="8"/>
    <d v="2024-03-14T00:00:00"/>
    <x v="2"/>
  </r>
  <r>
    <s v="ID3362"/>
    <d v="2024-03-15T00:00:00"/>
    <x v="5"/>
    <x v="1"/>
    <s v="Y"/>
    <x v="1"/>
    <n v="115"/>
    <d v="1900-05-19T01:02:23"/>
    <n v="2"/>
    <x v="8"/>
    <d v="2024-03-15T00:00:00"/>
    <x v="2"/>
  </r>
  <r>
    <s v="ID3363"/>
    <d v="2024-03-16T00:00:00"/>
    <x v="1"/>
    <x v="0"/>
    <s v="N"/>
    <x v="1"/>
    <s v=""/>
    <d v="1900-05-19T02:02:23"/>
    <s v=""/>
    <x v="8"/>
    <d v="2024-03-16T00:00:00"/>
    <x v="2"/>
  </r>
  <r>
    <s v="ID3364"/>
    <d v="2024-03-17T00:00:00"/>
    <x v="0"/>
    <x v="3"/>
    <s v="Y"/>
    <x v="0"/>
    <n v="22"/>
    <d v="1900-05-19T03:02:23"/>
    <n v="4"/>
    <x v="8"/>
    <d v="2024-03-17T00:00:00"/>
    <x v="2"/>
  </r>
  <r>
    <s v="ID3365"/>
    <d v="2024-03-18T00:00:00"/>
    <x v="3"/>
    <x v="3"/>
    <s v="Y"/>
    <x v="0"/>
    <n v="45"/>
    <d v="1900-05-19T04:02:23"/>
    <n v="4"/>
    <x v="8"/>
    <d v="2024-03-18T00:00:00"/>
    <x v="2"/>
  </r>
  <r>
    <s v="ID3366"/>
    <d v="2024-03-19T00:00:00"/>
    <x v="4"/>
    <x v="3"/>
    <s v="N"/>
    <x v="1"/>
    <s v=""/>
    <d v="1900-05-19T05:02:23"/>
    <s v=""/>
    <x v="8"/>
    <d v="2024-03-19T00:00:00"/>
    <x v="2"/>
  </r>
  <r>
    <s v="ID3367"/>
    <d v="2024-03-20T00:00:00"/>
    <x v="0"/>
    <x v="0"/>
    <s v="N"/>
    <x v="1"/>
    <s v=""/>
    <d v="1900-05-19T06:02:23"/>
    <s v=""/>
    <x v="8"/>
    <d v="2024-03-20T00:00:00"/>
    <x v="2"/>
  </r>
  <r>
    <s v="ID3368"/>
    <d v="2024-03-21T00:00:00"/>
    <x v="3"/>
    <x v="0"/>
    <s v="Y"/>
    <x v="0"/>
    <n v="23"/>
    <d v="1900-05-19T07:02:23"/>
    <n v="5"/>
    <x v="8"/>
    <d v="2024-03-21T00:00:00"/>
    <x v="2"/>
  </r>
  <r>
    <s v="ID3369"/>
    <d v="2024-03-22T00:00:00"/>
    <x v="3"/>
    <x v="1"/>
    <s v="Y"/>
    <x v="0"/>
    <n v="45"/>
    <d v="1900-05-19T08:02:23"/>
    <n v="3"/>
    <x v="8"/>
    <d v="2024-03-22T00:00:00"/>
    <x v="2"/>
  </r>
  <r>
    <s v="ID3370"/>
    <d v="2024-03-23T00:00:00"/>
    <x v="4"/>
    <x v="0"/>
    <s v="N"/>
    <x v="1"/>
    <s v=""/>
    <d v="1900-05-19T09:02:23"/>
    <s v=""/>
    <x v="8"/>
    <d v="2024-03-23T00:00:00"/>
    <x v="2"/>
  </r>
  <r>
    <s v="ID3371"/>
    <d v="2024-03-24T00:00:00"/>
    <x v="0"/>
    <x v="0"/>
    <s v="Y"/>
    <x v="0"/>
    <n v="53"/>
    <d v="1900-05-19T10:02:23"/>
    <n v="4"/>
    <x v="8"/>
    <d v="2024-03-24T00:00:00"/>
    <x v="2"/>
  </r>
  <r>
    <s v="ID3372"/>
    <d v="2024-03-25T00:00:00"/>
    <x v="3"/>
    <x v="0"/>
    <s v="Y"/>
    <x v="0"/>
    <n v="76"/>
    <d v="1900-05-19T11:02:23"/>
    <n v="4"/>
    <x v="8"/>
    <d v="2024-03-25T00:00:00"/>
    <x v="2"/>
  </r>
  <r>
    <s v="ID3373"/>
    <d v="2024-03-26T00:00:00"/>
    <x v="0"/>
    <x v="3"/>
    <s v="Y"/>
    <x v="0"/>
    <n v="62"/>
    <d v="1900-05-19T12:02:23"/>
    <n v="3"/>
    <x v="8"/>
    <d v="2024-03-26T00:00:00"/>
    <x v="2"/>
  </r>
  <r>
    <s v="ID3374"/>
    <d v="2024-03-27T00:00:00"/>
    <x v="6"/>
    <x v="4"/>
    <s v="Y"/>
    <x v="1"/>
    <n v="104"/>
    <d v="1900-05-19T13:02:23"/>
    <n v="3"/>
    <x v="8"/>
    <d v="2024-03-27T00:00:00"/>
    <x v="2"/>
  </r>
  <r>
    <s v="ID3375"/>
    <d v="2024-03-28T00:00:00"/>
    <x v="6"/>
    <x v="3"/>
    <s v="N"/>
    <x v="1"/>
    <s v=""/>
    <d v="1900-05-19T14:02:23"/>
    <s v=""/>
    <x v="8"/>
    <d v="2024-03-28T00:00:00"/>
    <x v="2"/>
  </r>
  <r>
    <s v="ID3376"/>
    <d v="2024-03-29T00:00:00"/>
    <x v="6"/>
    <x v="0"/>
    <s v="Y"/>
    <x v="0"/>
    <n v="72"/>
    <d v="1900-05-19T15:02:23"/>
    <n v="1"/>
    <x v="8"/>
    <d v="2024-03-29T00:00:00"/>
    <x v="2"/>
  </r>
  <r>
    <s v="ID3377"/>
    <d v="2024-03-30T00:00:00"/>
    <x v="5"/>
    <x v="1"/>
    <s v="N"/>
    <x v="1"/>
    <s v=""/>
    <d v="1900-05-19T16:02:23"/>
    <s v=""/>
    <x v="8"/>
    <d v="2024-03-30T00:00:00"/>
    <x v="2"/>
  </r>
  <r>
    <s v="ID3378"/>
    <d v="2024-03-31T00:00:00"/>
    <x v="3"/>
    <x v="3"/>
    <s v="Y"/>
    <x v="0"/>
    <n v="74"/>
    <d v="1900-05-19T17:02:23"/>
    <n v="4"/>
    <x v="8"/>
    <d v="2024-03-31T00:00:00"/>
    <x v="2"/>
  </r>
  <r>
    <s v="ID3379"/>
    <d v="2024-04-01T00:00:00"/>
    <x v="5"/>
    <x v="2"/>
    <s v="Y"/>
    <x v="0"/>
    <n v="64"/>
    <d v="1900-05-19T18:02:23"/>
    <n v="4"/>
    <x v="8"/>
    <d v="2024-04-01T00:00:00"/>
    <x v="2"/>
  </r>
  <r>
    <s v="ID3380"/>
    <d v="2024-04-02T00:00:00"/>
    <x v="0"/>
    <x v="4"/>
    <s v="Y"/>
    <x v="0"/>
    <n v="44"/>
    <d v="1900-05-19T19:02:23"/>
    <n v="4"/>
    <x v="8"/>
    <d v="2024-04-02T00:00:00"/>
    <x v="2"/>
  </r>
  <r>
    <s v="ID3381"/>
    <d v="2024-04-03T00:00:00"/>
    <x v="2"/>
    <x v="1"/>
    <s v="Y"/>
    <x v="0"/>
    <n v="50"/>
    <d v="1900-05-19T20:02:23"/>
    <n v="4"/>
    <x v="8"/>
    <d v="2024-04-03T00:00:00"/>
    <x v="2"/>
  </r>
  <r>
    <s v="ID3382"/>
    <d v="2024-04-04T00:00:00"/>
    <x v="7"/>
    <x v="1"/>
    <s v="Y"/>
    <x v="0"/>
    <n v="73"/>
    <d v="1900-05-19T21:02:23"/>
    <n v="3"/>
    <x v="8"/>
    <d v="2024-04-04T00:00:00"/>
    <x v="2"/>
  </r>
  <r>
    <s v="ID3383"/>
    <d v="2024-04-05T00:00:00"/>
    <x v="5"/>
    <x v="1"/>
    <s v="Y"/>
    <x v="0"/>
    <n v="34"/>
    <d v="1900-05-19T22:02:23"/>
    <n v="1"/>
    <x v="8"/>
    <d v="2024-04-05T00:00:00"/>
    <x v="2"/>
  </r>
  <r>
    <s v="ID3384"/>
    <d v="2024-04-06T00:00:00"/>
    <x v="7"/>
    <x v="2"/>
    <s v="Y"/>
    <x v="0"/>
    <n v="118"/>
    <d v="1900-05-19T23:02:23"/>
    <n v="3"/>
    <x v="8"/>
    <d v="2024-04-06T00:00:00"/>
    <x v="2"/>
  </r>
  <r>
    <s v="ID3385"/>
    <d v="2024-04-07T00:00:00"/>
    <x v="1"/>
    <x v="3"/>
    <s v="Y"/>
    <x v="0"/>
    <n v="44"/>
    <d v="1900-05-20T00:02:23"/>
    <n v="3"/>
    <x v="8"/>
    <d v="2024-04-07T00:00:00"/>
    <x v="2"/>
  </r>
  <r>
    <s v="ID3386"/>
    <d v="2024-04-08T00:00:00"/>
    <x v="3"/>
    <x v="0"/>
    <s v="Y"/>
    <x v="0"/>
    <n v="38"/>
    <d v="1900-05-20T01:02:23"/>
    <n v="3"/>
    <x v="8"/>
    <d v="2024-04-08T00:00:00"/>
    <x v="2"/>
  </r>
  <r>
    <s v="ID3387"/>
    <d v="2024-04-09T00:00:00"/>
    <x v="4"/>
    <x v="4"/>
    <s v="Y"/>
    <x v="0"/>
    <n v="56"/>
    <d v="1900-05-20T02:02:23"/>
    <n v="4"/>
    <x v="8"/>
    <d v="2024-04-09T00:00:00"/>
    <x v="2"/>
  </r>
  <r>
    <s v="ID3388"/>
    <d v="2024-04-10T00:00:00"/>
    <x v="5"/>
    <x v="1"/>
    <s v="Y"/>
    <x v="0"/>
    <n v="79"/>
    <d v="1900-05-20T03:02:23"/>
    <n v="4"/>
    <x v="8"/>
    <d v="2024-04-10T00:00:00"/>
    <x v="2"/>
  </r>
  <r>
    <s v="ID3389"/>
    <d v="2024-04-11T00:00:00"/>
    <x v="2"/>
    <x v="2"/>
    <s v="Y"/>
    <x v="0"/>
    <n v="111"/>
    <d v="1900-05-20T04:02:23"/>
    <n v="5"/>
    <x v="8"/>
    <d v="2024-04-11T00:00:00"/>
    <x v="3"/>
  </r>
  <r>
    <s v="ID3390"/>
    <d v="2024-04-12T00:00:00"/>
    <x v="5"/>
    <x v="0"/>
    <s v="Y"/>
    <x v="1"/>
    <n v="62"/>
    <d v="1900-05-20T05:02:23"/>
    <n v="5"/>
    <x v="8"/>
    <d v="2024-04-12T00:00:00"/>
    <x v="3"/>
  </r>
  <r>
    <s v="ID3391"/>
    <d v="2024-04-13T00:00:00"/>
    <x v="6"/>
    <x v="4"/>
    <s v="Y"/>
    <x v="0"/>
    <n v="112"/>
    <d v="1900-05-20T06:02:23"/>
    <n v="1"/>
    <x v="8"/>
    <d v="2024-04-13T00:00:00"/>
    <x v="3"/>
  </r>
  <r>
    <s v="ID3392"/>
    <d v="2024-04-14T00:00:00"/>
    <x v="7"/>
    <x v="3"/>
    <s v="Y"/>
    <x v="0"/>
    <n v="55"/>
    <d v="1900-05-20T07:02:23"/>
    <n v="4"/>
    <x v="8"/>
    <d v="2024-04-14T00:00:00"/>
    <x v="3"/>
  </r>
  <r>
    <s v="ID3393"/>
    <d v="2024-04-15T00:00:00"/>
    <x v="4"/>
    <x v="3"/>
    <s v="Y"/>
    <x v="0"/>
    <n v="107"/>
    <d v="1900-05-20T08:02:23"/>
    <n v="5"/>
    <x v="8"/>
    <d v="2024-04-15T00:00:00"/>
    <x v="3"/>
  </r>
  <r>
    <s v="ID3394"/>
    <d v="2024-04-16T00:00:00"/>
    <x v="6"/>
    <x v="3"/>
    <s v="N"/>
    <x v="1"/>
    <s v=""/>
    <d v="1900-05-20T09:02:23"/>
    <s v=""/>
    <x v="8"/>
    <d v="2024-04-16T00:00:00"/>
    <x v="3"/>
  </r>
  <r>
    <s v="ID3395"/>
    <d v="2024-04-17T00:00:00"/>
    <x v="0"/>
    <x v="1"/>
    <s v="N"/>
    <x v="1"/>
    <s v=""/>
    <d v="1900-05-20T10:02:23"/>
    <s v=""/>
    <x v="8"/>
    <d v="2024-04-17T00:00:00"/>
    <x v="3"/>
  </r>
  <r>
    <s v="ID3396"/>
    <d v="2024-04-18T00:00:00"/>
    <x v="1"/>
    <x v="3"/>
    <s v="Y"/>
    <x v="0"/>
    <n v="81"/>
    <d v="1900-05-20T11:02:23"/>
    <n v="4"/>
    <x v="8"/>
    <d v="2024-04-18T00:00:00"/>
    <x v="3"/>
  </r>
  <r>
    <s v="ID3397"/>
    <d v="2024-04-19T00:00:00"/>
    <x v="5"/>
    <x v="4"/>
    <s v="Y"/>
    <x v="1"/>
    <n v="120"/>
    <d v="1900-05-20T12:02:23"/>
    <n v="4"/>
    <x v="8"/>
    <d v="2024-04-19T00:00:00"/>
    <x v="3"/>
  </r>
  <r>
    <s v="ID3398"/>
    <d v="2024-04-20T00:00:00"/>
    <x v="0"/>
    <x v="3"/>
    <s v="N"/>
    <x v="1"/>
    <s v=""/>
    <d v="1900-05-20T13:02:23"/>
    <s v=""/>
    <x v="8"/>
    <d v="2024-04-20T00:00:00"/>
    <x v="3"/>
  </r>
  <r>
    <s v="ID3399"/>
    <d v="2024-04-21T00:00:00"/>
    <x v="1"/>
    <x v="0"/>
    <s v="N"/>
    <x v="1"/>
    <s v=""/>
    <d v="1900-05-20T14:02:23"/>
    <s v=""/>
    <x v="8"/>
    <d v="2024-04-21T00:00:00"/>
    <x v="3"/>
  </r>
  <r>
    <s v="ID3400"/>
    <d v="2024-04-22T00:00:00"/>
    <x v="4"/>
    <x v="1"/>
    <s v="Y"/>
    <x v="0"/>
    <n v="68"/>
    <d v="1900-05-20T15:02:23"/>
    <n v="3"/>
    <x v="8"/>
    <d v="2024-04-22T00:00:00"/>
    <x v="3"/>
  </r>
  <r>
    <s v="ID3401"/>
    <d v="2024-04-23T00:00:00"/>
    <x v="3"/>
    <x v="1"/>
    <s v="N"/>
    <x v="1"/>
    <s v=""/>
    <d v="1900-05-20T16:02:23"/>
    <s v=""/>
    <x v="8"/>
    <d v="2024-04-23T00:00:00"/>
    <x v="3"/>
  </r>
  <r>
    <s v="ID3402"/>
    <d v="2024-04-24T00:00:00"/>
    <x v="2"/>
    <x v="2"/>
    <s v="Y"/>
    <x v="0"/>
    <n v="40"/>
    <d v="1900-05-20T17:02:23"/>
    <n v="4"/>
    <x v="8"/>
    <d v="2024-04-24T00:00:00"/>
    <x v="3"/>
  </r>
  <r>
    <s v="ID3403"/>
    <d v="2024-04-25T00:00:00"/>
    <x v="4"/>
    <x v="1"/>
    <s v="Y"/>
    <x v="0"/>
    <n v="60"/>
    <d v="1900-05-20T18:02:23"/>
    <n v="4"/>
    <x v="8"/>
    <d v="2024-04-25T00:00:00"/>
    <x v="3"/>
  </r>
  <r>
    <s v="ID3404"/>
    <d v="2024-04-26T00:00:00"/>
    <x v="4"/>
    <x v="4"/>
    <s v="Y"/>
    <x v="0"/>
    <n v="53"/>
    <d v="1900-05-20T19:02:23"/>
    <n v="3"/>
    <x v="8"/>
    <d v="2024-04-26T00:00:00"/>
    <x v="3"/>
  </r>
  <r>
    <s v="ID3405"/>
    <d v="2024-04-27T00:00:00"/>
    <x v="6"/>
    <x v="0"/>
    <s v="Y"/>
    <x v="0"/>
    <n v="72"/>
    <d v="1900-05-20T20:02:23"/>
    <n v="3"/>
    <x v="8"/>
    <d v="2024-04-27T00:00:00"/>
    <x v="3"/>
  </r>
  <r>
    <s v="ID3406"/>
    <d v="2024-04-28T00:00:00"/>
    <x v="4"/>
    <x v="1"/>
    <s v="N"/>
    <x v="1"/>
    <s v=""/>
    <d v="1900-05-20T21:02:23"/>
    <s v=""/>
    <x v="8"/>
    <d v="2024-04-28T00:00:00"/>
    <x v="3"/>
  </r>
  <r>
    <s v="ID3407"/>
    <d v="2024-04-29T00:00:00"/>
    <x v="3"/>
    <x v="4"/>
    <s v="Y"/>
    <x v="0"/>
    <n v="100"/>
    <d v="1900-05-20T22:02:23"/>
    <n v="1"/>
    <x v="8"/>
    <d v="2024-04-29T00:00:00"/>
    <x v="3"/>
  </r>
  <r>
    <s v="ID3408"/>
    <d v="2024-04-30T00:00:00"/>
    <x v="2"/>
    <x v="2"/>
    <s v="Y"/>
    <x v="0"/>
    <n v="99"/>
    <d v="1900-05-20T23:02:23"/>
    <n v="3"/>
    <x v="8"/>
    <d v="2024-04-30T00:00:00"/>
    <x v="3"/>
  </r>
  <r>
    <s v="ID3409"/>
    <d v="2024-05-01T00:00:00"/>
    <x v="1"/>
    <x v="2"/>
    <s v="Y"/>
    <x v="0"/>
    <n v="96"/>
    <d v="1900-05-21T00:02:23"/>
    <n v="4"/>
    <x v="8"/>
    <d v="2024-05-01T00:00:00"/>
    <x v="3"/>
  </r>
  <r>
    <s v="ID3410"/>
    <d v="2024-05-02T00:00:00"/>
    <x v="1"/>
    <x v="2"/>
    <s v="Y"/>
    <x v="0"/>
    <n v="33"/>
    <d v="1900-05-21T01:02:23"/>
    <n v="2"/>
    <x v="8"/>
    <d v="2024-05-02T00:00:00"/>
    <x v="3"/>
  </r>
  <r>
    <s v="ID3411"/>
    <d v="2024-05-03T00:00:00"/>
    <x v="4"/>
    <x v="0"/>
    <s v="Y"/>
    <x v="0"/>
    <n v="92"/>
    <d v="1900-05-21T02:02:23"/>
    <n v="4"/>
    <x v="8"/>
    <d v="2024-05-03T00:00:00"/>
    <x v="3"/>
  </r>
  <r>
    <s v="ID3412"/>
    <d v="2024-05-04T00:00:00"/>
    <x v="3"/>
    <x v="2"/>
    <s v="Y"/>
    <x v="0"/>
    <n v="96"/>
    <d v="1900-05-21T03:02:23"/>
    <n v="4"/>
    <x v="8"/>
    <d v="2024-05-04T00:00:00"/>
    <x v="3"/>
  </r>
  <r>
    <s v="ID3413"/>
    <d v="2024-05-05T00:00:00"/>
    <x v="7"/>
    <x v="0"/>
    <s v="Y"/>
    <x v="1"/>
    <n v="116"/>
    <d v="1900-05-21T04:02:23"/>
    <n v="3"/>
    <x v="8"/>
    <d v="2024-05-05T00:00:00"/>
    <x v="3"/>
  </r>
  <r>
    <s v="ID3414"/>
    <d v="2024-05-06T00:00:00"/>
    <x v="5"/>
    <x v="4"/>
    <s v="Y"/>
    <x v="0"/>
    <n v="29"/>
    <d v="1900-05-21T05:02:23"/>
    <n v="5"/>
    <x v="8"/>
    <d v="2024-05-06T00:00:00"/>
    <x v="3"/>
  </r>
  <r>
    <s v="ID3415"/>
    <d v="2024-05-07T00:00:00"/>
    <x v="0"/>
    <x v="3"/>
    <s v="Y"/>
    <x v="0"/>
    <n v="40"/>
    <d v="1900-05-21T06:02:23"/>
    <n v="4"/>
    <x v="8"/>
    <d v="2024-05-07T00:00:00"/>
    <x v="3"/>
  </r>
  <r>
    <s v="ID3416"/>
    <d v="2024-05-08T00:00:00"/>
    <x v="1"/>
    <x v="2"/>
    <s v="Y"/>
    <x v="0"/>
    <n v="62"/>
    <d v="1900-05-21T07:02:23"/>
    <n v="4"/>
    <x v="8"/>
    <d v="2024-05-08T00:00:00"/>
    <x v="3"/>
  </r>
  <r>
    <s v="ID3417"/>
    <d v="2024-05-09T00:00:00"/>
    <x v="6"/>
    <x v="2"/>
    <s v="Y"/>
    <x v="0"/>
    <n v="111"/>
    <d v="1900-05-21T08:02:23"/>
    <n v="1"/>
    <x v="8"/>
    <d v="2024-05-09T00:00:00"/>
    <x v="3"/>
  </r>
  <r>
    <s v="ID3418"/>
    <d v="2024-05-10T00:00:00"/>
    <x v="2"/>
    <x v="4"/>
    <s v="Y"/>
    <x v="0"/>
    <n v="66"/>
    <d v="1900-05-21T09:02:23"/>
    <n v="3"/>
    <x v="8"/>
    <d v="2024-05-10T00:00:00"/>
    <x v="3"/>
  </r>
  <r>
    <s v="ID3419"/>
    <d v="2024-05-11T00:00:00"/>
    <x v="4"/>
    <x v="2"/>
    <s v="Y"/>
    <x v="0"/>
    <n v="79"/>
    <d v="1900-05-21T10:02:23"/>
    <n v="3"/>
    <x v="8"/>
    <d v="2024-05-11T00:00:00"/>
    <x v="3"/>
  </r>
  <r>
    <s v="ID3420"/>
    <d v="2024-05-12T00:00:00"/>
    <x v="2"/>
    <x v="1"/>
    <s v="N"/>
    <x v="1"/>
    <s v=""/>
    <d v="1900-05-21T11:02:23"/>
    <s v=""/>
    <x v="8"/>
    <d v="2024-05-12T00:00:00"/>
    <x v="3"/>
  </r>
  <r>
    <s v="ID3421"/>
    <d v="2024-05-13T00:00:00"/>
    <x v="1"/>
    <x v="2"/>
    <s v="Y"/>
    <x v="0"/>
    <n v="69"/>
    <d v="1900-05-21T12:02:23"/>
    <n v="5"/>
    <x v="8"/>
    <d v="2024-05-13T00:00:00"/>
    <x v="3"/>
  </r>
  <r>
    <s v="ID3422"/>
    <d v="2024-05-14T00:00:00"/>
    <x v="2"/>
    <x v="4"/>
    <s v="Y"/>
    <x v="0"/>
    <n v="49"/>
    <d v="1900-05-21T13:02:23"/>
    <n v="2"/>
    <x v="8"/>
    <d v="2024-05-14T00:00:00"/>
    <x v="3"/>
  </r>
  <r>
    <s v="ID3423"/>
    <d v="2024-05-15T00:00:00"/>
    <x v="1"/>
    <x v="4"/>
    <s v="Y"/>
    <x v="0"/>
    <n v="80"/>
    <d v="1900-05-21T14:02:23"/>
    <n v="4"/>
    <x v="8"/>
    <d v="2024-05-15T00:00:00"/>
    <x v="3"/>
  </r>
  <r>
    <s v="ID3424"/>
    <d v="2024-05-16T00:00:00"/>
    <x v="1"/>
    <x v="0"/>
    <s v="Y"/>
    <x v="0"/>
    <n v="101"/>
    <d v="1900-05-21T15:02:23"/>
    <n v="5"/>
    <x v="8"/>
    <d v="2024-05-16T00:00:00"/>
    <x v="3"/>
  </r>
  <r>
    <s v="ID3425"/>
    <d v="2024-05-17T00:00:00"/>
    <x v="1"/>
    <x v="3"/>
    <s v="Y"/>
    <x v="0"/>
    <n v="99"/>
    <d v="1900-05-21T16:02:23"/>
    <n v="5"/>
    <x v="8"/>
    <d v="2024-05-17T00:00:00"/>
    <x v="3"/>
  </r>
  <r>
    <s v="ID3426"/>
    <d v="2024-05-18T00:00:00"/>
    <x v="0"/>
    <x v="4"/>
    <s v="Y"/>
    <x v="0"/>
    <n v="111"/>
    <d v="1900-05-21T17:02:23"/>
    <n v="5"/>
    <x v="8"/>
    <d v="2024-05-18T00:00:00"/>
    <x v="3"/>
  </r>
  <r>
    <s v="ID3427"/>
    <d v="2024-05-19T00:00:00"/>
    <x v="5"/>
    <x v="0"/>
    <s v="N"/>
    <x v="1"/>
    <s v=""/>
    <d v="1900-05-21T18:02:23"/>
    <s v=""/>
    <x v="8"/>
    <d v="2024-05-19T00:00:00"/>
    <x v="3"/>
  </r>
  <r>
    <s v="ID3428"/>
    <d v="2024-05-20T00:00:00"/>
    <x v="6"/>
    <x v="3"/>
    <s v="Y"/>
    <x v="0"/>
    <n v="83"/>
    <d v="1900-05-21T19:02:23"/>
    <n v="5"/>
    <x v="8"/>
    <d v="2024-05-20T00:00:00"/>
    <x v="3"/>
  </r>
  <r>
    <s v="ID3429"/>
    <d v="2024-05-21T00:00:00"/>
    <x v="3"/>
    <x v="3"/>
    <s v="Y"/>
    <x v="0"/>
    <n v="14"/>
    <d v="1900-05-21T20:02:23"/>
    <n v="3"/>
    <x v="8"/>
    <d v="2024-05-21T00:00:00"/>
    <x v="3"/>
  </r>
  <r>
    <s v="ID3430"/>
    <d v="2024-05-22T00:00:00"/>
    <x v="2"/>
    <x v="0"/>
    <s v="Y"/>
    <x v="0"/>
    <n v="120"/>
    <d v="1900-05-21T21:02:23"/>
    <n v="3"/>
    <x v="8"/>
    <d v="2024-05-22T00:00:00"/>
    <x v="3"/>
  </r>
  <r>
    <s v="ID3431"/>
    <d v="2024-05-23T00:00:00"/>
    <x v="1"/>
    <x v="0"/>
    <s v="Y"/>
    <x v="0"/>
    <n v="38"/>
    <d v="1900-05-21T22:02:23"/>
    <n v="5"/>
    <x v="8"/>
    <d v="2024-05-23T00:00:00"/>
    <x v="3"/>
  </r>
  <r>
    <s v="ID3432"/>
    <d v="2024-05-24T00:00:00"/>
    <x v="7"/>
    <x v="4"/>
    <s v="Y"/>
    <x v="1"/>
    <n v="88"/>
    <d v="1900-05-21T23:02:23"/>
    <n v="1"/>
    <x v="8"/>
    <d v="2024-05-24T00:00:00"/>
    <x v="3"/>
  </r>
  <r>
    <s v="ID3433"/>
    <d v="2024-05-25T00:00:00"/>
    <x v="1"/>
    <x v="4"/>
    <s v="Y"/>
    <x v="0"/>
    <n v="26"/>
    <d v="1900-05-22T00:02:23"/>
    <n v="4"/>
    <x v="8"/>
    <d v="2024-05-25T00:00:00"/>
    <x v="3"/>
  </r>
  <r>
    <s v="ID3434"/>
    <d v="2024-05-26T00:00:00"/>
    <x v="7"/>
    <x v="1"/>
    <s v="Y"/>
    <x v="0"/>
    <n v="94"/>
    <d v="1900-05-22T01:02:23"/>
    <n v="3"/>
    <x v="8"/>
    <d v="2024-05-26T00:00:00"/>
    <x v="3"/>
  </r>
  <r>
    <s v="ID3435"/>
    <d v="2024-05-27T00:00:00"/>
    <x v="4"/>
    <x v="3"/>
    <s v="N"/>
    <x v="1"/>
    <s v=""/>
    <d v="1900-05-22T02:02:23"/>
    <s v=""/>
    <x v="8"/>
    <d v="2024-05-27T00:00:00"/>
    <x v="3"/>
  </r>
  <r>
    <s v="ID3436"/>
    <d v="2024-05-28T00:00:00"/>
    <x v="7"/>
    <x v="2"/>
    <s v="N"/>
    <x v="1"/>
    <s v=""/>
    <d v="1900-05-22T03:02:23"/>
    <s v=""/>
    <x v="8"/>
    <d v="2024-05-28T00:00:00"/>
    <x v="3"/>
  </r>
  <r>
    <s v="ID3437"/>
    <d v="2024-05-29T00:00:00"/>
    <x v="2"/>
    <x v="3"/>
    <s v="Y"/>
    <x v="0"/>
    <n v="29"/>
    <d v="1900-05-22T04:02:23"/>
    <n v="3"/>
    <x v="8"/>
    <d v="2024-05-29T00:00:00"/>
    <x v="3"/>
  </r>
  <r>
    <s v="ID3438"/>
    <d v="2024-05-30T00:00:00"/>
    <x v="5"/>
    <x v="3"/>
    <s v="Y"/>
    <x v="0"/>
    <n v="49"/>
    <d v="1900-05-22T05:02:23"/>
    <n v="3"/>
    <x v="8"/>
    <d v="2024-05-30T00:00:00"/>
    <x v="3"/>
  </r>
  <r>
    <s v="ID3439"/>
    <d v="2024-05-31T00:00:00"/>
    <x v="0"/>
    <x v="1"/>
    <s v="Y"/>
    <x v="0"/>
    <n v="104"/>
    <d v="1900-05-22T06:02:23"/>
    <n v="4"/>
    <x v="8"/>
    <d v="2024-05-31T00:00:00"/>
    <x v="3"/>
  </r>
  <r>
    <s v="ID3440"/>
    <d v="2024-06-01T00:00:00"/>
    <x v="1"/>
    <x v="3"/>
    <s v="Y"/>
    <x v="0"/>
    <n v="62"/>
    <d v="1900-05-22T07:02:23"/>
    <n v="4"/>
    <x v="8"/>
    <d v="2024-06-01T00:00:00"/>
    <x v="3"/>
  </r>
  <r>
    <s v="ID3441"/>
    <d v="2024-06-02T00:00:00"/>
    <x v="1"/>
    <x v="3"/>
    <s v="Y"/>
    <x v="0"/>
    <n v="123"/>
    <d v="1900-05-22T08:02:23"/>
    <n v="5"/>
    <x v="8"/>
    <d v="2024-06-02T00:00:00"/>
    <x v="3"/>
  </r>
  <r>
    <s v="ID3442"/>
    <d v="2024-06-03T00:00:00"/>
    <x v="1"/>
    <x v="0"/>
    <s v="Y"/>
    <x v="0"/>
    <n v="114"/>
    <d v="1900-05-22T09:02:23"/>
    <n v="5"/>
    <x v="8"/>
    <d v="2024-06-03T00:00:00"/>
    <x v="3"/>
  </r>
  <r>
    <s v="ID3443"/>
    <d v="2024-06-04T00:00:00"/>
    <x v="1"/>
    <x v="0"/>
    <s v="N"/>
    <x v="1"/>
    <s v=""/>
    <d v="1900-05-22T10:02:23"/>
    <s v=""/>
    <x v="8"/>
    <d v="2024-06-04T00:00:00"/>
    <x v="3"/>
  </r>
  <r>
    <s v="ID3444"/>
    <d v="2024-06-05T00:00:00"/>
    <x v="4"/>
    <x v="3"/>
    <s v="Y"/>
    <x v="0"/>
    <n v="12"/>
    <d v="1900-05-22T11:02:23"/>
    <n v="4"/>
    <x v="8"/>
    <d v="2024-06-05T00:00:00"/>
    <x v="3"/>
  </r>
  <r>
    <s v="ID3445"/>
    <d v="2024-06-06T00:00:00"/>
    <x v="4"/>
    <x v="2"/>
    <s v="Y"/>
    <x v="0"/>
    <n v="116"/>
    <d v="1900-05-22T12:02:23"/>
    <n v="4"/>
    <x v="8"/>
    <d v="2024-06-06T00:00:00"/>
    <x v="3"/>
  </r>
  <r>
    <s v="ID3446"/>
    <d v="2024-06-07T00:00:00"/>
    <x v="1"/>
    <x v="2"/>
    <s v="Y"/>
    <x v="0"/>
    <n v="31"/>
    <d v="1900-05-22T13:02:23"/>
    <n v="2"/>
    <x v="8"/>
    <d v="2024-06-07T00:00:00"/>
    <x v="3"/>
  </r>
  <r>
    <s v="ID3447"/>
    <d v="2024-06-08T00:00:00"/>
    <x v="1"/>
    <x v="0"/>
    <s v="N"/>
    <x v="1"/>
    <s v=""/>
    <d v="1900-05-22T14:02:23"/>
    <s v=""/>
    <x v="8"/>
    <d v="2024-06-08T00:00:00"/>
    <x v="3"/>
  </r>
  <r>
    <s v="ID3448"/>
    <d v="2024-06-09T00:00:00"/>
    <x v="6"/>
    <x v="2"/>
    <s v="Y"/>
    <x v="0"/>
    <n v="39"/>
    <d v="1900-05-22T15:02:23"/>
    <n v="3"/>
    <x v="8"/>
    <d v="2024-06-09T00:00:00"/>
    <x v="3"/>
  </r>
  <r>
    <s v="ID3449"/>
    <d v="2024-06-10T00:00:00"/>
    <x v="7"/>
    <x v="2"/>
    <s v="Y"/>
    <x v="0"/>
    <n v="81"/>
    <d v="1900-05-22T16:02:23"/>
    <n v="4"/>
    <x v="8"/>
    <d v="2024-06-10T00:00:00"/>
    <x v="3"/>
  </r>
  <r>
    <s v="ID3450"/>
    <d v="2024-06-11T00:00:00"/>
    <x v="6"/>
    <x v="2"/>
    <s v="Y"/>
    <x v="0"/>
    <n v="34"/>
    <d v="1900-05-22T17:02:23"/>
    <n v="3"/>
    <x v="8"/>
    <d v="2024-06-11T00:00:00"/>
    <x v="3"/>
  </r>
  <r>
    <s v="ID3451"/>
    <d v="2024-06-12T00:00:00"/>
    <x v="4"/>
    <x v="1"/>
    <s v="Y"/>
    <x v="0"/>
    <n v="33"/>
    <d v="1900-05-22T18:02:23"/>
    <n v="3"/>
    <x v="8"/>
    <d v="2024-06-12T00:00:00"/>
    <x v="3"/>
  </r>
  <r>
    <s v="ID3452"/>
    <d v="2024-06-13T00:00:00"/>
    <x v="1"/>
    <x v="1"/>
    <s v="Y"/>
    <x v="0"/>
    <n v="37"/>
    <d v="1900-05-22T19:02:23"/>
    <n v="1"/>
    <x v="8"/>
    <d v="2024-06-13T00:00:00"/>
    <x v="3"/>
  </r>
  <r>
    <s v="ID3453"/>
    <d v="2024-06-14T00:00:00"/>
    <x v="5"/>
    <x v="4"/>
    <s v="Y"/>
    <x v="0"/>
    <n v="92"/>
    <d v="1900-05-22T20:02:23"/>
    <n v="2"/>
    <x v="9"/>
    <d v="2024-06-14T00:00:00"/>
    <x v="4"/>
  </r>
  <r>
    <s v="ID3454"/>
    <d v="2024-06-15T00:00:00"/>
    <x v="4"/>
    <x v="2"/>
    <s v="Y"/>
    <x v="0"/>
    <n v="117"/>
    <d v="1900-05-22T21:02:23"/>
    <n v="3"/>
    <x v="9"/>
    <d v="2024-06-15T00:00:00"/>
    <x v="4"/>
  </r>
  <r>
    <s v="ID3455"/>
    <d v="2024-06-16T00:00:00"/>
    <x v="1"/>
    <x v="4"/>
    <s v="Y"/>
    <x v="0"/>
    <n v="53"/>
    <d v="1900-05-22T22:02:23"/>
    <n v="3"/>
    <x v="9"/>
    <d v="2024-06-16T00:00:00"/>
    <x v="4"/>
  </r>
  <r>
    <s v="ID3456"/>
    <d v="2024-06-17T00:00:00"/>
    <x v="2"/>
    <x v="0"/>
    <s v="Y"/>
    <x v="0"/>
    <n v="61"/>
    <d v="1900-05-22T23:02:23"/>
    <n v="5"/>
    <x v="9"/>
    <d v="2024-06-17T00:00:00"/>
    <x v="4"/>
  </r>
  <r>
    <s v="ID3457"/>
    <d v="2024-06-18T00:00:00"/>
    <x v="6"/>
    <x v="1"/>
    <s v="N"/>
    <x v="1"/>
    <s v=""/>
    <d v="1900-05-23T00:02:23"/>
    <s v=""/>
    <x v="9"/>
    <d v="2024-06-18T00:00:00"/>
    <x v="4"/>
  </r>
  <r>
    <s v="ID3458"/>
    <d v="2024-06-19T00:00:00"/>
    <x v="0"/>
    <x v="1"/>
    <s v="Y"/>
    <x v="0"/>
    <n v="72"/>
    <d v="1900-05-23T01:02:23"/>
    <n v="4"/>
    <x v="9"/>
    <d v="2024-06-19T00:00:00"/>
    <x v="4"/>
  </r>
  <r>
    <s v="ID3459"/>
    <d v="2024-06-20T00:00:00"/>
    <x v="7"/>
    <x v="2"/>
    <s v="N"/>
    <x v="1"/>
    <s v=""/>
    <d v="1900-05-23T02:02:23"/>
    <s v=""/>
    <x v="9"/>
    <d v="2024-06-20T00:00:00"/>
    <x v="4"/>
  </r>
  <r>
    <s v="ID3460"/>
    <d v="2024-06-21T00:00:00"/>
    <x v="3"/>
    <x v="3"/>
    <s v="Y"/>
    <x v="0"/>
    <n v="82"/>
    <d v="1900-05-23T03:02:23"/>
    <n v="3"/>
    <x v="9"/>
    <d v="2024-06-21T00:00:00"/>
    <x v="4"/>
  </r>
  <r>
    <s v="ID3461"/>
    <d v="2024-06-22T00:00:00"/>
    <x v="6"/>
    <x v="2"/>
    <s v="Y"/>
    <x v="0"/>
    <n v="86"/>
    <d v="1900-05-23T04:02:23"/>
    <n v="5"/>
    <x v="9"/>
    <d v="2024-06-22T00:00:00"/>
    <x v="4"/>
  </r>
  <r>
    <s v="ID3462"/>
    <d v="2024-06-23T00:00:00"/>
    <x v="1"/>
    <x v="1"/>
    <s v="Y"/>
    <x v="0"/>
    <n v="35"/>
    <d v="1900-05-23T05:02:23"/>
    <n v="3"/>
    <x v="9"/>
    <d v="2024-06-23T00:00:00"/>
    <x v="4"/>
  </r>
  <r>
    <s v="ID3463"/>
    <d v="2024-06-24T00:00:00"/>
    <x v="3"/>
    <x v="4"/>
    <s v="Y"/>
    <x v="0"/>
    <n v="83"/>
    <d v="1900-05-23T06:02:23"/>
    <n v="5"/>
    <x v="9"/>
    <d v="2024-06-24T00:00:00"/>
    <x v="4"/>
  </r>
  <r>
    <s v="ID3464"/>
    <d v="2024-06-25T00:00:00"/>
    <x v="2"/>
    <x v="3"/>
    <s v="Y"/>
    <x v="0"/>
    <n v="42"/>
    <d v="1900-05-23T07:02:23"/>
    <n v="4"/>
    <x v="9"/>
    <d v="2024-06-25T00:00:00"/>
    <x v="4"/>
  </r>
  <r>
    <s v="ID3465"/>
    <d v="2024-06-26T00:00:00"/>
    <x v="2"/>
    <x v="1"/>
    <s v="Y"/>
    <x v="0"/>
    <n v="82"/>
    <d v="1900-05-23T08:02:23"/>
    <n v="5"/>
    <x v="9"/>
    <d v="2024-06-26T00:00:00"/>
    <x v="4"/>
  </r>
  <r>
    <s v="ID3466"/>
    <d v="2024-06-27T00:00:00"/>
    <x v="0"/>
    <x v="1"/>
    <s v="Y"/>
    <x v="0"/>
    <n v="42"/>
    <d v="1900-05-23T09:02:23"/>
    <n v="4"/>
    <x v="9"/>
    <d v="2024-06-27T00:00:00"/>
    <x v="4"/>
  </r>
  <r>
    <s v="ID3467"/>
    <d v="2024-06-28T00:00:00"/>
    <x v="4"/>
    <x v="4"/>
    <s v="N"/>
    <x v="1"/>
    <s v=""/>
    <d v="1900-05-23T10:02:23"/>
    <s v=""/>
    <x v="9"/>
    <d v="2024-06-28T00:00:00"/>
    <x v="4"/>
  </r>
  <r>
    <s v="ID3468"/>
    <d v="2024-06-29T00:00:00"/>
    <x v="1"/>
    <x v="2"/>
    <s v="Y"/>
    <x v="1"/>
    <n v="106"/>
    <d v="1900-05-23T11:02:23"/>
    <n v="3"/>
    <x v="9"/>
    <d v="2024-06-29T00:00:00"/>
    <x v="4"/>
  </r>
  <r>
    <s v="ID3469"/>
    <d v="2024-06-30T00:00:00"/>
    <x v="5"/>
    <x v="4"/>
    <s v="N"/>
    <x v="1"/>
    <s v=""/>
    <d v="1900-05-23T12:02:23"/>
    <s v=""/>
    <x v="9"/>
    <d v="2024-06-30T00:00:00"/>
    <x v="4"/>
  </r>
  <r>
    <s v="ID3470"/>
    <d v="2024-07-01T00:00:00"/>
    <x v="0"/>
    <x v="3"/>
    <s v="Y"/>
    <x v="0"/>
    <n v="89"/>
    <d v="1900-05-23T13:02:23"/>
    <n v="4"/>
    <x v="9"/>
    <d v="2024-07-01T00:00:00"/>
    <x v="4"/>
  </r>
  <r>
    <s v="ID3471"/>
    <d v="2024-07-02T00:00:00"/>
    <x v="3"/>
    <x v="1"/>
    <s v="N"/>
    <x v="1"/>
    <s v=""/>
    <d v="1900-05-23T14:02:23"/>
    <s v=""/>
    <x v="9"/>
    <d v="2024-07-02T00:00:00"/>
    <x v="4"/>
  </r>
  <r>
    <s v="ID3472"/>
    <d v="2024-07-03T00:00:00"/>
    <x v="1"/>
    <x v="2"/>
    <s v="Y"/>
    <x v="0"/>
    <n v="112"/>
    <d v="1900-05-23T15:02:23"/>
    <n v="4"/>
    <x v="9"/>
    <d v="2024-07-03T00:00:00"/>
    <x v="4"/>
  </r>
  <r>
    <s v="ID3473"/>
    <d v="2024-07-04T00:00:00"/>
    <x v="6"/>
    <x v="2"/>
    <s v="Y"/>
    <x v="0"/>
    <n v="67"/>
    <d v="1900-05-23T16:02:23"/>
    <n v="4"/>
    <x v="9"/>
    <d v="2024-07-04T00:00:00"/>
    <x v="4"/>
  </r>
  <r>
    <s v="ID3474"/>
    <d v="2024-07-05T00:00:00"/>
    <x v="5"/>
    <x v="4"/>
    <s v="Y"/>
    <x v="0"/>
    <n v="77"/>
    <d v="1900-05-23T17:02:23"/>
    <n v="5"/>
    <x v="9"/>
    <d v="2024-07-05T00:00:00"/>
    <x v="4"/>
  </r>
  <r>
    <s v="ID3475"/>
    <d v="2024-07-06T00:00:00"/>
    <x v="6"/>
    <x v="2"/>
    <s v="Y"/>
    <x v="0"/>
    <n v="54"/>
    <d v="1900-05-23T18:02:23"/>
    <n v="5"/>
    <x v="9"/>
    <d v="2024-07-06T00:00:00"/>
    <x v="4"/>
  </r>
  <r>
    <s v="ID3476"/>
    <d v="2024-07-07T00:00:00"/>
    <x v="7"/>
    <x v="3"/>
    <s v="Y"/>
    <x v="0"/>
    <n v="83"/>
    <d v="1900-05-23T19:02:23"/>
    <n v="3"/>
    <x v="9"/>
    <d v="2024-07-07T00:00:00"/>
    <x v="4"/>
  </r>
  <r>
    <s v="ID3477"/>
    <d v="2024-07-08T00:00:00"/>
    <x v="4"/>
    <x v="2"/>
    <s v="Y"/>
    <x v="0"/>
    <n v="56"/>
    <d v="1900-05-23T20:02:23"/>
    <n v="5"/>
    <x v="9"/>
    <d v="2024-07-08T00:00:00"/>
    <x v="4"/>
  </r>
  <r>
    <s v="ID3478"/>
    <d v="2024-07-09T00:00:00"/>
    <x v="3"/>
    <x v="2"/>
    <s v="N"/>
    <x v="1"/>
    <s v=""/>
    <d v="1900-05-23T21:02:23"/>
    <s v=""/>
    <x v="9"/>
    <d v="2024-07-09T00:00:00"/>
    <x v="4"/>
  </r>
  <r>
    <s v="ID3479"/>
    <d v="2024-07-10T00:00:00"/>
    <x v="5"/>
    <x v="2"/>
    <s v="Y"/>
    <x v="1"/>
    <n v="19"/>
    <d v="1900-05-23T22:02:23"/>
    <n v="2"/>
    <x v="9"/>
    <d v="2024-07-10T00:00:00"/>
    <x v="4"/>
  </r>
  <r>
    <s v="ID3480"/>
    <d v="2024-07-11T00:00:00"/>
    <x v="2"/>
    <x v="3"/>
    <s v="N"/>
    <x v="1"/>
    <s v=""/>
    <d v="1900-05-23T23:02:23"/>
    <s v=""/>
    <x v="9"/>
    <d v="2024-07-11T00:00:00"/>
    <x v="4"/>
  </r>
  <r>
    <s v="ID3481"/>
    <d v="2024-07-12T00:00:00"/>
    <x v="6"/>
    <x v="4"/>
    <s v="Y"/>
    <x v="0"/>
    <n v="47"/>
    <d v="1900-05-24T00:02:23"/>
    <n v="4"/>
    <x v="9"/>
    <d v="2024-07-12T00:00:00"/>
    <x v="4"/>
  </r>
  <r>
    <s v="ID3482"/>
    <d v="2024-07-13T00:00:00"/>
    <x v="0"/>
    <x v="2"/>
    <s v="Y"/>
    <x v="0"/>
    <n v="89"/>
    <d v="1900-05-24T01:02:23"/>
    <n v="1"/>
    <x v="9"/>
    <d v="2024-07-13T00:00:00"/>
    <x v="4"/>
  </r>
  <r>
    <s v="ID3483"/>
    <d v="2024-07-14T00:00:00"/>
    <x v="5"/>
    <x v="4"/>
    <s v="N"/>
    <x v="1"/>
    <s v=""/>
    <d v="1900-05-24T02:02:23"/>
    <s v=""/>
    <x v="9"/>
    <d v="2024-07-14T00:00:00"/>
    <x v="4"/>
  </r>
  <r>
    <s v="ID3484"/>
    <d v="2024-07-15T00:00:00"/>
    <x v="6"/>
    <x v="2"/>
    <s v="Y"/>
    <x v="0"/>
    <n v="44"/>
    <d v="1900-05-24T03:02:23"/>
    <n v="3"/>
    <x v="9"/>
    <d v="2024-07-15T00:00:00"/>
    <x v="4"/>
  </r>
  <r>
    <s v="ID3485"/>
    <d v="2024-07-16T00:00:00"/>
    <x v="1"/>
    <x v="2"/>
    <s v="Y"/>
    <x v="0"/>
    <n v="91"/>
    <d v="1900-05-24T04:02:23"/>
    <n v="5"/>
    <x v="9"/>
    <d v="2024-07-16T00:00:00"/>
    <x v="4"/>
  </r>
  <r>
    <s v="ID3486"/>
    <d v="2024-07-17T00:00:00"/>
    <x v="3"/>
    <x v="3"/>
    <s v="N"/>
    <x v="1"/>
    <s v=""/>
    <d v="1900-05-24T05:02:23"/>
    <s v=""/>
    <x v="9"/>
    <d v="2024-07-17T00:00:00"/>
    <x v="4"/>
  </r>
  <r>
    <s v="ID3487"/>
    <d v="2024-07-18T00:00:00"/>
    <x v="6"/>
    <x v="2"/>
    <s v="Y"/>
    <x v="0"/>
    <n v="75"/>
    <d v="1900-05-24T06:02:23"/>
    <n v="4"/>
    <x v="9"/>
    <d v="2024-07-18T00:00:00"/>
    <x v="4"/>
  </r>
  <r>
    <s v="ID3488"/>
    <d v="2024-07-19T00:00:00"/>
    <x v="3"/>
    <x v="0"/>
    <s v="Y"/>
    <x v="0"/>
    <n v="62"/>
    <d v="1900-05-24T07:02:23"/>
    <n v="4"/>
    <x v="9"/>
    <d v="2024-07-19T00:00:00"/>
    <x v="4"/>
  </r>
  <r>
    <s v="ID3489"/>
    <d v="2024-07-20T00:00:00"/>
    <x v="6"/>
    <x v="1"/>
    <s v="Y"/>
    <x v="0"/>
    <n v="31"/>
    <d v="1900-05-24T08:02:23"/>
    <n v="4"/>
    <x v="9"/>
    <d v="2024-07-20T00:00:00"/>
    <x v="4"/>
  </r>
  <r>
    <s v="ID3490"/>
    <d v="2024-07-21T00:00:00"/>
    <x v="7"/>
    <x v="0"/>
    <s v="Y"/>
    <x v="0"/>
    <n v="122"/>
    <d v="1900-05-24T09:02:23"/>
    <n v="1"/>
    <x v="9"/>
    <d v="2024-07-21T00:00:00"/>
    <x v="4"/>
  </r>
  <r>
    <s v="ID3491"/>
    <d v="2024-07-22T00:00:00"/>
    <x v="6"/>
    <x v="1"/>
    <s v="Y"/>
    <x v="0"/>
    <n v="80"/>
    <d v="1900-05-24T10:02:23"/>
    <n v="3"/>
    <x v="9"/>
    <d v="2024-07-22T00:00:00"/>
    <x v="4"/>
  </r>
  <r>
    <s v="ID3492"/>
    <d v="2024-07-23T00:00:00"/>
    <x v="5"/>
    <x v="1"/>
    <s v="Y"/>
    <x v="0"/>
    <n v="105"/>
    <d v="1900-05-24T11:02:23"/>
    <n v="5"/>
    <x v="9"/>
    <d v="2024-07-23T00:00:00"/>
    <x v="4"/>
  </r>
  <r>
    <s v="ID3493"/>
    <d v="2024-07-24T00:00:00"/>
    <x v="3"/>
    <x v="4"/>
    <s v="Y"/>
    <x v="0"/>
    <n v="91"/>
    <d v="1900-05-24T12:02:23"/>
    <n v="3"/>
    <x v="9"/>
    <d v="2024-07-24T00:00:00"/>
    <x v="4"/>
  </r>
  <r>
    <s v="ID3494"/>
    <d v="2024-07-25T00:00:00"/>
    <x v="3"/>
    <x v="2"/>
    <s v="Y"/>
    <x v="0"/>
    <n v="66"/>
    <d v="1900-05-24T13:02:23"/>
    <n v="4"/>
    <x v="9"/>
    <d v="2024-07-25T00:00:00"/>
    <x v="4"/>
  </r>
  <r>
    <s v="ID3495"/>
    <d v="2024-07-26T00:00:00"/>
    <x v="6"/>
    <x v="2"/>
    <s v="Y"/>
    <x v="0"/>
    <n v="26"/>
    <d v="1900-05-24T14:02:23"/>
    <n v="3"/>
    <x v="9"/>
    <d v="2024-07-26T00:00:00"/>
    <x v="4"/>
  </r>
  <r>
    <s v="ID3496"/>
    <d v="2024-07-27T00:00:00"/>
    <x v="2"/>
    <x v="2"/>
    <s v="Y"/>
    <x v="0"/>
    <n v="72"/>
    <d v="1900-05-24T15:02:23"/>
    <n v="3"/>
    <x v="9"/>
    <d v="2024-07-27T00:00:00"/>
    <x v="4"/>
  </r>
  <r>
    <s v="ID3497"/>
    <d v="2024-07-28T00:00:00"/>
    <x v="0"/>
    <x v="1"/>
    <s v="Y"/>
    <x v="0"/>
    <n v="71"/>
    <d v="1900-05-24T16:02:23"/>
    <n v="3"/>
    <x v="9"/>
    <d v="2024-07-28T00:00:00"/>
    <x v="4"/>
  </r>
  <r>
    <s v="ID3498"/>
    <d v="2024-07-29T00:00:00"/>
    <x v="4"/>
    <x v="0"/>
    <s v="N"/>
    <x v="1"/>
    <s v=""/>
    <d v="1900-05-24T17:02:23"/>
    <s v=""/>
    <x v="9"/>
    <d v="2024-07-29T00:00:00"/>
    <x v="4"/>
  </r>
  <r>
    <s v="ID3499"/>
    <d v="2024-07-30T00:00:00"/>
    <x v="5"/>
    <x v="3"/>
    <s v="Y"/>
    <x v="0"/>
    <n v="115"/>
    <d v="1900-05-24T18:02:23"/>
    <n v="5"/>
    <x v="9"/>
    <d v="2024-07-30T00:00:00"/>
    <x v="4"/>
  </r>
  <r>
    <s v="ID3500"/>
    <d v="2024-07-31T00:00:00"/>
    <x v="7"/>
    <x v="3"/>
    <s v="Y"/>
    <x v="0"/>
    <n v="69"/>
    <d v="1900-05-24T19:02:23"/>
    <n v="2"/>
    <x v="9"/>
    <d v="2024-07-31T00:00:00"/>
    <x v="4"/>
  </r>
  <r>
    <s v="ID3501"/>
    <d v="2024-08-01T00:00:00"/>
    <x v="5"/>
    <x v="4"/>
    <s v="Y"/>
    <x v="0"/>
    <n v="30"/>
    <d v="1900-05-24T20:02:23"/>
    <n v="4"/>
    <x v="9"/>
    <d v="2024-08-01T00:00:00"/>
    <x v="4"/>
  </r>
  <r>
    <s v="ID3502"/>
    <d v="2024-08-02T00:00:00"/>
    <x v="2"/>
    <x v="0"/>
    <s v="Y"/>
    <x v="0"/>
    <n v="85"/>
    <d v="1900-05-24T21:02:23"/>
    <n v="3"/>
    <x v="9"/>
    <d v="2024-08-02T00:00:00"/>
    <x v="4"/>
  </r>
  <r>
    <s v="ID3503"/>
    <d v="2024-08-03T00:00:00"/>
    <x v="3"/>
    <x v="3"/>
    <s v="Y"/>
    <x v="0"/>
    <n v="54"/>
    <d v="1900-05-24T22:02:23"/>
    <n v="4"/>
    <x v="9"/>
    <d v="2024-08-03T00:00:00"/>
    <x v="4"/>
  </r>
  <r>
    <s v="ID3504"/>
    <d v="2024-08-04T00:00:00"/>
    <x v="7"/>
    <x v="0"/>
    <s v="N"/>
    <x v="1"/>
    <s v=""/>
    <d v="1900-05-24T23:02:23"/>
    <s v=""/>
    <x v="9"/>
    <d v="2024-08-04T00:00:00"/>
    <x v="4"/>
  </r>
  <r>
    <s v="ID3505"/>
    <d v="2024-08-05T00:00:00"/>
    <x v="0"/>
    <x v="0"/>
    <s v="N"/>
    <x v="1"/>
    <s v=""/>
    <d v="1900-05-25T00:02:23"/>
    <s v=""/>
    <x v="9"/>
    <d v="2024-08-05T00:00:00"/>
    <x v="4"/>
  </r>
  <r>
    <s v="ID3506"/>
    <d v="2024-08-06T00:00:00"/>
    <x v="4"/>
    <x v="1"/>
    <s v="Y"/>
    <x v="0"/>
    <n v="122"/>
    <d v="1900-05-25T01:02:23"/>
    <n v="3"/>
    <x v="9"/>
    <d v="2024-08-06T00:00:00"/>
    <x v="4"/>
  </r>
  <r>
    <s v="ID3507"/>
    <d v="2024-08-07T00:00:00"/>
    <x v="6"/>
    <x v="3"/>
    <s v="Y"/>
    <x v="0"/>
    <n v="48"/>
    <d v="1900-05-25T02:02:23"/>
    <n v="3"/>
    <x v="9"/>
    <d v="2024-08-07T00:00:00"/>
    <x v="4"/>
  </r>
  <r>
    <s v="ID3508"/>
    <d v="2024-08-08T00:00:00"/>
    <x v="4"/>
    <x v="4"/>
    <s v="Y"/>
    <x v="0"/>
    <n v="13"/>
    <d v="1900-05-25T03:02:23"/>
    <n v="1"/>
    <x v="9"/>
    <d v="2024-08-08T00:00:00"/>
    <x v="4"/>
  </r>
  <r>
    <s v="ID3509"/>
    <d v="2024-08-09T00:00:00"/>
    <x v="0"/>
    <x v="3"/>
    <s v="Y"/>
    <x v="0"/>
    <n v="23"/>
    <d v="1900-05-25T04:02:23"/>
    <n v="3"/>
    <x v="9"/>
    <d v="2024-08-09T00:00:00"/>
    <x v="4"/>
  </r>
  <r>
    <s v="ID3510"/>
    <d v="2024-08-10T00:00:00"/>
    <x v="7"/>
    <x v="4"/>
    <s v="Y"/>
    <x v="0"/>
    <n v="13"/>
    <d v="1900-05-25T05:02:23"/>
    <n v="4"/>
    <x v="9"/>
    <d v="2024-08-10T00:00:00"/>
    <x v="4"/>
  </r>
  <r>
    <s v="ID3511"/>
    <d v="2024-08-11T00:00:00"/>
    <x v="4"/>
    <x v="1"/>
    <s v="Y"/>
    <x v="0"/>
    <n v="16"/>
    <d v="1900-05-25T06:02:23"/>
    <n v="3"/>
    <x v="9"/>
    <d v="2024-08-11T00:00:00"/>
    <x v="4"/>
  </r>
  <r>
    <s v="ID3512"/>
    <d v="2024-08-12T00:00:00"/>
    <x v="4"/>
    <x v="0"/>
    <s v="N"/>
    <x v="1"/>
    <s v=""/>
    <d v="1900-05-25T07:02:23"/>
    <s v=""/>
    <x v="9"/>
    <d v="2024-08-12T00:00:00"/>
    <x v="4"/>
  </r>
  <r>
    <s v="ID3513"/>
    <d v="2024-08-13T00:00:00"/>
    <x v="1"/>
    <x v="4"/>
    <s v="Y"/>
    <x v="0"/>
    <n v="49"/>
    <d v="1900-05-25T08:02:23"/>
    <n v="3"/>
    <x v="9"/>
    <d v="2024-08-13T00:00:00"/>
    <x v="4"/>
  </r>
  <r>
    <s v="ID3514"/>
    <d v="2024-08-14T00:00:00"/>
    <x v="1"/>
    <x v="0"/>
    <s v="Y"/>
    <x v="0"/>
    <n v="76"/>
    <d v="1900-05-25T09:02:23"/>
    <n v="3"/>
    <x v="9"/>
    <d v="2024-08-14T00:00:00"/>
    <x v="4"/>
  </r>
  <r>
    <s v="ID3515"/>
    <d v="2024-08-15T00:00:00"/>
    <x v="3"/>
    <x v="1"/>
    <s v="N"/>
    <x v="1"/>
    <s v=""/>
    <d v="1900-05-25T10:02:23"/>
    <s v=""/>
    <x v="9"/>
    <d v="2024-08-15T00:00:00"/>
    <x v="5"/>
  </r>
  <r>
    <s v="ID3516"/>
    <d v="2024-08-16T00:00:00"/>
    <x v="0"/>
    <x v="4"/>
    <s v="N"/>
    <x v="1"/>
    <s v=""/>
    <d v="1900-05-25T11:02:23"/>
    <s v=""/>
    <x v="9"/>
    <d v="2024-08-16T00:00:00"/>
    <x v="5"/>
  </r>
  <r>
    <s v="ID3517"/>
    <d v="2024-08-17T00:00:00"/>
    <x v="5"/>
    <x v="0"/>
    <s v="N"/>
    <x v="1"/>
    <s v=""/>
    <d v="1900-05-25T12:02:23"/>
    <s v=""/>
    <x v="9"/>
    <d v="2024-08-17T00:00:00"/>
    <x v="5"/>
  </r>
  <r>
    <s v="ID3518"/>
    <d v="2024-08-18T00:00:00"/>
    <x v="4"/>
    <x v="4"/>
    <s v="Y"/>
    <x v="0"/>
    <n v="43"/>
    <d v="1900-05-25T13:02:23"/>
    <n v="4"/>
    <x v="9"/>
    <d v="2024-08-18T00:00:00"/>
    <x v="5"/>
  </r>
  <r>
    <s v="ID3519"/>
    <d v="2024-08-19T00:00:00"/>
    <x v="6"/>
    <x v="4"/>
    <s v="Y"/>
    <x v="1"/>
    <n v="118"/>
    <d v="1900-05-25T14:02:23"/>
    <n v="5"/>
    <x v="9"/>
    <d v="2024-08-19T00:00:00"/>
    <x v="5"/>
  </r>
  <r>
    <s v="ID3520"/>
    <d v="2024-08-20T00:00:00"/>
    <x v="3"/>
    <x v="4"/>
    <s v="Y"/>
    <x v="0"/>
    <n v="57"/>
    <d v="1900-05-25T15:02:23"/>
    <n v="4"/>
    <x v="9"/>
    <d v="2024-08-20T00:00:00"/>
    <x v="5"/>
  </r>
  <r>
    <s v="ID3521"/>
    <d v="2024-08-21T00:00:00"/>
    <x v="0"/>
    <x v="3"/>
    <s v="Y"/>
    <x v="0"/>
    <n v="79"/>
    <d v="1900-05-25T16:02:23"/>
    <n v="2"/>
    <x v="9"/>
    <d v="2024-08-21T00:00:00"/>
    <x v="5"/>
  </r>
  <r>
    <s v="ID3522"/>
    <d v="2024-08-22T00:00:00"/>
    <x v="7"/>
    <x v="0"/>
    <s v="Y"/>
    <x v="0"/>
    <n v="39"/>
    <d v="1900-05-25T17:02:23"/>
    <n v="1"/>
    <x v="9"/>
    <d v="2024-08-22T00:00:00"/>
    <x v="5"/>
  </r>
  <r>
    <s v="ID3523"/>
    <d v="2024-08-23T00:00:00"/>
    <x v="3"/>
    <x v="3"/>
    <s v="Y"/>
    <x v="0"/>
    <n v="62"/>
    <d v="1900-05-25T18:02:23"/>
    <n v="4"/>
    <x v="9"/>
    <d v="2024-08-23T00:00:00"/>
    <x v="5"/>
  </r>
  <r>
    <s v="ID3524"/>
    <d v="2024-08-24T00:00:00"/>
    <x v="2"/>
    <x v="0"/>
    <s v="Y"/>
    <x v="0"/>
    <n v="38"/>
    <d v="1900-05-25T19:02:23"/>
    <n v="5"/>
    <x v="9"/>
    <d v="2024-08-24T00:00:00"/>
    <x v="5"/>
  </r>
  <r>
    <s v="ID3525"/>
    <d v="2024-08-25T00:00:00"/>
    <x v="2"/>
    <x v="1"/>
    <s v="Y"/>
    <x v="0"/>
    <n v="85"/>
    <d v="1900-05-25T20:02:23"/>
    <n v="5"/>
    <x v="9"/>
    <d v="2024-08-25T00:00:00"/>
    <x v="5"/>
  </r>
  <r>
    <s v="ID3526"/>
    <d v="2024-08-26T00:00:00"/>
    <x v="5"/>
    <x v="4"/>
    <s v="Y"/>
    <x v="0"/>
    <n v="56"/>
    <d v="1900-05-25T21:02:23"/>
    <n v="1"/>
    <x v="9"/>
    <d v="2024-08-26T00:00:00"/>
    <x v="5"/>
  </r>
  <r>
    <s v="ID3527"/>
    <d v="2024-08-27T00:00:00"/>
    <x v="0"/>
    <x v="0"/>
    <s v="Y"/>
    <x v="0"/>
    <n v="38"/>
    <d v="1900-05-25T22:02:23"/>
    <n v="1"/>
    <x v="9"/>
    <d v="2024-08-27T00:00:00"/>
    <x v="5"/>
  </r>
  <r>
    <s v="ID3528"/>
    <d v="2024-08-28T00:00:00"/>
    <x v="6"/>
    <x v="0"/>
    <s v="Y"/>
    <x v="0"/>
    <n v="21"/>
    <d v="1900-05-25T23:02:23"/>
    <n v="3"/>
    <x v="9"/>
    <d v="2024-08-28T00:00:00"/>
    <x v="5"/>
  </r>
  <r>
    <s v="ID3529"/>
    <d v="2024-08-29T00:00:00"/>
    <x v="2"/>
    <x v="4"/>
    <s v="Y"/>
    <x v="0"/>
    <n v="36"/>
    <d v="1900-05-26T00:02:23"/>
    <n v="1"/>
    <x v="9"/>
    <d v="2024-08-29T00:00:00"/>
    <x v="5"/>
  </r>
  <r>
    <s v="ID3530"/>
    <d v="2024-08-30T00:00:00"/>
    <x v="3"/>
    <x v="2"/>
    <s v="Y"/>
    <x v="0"/>
    <n v="77"/>
    <d v="1900-05-26T01:02:23"/>
    <n v="4"/>
    <x v="9"/>
    <d v="2024-08-30T00:00:00"/>
    <x v="5"/>
  </r>
  <r>
    <s v="ID3531"/>
    <d v="2024-08-31T00:00:00"/>
    <x v="3"/>
    <x v="0"/>
    <s v="Y"/>
    <x v="0"/>
    <n v="64"/>
    <d v="1900-05-26T02:02:23"/>
    <n v="3"/>
    <x v="9"/>
    <d v="2024-08-31T00:00:00"/>
    <x v="5"/>
  </r>
  <r>
    <s v="ID3532"/>
    <d v="2024-09-01T00:00:00"/>
    <x v="2"/>
    <x v="2"/>
    <s v="N"/>
    <x v="1"/>
    <s v=""/>
    <d v="1900-05-26T03:02:23"/>
    <s v=""/>
    <x v="9"/>
    <d v="2024-09-01T00:00:00"/>
    <x v="5"/>
  </r>
  <r>
    <s v="ID3533"/>
    <d v="2024-09-02T00:00:00"/>
    <x v="0"/>
    <x v="1"/>
    <s v="Y"/>
    <x v="0"/>
    <n v="72"/>
    <d v="1900-05-26T04:02:23"/>
    <n v="1"/>
    <x v="9"/>
    <d v="2024-09-02T00:00:00"/>
    <x v="5"/>
  </r>
  <r>
    <s v="ID3534"/>
    <d v="2024-09-03T00:00:00"/>
    <x v="2"/>
    <x v="1"/>
    <s v="Y"/>
    <x v="0"/>
    <n v="84"/>
    <d v="1900-05-26T05:02:23"/>
    <n v="4"/>
    <x v="9"/>
    <d v="2024-09-03T00:00:00"/>
    <x v="5"/>
  </r>
  <r>
    <s v="ID3535"/>
    <d v="2024-09-04T00:00:00"/>
    <x v="1"/>
    <x v="0"/>
    <s v="Y"/>
    <x v="0"/>
    <n v="59"/>
    <d v="1900-05-26T06:02:23"/>
    <n v="5"/>
    <x v="9"/>
    <d v="2024-09-04T00:00:00"/>
    <x v="5"/>
  </r>
  <r>
    <s v="ID3536"/>
    <d v="2024-09-05T00:00:00"/>
    <x v="0"/>
    <x v="3"/>
    <s v="Y"/>
    <x v="0"/>
    <n v="10"/>
    <d v="1900-05-26T07:02:23"/>
    <n v="3"/>
    <x v="9"/>
    <d v="2024-09-05T00:00:00"/>
    <x v="5"/>
  </r>
  <r>
    <s v="ID3537"/>
    <d v="2024-09-06T00:00:00"/>
    <x v="6"/>
    <x v="3"/>
    <s v="Y"/>
    <x v="0"/>
    <n v="64"/>
    <d v="1900-05-26T08:02:23"/>
    <n v="1"/>
    <x v="9"/>
    <d v="2024-09-06T00:00:00"/>
    <x v="5"/>
  </r>
  <r>
    <s v="ID3538"/>
    <d v="2024-09-07T00:00:00"/>
    <x v="7"/>
    <x v="3"/>
    <s v="Y"/>
    <x v="0"/>
    <n v="60"/>
    <d v="1900-05-26T09:02:23"/>
    <n v="3"/>
    <x v="9"/>
    <d v="2024-09-07T00:00:00"/>
    <x v="5"/>
  </r>
  <r>
    <s v="ID3539"/>
    <d v="2024-09-08T00:00:00"/>
    <x v="4"/>
    <x v="3"/>
    <s v="Y"/>
    <x v="0"/>
    <n v="44"/>
    <d v="1900-05-26T10:02:23"/>
    <n v="4"/>
    <x v="9"/>
    <d v="2024-09-08T00:00:00"/>
    <x v="5"/>
  </r>
  <r>
    <s v="ID3540"/>
    <d v="2024-09-09T00:00:00"/>
    <x v="7"/>
    <x v="3"/>
    <s v="N"/>
    <x v="1"/>
    <s v=""/>
    <d v="1900-05-26T11:02:23"/>
    <s v=""/>
    <x v="9"/>
    <d v="2024-09-09T00:00:00"/>
    <x v="5"/>
  </r>
  <r>
    <s v="ID3541"/>
    <d v="2024-09-10T00:00:00"/>
    <x v="1"/>
    <x v="2"/>
    <s v="N"/>
    <x v="1"/>
    <s v=""/>
    <d v="1900-05-26T12:02:23"/>
    <s v=""/>
    <x v="9"/>
    <d v="2024-09-10T00:00:00"/>
    <x v="5"/>
  </r>
  <r>
    <s v="ID3542"/>
    <d v="2024-09-11T00:00:00"/>
    <x v="5"/>
    <x v="0"/>
    <s v="Y"/>
    <x v="0"/>
    <n v="70"/>
    <d v="1900-05-26T13:02:23"/>
    <n v="2"/>
    <x v="9"/>
    <d v="2024-09-11T00:00:00"/>
    <x v="5"/>
  </r>
  <r>
    <s v="ID3543"/>
    <d v="2024-09-12T00:00:00"/>
    <x v="5"/>
    <x v="2"/>
    <s v="N"/>
    <x v="1"/>
    <s v=""/>
    <d v="1900-05-26T14:02:23"/>
    <s v=""/>
    <x v="9"/>
    <d v="2024-09-12T00:00:00"/>
    <x v="5"/>
  </r>
  <r>
    <s v="ID3544"/>
    <d v="2024-09-13T00:00:00"/>
    <x v="5"/>
    <x v="0"/>
    <s v="Y"/>
    <x v="0"/>
    <n v="51"/>
    <d v="1900-05-26T15:02:23"/>
    <n v="1"/>
    <x v="9"/>
    <d v="2024-09-13T00:00:00"/>
    <x v="5"/>
  </r>
  <r>
    <s v="ID3545"/>
    <d v="2024-09-14T00:00:00"/>
    <x v="4"/>
    <x v="1"/>
    <s v="Y"/>
    <x v="0"/>
    <n v="31"/>
    <d v="1900-05-26T16:02:23"/>
    <n v="5"/>
    <x v="9"/>
    <d v="2024-09-14T00:00:00"/>
    <x v="5"/>
  </r>
  <r>
    <s v="ID3546"/>
    <d v="2024-09-15T00:00:00"/>
    <x v="6"/>
    <x v="1"/>
    <s v="Y"/>
    <x v="0"/>
    <n v="51"/>
    <d v="1900-05-26T17:02:23"/>
    <n v="4"/>
    <x v="9"/>
    <d v="2024-09-15T00:00:00"/>
    <x v="5"/>
  </r>
  <r>
    <s v="ID3547"/>
    <d v="2024-09-16T00:00:00"/>
    <x v="1"/>
    <x v="2"/>
    <s v="Y"/>
    <x v="0"/>
    <n v="36"/>
    <d v="1900-05-26T18:02:23"/>
    <n v="1"/>
    <x v="9"/>
    <d v="2024-09-16T00:00:00"/>
    <x v="5"/>
  </r>
  <r>
    <s v="ID3548"/>
    <d v="2024-09-17T00:00:00"/>
    <x v="7"/>
    <x v="3"/>
    <s v="Y"/>
    <x v="1"/>
    <n v="18"/>
    <d v="1900-05-26T19:02:23"/>
    <n v="5"/>
    <x v="9"/>
    <d v="2024-09-17T00:00:00"/>
    <x v="5"/>
  </r>
  <r>
    <s v="ID3549"/>
    <d v="2024-09-18T00:00:00"/>
    <x v="6"/>
    <x v="2"/>
    <s v="Y"/>
    <x v="0"/>
    <n v="89"/>
    <d v="1900-05-26T20:02:23"/>
    <n v="4"/>
    <x v="9"/>
    <d v="2024-09-18T00:00:00"/>
    <x v="5"/>
  </r>
  <r>
    <s v="ID3550"/>
    <d v="2024-09-19T00:00:00"/>
    <x v="0"/>
    <x v="1"/>
    <s v="Y"/>
    <x v="0"/>
    <n v="90"/>
    <d v="1900-05-26T21:02:23"/>
    <n v="5"/>
    <x v="9"/>
    <d v="2024-09-19T00:00:00"/>
    <x v="5"/>
  </r>
  <r>
    <s v="ID3551"/>
    <d v="2024-09-20T00:00:00"/>
    <x v="1"/>
    <x v="2"/>
    <s v="Y"/>
    <x v="0"/>
    <n v="94"/>
    <d v="1900-05-26T22:02:23"/>
    <n v="4"/>
    <x v="9"/>
    <d v="2024-09-20T00:00:00"/>
    <x v="5"/>
  </r>
  <r>
    <s v="ID3552"/>
    <d v="2024-09-21T00:00:00"/>
    <x v="2"/>
    <x v="2"/>
    <s v="Y"/>
    <x v="0"/>
    <n v="121"/>
    <d v="1900-05-26T23:02:23"/>
    <n v="5"/>
    <x v="9"/>
    <d v="2024-09-21T00:00:00"/>
    <x v="5"/>
  </r>
  <r>
    <s v="ID3553"/>
    <d v="2024-09-22T00:00:00"/>
    <x v="2"/>
    <x v="3"/>
    <s v="Y"/>
    <x v="0"/>
    <n v="46"/>
    <d v="1900-05-27T00:02:23"/>
    <n v="2"/>
    <x v="9"/>
    <d v="2024-09-22T00:00:00"/>
    <x v="5"/>
  </r>
  <r>
    <s v="ID3554"/>
    <d v="2024-09-23T00:00:00"/>
    <x v="6"/>
    <x v="0"/>
    <s v="Y"/>
    <x v="0"/>
    <n v="117"/>
    <d v="1900-05-27T01:02:23"/>
    <n v="1"/>
    <x v="9"/>
    <d v="2024-09-23T00:00:00"/>
    <x v="5"/>
  </r>
  <r>
    <s v="ID3555"/>
    <d v="2024-09-24T00:00:00"/>
    <x v="0"/>
    <x v="4"/>
    <s v="Y"/>
    <x v="1"/>
    <n v="114"/>
    <d v="1900-05-27T02:02:23"/>
    <n v="5"/>
    <x v="9"/>
    <d v="2024-09-24T00:00:00"/>
    <x v="5"/>
  </r>
  <r>
    <s v="ID3556"/>
    <d v="2024-09-25T00:00:00"/>
    <x v="0"/>
    <x v="0"/>
    <s v="N"/>
    <x v="1"/>
    <s v=""/>
    <d v="1900-05-27T03:02:23"/>
    <s v=""/>
    <x v="9"/>
    <d v="2024-09-25T00:00:00"/>
    <x v="5"/>
  </r>
  <r>
    <s v="ID3557"/>
    <d v="2024-09-26T00:00:00"/>
    <x v="6"/>
    <x v="2"/>
    <s v="Y"/>
    <x v="0"/>
    <n v="65"/>
    <d v="1900-05-27T04:02:23"/>
    <n v="4"/>
    <x v="9"/>
    <d v="2024-09-26T00:00:00"/>
    <x v="5"/>
  </r>
  <r>
    <s v="ID3558"/>
    <d v="2024-09-27T00:00:00"/>
    <x v="0"/>
    <x v="3"/>
    <s v="N"/>
    <x v="1"/>
    <s v=""/>
    <d v="1900-05-27T05:02:23"/>
    <s v=""/>
    <x v="9"/>
    <d v="2024-09-27T00:00:00"/>
    <x v="5"/>
  </r>
  <r>
    <s v="ID3559"/>
    <d v="2024-09-28T00:00:00"/>
    <x v="1"/>
    <x v="1"/>
    <s v="Y"/>
    <x v="0"/>
    <n v="100"/>
    <d v="1900-05-27T06:02:23"/>
    <n v="1"/>
    <x v="9"/>
    <d v="2024-09-28T00:00:00"/>
    <x v="5"/>
  </r>
  <r>
    <s v="ID3560"/>
    <d v="2024-09-29T00:00:00"/>
    <x v="7"/>
    <x v="3"/>
    <s v="Y"/>
    <x v="0"/>
    <n v="67"/>
    <d v="1900-05-27T07:02:23"/>
    <n v="4"/>
    <x v="9"/>
    <d v="2024-09-29T00:00:00"/>
    <x v="5"/>
  </r>
  <r>
    <s v="ID3561"/>
    <d v="2024-09-30T00:00:00"/>
    <x v="7"/>
    <x v="0"/>
    <s v="Y"/>
    <x v="0"/>
    <n v="46"/>
    <d v="1900-05-27T08:02:23"/>
    <n v="4"/>
    <x v="9"/>
    <d v="2024-09-30T00:00:00"/>
    <x v="5"/>
  </r>
  <r>
    <s v="ID3562"/>
    <d v="2024-10-01T00:00:00"/>
    <x v="0"/>
    <x v="1"/>
    <s v="Y"/>
    <x v="0"/>
    <n v="117"/>
    <d v="1900-05-27T09:02:23"/>
    <n v="3"/>
    <x v="9"/>
    <d v="2024-10-01T00:00:00"/>
    <x v="5"/>
  </r>
  <r>
    <s v="ID3563"/>
    <d v="2024-10-02T00:00:00"/>
    <x v="3"/>
    <x v="1"/>
    <s v="Y"/>
    <x v="0"/>
    <n v="34"/>
    <d v="1900-05-27T10:02:23"/>
    <n v="4"/>
    <x v="9"/>
    <d v="2024-10-02T00:00:00"/>
    <x v="5"/>
  </r>
  <r>
    <s v="ID3564"/>
    <d v="2024-10-03T00:00:00"/>
    <x v="3"/>
    <x v="2"/>
    <s v="Y"/>
    <x v="0"/>
    <n v="120"/>
    <d v="1900-05-27T11:02:23"/>
    <n v="4"/>
    <x v="9"/>
    <d v="2024-10-03T00:00:00"/>
    <x v="5"/>
  </r>
  <r>
    <s v="ID3565"/>
    <d v="2024-10-04T00:00:00"/>
    <x v="4"/>
    <x v="0"/>
    <s v="Y"/>
    <x v="0"/>
    <n v="67"/>
    <d v="1900-05-27T12:02:23"/>
    <n v="4"/>
    <x v="9"/>
    <d v="2024-10-04T00:00:00"/>
    <x v="5"/>
  </r>
  <r>
    <s v="ID3566"/>
    <d v="2024-10-05T00:00:00"/>
    <x v="4"/>
    <x v="4"/>
    <s v="Y"/>
    <x v="1"/>
    <n v="44"/>
    <d v="1900-05-27T13:02:23"/>
    <n v="2"/>
    <x v="9"/>
    <d v="2024-10-05T00:00:00"/>
    <x v="5"/>
  </r>
  <r>
    <s v="ID3567"/>
    <d v="2024-10-06T00:00:00"/>
    <x v="6"/>
    <x v="3"/>
    <s v="Y"/>
    <x v="0"/>
    <n v="91"/>
    <d v="1900-05-27T14:02:23"/>
    <n v="2"/>
    <x v="9"/>
    <d v="2024-10-06T00:00:00"/>
    <x v="6"/>
  </r>
  <r>
    <s v="ID3568"/>
    <d v="2024-10-07T00:00:00"/>
    <x v="2"/>
    <x v="2"/>
    <s v="Y"/>
    <x v="0"/>
    <n v="44"/>
    <d v="1900-05-27T15:02:23"/>
    <n v="4"/>
    <x v="9"/>
    <d v="2024-10-07T00:00:00"/>
    <x v="6"/>
  </r>
  <r>
    <s v="ID3569"/>
    <d v="2024-10-08T00:00:00"/>
    <x v="0"/>
    <x v="1"/>
    <s v="N"/>
    <x v="1"/>
    <s v=""/>
    <d v="1900-05-27T16:02:23"/>
    <s v=""/>
    <x v="9"/>
    <d v="2024-10-08T00:00:00"/>
    <x v="6"/>
  </r>
  <r>
    <s v="ID3570"/>
    <d v="2024-10-09T00:00:00"/>
    <x v="4"/>
    <x v="0"/>
    <s v="Y"/>
    <x v="1"/>
    <n v="24"/>
    <d v="1900-05-27T17:02:23"/>
    <n v="5"/>
    <x v="9"/>
    <d v="2024-10-09T00:00:00"/>
    <x v="6"/>
  </r>
  <r>
    <s v="ID3571"/>
    <d v="2024-10-10T00:00:00"/>
    <x v="7"/>
    <x v="0"/>
    <s v="Y"/>
    <x v="0"/>
    <n v="11"/>
    <d v="1900-05-27T18:02:23"/>
    <n v="3"/>
    <x v="9"/>
    <d v="2024-10-10T00:00:00"/>
    <x v="6"/>
  </r>
  <r>
    <s v="ID3572"/>
    <d v="2024-10-11T00:00:00"/>
    <x v="6"/>
    <x v="3"/>
    <s v="Y"/>
    <x v="0"/>
    <n v="75"/>
    <d v="1900-05-27T19:02:23"/>
    <n v="4"/>
    <x v="9"/>
    <d v="2024-10-11T00:00:00"/>
    <x v="6"/>
  </r>
  <r>
    <s v="ID3573"/>
    <d v="2024-10-12T00:00:00"/>
    <x v="5"/>
    <x v="4"/>
    <s v="Y"/>
    <x v="0"/>
    <n v="58"/>
    <d v="1900-05-27T20:02:23"/>
    <n v="2"/>
    <x v="9"/>
    <d v="2024-10-12T00:00:00"/>
    <x v="6"/>
  </r>
  <r>
    <s v="ID3574"/>
    <d v="2024-10-13T00:00:00"/>
    <x v="6"/>
    <x v="3"/>
    <s v="Y"/>
    <x v="0"/>
    <n v="123"/>
    <d v="1900-05-27T21:02:23"/>
    <n v="5"/>
    <x v="9"/>
    <d v="2024-10-13T00:00:00"/>
    <x v="6"/>
  </r>
  <r>
    <s v="ID3575"/>
    <d v="2024-10-14T00:00:00"/>
    <x v="7"/>
    <x v="3"/>
    <s v="N"/>
    <x v="1"/>
    <s v=""/>
    <d v="1900-05-27T22:02:23"/>
    <s v=""/>
    <x v="9"/>
    <d v="2024-10-14T00:00:00"/>
    <x v="6"/>
  </r>
  <r>
    <s v="ID3576"/>
    <d v="2024-10-15T00:00:00"/>
    <x v="5"/>
    <x v="2"/>
    <s v="N"/>
    <x v="1"/>
    <s v=""/>
    <d v="1900-05-27T23:02:23"/>
    <s v=""/>
    <x v="9"/>
    <d v="2024-10-15T00:00:00"/>
    <x v="6"/>
  </r>
  <r>
    <s v="ID3577"/>
    <d v="2024-10-16T00:00:00"/>
    <x v="3"/>
    <x v="3"/>
    <s v="Y"/>
    <x v="0"/>
    <n v="45"/>
    <d v="1900-05-28T00:02:23"/>
    <n v="1"/>
    <x v="9"/>
    <d v="2024-10-16T00:00:00"/>
    <x v="6"/>
  </r>
  <r>
    <s v="ID3578"/>
    <d v="2024-10-17T00:00:00"/>
    <x v="6"/>
    <x v="2"/>
    <s v="Y"/>
    <x v="0"/>
    <n v="38"/>
    <d v="1900-05-28T01:02:23"/>
    <n v="3"/>
    <x v="9"/>
    <d v="2024-10-17T00:00:00"/>
    <x v="6"/>
  </r>
  <r>
    <s v="ID3579"/>
    <d v="2024-10-18T00:00:00"/>
    <x v="2"/>
    <x v="0"/>
    <s v="Y"/>
    <x v="0"/>
    <n v="37"/>
    <d v="1900-05-28T02:02:23"/>
    <n v="4"/>
    <x v="9"/>
    <d v="2024-10-18T00:00:00"/>
    <x v="6"/>
  </r>
  <r>
    <s v="ID3580"/>
    <d v="2024-10-19T00:00:00"/>
    <x v="0"/>
    <x v="4"/>
    <s v="Y"/>
    <x v="0"/>
    <n v="90"/>
    <d v="1900-05-28T03:02:23"/>
    <n v="4"/>
    <x v="9"/>
    <d v="2024-10-19T00:00:00"/>
    <x v="6"/>
  </r>
  <r>
    <s v="ID3581"/>
    <d v="2024-10-20T00:00:00"/>
    <x v="7"/>
    <x v="4"/>
    <s v="Y"/>
    <x v="0"/>
    <n v="90"/>
    <d v="1900-05-28T04:02:23"/>
    <n v="3"/>
    <x v="9"/>
    <d v="2024-10-20T00:00:00"/>
    <x v="6"/>
  </r>
  <r>
    <s v="ID3582"/>
    <d v="2024-10-21T00:00:00"/>
    <x v="3"/>
    <x v="3"/>
    <s v="N"/>
    <x v="1"/>
    <s v=""/>
    <d v="1900-05-28T05:02:23"/>
    <s v=""/>
    <x v="9"/>
    <d v="2024-10-21T00:00:00"/>
    <x v="6"/>
  </r>
  <r>
    <s v="ID3583"/>
    <d v="2024-10-22T00:00:00"/>
    <x v="4"/>
    <x v="4"/>
    <s v="Y"/>
    <x v="0"/>
    <n v="74"/>
    <d v="1900-05-28T06:02:23"/>
    <n v="3"/>
    <x v="9"/>
    <d v="2024-10-22T00:00:00"/>
    <x v="6"/>
  </r>
  <r>
    <s v="ID3584"/>
    <d v="2024-10-23T00:00:00"/>
    <x v="6"/>
    <x v="4"/>
    <s v="N"/>
    <x v="1"/>
    <s v=""/>
    <d v="1900-05-28T07:02:23"/>
    <s v=""/>
    <x v="9"/>
    <d v="2024-10-23T00:00:00"/>
    <x v="6"/>
  </r>
  <r>
    <s v="ID3585"/>
    <d v="2024-10-24T00:00:00"/>
    <x v="0"/>
    <x v="1"/>
    <s v="Y"/>
    <x v="1"/>
    <n v="101"/>
    <d v="1900-05-28T08:02:23"/>
    <n v="4"/>
    <x v="9"/>
    <d v="2024-10-24T00:00:00"/>
    <x v="6"/>
  </r>
  <r>
    <s v="ID3586"/>
    <d v="2024-10-25T00:00:00"/>
    <x v="5"/>
    <x v="3"/>
    <s v="N"/>
    <x v="1"/>
    <s v=""/>
    <d v="1900-05-28T09:02:23"/>
    <s v=""/>
    <x v="9"/>
    <d v="2024-10-25T00:00:00"/>
    <x v="6"/>
  </r>
  <r>
    <s v="ID3587"/>
    <d v="2024-10-26T00:00:00"/>
    <x v="3"/>
    <x v="0"/>
    <s v="Y"/>
    <x v="0"/>
    <n v="105"/>
    <d v="1900-05-28T10:02:23"/>
    <n v="4"/>
    <x v="9"/>
    <d v="2024-10-26T00:00:00"/>
    <x v="6"/>
  </r>
  <r>
    <s v="ID3588"/>
    <d v="2024-10-27T00:00:00"/>
    <x v="2"/>
    <x v="4"/>
    <s v="Y"/>
    <x v="0"/>
    <n v="11"/>
    <d v="1900-05-28T11:02:23"/>
    <n v="1"/>
    <x v="9"/>
    <d v="2024-10-27T00:00:00"/>
    <x v="6"/>
  </r>
  <r>
    <s v="ID3589"/>
    <d v="2024-10-28T00:00:00"/>
    <x v="1"/>
    <x v="3"/>
    <s v="N"/>
    <x v="1"/>
    <s v=""/>
    <d v="1900-05-28T12:02:23"/>
    <s v=""/>
    <x v="9"/>
    <d v="2024-10-28T00:00:00"/>
    <x v="6"/>
  </r>
  <r>
    <s v="ID3590"/>
    <d v="2024-10-29T00:00:00"/>
    <x v="0"/>
    <x v="1"/>
    <s v="Y"/>
    <x v="0"/>
    <n v="89"/>
    <d v="1900-05-28T13:02:23"/>
    <n v="3"/>
    <x v="9"/>
    <d v="2024-10-29T00:00:00"/>
    <x v="6"/>
  </r>
  <r>
    <s v="ID3591"/>
    <d v="2024-10-30T00:00:00"/>
    <x v="1"/>
    <x v="0"/>
    <s v="Y"/>
    <x v="0"/>
    <n v="90"/>
    <d v="1900-05-28T14:02:23"/>
    <n v="3"/>
    <x v="9"/>
    <d v="2024-10-30T00:00:00"/>
    <x v="6"/>
  </r>
  <r>
    <s v="ID3592"/>
    <d v="2024-10-31T00:00:00"/>
    <x v="1"/>
    <x v="1"/>
    <s v="Y"/>
    <x v="0"/>
    <n v="106"/>
    <d v="1900-05-28T15:02:23"/>
    <n v="5"/>
    <x v="9"/>
    <d v="2024-10-31T00:00:00"/>
    <x v="6"/>
  </r>
  <r>
    <s v="ID3593"/>
    <d v="2024-11-01T00:00:00"/>
    <x v="3"/>
    <x v="1"/>
    <s v="Y"/>
    <x v="0"/>
    <n v="113"/>
    <d v="1900-05-28T16:02:23"/>
    <n v="4"/>
    <x v="9"/>
    <d v="2024-11-01T00:00:00"/>
    <x v="6"/>
  </r>
  <r>
    <s v="ID3594"/>
    <d v="2024-11-02T00:00:00"/>
    <x v="4"/>
    <x v="4"/>
    <s v="Y"/>
    <x v="0"/>
    <n v="44"/>
    <d v="1900-05-28T17:02:23"/>
    <n v="5"/>
    <x v="9"/>
    <d v="2024-11-02T00:00:00"/>
    <x v="6"/>
  </r>
  <r>
    <s v="ID3595"/>
    <d v="2024-11-03T00:00:00"/>
    <x v="1"/>
    <x v="2"/>
    <s v="Y"/>
    <x v="0"/>
    <n v="50"/>
    <d v="1900-05-28T18:02:23"/>
    <n v="3"/>
    <x v="9"/>
    <d v="2024-11-03T00:00:00"/>
    <x v="6"/>
  </r>
  <r>
    <s v="ID3596"/>
    <d v="2024-11-04T00:00:00"/>
    <x v="4"/>
    <x v="0"/>
    <s v="Y"/>
    <x v="0"/>
    <n v="111"/>
    <d v="1900-05-28T19:02:23"/>
    <n v="4"/>
    <x v="9"/>
    <d v="2024-11-04T00:00:00"/>
    <x v="6"/>
  </r>
  <r>
    <s v="ID3597"/>
    <d v="2024-11-05T00:00:00"/>
    <x v="5"/>
    <x v="3"/>
    <s v="Y"/>
    <x v="0"/>
    <n v="46"/>
    <d v="1900-05-28T20:02:23"/>
    <n v="1"/>
    <x v="9"/>
    <d v="2024-11-05T00:00:00"/>
    <x v="6"/>
  </r>
  <r>
    <s v="ID3598"/>
    <d v="2024-11-06T00:00:00"/>
    <x v="7"/>
    <x v="4"/>
    <s v="Y"/>
    <x v="0"/>
    <n v="96"/>
    <d v="1900-05-28T21:02:23"/>
    <n v="5"/>
    <x v="9"/>
    <d v="2024-11-06T00:00:00"/>
    <x v="6"/>
  </r>
  <r>
    <s v="ID3599"/>
    <d v="2024-11-07T00:00:00"/>
    <x v="3"/>
    <x v="2"/>
    <s v="Y"/>
    <x v="0"/>
    <n v="102"/>
    <d v="1900-05-28T22:02:23"/>
    <n v="3"/>
    <x v="9"/>
    <d v="2024-11-07T00:00:00"/>
    <x v="6"/>
  </r>
  <r>
    <s v="ID3600"/>
    <d v="2024-11-08T00:00:00"/>
    <x v="6"/>
    <x v="0"/>
    <s v="Y"/>
    <x v="1"/>
    <n v="30"/>
    <d v="1900-05-28T23:02:23"/>
    <n v="5"/>
    <x v="9"/>
    <d v="2024-11-08T00:00:00"/>
    <x v="6"/>
  </r>
  <r>
    <s v="ID3601"/>
    <d v="2024-11-09T00:00:00"/>
    <x v="2"/>
    <x v="4"/>
    <s v="Y"/>
    <x v="0"/>
    <n v="91"/>
    <d v="1900-05-29T00:02:23"/>
    <n v="5"/>
    <x v="9"/>
    <d v="2024-11-09T00:00:00"/>
    <x v="6"/>
  </r>
  <r>
    <s v="ID3602"/>
    <d v="2024-11-10T00:00:00"/>
    <x v="3"/>
    <x v="1"/>
    <s v="Y"/>
    <x v="0"/>
    <n v="111"/>
    <d v="1900-05-29T01:02:23"/>
    <n v="4"/>
    <x v="9"/>
    <d v="2024-11-10T00:00:00"/>
    <x v="6"/>
  </r>
  <r>
    <s v="ID3603"/>
    <d v="2024-11-11T00:00:00"/>
    <x v="3"/>
    <x v="4"/>
    <s v="N"/>
    <x v="1"/>
    <s v=""/>
    <d v="1900-05-29T02:02:23"/>
    <s v=""/>
    <x v="9"/>
    <d v="2024-11-11T00:00:00"/>
    <x v="6"/>
  </r>
  <r>
    <s v="ID3604"/>
    <d v="2024-11-12T00:00:00"/>
    <x v="0"/>
    <x v="4"/>
    <s v="Y"/>
    <x v="0"/>
    <n v="99"/>
    <d v="1900-05-29T03:02:23"/>
    <n v="4"/>
    <x v="9"/>
    <d v="2024-11-12T00:00:00"/>
    <x v="6"/>
  </r>
  <r>
    <s v="ID3605"/>
    <d v="2024-11-13T00:00:00"/>
    <x v="5"/>
    <x v="1"/>
    <s v="Y"/>
    <x v="0"/>
    <n v="125"/>
    <d v="1900-05-29T04:02:23"/>
    <n v="3"/>
    <x v="9"/>
    <d v="2024-11-13T00:00:00"/>
    <x v="6"/>
  </r>
  <r>
    <s v="ID3606"/>
    <d v="2024-11-14T00:00:00"/>
    <x v="5"/>
    <x v="2"/>
    <s v="Y"/>
    <x v="0"/>
    <n v="11"/>
    <d v="1900-05-29T05:02:23"/>
    <n v="3"/>
    <x v="9"/>
    <d v="2024-11-14T00:00:00"/>
    <x v="6"/>
  </r>
  <r>
    <s v="ID3607"/>
    <d v="2024-11-15T00:00:00"/>
    <x v="6"/>
    <x v="0"/>
    <s v="Y"/>
    <x v="0"/>
    <n v="79"/>
    <d v="1900-05-29T06:02:23"/>
    <n v="2"/>
    <x v="9"/>
    <d v="2024-11-15T00:00:00"/>
    <x v="6"/>
  </r>
  <r>
    <s v="ID3608"/>
    <d v="2024-11-16T00:00:00"/>
    <x v="2"/>
    <x v="1"/>
    <s v="Y"/>
    <x v="0"/>
    <n v="92"/>
    <d v="1900-05-29T07:02:23"/>
    <n v="1"/>
    <x v="9"/>
    <d v="2024-11-16T00:00:00"/>
    <x v="6"/>
  </r>
  <r>
    <s v="ID3609"/>
    <d v="2024-11-17T00:00:00"/>
    <x v="7"/>
    <x v="1"/>
    <s v="N"/>
    <x v="1"/>
    <s v=""/>
    <d v="1900-05-29T08:02:23"/>
    <s v=""/>
    <x v="9"/>
    <d v="2024-11-17T00:00:00"/>
    <x v="6"/>
  </r>
  <r>
    <s v="ID3610"/>
    <d v="2024-11-18T00:00:00"/>
    <x v="5"/>
    <x v="4"/>
    <s v="Y"/>
    <x v="0"/>
    <n v="119"/>
    <d v="1900-05-29T09:02:23"/>
    <n v="3"/>
    <x v="9"/>
    <d v="2024-11-18T00:00:00"/>
    <x v="6"/>
  </r>
  <r>
    <s v="ID3611"/>
    <d v="2024-11-19T00:00:00"/>
    <x v="4"/>
    <x v="1"/>
    <s v="Y"/>
    <x v="0"/>
    <n v="15"/>
    <d v="1900-05-29T10:02:23"/>
    <n v="4"/>
    <x v="9"/>
    <d v="2024-11-19T00:00:00"/>
    <x v="6"/>
  </r>
  <r>
    <s v="ID3612"/>
    <d v="2024-11-20T00:00:00"/>
    <x v="4"/>
    <x v="1"/>
    <s v="Y"/>
    <x v="0"/>
    <n v="15"/>
    <d v="1900-05-29T11:02:23"/>
    <n v="4"/>
    <x v="9"/>
    <d v="2024-11-20T00:00:00"/>
    <x v="6"/>
  </r>
  <r>
    <s v="ID3613"/>
    <d v="2024-11-21T00:00:00"/>
    <x v="6"/>
    <x v="3"/>
    <s v="Y"/>
    <x v="0"/>
    <n v="61"/>
    <d v="1900-05-29T12:02:23"/>
    <n v="5"/>
    <x v="9"/>
    <d v="2024-11-21T00:00:00"/>
    <x v="6"/>
  </r>
  <r>
    <s v="ID3614"/>
    <d v="2024-11-22T00:00:00"/>
    <x v="5"/>
    <x v="0"/>
    <s v="Y"/>
    <x v="0"/>
    <n v="92"/>
    <d v="1900-05-29T13:02:23"/>
    <n v="3"/>
    <x v="9"/>
    <d v="2024-11-22T00:00:00"/>
    <x v="6"/>
  </r>
  <r>
    <s v="ID3615"/>
    <d v="2024-11-23T00:00:00"/>
    <x v="5"/>
    <x v="4"/>
    <s v="Y"/>
    <x v="1"/>
    <n v="69"/>
    <d v="1900-05-29T14:02:23"/>
    <n v="4"/>
    <x v="9"/>
    <d v="2024-11-23T00:00:00"/>
    <x v="6"/>
  </r>
  <r>
    <s v="ID3616"/>
    <d v="2024-11-24T00:00:00"/>
    <x v="1"/>
    <x v="2"/>
    <s v="Y"/>
    <x v="0"/>
    <n v="32"/>
    <d v="1900-05-29T15:02:23"/>
    <n v="3"/>
    <x v="9"/>
    <d v="2024-11-24T00:00:00"/>
    <x v="6"/>
  </r>
  <r>
    <s v="ID3617"/>
    <d v="2024-11-25T00:00:00"/>
    <x v="0"/>
    <x v="2"/>
    <s v="Y"/>
    <x v="0"/>
    <n v="119"/>
    <d v="1900-05-29T16:02:23"/>
    <n v="4"/>
    <x v="9"/>
    <d v="2024-11-25T00:00:00"/>
    <x v="6"/>
  </r>
  <r>
    <s v="ID3618"/>
    <d v="2024-11-26T00:00:00"/>
    <x v="0"/>
    <x v="0"/>
    <s v="Y"/>
    <x v="1"/>
    <n v="11"/>
    <d v="1900-05-29T17:02:23"/>
    <n v="4"/>
    <x v="9"/>
    <d v="2024-11-26T00:00:00"/>
    <x v="6"/>
  </r>
  <r>
    <s v="ID3619"/>
    <d v="2024-11-27T00:00:00"/>
    <x v="3"/>
    <x v="1"/>
    <s v="Y"/>
    <x v="0"/>
    <n v="81"/>
    <d v="1900-05-29T18:02:23"/>
    <n v="4"/>
    <x v="9"/>
    <d v="2024-11-27T00:00:00"/>
    <x v="6"/>
  </r>
  <r>
    <s v="ID3620"/>
    <d v="2024-11-28T00:00:00"/>
    <x v="1"/>
    <x v="4"/>
    <s v="Y"/>
    <x v="0"/>
    <n v="23"/>
    <d v="1900-05-29T19:02:23"/>
    <n v="3"/>
    <x v="9"/>
    <d v="2024-11-28T00:00:00"/>
    <x v="6"/>
  </r>
  <r>
    <s v="ID3621"/>
    <d v="2024-11-29T00:00:00"/>
    <x v="3"/>
    <x v="4"/>
    <s v="Y"/>
    <x v="0"/>
    <n v="54"/>
    <d v="1900-05-29T20:02:23"/>
    <n v="2"/>
    <x v="9"/>
    <d v="2024-11-29T00:00:00"/>
    <x v="6"/>
  </r>
  <r>
    <s v="ID3622"/>
    <d v="2024-11-30T00:00:00"/>
    <x v="6"/>
    <x v="4"/>
    <s v="Y"/>
    <x v="0"/>
    <n v="61"/>
    <d v="1900-05-29T21:02:23"/>
    <n v="5"/>
    <x v="9"/>
    <d v="2024-11-30T00:00:00"/>
    <x v="6"/>
  </r>
  <r>
    <s v="ID3623"/>
    <d v="2024-12-01T00:00:00"/>
    <x v="0"/>
    <x v="1"/>
    <s v="Y"/>
    <x v="0"/>
    <n v="62"/>
    <d v="1900-05-29T22:02:23"/>
    <n v="4"/>
    <x v="9"/>
    <d v="2024-12-01T00:00:00"/>
    <x v="6"/>
  </r>
  <r>
    <s v="ID3624"/>
    <d v="2024-12-02T00:00:00"/>
    <x v="6"/>
    <x v="2"/>
    <s v="Y"/>
    <x v="0"/>
    <n v="105"/>
    <d v="1900-05-29T23:02:23"/>
    <n v="4"/>
    <x v="9"/>
    <d v="2024-12-02T00:00:00"/>
    <x v="6"/>
  </r>
  <r>
    <s v="ID3625"/>
    <d v="2024-12-03T00:00:00"/>
    <x v="7"/>
    <x v="0"/>
    <s v="N"/>
    <x v="1"/>
    <s v=""/>
    <d v="1900-05-30T00:02:23"/>
    <s v=""/>
    <x v="9"/>
    <d v="2024-12-03T00:00:00"/>
    <x v="6"/>
  </r>
  <r>
    <s v="ID3626"/>
    <d v="2024-12-04T00:00:00"/>
    <x v="1"/>
    <x v="0"/>
    <s v="Y"/>
    <x v="0"/>
    <n v="83"/>
    <d v="1900-05-30T01:02:23"/>
    <n v="4"/>
    <x v="9"/>
    <d v="2024-12-04T00:00:00"/>
    <x v="6"/>
  </r>
  <r>
    <s v="ID3627"/>
    <d v="2024-12-05T00:00:00"/>
    <x v="7"/>
    <x v="4"/>
    <s v="Y"/>
    <x v="0"/>
    <n v="31"/>
    <d v="1900-05-30T02:02:23"/>
    <n v="4"/>
    <x v="9"/>
    <d v="2024-12-05T00:00:00"/>
    <x v="6"/>
  </r>
  <r>
    <s v="ID3628"/>
    <d v="2024-12-06T00:00:00"/>
    <x v="4"/>
    <x v="2"/>
    <s v="Y"/>
    <x v="1"/>
    <n v="57"/>
    <d v="1900-05-30T03:02:23"/>
    <n v="1"/>
    <x v="9"/>
    <d v="2024-12-06T00:00:00"/>
    <x v="6"/>
  </r>
  <r>
    <s v="ID3629"/>
    <d v="2024-12-07T00:00:00"/>
    <x v="3"/>
    <x v="0"/>
    <s v="Y"/>
    <x v="0"/>
    <n v="54"/>
    <d v="1900-05-30T04:02:23"/>
    <n v="5"/>
    <x v="9"/>
    <d v="2024-12-07T00:00:00"/>
    <x v="6"/>
  </r>
  <r>
    <s v="ID3630"/>
    <d v="2024-12-08T00:00:00"/>
    <x v="4"/>
    <x v="0"/>
    <s v="Y"/>
    <x v="1"/>
    <n v="91"/>
    <d v="1900-05-30T05:02:23"/>
    <n v="5"/>
    <x v="9"/>
    <d v="2024-12-08T00:00:00"/>
    <x v="6"/>
  </r>
  <r>
    <s v="ID3631"/>
    <d v="2024-12-09T00:00:00"/>
    <x v="6"/>
    <x v="0"/>
    <s v="Y"/>
    <x v="0"/>
    <n v="96"/>
    <d v="1900-05-30T06:02:23"/>
    <n v="1"/>
    <x v="9"/>
    <d v="2024-12-09T00:00:00"/>
    <x v="6"/>
  </r>
  <r>
    <s v="ID3632"/>
    <d v="2024-12-10T00:00:00"/>
    <x v="2"/>
    <x v="1"/>
    <s v="N"/>
    <x v="1"/>
    <s v=""/>
    <d v="1900-05-30T07:02:23"/>
    <s v=""/>
    <x v="9"/>
    <d v="2024-12-10T00:00:00"/>
    <x v="6"/>
  </r>
  <r>
    <s v="ID3633"/>
    <d v="2024-12-11T00:00:00"/>
    <x v="1"/>
    <x v="3"/>
    <s v="Y"/>
    <x v="0"/>
    <n v="46"/>
    <d v="1900-05-30T08:02:23"/>
    <n v="4"/>
    <x v="9"/>
    <d v="2024-12-11T00:00:00"/>
    <x v="6"/>
  </r>
  <r>
    <s v="ID3634"/>
    <d v="2024-12-12T00:00:00"/>
    <x v="6"/>
    <x v="3"/>
    <s v="Y"/>
    <x v="0"/>
    <n v="94"/>
    <d v="1900-05-30T09:02:23"/>
    <n v="4"/>
    <x v="9"/>
    <d v="2024-12-12T00:00:00"/>
    <x v="6"/>
  </r>
  <r>
    <s v="ID3635"/>
    <d v="2024-12-13T00:00:00"/>
    <x v="1"/>
    <x v="4"/>
    <s v="Y"/>
    <x v="0"/>
    <n v="48"/>
    <d v="1900-05-30T10:02:23"/>
    <n v="4"/>
    <x v="9"/>
    <d v="2024-12-13T00:00:00"/>
    <x v="6"/>
  </r>
  <r>
    <s v="ID3636"/>
    <d v="2024-12-14T00:00:00"/>
    <x v="4"/>
    <x v="1"/>
    <s v="Y"/>
    <x v="0"/>
    <n v="38"/>
    <d v="1900-05-30T11:02:23"/>
    <n v="3"/>
    <x v="9"/>
    <d v="2024-12-14T00:00:00"/>
    <x v="6"/>
  </r>
  <r>
    <s v="ID3637"/>
    <d v="2024-12-15T00:00:00"/>
    <x v="1"/>
    <x v="2"/>
    <s v="Y"/>
    <x v="1"/>
    <n v="98"/>
    <d v="1900-05-30T12:02:23"/>
    <n v="5"/>
    <x v="9"/>
    <d v="2024-12-15T00:00:00"/>
    <x v="0"/>
  </r>
  <r>
    <s v="ID3638"/>
    <d v="2024-12-16T00:00:00"/>
    <x v="1"/>
    <x v="3"/>
    <s v="Y"/>
    <x v="0"/>
    <n v="59"/>
    <d v="1900-05-30T13:02:23"/>
    <n v="5"/>
    <x v="9"/>
    <d v="2024-12-16T00:00:00"/>
    <x v="0"/>
  </r>
  <r>
    <s v="ID3639"/>
    <d v="2024-12-17T00:00:00"/>
    <x v="0"/>
    <x v="1"/>
    <s v="Y"/>
    <x v="0"/>
    <n v="18"/>
    <d v="1900-05-30T14:02:23"/>
    <n v="4"/>
    <x v="9"/>
    <d v="2024-12-17T00:00:00"/>
    <x v="0"/>
  </r>
  <r>
    <s v="ID3640"/>
    <d v="2024-12-18T00:00:00"/>
    <x v="0"/>
    <x v="4"/>
    <s v="Y"/>
    <x v="0"/>
    <n v="118"/>
    <d v="1900-05-30T15:02:23"/>
    <n v="2"/>
    <x v="9"/>
    <d v="2024-12-18T00:00:00"/>
    <x v="0"/>
  </r>
  <r>
    <s v="ID3641"/>
    <d v="2024-12-19T00:00:00"/>
    <x v="3"/>
    <x v="2"/>
    <s v="Y"/>
    <x v="0"/>
    <n v="97"/>
    <d v="1900-05-30T16:02:23"/>
    <n v="4"/>
    <x v="9"/>
    <d v="2024-12-19T00:00:00"/>
    <x v="0"/>
  </r>
  <r>
    <s v="ID3642"/>
    <d v="2024-12-20T00:00:00"/>
    <x v="4"/>
    <x v="1"/>
    <s v="Y"/>
    <x v="0"/>
    <n v="41"/>
    <d v="1900-05-30T17:02:23"/>
    <n v="3"/>
    <x v="9"/>
    <d v="2024-12-20T00:00:00"/>
    <x v="0"/>
  </r>
  <r>
    <s v="ID3643"/>
    <d v="2024-12-21T00:00:00"/>
    <x v="3"/>
    <x v="4"/>
    <s v="Y"/>
    <x v="0"/>
    <n v="24"/>
    <d v="1900-05-30T18:02:23"/>
    <n v="3"/>
    <x v="9"/>
    <d v="2024-12-21T00:00:00"/>
    <x v="0"/>
  </r>
  <r>
    <s v="ID3644"/>
    <d v="2024-12-22T00:00:00"/>
    <x v="1"/>
    <x v="4"/>
    <s v="Y"/>
    <x v="0"/>
    <n v="112"/>
    <d v="1900-05-30T19:02:23"/>
    <n v="3"/>
    <x v="9"/>
    <d v="2024-12-22T00:00:00"/>
    <x v="0"/>
  </r>
  <r>
    <s v="ID3645"/>
    <d v="2024-12-23T00:00:00"/>
    <x v="6"/>
    <x v="1"/>
    <s v="Y"/>
    <x v="0"/>
    <n v="104"/>
    <d v="1900-05-30T20:02:23"/>
    <n v="2"/>
    <x v="9"/>
    <d v="2024-12-23T00:00:00"/>
    <x v="0"/>
  </r>
  <r>
    <s v="ID3646"/>
    <d v="2024-12-24T00:00:00"/>
    <x v="0"/>
    <x v="2"/>
    <s v="Y"/>
    <x v="1"/>
    <n v="117"/>
    <d v="1900-05-30T21:02:23"/>
    <n v="4"/>
    <x v="9"/>
    <d v="2024-12-24T00:00:00"/>
    <x v="0"/>
  </r>
  <r>
    <s v="ID3647"/>
    <d v="2024-12-25T00:00:00"/>
    <x v="4"/>
    <x v="1"/>
    <s v="Y"/>
    <x v="0"/>
    <n v="51"/>
    <d v="1900-05-30T22:02:23"/>
    <n v="4"/>
    <x v="9"/>
    <d v="2024-12-25T00:00:00"/>
    <x v="0"/>
  </r>
  <r>
    <s v="ID3648"/>
    <d v="2024-12-26T00:00:00"/>
    <x v="1"/>
    <x v="3"/>
    <s v="Y"/>
    <x v="0"/>
    <n v="62"/>
    <d v="1900-05-30T23:02:23"/>
    <n v="4"/>
    <x v="9"/>
    <d v="2024-12-26T00:00:00"/>
    <x v="0"/>
  </r>
  <r>
    <s v="ID3649"/>
    <d v="2024-12-27T00:00:00"/>
    <x v="0"/>
    <x v="2"/>
    <s v="N"/>
    <x v="1"/>
    <s v=""/>
    <d v="1900-05-31T00:02:23"/>
    <s v=""/>
    <x v="9"/>
    <d v="2024-12-27T00:00:00"/>
    <x v="0"/>
  </r>
  <r>
    <s v="ID3650"/>
    <d v="2024-12-28T00:00:00"/>
    <x v="2"/>
    <x v="1"/>
    <s v="Y"/>
    <x v="0"/>
    <n v="56"/>
    <d v="1900-05-31T01:02:23"/>
    <n v="4"/>
    <x v="9"/>
    <d v="2024-12-28T00:00:00"/>
    <x v="0"/>
  </r>
  <r>
    <s v="ID3651"/>
    <d v="2024-12-29T00:00:00"/>
    <x v="5"/>
    <x v="0"/>
    <s v="Y"/>
    <x v="0"/>
    <n v="72"/>
    <d v="1900-05-31T02:02:23"/>
    <n v="4"/>
    <x v="9"/>
    <d v="2024-12-29T00:00:00"/>
    <x v="0"/>
  </r>
  <r>
    <s v="ID3652"/>
    <d v="2024-12-30T00:00:00"/>
    <x v="4"/>
    <x v="1"/>
    <s v="Y"/>
    <x v="0"/>
    <n v="115"/>
    <d v="1900-05-31T03:02:23"/>
    <n v="1"/>
    <x v="9"/>
    <d v="2024-12-30T00:00:00"/>
    <x v="0"/>
  </r>
  <r>
    <s v="ID3653"/>
    <d v="2024-12-31T00:00:00"/>
    <x v="5"/>
    <x v="3"/>
    <s v="Y"/>
    <x v="1"/>
    <n v="118"/>
    <d v="1900-05-31T04:02:23"/>
    <n v="3"/>
    <x v="9"/>
    <d v="2024-12-31T00:00:00"/>
    <x v="0"/>
  </r>
  <r>
    <s v="ID3654"/>
    <d v="2025-01-01T00:00:00"/>
    <x v="2"/>
    <x v="2"/>
    <s v="Y"/>
    <x v="0"/>
    <n v="98"/>
    <d v="1900-05-31T05:02:23"/>
    <n v="3"/>
    <x v="9"/>
    <d v="2025-01-01T00:00:00"/>
    <x v="0"/>
  </r>
  <r>
    <s v="ID3655"/>
    <d v="2025-01-02T00:00:00"/>
    <x v="0"/>
    <x v="4"/>
    <s v="Y"/>
    <x v="0"/>
    <n v="112"/>
    <d v="1900-05-31T06:02:23"/>
    <n v="4"/>
    <x v="9"/>
    <d v="2025-01-02T00:00:00"/>
    <x v="0"/>
  </r>
  <r>
    <s v="ID3656"/>
    <d v="2025-01-03T00:00:00"/>
    <x v="2"/>
    <x v="1"/>
    <s v="Y"/>
    <x v="0"/>
    <n v="75"/>
    <d v="1900-05-31T07:02:23"/>
    <n v="1"/>
    <x v="9"/>
    <d v="2025-01-03T00:00:00"/>
    <x v="0"/>
  </r>
  <r>
    <s v="ID3657"/>
    <d v="2025-01-04T00:00:00"/>
    <x v="1"/>
    <x v="2"/>
    <s v="Y"/>
    <x v="0"/>
    <n v="34"/>
    <d v="1900-05-31T08:02:23"/>
    <n v="3"/>
    <x v="9"/>
    <d v="2025-01-04T00:00:00"/>
    <x v="0"/>
  </r>
  <r>
    <s v="ID3658"/>
    <d v="2025-01-05T00:00:00"/>
    <x v="4"/>
    <x v="3"/>
    <s v="N"/>
    <x v="1"/>
    <s v=""/>
    <d v="1900-05-31T09:02:23"/>
    <s v=""/>
    <x v="9"/>
    <d v="2025-01-05T00:00:00"/>
    <x v="0"/>
  </r>
  <r>
    <s v="ID3659"/>
    <d v="2025-01-06T00:00:00"/>
    <x v="2"/>
    <x v="2"/>
    <s v="Y"/>
    <x v="0"/>
    <n v="111"/>
    <d v="1900-05-31T10:02:23"/>
    <n v="4"/>
    <x v="9"/>
    <d v="2025-01-06T00:00:00"/>
    <x v="0"/>
  </r>
  <r>
    <s v="ID3660"/>
    <d v="2025-01-07T00:00:00"/>
    <x v="6"/>
    <x v="4"/>
    <s v="Y"/>
    <x v="0"/>
    <n v="81"/>
    <d v="1900-05-31T11:02:23"/>
    <n v="4"/>
    <x v="9"/>
    <d v="2025-01-07T00:00:00"/>
    <x v="0"/>
  </r>
  <r>
    <s v="ID3661"/>
    <d v="2025-01-08T00:00:00"/>
    <x v="5"/>
    <x v="1"/>
    <s v="Y"/>
    <x v="0"/>
    <n v="16"/>
    <d v="1900-05-31T12:02:23"/>
    <n v="3"/>
    <x v="9"/>
    <d v="2025-01-08T00:00:00"/>
    <x v="0"/>
  </r>
  <r>
    <s v="ID3662"/>
    <d v="2025-01-09T00:00:00"/>
    <x v="7"/>
    <x v="2"/>
    <s v="Y"/>
    <x v="0"/>
    <n v="75"/>
    <d v="1900-05-31T13:02:23"/>
    <n v="3"/>
    <x v="9"/>
    <d v="2025-01-09T00:00:00"/>
    <x v="0"/>
  </r>
  <r>
    <s v="ID3663"/>
    <d v="2025-01-10T00:00:00"/>
    <x v="1"/>
    <x v="4"/>
    <s v="Y"/>
    <x v="0"/>
    <n v="11"/>
    <d v="1900-05-31T14:02:23"/>
    <n v="4"/>
    <x v="9"/>
    <d v="2025-01-10T00:00:00"/>
    <x v="0"/>
  </r>
  <r>
    <s v="ID3664"/>
    <d v="2025-01-11T00:00:00"/>
    <x v="7"/>
    <x v="2"/>
    <s v="Y"/>
    <x v="0"/>
    <n v="65"/>
    <d v="1900-05-31T15:02:23"/>
    <n v="3"/>
    <x v="9"/>
    <d v="2025-01-11T00:00:00"/>
    <x v="0"/>
  </r>
  <r>
    <s v="ID3665"/>
    <d v="2025-01-12T00:00:00"/>
    <x v="2"/>
    <x v="0"/>
    <s v="Y"/>
    <x v="0"/>
    <n v="36"/>
    <d v="1900-05-31T16:02:23"/>
    <n v="3"/>
    <x v="9"/>
    <d v="2025-01-12T00:00:00"/>
    <x v="0"/>
  </r>
  <r>
    <s v="ID3666"/>
    <d v="2025-01-13T00:00:00"/>
    <x v="4"/>
    <x v="2"/>
    <s v="Y"/>
    <x v="0"/>
    <n v="28"/>
    <d v="1900-05-31T17:02:23"/>
    <n v="2"/>
    <x v="9"/>
    <d v="2025-01-13T00:00:00"/>
    <x v="0"/>
  </r>
  <r>
    <s v="ID3667"/>
    <d v="2025-01-14T00:00:00"/>
    <x v="4"/>
    <x v="3"/>
    <s v="Y"/>
    <x v="0"/>
    <n v="34"/>
    <d v="1900-05-31T18:02:23"/>
    <n v="4"/>
    <x v="9"/>
    <d v="2025-01-14T00:00:00"/>
    <x v="0"/>
  </r>
  <r>
    <s v="ID3668"/>
    <d v="2025-01-15T00:00:00"/>
    <x v="1"/>
    <x v="4"/>
    <s v="N"/>
    <x v="1"/>
    <s v=""/>
    <d v="1900-05-31T19:02:23"/>
    <s v=""/>
    <x v="9"/>
    <d v="2025-01-15T00:00:00"/>
    <x v="0"/>
  </r>
  <r>
    <s v="ID3669"/>
    <d v="2025-01-16T00:00:00"/>
    <x v="1"/>
    <x v="4"/>
    <s v="Y"/>
    <x v="0"/>
    <n v="105"/>
    <d v="1900-05-31T20:02:23"/>
    <n v="4"/>
    <x v="9"/>
    <d v="2025-01-16T00:00:00"/>
    <x v="0"/>
  </r>
  <r>
    <s v="ID3670"/>
    <d v="2025-01-17T00:00:00"/>
    <x v="2"/>
    <x v="2"/>
    <s v="N"/>
    <x v="1"/>
    <s v=""/>
    <d v="1900-05-31T21:02:23"/>
    <s v=""/>
    <x v="9"/>
    <d v="2025-01-17T00:00:00"/>
    <x v="0"/>
  </r>
  <r>
    <s v="ID3671"/>
    <d v="2025-01-18T00:00:00"/>
    <x v="2"/>
    <x v="0"/>
    <s v="Y"/>
    <x v="0"/>
    <n v="23"/>
    <d v="1900-05-31T22:02:23"/>
    <n v="1"/>
    <x v="9"/>
    <d v="2025-01-18T00:00:00"/>
    <x v="0"/>
  </r>
  <r>
    <s v="ID3672"/>
    <d v="2025-01-19T00:00:00"/>
    <x v="2"/>
    <x v="4"/>
    <s v="Y"/>
    <x v="1"/>
    <n v="74"/>
    <d v="1900-05-31T23:02:23"/>
    <n v="1"/>
    <x v="9"/>
    <d v="2025-01-19T00:00:00"/>
    <x v="0"/>
  </r>
  <r>
    <s v="ID3673"/>
    <d v="2025-01-20T00:00:00"/>
    <x v="2"/>
    <x v="0"/>
    <s v="Y"/>
    <x v="0"/>
    <n v="19"/>
    <d v="1900-06-01T00:02:23"/>
    <n v="4"/>
    <x v="9"/>
    <d v="2025-01-20T00:00:00"/>
    <x v="0"/>
  </r>
  <r>
    <s v="ID3674"/>
    <d v="2025-01-21T00:00:00"/>
    <x v="0"/>
    <x v="4"/>
    <s v="Y"/>
    <x v="0"/>
    <n v="102"/>
    <d v="1900-06-01T01:02:23"/>
    <n v="4"/>
    <x v="9"/>
    <d v="2025-01-21T00:00:00"/>
    <x v="0"/>
  </r>
  <r>
    <s v="ID3675"/>
    <d v="2025-01-22T00:00:00"/>
    <x v="5"/>
    <x v="4"/>
    <s v="Y"/>
    <x v="1"/>
    <n v="16"/>
    <d v="1900-06-01T02:02:23"/>
    <n v="3"/>
    <x v="9"/>
    <d v="2025-01-22T00:00:00"/>
    <x v="0"/>
  </r>
  <r>
    <s v="ID3676"/>
    <d v="2025-01-23T00:00:00"/>
    <x v="5"/>
    <x v="0"/>
    <s v="Y"/>
    <x v="0"/>
    <n v="56"/>
    <d v="1900-06-01T03:02:23"/>
    <n v="5"/>
    <x v="9"/>
    <d v="2025-01-23T00:00:00"/>
    <x v="0"/>
  </r>
  <r>
    <s v="ID3677"/>
    <d v="2025-01-24T00:00:00"/>
    <x v="5"/>
    <x v="4"/>
    <s v="Y"/>
    <x v="0"/>
    <n v="22"/>
    <d v="1900-06-01T04:02:23"/>
    <n v="2"/>
    <x v="9"/>
    <d v="2025-01-24T00:00:00"/>
    <x v="0"/>
  </r>
  <r>
    <s v="ID3678"/>
    <d v="2025-01-25T00:00:00"/>
    <x v="5"/>
    <x v="1"/>
    <s v="Y"/>
    <x v="0"/>
    <n v="68"/>
    <d v="1900-06-01T05:02:23"/>
    <n v="4"/>
    <x v="9"/>
    <d v="2025-01-25T00:00:00"/>
    <x v="0"/>
  </r>
  <r>
    <s v="ID3679"/>
    <d v="2025-01-26T00:00:00"/>
    <x v="6"/>
    <x v="1"/>
    <s v="Y"/>
    <x v="0"/>
    <n v="103"/>
    <d v="1900-06-01T06:02:23"/>
    <n v="4"/>
    <x v="9"/>
    <d v="2025-01-26T00:00:00"/>
    <x v="0"/>
  </r>
  <r>
    <s v="ID3680"/>
    <d v="2025-01-27T00:00:00"/>
    <x v="5"/>
    <x v="1"/>
    <s v="N"/>
    <x v="1"/>
    <s v=""/>
    <d v="1900-06-01T07:02:23"/>
    <s v=""/>
    <x v="9"/>
    <d v="2025-01-27T00:00:00"/>
    <x v="0"/>
  </r>
  <r>
    <s v="ID3681"/>
    <d v="2025-01-28T00:00:00"/>
    <x v="2"/>
    <x v="1"/>
    <s v="Y"/>
    <x v="0"/>
    <n v="74"/>
    <d v="1900-06-01T08:02:23"/>
    <n v="3"/>
    <x v="9"/>
    <d v="2025-01-28T00:00:00"/>
    <x v="0"/>
  </r>
  <r>
    <s v="ID3682"/>
    <d v="2025-01-29T00:00:00"/>
    <x v="2"/>
    <x v="3"/>
    <s v="Y"/>
    <x v="0"/>
    <n v="72"/>
    <d v="1900-06-01T09:02:23"/>
    <n v="3"/>
    <x v="9"/>
    <d v="2025-01-29T00:00:00"/>
    <x v="0"/>
  </r>
  <r>
    <s v="ID3683"/>
    <d v="2025-01-30T00:00:00"/>
    <x v="0"/>
    <x v="4"/>
    <s v="Y"/>
    <x v="0"/>
    <n v="44"/>
    <d v="1900-06-01T10:02:23"/>
    <n v="3"/>
    <x v="9"/>
    <d v="2025-01-30T00:00:00"/>
    <x v="0"/>
  </r>
  <r>
    <s v="ID3684"/>
    <d v="2025-01-31T00:00:00"/>
    <x v="5"/>
    <x v="0"/>
    <s v="Y"/>
    <x v="0"/>
    <n v="118"/>
    <d v="1900-06-01T11:02:23"/>
    <n v="3"/>
    <x v="9"/>
    <d v="2025-01-31T00:00:00"/>
    <x v="0"/>
  </r>
  <r>
    <s v="ID3685"/>
    <d v="2025-02-01T00:00:00"/>
    <x v="7"/>
    <x v="2"/>
    <s v="Y"/>
    <x v="1"/>
    <n v="102"/>
    <d v="1900-06-01T12:02:23"/>
    <n v="5"/>
    <x v="9"/>
    <d v="2025-02-01T00:00:00"/>
    <x v="0"/>
  </r>
  <r>
    <s v="ID3686"/>
    <d v="2025-02-02T00:00:00"/>
    <x v="3"/>
    <x v="1"/>
    <s v="Y"/>
    <x v="0"/>
    <n v="116"/>
    <d v="1900-06-01T13:02:23"/>
    <n v="2"/>
    <x v="9"/>
    <d v="2025-02-02T00:00:00"/>
    <x v="0"/>
  </r>
  <r>
    <s v="ID3687"/>
    <d v="2025-02-03T00:00:00"/>
    <x v="4"/>
    <x v="4"/>
    <s v="N"/>
    <x v="1"/>
    <s v=""/>
    <d v="1900-06-01T14:02:23"/>
    <s v=""/>
    <x v="9"/>
    <d v="2025-02-03T00:00:00"/>
    <x v="0"/>
  </r>
  <r>
    <s v="ID3688"/>
    <d v="2025-02-04T00:00:00"/>
    <x v="4"/>
    <x v="0"/>
    <s v="Y"/>
    <x v="1"/>
    <n v="116"/>
    <d v="1900-06-01T15:02:23"/>
    <n v="5"/>
    <x v="9"/>
    <d v="2025-02-04T00:00:00"/>
    <x v="0"/>
  </r>
  <r>
    <s v="ID3689"/>
    <d v="2025-02-05T00:00:00"/>
    <x v="1"/>
    <x v="3"/>
    <s v="Y"/>
    <x v="0"/>
    <n v="29"/>
    <d v="1900-06-01T16:02:23"/>
    <n v="2"/>
    <x v="9"/>
    <d v="2025-02-05T00:00:00"/>
    <x v="0"/>
  </r>
  <r>
    <s v="ID3690"/>
    <d v="2025-02-06T00:00:00"/>
    <x v="2"/>
    <x v="4"/>
    <s v="N"/>
    <x v="1"/>
    <s v=""/>
    <d v="1900-06-01T17:02:23"/>
    <s v=""/>
    <x v="9"/>
    <d v="2025-02-06T00:00:00"/>
    <x v="0"/>
  </r>
  <r>
    <s v="ID3691"/>
    <d v="2025-02-07T00:00:00"/>
    <x v="6"/>
    <x v="1"/>
    <s v="Y"/>
    <x v="0"/>
    <n v="73"/>
    <d v="1900-06-01T18:02:23"/>
    <n v="4"/>
    <x v="9"/>
    <d v="2025-02-07T00:00:00"/>
    <x v="1"/>
  </r>
  <r>
    <s v="ID3692"/>
    <d v="2025-02-08T00:00:00"/>
    <x v="2"/>
    <x v="2"/>
    <s v="Y"/>
    <x v="0"/>
    <n v="85"/>
    <d v="1900-06-01T19:02:23"/>
    <n v="5"/>
    <x v="9"/>
    <d v="2025-02-08T00:00:00"/>
    <x v="1"/>
  </r>
  <r>
    <s v="ID3693"/>
    <d v="2025-02-09T00:00:00"/>
    <x v="0"/>
    <x v="3"/>
    <s v="Y"/>
    <x v="0"/>
    <n v="22"/>
    <d v="1900-06-01T20:02:23"/>
    <n v="3"/>
    <x v="9"/>
    <d v="2025-02-09T00:00:00"/>
    <x v="1"/>
  </r>
  <r>
    <s v="ID3694"/>
    <d v="2025-02-10T00:00:00"/>
    <x v="4"/>
    <x v="0"/>
    <s v="Y"/>
    <x v="0"/>
    <n v="29"/>
    <d v="1900-06-01T21:02:23"/>
    <n v="3"/>
    <x v="9"/>
    <d v="2025-02-10T00:00:00"/>
    <x v="1"/>
  </r>
  <r>
    <s v="ID3695"/>
    <d v="2025-02-11T00:00:00"/>
    <x v="1"/>
    <x v="0"/>
    <s v="Y"/>
    <x v="0"/>
    <n v="56"/>
    <d v="1900-06-01T22:02:23"/>
    <n v="5"/>
    <x v="9"/>
    <d v="2025-02-11T00:00:00"/>
    <x v="1"/>
  </r>
  <r>
    <s v="ID3696"/>
    <d v="2025-02-12T00:00:00"/>
    <x v="6"/>
    <x v="3"/>
    <s v="Y"/>
    <x v="0"/>
    <n v="93"/>
    <d v="1900-06-01T23:02:23"/>
    <n v="3"/>
    <x v="9"/>
    <d v="2025-02-12T00:00:00"/>
    <x v="1"/>
  </r>
  <r>
    <s v="ID3697"/>
    <d v="2025-02-13T00:00:00"/>
    <x v="3"/>
    <x v="4"/>
    <s v="Y"/>
    <x v="0"/>
    <n v="85"/>
    <d v="1900-06-02T00:02:23"/>
    <n v="5"/>
    <x v="9"/>
    <d v="2025-02-13T00:00:00"/>
    <x v="1"/>
  </r>
  <r>
    <s v="ID3698"/>
    <d v="2025-02-14T00:00:00"/>
    <x v="6"/>
    <x v="2"/>
    <s v="N"/>
    <x v="1"/>
    <s v=""/>
    <d v="1900-06-02T01:02:23"/>
    <s v=""/>
    <x v="9"/>
    <d v="2025-02-14T00:00:00"/>
    <x v="1"/>
  </r>
  <r>
    <s v="ID3699"/>
    <d v="2025-02-15T00:00:00"/>
    <x v="3"/>
    <x v="4"/>
    <s v="Y"/>
    <x v="0"/>
    <n v="69"/>
    <d v="1900-06-02T02:02:23"/>
    <n v="5"/>
    <x v="9"/>
    <d v="2025-02-15T00:00:00"/>
    <x v="1"/>
  </r>
  <r>
    <s v="ID3700"/>
    <d v="2025-02-16T00:00:00"/>
    <x v="1"/>
    <x v="0"/>
    <s v="Y"/>
    <x v="0"/>
    <n v="66"/>
    <d v="1900-06-02T03:02:23"/>
    <n v="2"/>
    <x v="9"/>
    <d v="2025-02-16T00:00:00"/>
    <x v="1"/>
  </r>
  <r>
    <s v="ID3701"/>
    <d v="2025-02-17T00:00:00"/>
    <x v="5"/>
    <x v="2"/>
    <s v="Y"/>
    <x v="0"/>
    <n v="117"/>
    <d v="1900-06-02T04:02:23"/>
    <n v="3"/>
    <x v="9"/>
    <d v="2025-02-17T00:00:00"/>
    <x v="1"/>
  </r>
  <r>
    <s v="ID3702"/>
    <d v="2025-02-18T00:00:00"/>
    <x v="7"/>
    <x v="2"/>
    <s v="Y"/>
    <x v="0"/>
    <n v="71"/>
    <d v="1900-06-02T05:02:23"/>
    <n v="1"/>
    <x v="9"/>
    <d v="2025-02-18T00:00:00"/>
    <x v="1"/>
  </r>
  <r>
    <s v="ID3703"/>
    <d v="2025-02-19T00:00:00"/>
    <x v="6"/>
    <x v="3"/>
    <s v="Y"/>
    <x v="0"/>
    <n v="23"/>
    <d v="1900-06-02T06:02:23"/>
    <n v="4"/>
    <x v="9"/>
    <d v="2025-02-19T00:00:00"/>
    <x v="1"/>
  </r>
  <r>
    <s v="ID3704"/>
    <d v="2025-02-20T00:00:00"/>
    <x v="5"/>
    <x v="3"/>
    <s v="N"/>
    <x v="1"/>
    <s v=""/>
    <d v="1900-06-02T07:02:23"/>
    <s v=""/>
    <x v="9"/>
    <d v="2025-02-20T00:00:00"/>
    <x v="1"/>
  </r>
  <r>
    <s v="ID3705"/>
    <d v="2025-02-21T00:00:00"/>
    <x v="7"/>
    <x v="1"/>
    <s v="Y"/>
    <x v="0"/>
    <n v="116"/>
    <d v="1900-06-02T08:02:23"/>
    <n v="4"/>
    <x v="9"/>
    <d v="2025-02-21T00:00:00"/>
    <x v="1"/>
  </r>
  <r>
    <s v="ID3706"/>
    <d v="2025-02-22T00:00:00"/>
    <x v="4"/>
    <x v="0"/>
    <s v="Y"/>
    <x v="0"/>
    <n v="52"/>
    <d v="1900-06-02T09:02:23"/>
    <n v="4"/>
    <x v="9"/>
    <d v="2025-02-22T00:00:00"/>
    <x v="1"/>
  </r>
  <r>
    <s v="ID3707"/>
    <d v="2025-02-23T00:00:00"/>
    <x v="6"/>
    <x v="3"/>
    <s v="Y"/>
    <x v="0"/>
    <n v="106"/>
    <d v="1900-06-02T10:02:23"/>
    <n v="5"/>
    <x v="9"/>
    <d v="2025-02-23T00:00:00"/>
    <x v="1"/>
  </r>
  <r>
    <s v="ID3708"/>
    <d v="2025-02-24T00:00:00"/>
    <x v="5"/>
    <x v="0"/>
    <s v="N"/>
    <x v="1"/>
    <s v=""/>
    <d v="1900-06-02T11:02:23"/>
    <s v=""/>
    <x v="9"/>
    <d v="2025-02-24T00:00:00"/>
    <x v="1"/>
  </r>
  <r>
    <s v="ID3709"/>
    <d v="2025-02-25T00:00:00"/>
    <x v="6"/>
    <x v="3"/>
    <s v="Y"/>
    <x v="0"/>
    <n v="48"/>
    <d v="1900-06-02T12:02:23"/>
    <n v="1"/>
    <x v="9"/>
    <d v="2025-02-25T00:00:00"/>
    <x v="1"/>
  </r>
  <r>
    <s v="ID3710"/>
    <d v="2025-02-26T00:00:00"/>
    <x v="7"/>
    <x v="2"/>
    <s v="Y"/>
    <x v="0"/>
    <n v="93"/>
    <d v="1900-06-02T13:02:23"/>
    <n v="2"/>
    <x v="9"/>
    <d v="2025-02-26T00:00:00"/>
    <x v="1"/>
  </r>
  <r>
    <s v="ID3711"/>
    <d v="2025-02-27T00:00:00"/>
    <x v="6"/>
    <x v="2"/>
    <s v="Y"/>
    <x v="0"/>
    <n v="106"/>
    <d v="1900-06-02T14:02:23"/>
    <n v="5"/>
    <x v="9"/>
    <d v="2025-02-27T00:00:00"/>
    <x v="1"/>
  </r>
  <r>
    <s v="ID3712"/>
    <d v="2025-02-28T00:00:00"/>
    <x v="5"/>
    <x v="4"/>
    <s v="N"/>
    <x v="1"/>
    <s v=""/>
    <d v="1900-06-02T15:02:23"/>
    <s v=""/>
    <x v="9"/>
    <d v="2025-02-28T00:00:00"/>
    <x v="1"/>
  </r>
  <r>
    <s v="ID3713"/>
    <d v="2025-03-01T00:00:00"/>
    <x v="1"/>
    <x v="3"/>
    <s v="Y"/>
    <x v="0"/>
    <n v="33"/>
    <d v="1900-06-02T16:02:23"/>
    <n v="4"/>
    <x v="9"/>
    <d v="2025-03-01T00:00:00"/>
    <x v="1"/>
  </r>
  <r>
    <s v="ID3714"/>
    <d v="2025-03-02T00:00:00"/>
    <x v="5"/>
    <x v="3"/>
    <s v="Y"/>
    <x v="0"/>
    <n v="18"/>
    <d v="1900-06-02T17:02:23"/>
    <n v="5"/>
    <x v="9"/>
    <d v="2025-03-02T00:00:00"/>
    <x v="1"/>
  </r>
  <r>
    <s v="ID3715"/>
    <d v="2025-03-03T00:00:00"/>
    <x v="5"/>
    <x v="1"/>
    <s v="Y"/>
    <x v="0"/>
    <n v="118"/>
    <d v="1900-06-02T18:02:23"/>
    <n v="4"/>
    <x v="9"/>
    <d v="2025-03-03T00:00:00"/>
    <x v="1"/>
  </r>
  <r>
    <s v="ID3716"/>
    <d v="2025-03-04T00:00:00"/>
    <x v="6"/>
    <x v="2"/>
    <s v="N"/>
    <x v="1"/>
    <s v=""/>
    <d v="1900-06-02T19:02:23"/>
    <s v=""/>
    <x v="9"/>
    <d v="2025-03-04T00:00:00"/>
    <x v="1"/>
  </r>
  <r>
    <s v="ID3717"/>
    <d v="2025-03-05T00:00:00"/>
    <x v="2"/>
    <x v="3"/>
    <s v="Y"/>
    <x v="0"/>
    <n v="55"/>
    <d v="1900-06-02T20:02:23"/>
    <n v="3"/>
    <x v="9"/>
    <d v="2025-03-05T00:00:00"/>
    <x v="1"/>
  </r>
  <r>
    <s v="ID3718"/>
    <d v="2025-03-06T00:00:00"/>
    <x v="3"/>
    <x v="0"/>
    <s v="N"/>
    <x v="1"/>
    <s v=""/>
    <d v="1900-06-02T21:02:23"/>
    <s v=""/>
    <x v="9"/>
    <d v="2025-03-06T00:00:00"/>
    <x v="1"/>
  </r>
  <r>
    <s v="ID3719"/>
    <d v="2025-03-07T00:00:00"/>
    <x v="4"/>
    <x v="3"/>
    <s v="Y"/>
    <x v="0"/>
    <n v="35"/>
    <d v="1900-06-02T22:02:23"/>
    <n v="3"/>
    <x v="9"/>
    <d v="2025-03-07T00:00:00"/>
    <x v="1"/>
  </r>
  <r>
    <s v="ID3720"/>
    <d v="2025-03-08T00:00:00"/>
    <x v="5"/>
    <x v="4"/>
    <s v="Y"/>
    <x v="0"/>
    <n v="10"/>
    <d v="1900-06-02T23:02:23"/>
    <n v="2"/>
    <x v="9"/>
    <d v="2025-03-08T00:00:00"/>
    <x v="1"/>
  </r>
  <r>
    <s v="ID3721"/>
    <d v="2025-03-09T00:00:00"/>
    <x v="4"/>
    <x v="0"/>
    <s v="Y"/>
    <x v="0"/>
    <n v="114"/>
    <d v="1900-06-03T00:02:23"/>
    <n v="3"/>
    <x v="9"/>
    <d v="2025-03-09T00:00:00"/>
    <x v="1"/>
  </r>
  <r>
    <s v="ID3722"/>
    <d v="2025-03-10T00:00:00"/>
    <x v="4"/>
    <x v="4"/>
    <s v="Y"/>
    <x v="0"/>
    <n v="85"/>
    <d v="1900-06-03T01:02:23"/>
    <n v="4"/>
    <x v="9"/>
    <d v="2025-03-10T00:00:00"/>
    <x v="1"/>
  </r>
  <r>
    <s v="ID3723"/>
    <d v="2025-03-11T00:00:00"/>
    <x v="3"/>
    <x v="0"/>
    <s v="N"/>
    <x v="1"/>
    <s v=""/>
    <d v="1900-06-03T02:02:23"/>
    <s v=""/>
    <x v="9"/>
    <d v="2025-03-11T00:00:00"/>
    <x v="1"/>
  </r>
  <r>
    <s v="ID3724"/>
    <d v="2025-03-12T00:00:00"/>
    <x v="1"/>
    <x v="3"/>
    <s v="Y"/>
    <x v="0"/>
    <n v="84"/>
    <d v="1900-06-03T03:02:23"/>
    <n v="3"/>
    <x v="9"/>
    <d v="2025-03-12T00:00:00"/>
    <x v="1"/>
  </r>
  <r>
    <s v="ID3725"/>
    <d v="2025-03-13T00:00:00"/>
    <x v="4"/>
    <x v="1"/>
    <s v="N"/>
    <x v="1"/>
    <s v=""/>
    <d v="1900-06-03T04:02:23"/>
    <s v=""/>
    <x v="9"/>
    <d v="2025-03-13T00:00:00"/>
    <x v="1"/>
  </r>
  <r>
    <s v="ID3726"/>
    <d v="2025-03-14T00:00:00"/>
    <x v="3"/>
    <x v="4"/>
    <s v="Y"/>
    <x v="0"/>
    <n v="73"/>
    <d v="1900-06-03T05:02:23"/>
    <n v="3"/>
    <x v="9"/>
    <d v="2025-03-14T00:00:00"/>
    <x v="1"/>
  </r>
  <r>
    <s v="ID3727"/>
    <d v="2025-03-15T00:00:00"/>
    <x v="1"/>
    <x v="3"/>
    <s v="Y"/>
    <x v="0"/>
    <n v="22"/>
    <d v="1900-06-03T06:02:23"/>
    <n v="4"/>
    <x v="9"/>
    <d v="2025-03-15T00:00:00"/>
    <x v="1"/>
  </r>
  <r>
    <s v="ID3728"/>
    <d v="2025-03-16T00:00:00"/>
    <x v="0"/>
    <x v="3"/>
    <s v="Y"/>
    <x v="0"/>
    <n v="102"/>
    <d v="1900-06-03T07:02:23"/>
    <n v="5"/>
    <x v="9"/>
    <d v="2025-03-16T00:00:00"/>
    <x v="1"/>
  </r>
  <r>
    <s v="ID3729"/>
    <d v="2025-03-17T00:00:00"/>
    <x v="0"/>
    <x v="4"/>
    <s v="Y"/>
    <x v="0"/>
    <n v="14"/>
    <d v="1900-06-03T08:02:23"/>
    <n v="3"/>
    <x v="9"/>
    <d v="2025-03-17T00:00:00"/>
    <x v="1"/>
  </r>
  <r>
    <s v="ID3730"/>
    <d v="2025-03-18T00:00:00"/>
    <x v="3"/>
    <x v="3"/>
    <s v="N"/>
    <x v="1"/>
    <s v=""/>
    <d v="1900-06-03T09:02:23"/>
    <s v=""/>
    <x v="9"/>
    <d v="2025-03-18T00:00:00"/>
    <x v="1"/>
  </r>
  <r>
    <s v="ID3731"/>
    <d v="2025-03-19T00:00:00"/>
    <x v="1"/>
    <x v="4"/>
    <s v="N"/>
    <x v="1"/>
    <s v=""/>
    <d v="1900-06-03T10:02:23"/>
    <s v=""/>
    <x v="9"/>
    <d v="2025-03-19T00:00:00"/>
    <x v="1"/>
  </r>
  <r>
    <s v="ID3732"/>
    <d v="2025-03-20T00:00:00"/>
    <x v="4"/>
    <x v="2"/>
    <s v="Y"/>
    <x v="0"/>
    <n v="66"/>
    <d v="1900-06-03T11:02:23"/>
    <n v="1"/>
    <x v="9"/>
    <d v="2025-03-20T00:00:00"/>
    <x v="1"/>
  </r>
  <r>
    <s v="ID3733"/>
    <d v="2025-03-21T00:00:00"/>
    <x v="1"/>
    <x v="0"/>
    <s v="Y"/>
    <x v="0"/>
    <n v="57"/>
    <d v="1900-06-03T12:02:23"/>
    <n v="5"/>
    <x v="9"/>
    <d v="2025-03-21T00:00:00"/>
    <x v="1"/>
  </r>
  <r>
    <s v="ID3734"/>
    <d v="2025-03-22T00:00:00"/>
    <x v="7"/>
    <x v="2"/>
    <s v="Y"/>
    <x v="0"/>
    <n v="40"/>
    <d v="1900-06-03T13:02:23"/>
    <n v="4"/>
    <x v="9"/>
    <d v="2025-03-22T00:00:00"/>
    <x v="1"/>
  </r>
  <r>
    <s v="ID3735"/>
    <d v="2025-03-23T00:00:00"/>
    <x v="4"/>
    <x v="0"/>
    <s v="Y"/>
    <x v="0"/>
    <n v="90"/>
    <d v="1900-06-03T14:02:23"/>
    <n v="4"/>
    <x v="9"/>
    <d v="2025-03-23T00:00:00"/>
    <x v="1"/>
  </r>
  <r>
    <s v="ID3736"/>
    <d v="2025-03-24T00:00:00"/>
    <x v="0"/>
    <x v="1"/>
    <s v="Y"/>
    <x v="0"/>
    <n v="74"/>
    <d v="1900-06-03T15:02:23"/>
    <n v="4"/>
    <x v="9"/>
    <d v="2025-03-24T00:00:00"/>
    <x v="1"/>
  </r>
  <r>
    <s v="ID3737"/>
    <d v="2025-03-25T00:00:00"/>
    <x v="0"/>
    <x v="4"/>
    <s v="Y"/>
    <x v="0"/>
    <n v="65"/>
    <d v="1900-06-03T16:02:23"/>
    <n v="3"/>
    <x v="9"/>
    <d v="2025-03-25T00:00:00"/>
    <x v="1"/>
  </r>
  <r>
    <s v="ID3738"/>
    <d v="2025-03-26T00:00:00"/>
    <x v="4"/>
    <x v="2"/>
    <s v="Y"/>
    <x v="0"/>
    <n v="125"/>
    <d v="1900-06-03T17:02:23"/>
    <n v="5"/>
    <x v="9"/>
    <d v="2025-03-26T00:00:00"/>
    <x v="1"/>
  </r>
  <r>
    <s v="ID3739"/>
    <d v="2025-03-27T00:00:00"/>
    <x v="0"/>
    <x v="0"/>
    <s v="N"/>
    <x v="1"/>
    <s v=""/>
    <d v="1900-06-03T18:02:23"/>
    <s v=""/>
    <x v="9"/>
    <d v="2025-03-27T00:00:00"/>
    <x v="1"/>
  </r>
  <r>
    <s v="ID3740"/>
    <d v="2025-03-28T00:00:00"/>
    <x v="7"/>
    <x v="1"/>
    <s v="Y"/>
    <x v="1"/>
    <n v="71"/>
    <d v="1900-06-03T19:02:23"/>
    <n v="5"/>
    <x v="9"/>
    <d v="2025-03-28T00:00:00"/>
    <x v="1"/>
  </r>
  <r>
    <s v="ID3741"/>
    <d v="2025-03-29T00:00:00"/>
    <x v="2"/>
    <x v="0"/>
    <s v="Y"/>
    <x v="0"/>
    <n v="37"/>
    <d v="1900-06-03T20:02:23"/>
    <n v="1"/>
    <x v="9"/>
    <d v="2025-03-29T00:00:00"/>
    <x v="1"/>
  </r>
  <r>
    <s v="ID3742"/>
    <d v="2025-03-30T00:00:00"/>
    <x v="3"/>
    <x v="1"/>
    <s v="Y"/>
    <x v="0"/>
    <n v="119"/>
    <d v="1900-06-03T21:02:23"/>
    <n v="4"/>
    <x v="9"/>
    <d v="2025-03-30T00:00:00"/>
    <x v="1"/>
  </r>
  <r>
    <s v="ID3743"/>
    <d v="2025-03-31T00:00:00"/>
    <x v="6"/>
    <x v="3"/>
    <s v="Y"/>
    <x v="0"/>
    <n v="22"/>
    <d v="1900-06-03T22:02:23"/>
    <n v="4"/>
    <x v="9"/>
    <d v="2025-03-31T00:00:00"/>
    <x v="1"/>
  </r>
  <r>
    <s v="ID3744"/>
    <d v="2025-04-01T00:00:00"/>
    <x v="7"/>
    <x v="1"/>
    <s v="Y"/>
    <x v="0"/>
    <n v="76"/>
    <d v="1900-06-03T23:02:23"/>
    <n v="5"/>
    <x v="9"/>
    <d v="2025-04-01T00:00:00"/>
    <x v="1"/>
  </r>
  <r>
    <s v="ID3745"/>
    <d v="2025-04-02T00:00:00"/>
    <x v="3"/>
    <x v="3"/>
    <s v="N"/>
    <x v="1"/>
    <s v=""/>
    <d v="1900-06-04T00:02:23"/>
    <s v=""/>
    <x v="9"/>
    <d v="2025-04-02T00:00:00"/>
    <x v="1"/>
  </r>
  <r>
    <s v="ID3746"/>
    <d v="2025-04-03T00:00:00"/>
    <x v="6"/>
    <x v="4"/>
    <s v="Y"/>
    <x v="1"/>
    <n v="125"/>
    <d v="1900-06-04T01:02:23"/>
    <n v="5"/>
    <x v="9"/>
    <d v="2025-04-03T00:00:00"/>
    <x v="1"/>
  </r>
  <r>
    <s v="ID3747"/>
    <d v="2025-04-04T00:00:00"/>
    <x v="0"/>
    <x v="2"/>
    <s v="Y"/>
    <x v="1"/>
    <n v="34"/>
    <d v="1900-06-04T02:02:23"/>
    <n v="1"/>
    <x v="9"/>
    <d v="2025-04-04T00:00:00"/>
    <x v="1"/>
  </r>
  <r>
    <s v="ID3748"/>
    <d v="2025-04-05T00:00:00"/>
    <x v="0"/>
    <x v="3"/>
    <s v="Y"/>
    <x v="0"/>
    <n v="121"/>
    <d v="1900-06-04T03:02:23"/>
    <n v="3"/>
    <x v="9"/>
    <d v="2025-04-05T00:00:00"/>
    <x v="1"/>
  </r>
  <r>
    <s v="ID3749"/>
    <d v="2025-04-06T00:00:00"/>
    <x v="0"/>
    <x v="1"/>
    <s v="N"/>
    <x v="1"/>
    <s v=""/>
    <d v="1900-06-04T04:02:23"/>
    <s v=""/>
    <x v="9"/>
    <d v="2025-04-06T00:00:00"/>
    <x v="1"/>
  </r>
  <r>
    <s v="ID3750"/>
    <d v="2025-04-07T00:00:00"/>
    <x v="3"/>
    <x v="2"/>
    <s v="N"/>
    <x v="1"/>
    <s v=""/>
    <d v="1900-06-04T05:02:23"/>
    <s v=""/>
    <x v="9"/>
    <d v="2025-04-07T00:00:00"/>
    <x v="1"/>
  </r>
  <r>
    <s v="ID3751"/>
    <d v="2025-04-08T00:00:00"/>
    <x v="6"/>
    <x v="4"/>
    <s v="Y"/>
    <x v="0"/>
    <n v="17"/>
    <d v="1900-06-04T06:02:23"/>
    <n v="1"/>
    <x v="9"/>
    <d v="2025-04-08T00:00:00"/>
    <x v="1"/>
  </r>
  <r>
    <s v="ID3752"/>
    <d v="2025-04-09T00:00:00"/>
    <x v="7"/>
    <x v="0"/>
    <s v="Y"/>
    <x v="0"/>
    <n v="65"/>
    <d v="1900-06-04T07:02:23"/>
    <n v="1"/>
    <x v="9"/>
    <d v="2025-04-09T00:00:00"/>
    <x v="1"/>
  </r>
  <r>
    <s v="ID3753"/>
    <d v="2025-04-10T00:00:00"/>
    <x v="2"/>
    <x v="1"/>
    <s v="Y"/>
    <x v="0"/>
    <n v="65"/>
    <d v="1900-06-04T08:02:23"/>
    <n v="5"/>
    <x v="9"/>
    <d v="2025-04-10T00:00:00"/>
    <x v="2"/>
  </r>
  <r>
    <s v="ID3754"/>
    <d v="2025-04-11T00:00:00"/>
    <x v="4"/>
    <x v="2"/>
    <s v="N"/>
    <x v="1"/>
    <s v=""/>
    <d v="1900-06-04T09:02:23"/>
    <s v=""/>
    <x v="9"/>
    <d v="2025-04-11T00:00:00"/>
    <x v="2"/>
  </r>
  <r>
    <s v="ID3755"/>
    <d v="2025-04-12T00:00:00"/>
    <x v="6"/>
    <x v="2"/>
    <s v="Y"/>
    <x v="0"/>
    <n v="96"/>
    <d v="1900-06-04T10:02:23"/>
    <n v="1"/>
    <x v="9"/>
    <d v="2025-04-12T00:00:00"/>
    <x v="2"/>
  </r>
  <r>
    <s v="ID3756"/>
    <d v="2025-04-13T00:00:00"/>
    <x v="0"/>
    <x v="0"/>
    <s v="Y"/>
    <x v="0"/>
    <n v="23"/>
    <d v="1900-06-04T11:02:23"/>
    <n v="4"/>
    <x v="9"/>
    <d v="2025-04-13T00:00:00"/>
    <x v="2"/>
  </r>
  <r>
    <s v="ID3757"/>
    <d v="2025-04-14T00:00:00"/>
    <x v="6"/>
    <x v="1"/>
    <s v="N"/>
    <x v="1"/>
    <s v=""/>
    <d v="1900-06-04T12:02:23"/>
    <s v=""/>
    <x v="9"/>
    <d v="2025-04-14T00:00:00"/>
    <x v="2"/>
  </r>
  <r>
    <s v="ID3758"/>
    <d v="2025-04-15T00:00:00"/>
    <x v="5"/>
    <x v="3"/>
    <s v="N"/>
    <x v="1"/>
    <s v=""/>
    <d v="1900-06-04T13:02:23"/>
    <s v=""/>
    <x v="9"/>
    <d v="2025-04-15T00:00:00"/>
    <x v="2"/>
  </r>
  <r>
    <s v="ID3759"/>
    <d v="2025-04-16T00:00:00"/>
    <x v="4"/>
    <x v="2"/>
    <s v="Y"/>
    <x v="0"/>
    <n v="105"/>
    <d v="1900-06-04T14:02:23"/>
    <n v="4"/>
    <x v="9"/>
    <d v="2025-04-16T00:00:00"/>
    <x v="2"/>
  </r>
  <r>
    <s v="ID3760"/>
    <d v="2025-04-17T00:00:00"/>
    <x v="7"/>
    <x v="3"/>
    <s v="N"/>
    <x v="1"/>
    <s v=""/>
    <d v="1900-06-04T15:02:23"/>
    <s v=""/>
    <x v="9"/>
    <d v="2025-04-17T00:00:00"/>
    <x v="2"/>
  </r>
  <r>
    <s v="ID3761"/>
    <d v="2025-04-18T00:00:00"/>
    <x v="4"/>
    <x v="4"/>
    <s v="Y"/>
    <x v="0"/>
    <n v="42"/>
    <d v="1900-06-04T16:02:23"/>
    <n v="5"/>
    <x v="9"/>
    <d v="2025-04-18T00:00:00"/>
    <x v="2"/>
  </r>
  <r>
    <s v="ID3762"/>
    <d v="2025-04-19T00:00:00"/>
    <x v="4"/>
    <x v="3"/>
    <s v="Y"/>
    <x v="0"/>
    <n v="79"/>
    <d v="1900-06-04T17:02:23"/>
    <n v="4"/>
    <x v="9"/>
    <d v="2025-04-19T00:00:00"/>
    <x v="2"/>
  </r>
  <r>
    <s v="ID3763"/>
    <d v="2025-04-20T00:00:00"/>
    <x v="0"/>
    <x v="0"/>
    <s v="N"/>
    <x v="1"/>
    <s v=""/>
    <d v="1900-06-04T18:02:23"/>
    <s v=""/>
    <x v="9"/>
    <d v="2025-04-20T00:00:00"/>
    <x v="2"/>
  </r>
  <r>
    <s v="ID3764"/>
    <d v="2025-04-21T00:00:00"/>
    <x v="6"/>
    <x v="2"/>
    <s v="Y"/>
    <x v="0"/>
    <n v="35"/>
    <d v="1900-06-04T19:02:23"/>
    <n v="5"/>
    <x v="9"/>
    <d v="2025-04-21T00:00:00"/>
    <x v="2"/>
  </r>
  <r>
    <s v="ID3765"/>
    <d v="2025-04-22T00:00:00"/>
    <x v="6"/>
    <x v="2"/>
    <s v="Y"/>
    <x v="0"/>
    <n v="70"/>
    <d v="1900-06-04T20:02:23"/>
    <n v="4"/>
    <x v="9"/>
    <d v="2025-04-22T00:00:00"/>
    <x v="2"/>
  </r>
  <r>
    <s v="ID3766"/>
    <d v="2025-04-23T00:00:00"/>
    <x v="1"/>
    <x v="3"/>
    <s v="Y"/>
    <x v="0"/>
    <n v="104"/>
    <d v="1900-06-04T21:02:23"/>
    <n v="4"/>
    <x v="9"/>
    <d v="2025-04-23T00:00:00"/>
    <x v="2"/>
  </r>
  <r>
    <s v="ID3767"/>
    <d v="2025-04-24T00:00:00"/>
    <x v="3"/>
    <x v="3"/>
    <s v="Y"/>
    <x v="0"/>
    <n v="103"/>
    <d v="1900-06-04T22:02:23"/>
    <n v="3"/>
    <x v="9"/>
    <d v="2025-04-24T00:00:00"/>
    <x v="2"/>
  </r>
  <r>
    <s v="ID3768"/>
    <d v="2025-04-25T00:00:00"/>
    <x v="3"/>
    <x v="4"/>
    <s v="N"/>
    <x v="1"/>
    <s v=""/>
    <d v="1900-06-04T23:02:23"/>
    <s v=""/>
    <x v="9"/>
    <d v="2025-04-25T00:00:00"/>
    <x v="2"/>
  </r>
  <r>
    <s v="ID3769"/>
    <d v="2025-04-26T00:00:00"/>
    <x v="1"/>
    <x v="2"/>
    <s v="Y"/>
    <x v="0"/>
    <n v="22"/>
    <d v="1900-06-05T00:02:23"/>
    <n v="3"/>
    <x v="9"/>
    <d v="2025-04-26T00:00:00"/>
    <x v="2"/>
  </r>
  <r>
    <s v="ID3770"/>
    <d v="2025-04-27T00:00:00"/>
    <x v="2"/>
    <x v="0"/>
    <s v="Y"/>
    <x v="0"/>
    <n v="48"/>
    <d v="1900-06-05T01:02:23"/>
    <n v="2"/>
    <x v="9"/>
    <d v="2025-04-27T00:00:00"/>
    <x v="2"/>
  </r>
  <r>
    <s v="ID3771"/>
    <d v="2025-04-28T00:00:00"/>
    <x v="1"/>
    <x v="2"/>
    <s v="N"/>
    <x v="1"/>
    <s v=""/>
    <d v="1900-06-05T02:02:23"/>
    <s v=""/>
    <x v="9"/>
    <d v="2025-04-28T00:00:00"/>
    <x v="2"/>
  </r>
  <r>
    <s v="ID3772"/>
    <d v="2025-04-29T00:00:00"/>
    <x v="2"/>
    <x v="1"/>
    <s v="Y"/>
    <x v="0"/>
    <n v="12"/>
    <d v="1900-06-05T03:02:23"/>
    <n v="3"/>
    <x v="9"/>
    <d v="2025-04-29T00:00:00"/>
    <x v="2"/>
  </r>
  <r>
    <s v="ID3773"/>
    <d v="2025-04-30T00:00:00"/>
    <x v="5"/>
    <x v="1"/>
    <s v="Y"/>
    <x v="0"/>
    <n v="16"/>
    <d v="1900-06-05T04:02:23"/>
    <n v="3"/>
    <x v="9"/>
    <d v="2025-04-30T00:00:00"/>
    <x v="2"/>
  </r>
  <r>
    <s v="ID3774"/>
    <d v="2025-05-01T00:00:00"/>
    <x v="5"/>
    <x v="0"/>
    <s v="Y"/>
    <x v="0"/>
    <n v="116"/>
    <d v="1900-06-05T05:02:23"/>
    <n v="2"/>
    <x v="9"/>
    <d v="2025-05-01T00:00:00"/>
    <x v="2"/>
  </r>
  <r>
    <s v="ID3775"/>
    <d v="2025-05-02T00:00:00"/>
    <x v="3"/>
    <x v="3"/>
    <s v="N"/>
    <x v="1"/>
    <s v=""/>
    <d v="1900-06-05T06:02:23"/>
    <s v=""/>
    <x v="9"/>
    <d v="2025-05-02T00:00:00"/>
    <x v="2"/>
  </r>
  <r>
    <s v="ID3776"/>
    <d v="2025-05-03T00:00:00"/>
    <x v="3"/>
    <x v="3"/>
    <s v="Y"/>
    <x v="0"/>
    <n v="25"/>
    <d v="1900-06-05T07:02:23"/>
    <n v="2"/>
    <x v="9"/>
    <d v="2025-05-03T00:00:00"/>
    <x v="2"/>
  </r>
  <r>
    <s v="ID3777"/>
    <d v="2025-05-04T00:00:00"/>
    <x v="3"/>
    <x v="3"/>
    <s v="Y"/>
    <x v="0"/>
    <n v="30"/>
    <d v="1900-06-05T08:02:23"/>
    <n v="4"/>
    <x v="9"/>
    <d v="2025-05-04T00:00:00"/>
    <x v="2"/>
  </r>
  <r>
    <s v="ID3778"/>
    <d v="2025-05-05T00:00:00"/>
    <x v="5"/>
    <x v="1"/>
    <s v="N"/>
    <x v="1"/>
    <s v=""/>
    <d v="1900-06-05T09:02:23"/>
    <s v=""/>
    <x v="9"/>
    <d v="2025-05-05T00:00:00"/>
    <x v="2"/>
  </r>
  <r>
    <s v="ID3779"/>
    <d v="2025-05-06T00:00:00"/>
    <x v="4"/>
    <x v="1"/>
    <s v="Y"/>
    <x v="0"/>
    <n v="29"/>
    <d v="1900-06-05T10:02:23"/>
    <n v="2"/>
    <x v="9"/>
    <d v="2025-05-06T00:00:00"/>
    <x v="2"/>
  </r>
  <r>
    <s v="ID3780"/>
    <d v="2025-05-07T00:00:00"/>
    <x v="4"/>
    <x v="2"/>
    <s v="Y"/>
    <x v="0"/>
    <n v="23"/>
    <d v="1900-06-05T11:02:23"/>
    <n v="4"/>
    <x v="9"/>
    <d v="2025-05-07T00:00:00"/>
    <x v="2"/>
  </r>
  <r>
    <s v="ID3781"/>
    <d v="2025-05-08T00:00:00"/>
    <x v="2"/>
    <x v="0"/>
    <s v="Y"/>
    <x v="0"/>
    <n v="11"/>
    <d v="1900-06-05T12:02:23"/>
    <n v="5"/>
    <x v="9"/>
    <d v="2025-05-08T00:00:00"/>
    <x v="2"/>
  </r>
  <r>
    <s v="ID3782"/>
    <d v="2025-05-09T00:00:00"/>
    <x v="6"/>
    <x v="0"/>
    <s v="Y"/>
    <x v="0"/>
    <n v="114"/>
    <d v="1900-06-05T13:02:23"/>
    <n v="3"/>
    <x v="9"/>
    <d v="2025-05-09T00:00:00"/>
    <x v="2"/>
  </r>
  <r>
    <s v="ID3783"/>
    <d v="2025-05-10T00:00:00"/>
    <x v="4"/>
    <x v="4"/>
    <s v="Y"/>
    <x v="0"/>
    <n v="27"/>
    <d v="1900-06-05T14:02:23"/>
    <n v="3"/>
    <x v="9"/>
    <d v="2025-05-10T00:00:00"/>
    <x v="2"/>
  </r>
  <r>
    <s v="ID3784"/>
    <d v="2025-05-11T00:00:00"/>
    <x v="7"/>
    <x v="4"/>
    <s v="Y"/>
    <x v="0"/>
    <n v="64"/>
    <d v="1900-06-05T15:02:23"/>
    <n v="3"/>
    <x v="9"/>
    <d v="2025-05-11T00:00:00"/>
    <x v="2"/>
  </r>
  <r>
    <s v="ID3785"/>
    <d v="2025-05-12T00:00:00"/>
    <x v="1"/>
    <x v="3"/>
    <s v="Y"/>
    <x v="0"/>
    <n v="59"/>
    <d v="1900-06-05T16:02:23"/>
    <n v="2"/>
    <x v="9"/>
    <d v="2025-05-12T00:00:00"/>
    <x v="2"/>
  </r>
  <r>
    <s v="ID3786"/>
    <d v="2025-05-13T00:00:00"/>
    <x v="6"/>
    <x v="1"/>
    <s v="N"/>
    <x v="1"/>
    <s v=""/>
    <d v="1900-06-05T17:02:23"/>
    <s v=""/>
    <x v="9"/>
    <d v="2025-05-13T00:00:00"/>
    <x v="2"/>
  </r>
  <r>
    <s v="ID3787"/>
    <d v="2025-05-14T00:00:00"/>
    <x v="5"/>
    <x v="2"/>
    <s v="Y"/>
    <x v="0"/>
    <n v="10"/>
    <d v="1900-06-05T18:02:23"/>
    <n v="5"/>
    <x v="9"/>
    <d v="2025-05-14T00:00:00"/>
    <x v="2"/>
  </r>
  <r>
    <s v="ID3788"/>
    <d v="2025-05-15T00:00:00"/>
    <x v="6"/>
    <x v="3"/>
    <s v="Y"/>
    <x v="0"/>
    <n v="84"/>
    <d v="1900-06-05T19:02:23"/>
    <n v="2"/>
    <x v="9"/>
    <d v="2025-05-15T00:00:00"/>
    <x v="2"/>
  </r>
  <r>
    <s v="ID3789"/>
    <d v="2025-05-16T00:00:00"/>
    <x v="0"/>
    <x v="0"/>
    <s v="N"/>
    <x v="1"/>
    <s v=""/>
    <d v="1900-06-05T20:02:23"/>
    <s v=""/>
    <x v="9"/>
    <d v="2025-05-16T00:00:00"/>
    <x v="2"/>
  </r>
  <r>
    <s v="ID3790"/>
    <d v="2025-05-17T00:00:00"/>
    <x v="4"/>
    <x v="3"/>
    <s v="N"/>
    <x v="1"/>
    <s v=""/>
    <d v="1900-06-05T21:02:23"/>
    <s v=""/>
    <x v="9"/>
    <d v="2025-05-17T00:00:00"/>
    <x v="2"/>
  </r>
  <r>
    <s v="ID3791"/>
    <d v="2025-05-18T00:00:00"/>
    <x v="7"/>
    <x v="3"/>
    <s v="N"/>
    <x v="1"/>
    <s v=""/>
    <d v="1900-06-05T22:02:23"/>
    <s v=""/>
    <x v="9"/>
    <d v="2025-05-18T00:00:00"/>
    <x v="2"/>
  </r>
  <r>
    <s v="ID3792"/>
    <d v="2025-05-19T00:00:00"/>
    <x v="3"/>
    <x v="3"/>
    <s v="Y"/>
    <x v="1"/>
    <n v="56"/>
    <d v="1900-06-05T23:02:23"/>
    <n v="5"/>
    <x v="9"/>
    <d v="2025-05-19T00:00:00"/>
    <x v="2"/>
  </r>
  <r>
    <s v="ID3793"/>
    <d v="2025-05-20T00:00:00"/>
    <x v="0"/>
    <x v="1"/>
    <s v="N"/>
    <x v="1"/>
    <s v=""/>
    <d v="1900-06-06T00:02:23"/>
    <s v=""/>
    <x v="9"/>
    <d v="2025-05-20T00:00:00"/>
    <x v="2"/>
  </r>
  <r>
    <s v="ID3794"/>
    <d v="2025-05-21T00:00:00"/>
    <x v="4"/>
    <x v="2"/>
    <s v="Y"/>
    <x v="0"/>
    <n v="119"/>
    <d v="1900-06-06T01:02:23"/>
    <n v="4"/>
    <x v="9"/>
    <d v="2025-05-21T00:00:00"/>
    <x v="2"/>
  </r>
  <r>
    <s v="ID3795"/>
    <d v="2025-05-22T00:00:00"/>
    <x v="0"/>
    <x v="4"/>
    <s v="Y"/>
    <x v="0"/>
    <n v="19"/>
    <d v="1900-06-06T02:02:23"/>
    <n v="3"/>
    <x v="9"/>
    <d v="2025-05-22T00:00:00"/>
    <x v="2"/>
  </r>
  <r>
    <s v="ID3796"/>
    <d v="2025-05-23T00:00:00"/>
    <x v="4"/>
    <x v="0"/>
    <s v="Y"/>
    <x v="0"/>
    <n v="96"/>
    <d v="1900-06-06T03:02:23"/>
    <n v="4"/>
    <x v="9"/>
    <d v="2025-05-23T00:00:00"/>
    <x v="2"/>
  </r>
  <r>
    <s v="ID3797"/>
    <d v="2025-05-24T00:00:00"/>
    <x v="5"/>
    <x v="3"/>
    <s v="Y"/>
    <x v="0"/>
    <n v="13"/>
    <d v="1900-06-06T04:02:23"/>
    <n v="5"/>
    <x v="9"/>
    <d v="2025-05-24T00:00:00"/>
    <x v="2"/>
  </r>
  <r>
    <s v="ID3798"/>
    <d v="2025-05-25T00:00:00"/>
    <x v="1"/>
    <x v="3"/>
    <s v="Y"/>
    <x v="1"/>
    <n v="22"/>
    <d v="1900-06-06T05:02:23"/>
    <n v="5"/>
    <x v="9"/>
    <d v="2025-05-25T00:00:00"/>
    <x v="2"/>
  </r>
  <r>
    <s v="ID3799"/>
    <d v="2025-05-26T00:00:00"/>
    <x v="2"/>
    <x v="4"/>
    <s v="N"/>
    <x v="1"/>
    <s v=""/>
    <d v="1900-06-06T06:02:23"/>
    <s v=""/>
    <x v="9"/>
    <d v="2025-05-26T00:00:00"/>
    <x v="2"/>
  </r>
  <r>
    <s v="ID3800"/>
    <d v="2025-05-27T00:00:00"/>
    <x v="7"/>
    <x v="1"/>
    <s v="N"/>
    <x v="1"/>
    <s v=""/>
    <d v="1900-06-06T07:02:23"/>
    <s v=""/>
    <x v="9"/>
    <d v="2025-05-27T00:00:00"/>
    <x v="2"/>
  </r>
  <r>
    <s v="ID3801"/>
    <d v="2025-05-28T00:00:00"/>
    <x v="7"/>
    <x v="3"/>
    <s v="Y"/>
    <x v="0"/>
    <n v="43"/>
    <d v="1900-06-06T08:02:23"/>
    <n v="3"/>
    <x v="9"/>
    <d v="2025-05-28T00:00:00"/>
    <x v="3"/>
  </r>
  <r>
    <s v="ID3802"/>
    <d v="2025-05-29T00:00:00"/>
    <x v="6"/>
    <x v="0"/>
    <s v="Y"/>
    <x v="0"/>
    <n v="39"/>
    <d v="1900-06-06T09:02:23"/>
    <n v="2"/>
    <x v="9"/>
    <d v="2025-05-29T00:00:00"/>
    <x v="3"/>
  </r>
  <r>
    <s v="ID3803"/>
    <d v="2025-05-30T00:00:00"/>
    <x v="0"/>
    <x v="1"/>
    <s v="Y"/>
    <x v="0"/>
    <n v="26"/>
    <d v="1900-06-06T10:02:23"/>
    <n v="5"/>
    <x v="9"/>
    <d v="2025-05-30T00:00:00"/>
    <x v="3"/>
  </r>
  <r>
    <s v="ID3804"/>
    <d v="2025-05-31T00:00:00"/>
    <x v="1"/>
    <x v="4"/>
    <s v="Y"/>
    <x v="0"/>
    <n v="27"/>
    <d v="1900-06-06T11:02:23"/>
    <n v="2"/>
    <x v="9"/>
    <d v="2025-05-31T00:00:00"/>
    <x v="3"/>
  </r>
  <r>
    <s v="ID3805"/>
    <d v="2025-06-01T00:00:00"/>
    <x v="0"/>
    <x v="2"/>
    <s v="Y"/>
    <x v="0"/>
    <n v="72"/>
    <d v="1900-06-06T12:02:23"/>
    <n v="5"/>
    <x v="9"/>
    <d v="2025-06-01T00:00:00"/>
    <x v="3"/>
  </r>
  <r>
    <s v="ID3806"/>
    <d v="2025-06-02T00:00:00"/>
    <x v="7"/>
    <x v="0"/>
    <s v="Y"/>
    <x v="0"/>
    <n v="77"/>
    <d v="1900-06-06T13:02:23"/>
    <n v="4"/>
    <x v="9"/>
    <d v="2025-06-02T00:00:00"/>
    <x v="3"/>
  </r>
  <r>
    <s v="ID3807"/>
    <d v="2025-06-03T00:00:00"/>
    <x v="6"/>
    <x v="3"/>
    <s v="Y"/>
    <x v="0"/>
    <n v="119"/>
    <d v="1900-06-06T14:02:23"/>
    <n v="3"/>
    <x v="9"/>
    <d v="2025-06-03T00:00:00"/>
    <x v="3"/>
  </r>
  <r>
    <s v="ID3808"/>
    <d v="2025-06-04T00:00:00"/>
    <x v="0"/>
    <x v="0"/>
    <s v="Y"/>
    <x v="0"/>
    <n v="30"/>
    <d v="1900-06-06T15:02:23"/>
    <n v="4"/>
    <x v="9"/>
    <d v="2025-06-04T00:00:00"/>
    <x v="3"/>
  </r>
  <r>
    <s v="ID3809"/>
    <d v="2025-06-05T00:00:00"/>
    <x v="1"/>
    <x v="2"/>
    <s v="Y"/>
    <x v="0"/>
    <n v="112"/>
    <d v="1900-06-06T16:02:23"/>
    <n v="4"/>
    <x v="9"/>
    <d v="2025-06-05T00:00:00"/>
    <x v="3"/>
  </r>
  <r>
    <s v="ID3810"/>
    <d v="2025-06-06T00:00:00"/>
    <x v="4"/>
    <x v="3"/>
    <s v="Y"/>
    <x v="0"/>
    <n v="34"/>
    <d v="1900-06-06T17:02:23"/>
    <n v="2"/>
    <x v="9"/>
    <d v="2025-06-06T00:00:00"/>
    <x v="3"/>
  </r>
  <r>
    <s v="ID3811"/>
    <d v="2025-06-07T00:00:00"/>
    <x v="3"/>
    <x v="1"/>
    <s v="Y"/>
    <x v="0"/>
    <n v="99"/>
    <d v="1900-06-06T18:02:23"/>
    <n v="3"/>
    <x v="9"/>
    <d v="2025-06-07T00:00:00"/>
    <x v="3"/>
  </r>
  <r>
    <s v="ID3812"/>
    <d v="2025-06-08T00:00:00"/>
    <x v="3"/>
    <x v="3"/>
    <s v="N"/>
    <x v="1"/>
    <s v=""/>
    <d v="1900-06-06T19:02:23"/>
    <s v=""/>
    <x v="9"/>
    <d v="2025-06-08T00:00:00"/>
    <x v="3"/>
  </r>
  <r>
    <s v="ID3813"/>
    <d v="2025-06-09T00:00:00"/>
    <x v="4"/>
    <x v="3"/>
    <s v="Y"/>
    <x v="0"/>
    <n v="40"/>
    <d v="1900-06-06T20:02:23"/>
    <n v="4"/>
    <x v="9"/>
    <d v="2025-06-09T00:00:00"/>
    <x v="3"/>
  </r>
  <r>
    <s v="ID3814"/>
    <d v="2025-06-10T00:00:00"/>
    <x v="6"/>
    <x v="4"/>
    <s v="Y"/>
    <x v="0"/>
    <n v="55"/>
    <d v="1900-06-06T21:02:23"/>
    <n v="3"/>
    <x v="9"/>
    <d v="2025-06-10T00:00:00"/>
    <x v="3"/>
  </r>
  <r>
    <s v="ID3815"/>
    <d v="2025-06-11T00:00:00"/>
    <x v="3"/>
    <x v="3"/>
    <s v="Y"/>
    <x v="0"/>
    <n v="79"/>
    <d v="1900-06-06T22:02:23"/>
    <n v="3"/>
    <x v="9"/>
    <d v="2025-06-11T00:00:00"/>
    <x v="3"/>
  </r>
  <r>
    <s v="ID3816"/>
    <d v="2025-06-12T00:00:00"/>
    <x v="3"/>
    <x v="1"/>
    <s v="Y"/>
    <x v="0"/>
    <n v="67"/>
    <d v="1900-06-06T23:02:23"/>
    <n v="3"/>
    <x v="9"/>
    <d v="2025-06-12T00:00:00"/>
    <x v="3"/>
  </r>
  <r>
    <s v="ID3817"/>
    <d v="2025-06-13T00:00:00"/>
    <x v="2"/>
    <x v="3"/>
    <s v="Y"/>
    <x v="0"/>
    <n v="68"/>
    <d v="1900-06-07T00:02:23"/>
    <n v="4"/>
    <x v="9"/>
    <d v="2025-06-13T00:00:00"/>
    <x v="3"/>
  </r>
  <r>
    <s v="ID3818"/>
    <d v="2025-06-14T00:00:00"/>
    <x v="5"/>
    <x v="4"/>
    <s v="Y"/>
    <x v="1"/>
    <n v="69"/>
    <d v="1900-06-07T01:02:23"/>
    <n v="5"/>
    <x v="9"/>
    <d v="2025-06-14T00:00:00"/>
    <x v="3"/>
  </r>
  <r>
    <s v="ID3819"/>
    <d v="2025-06-15T00:00:00"/>
    <x v="7"/>
    <x v="1"/>
    <s v="N"/>
    <x v="1"/>
    <s v=""/>
    <d v="1900-06-07T02:02:23"/>
    <s v=""/>
    <x v="9"/>
    <d v="2025-06-15T00:00:00"/>
    <x v="3"/>
  </r>
  <r>
    <s v="ID3820"/>
    <d v="2025-06-16T00:00:00"/>
    <x v="7"/>
    <x v="2"/>
    <s v="Y"/>
    <x v="0"/>
    <n v="29"/>
    <d v="1900-06-07T03:02:23"/>
    <n v="3"/>
    <x v="9"/>
    <d v="2025-06-16T00:00:00"/>
    <x v="3"/>
  </r>
  <r>
    <s v="ID3821"/>
    <d v="2025-06-17T00:00:00"/>
    <x v="7"/>
    <x v="1"/>
    <s v="Y"/>
    <x v="1"/>
    <n v="62"/>
    <d v="1900-06-07T04:02:23"/>
    <n v="3"/>
    <x v="9"/>
    <d v="2025-06-17T00:00:00"/>
    <x v="3"/>
  </r>
  <r>
    <s v="ID3822"/>
    <d v="2025-06-18T00:00:00"/>
    <x v="2"/>
    <x v="2"/>
    <s v="Y"/>
    <x v="0"/>
    <n v="109"/>
    <d v="1900-06-07T05:02:23"/>
    <n v="4"/>
    <x v="9"/>
    <d v="2025-06-18T00:00:00"/>
    <x v="3"/>
  </r>
  <r>
    <s v="ID3823"/>
    <d v="2025-06-19T00:00:00"/>
    <x v="6"/>
    <x v="2"/>
    <s v="Y"/>
    <x v="0"/>
    <n v="59"/>
    <d v="1900-06-07T06:02:23"/>
    <n v="3"/>
    <x v="9"/>
    <d v="2025-06-19T00:00:00"/>
    <x v="3"/>
  </r>
  <r>
    <s v="ID3824"/>
    <d v="2025-06-20T00:00:00"/>
    <x v="5"/>
    <x v="1"/>
    <s v="Y"/>
    <x v="0"/>
    <n v="51"/>
    <d v="1900-06-07T07:02:23"/>
    <n v="4"/>
    <x v="9"/>
    <d v="2025-06-20T00:00:00"/>
    <x v="3"/>
  </r>
  <r>
    <s v="ID3825"/>
    <d v="2025-06-21T00:00:00"/>
    <x v="3"/>
    <x v="4"/>
    <s v="Y"/>
    <x v="0"/>
    <n v="11"/>
    <d v="1900-06-07T08:02:23"/>
    <n v="4"/>
    <x v="9"/>
    <d v="2025-06-21T00:00:00"/>
    <x v="3"/>
  </r>
  <r>
    <s v="ID3826"/>
    <d v="2025-06-22T00:00:00"/>
    <x v="2"/>
    <x v="3"/>
    <s v="N"/>
    <x v="1"/>
    <s v=""/>
    <d v="1900-06-07T09:02:23"/>
    <s v=""/>
    <x v="9"/>
    <d v="2025-06-22T00:00:00"/>
    <x v="3"/>
  </r>
  <r>
    <s v="ID3827"/>
    <d v="2025-06-23T00:00:00"/>
    <x v="5"/>
    <x v="2"/>
    <s v="Y"/>
    <x v="0"/>
    <n v="44"/>
    <d v="1900-06-07T10:02:23"/>
    <n v="4"/>
    <x v="9"/>
    <d v="2025-06-23T00:00:00"/>
    <x v="3"/>
  </r>
  <r>
    <s v="ID3828"/>
    <d v="2025-06-24T00:00:00"/>
    <x v="2"/>
    <x v="2"/>
    <s v="Y"/>
    <x v="0"/>
    <n v="35"/>
    <d v="1900-06-07T11:02:23"/>
    <n v="2"/>
    <x v="9"/>
    <d v="2025-06-24T00:00:00"/>
    <x v="3"/>
  </r>
  <r>
    <s v="ID3829"/>
    <d v="2025-06-25T00:00:00"/>
    <x v="1"/>
    <x v="4"/>
    <s v="Y"/>
    <x v="0"/>
    <n v="17"/>
    <d v="1900-06-07T12:02:23"/>
    <n v="1"/>
    <x v="9"/>
    <d v="2025-06-25T00:00:00"/>
    <x v="3"/>
  </r>
  <r>
    <s v="ID3830"/>
    <d v="2025-06-26T00:00:00"/>
    <x v="7"/>
    <x v="4"/>
    <s v="Y"/>
    <x v="0"/>
    <n v="105"/>
    <d v="1900-06-07T13:02:23"/>
    <n v="4"/>
    <x v="9"/>
    <d v="2025-06-26T00:00:00"/>
    <x v="3"/>
  </r>
  <r>
    <s v="ID3831"/>
    <d v="2025-06-27T00:00:00"/>
    <x v="0"/>
    <x v="4"/>
    <s v="N"/>
    <x v="1"/>
    <s v=""/>
    <d v="1900-06-07T14:02:23"/>
    <s v=""/>
    <x v="9"/>
    <d v="2025-06-27T00:00:00"/>
    <x v="3"/>
  </r>
  <r>
    <s v="ID3832"/>
    <d v="2025-06-28T00:00:00"/>
    <x v="3"/>
    <x v="1"/>
    <s v="N"/>
    <x v="1"/>
    <s v=""/>
    <d v="1900-06-07T15:02:23"/>
    <s v=""/>
    <x v="9"/>
    <d v="2025-06-28T00:00:00"/>
    <x v="3"/>
  </r>
  <r>
    <s v="ID3833"/>
    <d v="2025-06-29T00:00:00"/>
    <x v="0"/>
    <x v="3"/>
    <s v="Y"/>
    <x v="0"/>
    <n v="10"/>
    <d v="1900-06-07T16:02:23"/>
    <n v="5"/>
    <x v="9"/>
    <d v="2025-06-29T00:00:00"/>
    <x v="3"/>
  </r>
  <r>
    <s v="ID3834"/>
    <d v="2025-06-30T00:00:00"/>
    <x v="1"/>
    <x v="2"/>
    <s v="Y"/>
    <x v="0"/>
    <n v="110"/>
    <d v="1900-06-07T17:02:23"/>
    <n v="3"/>
    <x v="9"/>
    <d v="2025-06-30T00:00:00"/>
    <x v="3"/>
  </r>
  <r>
    <s v="ID3835"/>
    <d v="2025-07-01T00:00:00"/>
    <x v="3"/>
    <x v="2"/>
    <s v="Y"/>
    <x v="0"/>
    <n v="41"/>
    <d v="1900-06-07T18:02:23"/>
    <n v="5"/>
    <x v="9"/>
    <d v="2025-07-01T00:00:00"/>
    <x v="3"/>
  </r>
  <r>
    <s v="ID3836"/>
    <d v="2025-07-02T00:00:00"/>
    <x v="2"/>
    <x v="0"/>
    <s v="Y"/>
    <x v="0"/>
    <n v="46"/>
    <d v="1900-06-07T19:02:23"/>
    <n v="4"/>
    <x v="9"/>
    <d v="2025-07-02T00:00:00"/>
    <x v="3"/>
  </r>
  <r>
    <s v="ID3837"/>
    <d v="2025-07-03T00:00:00"/>
    <x v="6"/>
    <x v="3"/>
    <s v="Y"/>
    <x v="0"/>
    <n v="109"/>
    <d v="1900-06-07T20:02:23"/>
    <n v="3"/>
    <x v="9"/>
    <d v="2025-07-03T00:00:00"/>
    <x v="3"/>
  </r>
  <r>
    <s v="ID3838"/>
    <d v="2025-07-04T00:00:00"/>
    <x v="1"/>
    <x v="1"/>
    <s v="Y"/>
    <x v="0"/>
    <n v="18"/>
    <d v="1900-06-07T21:02:23"/>
    <n v="5"/>
    <x v="9"/>
    <d v="2025-07-04T00:00:00"/>
    <x v="3"/>
  </r>
  <r>
    <s v="ID3839"/>
    <d v="2025-07-05T00:00:00"/>
    <x v="1"/>
    <x v="2"/>
    <s v="Y"/>
    <x v="0"/>
    <n v="61"/>
    <d v="1900-06-07T22:02:23"/>
    <n v="4"/>
    <x v="9"/>
    <d v="2025-07-05T00:00:00"/>
    <x v="3"/>
  </r>
  <r>
    <s v="ID3840"/>
    <d v="2025-07-06T00:00:00"/>
    <x v="7"/>
    <x v="4"/>
    <s v="Y"/>
    <x v="1"/>
    <n v="42"/>
    <d v="1900-06-07T23:02:23"/>
    <n v="3"/>
    <x v="9"/>
    <d v="2025-07-06T00:00:00"/>
    <x v="3"/>
  </r>
  <r>
    <s v="ID3841"/>
    <d v="2025-07-07T00:00:00"/>
    <x v="0"/>
    <x v="2"/>
    <s v="Y"/>
    <x v="0"/>
    <n v="105"/>
    <d v="1900-06-08T00:02:23"/>
    <n v="3"/>
    <x v="9"/>
    <d v="2025-07-07T00:00:00"/>
    <x v="3"/>
  </r>
  <r>
    <s v="ID3842"/>
    <d v="2025-07-08T00:00:00"/>
    <x v="6"/>
    <x v="3"/>
    <s v="Y"/>
    <x v="0"/>
    <n v="85"/>
    <d v="1900-06-08T01:02:23"/>
    <n v="3"/>
    <x v="9"/>
    <d v="2025-07-08T00:00:00"/>
    <x v="3"/>
  </r>
  <r>
    <s v="ID3843"/>
    <d v="2025-07-09T00:00:00"/>
    <x v="1"/>
    <x v="0"/>
    <s v="Y"/>
    <x v="1"/>
    <n v="95"/>
    <d v="1900-06-08T02:02:23"/>
    <n v="3"/>
    <x v="9"/>
    <d v="2025-07-09T00:00:00"/>
    <x v="3"/>
  </r>
  <r>
    <s v="ID3844"/>
    <d v="2025-07-10T00:00:00"/>
    <x v="7"/>
    <x v="2"/>
    <s v="Y"/>
    <x v="0"/>
    <n v="71"/>
    <d v="1900-06-08T03:02:23"/>
    <n v="5"/>
    <x v="9"/>
    <d v="2025-07-10T00:00:00"/>
    <x v="3"/>
  </r>
  <r>
    <s v="ID3845"/>
    <d v="2025-07-11T00:00:00"/>
    <x v="3"/>
    <x v="2"/>
    <s v="Y"/>
    <x v="0"/>
    <n v="15"/>
    <d v="1900-06-08T04:02:23"/>
    <n v="3"/>
    <x v="9"/>
    <d v="2025-07-11T00:00:00"/>
    <x v="3"/>
  </r>
  <r>
    <s v="ID3846"/>
    <d v="2025-07-12T00:00:00"/>
    <x v="1"/>
    <x v="3"/>
    <s v="Y"/>
    <x v="0"/>
    <n v="21"/>
    <d v="1900-06-08T05:02:23"/>
    <n v="5"/>
    <x v="9"/>
    <d v="2025-07-12T00:00:00"/>
    <x v="3"/>
  </r>
  <r>
    <s v="ID3847"/>
    <d v="2025-07-13T00:00:00"/>
    <x v="0"/>
    <x v="4"/>
    <s v="Y"/>
    <x v="1"/>
    <n v="123"/>
    <d v="1900-06-08T06:02:23"/>
    <n v="4"/>
    <x v="9"/>
    <d v="2025-07-13T00:00:00"/>
    <x v="3"/>
  </r>
  <r>
    <s v="ID3848"/>
    <d v="2025-07-14T00:00:00"/>
    <x v="4"/>
    <x v="3"/>
    <s v="Y"/>
    <x v="0"/>
    <n v="107"/>
    <d v="1900-06-08T07:02:23"/>
    <n v="1"/>
    <x v="9"/>
    <d v="2025-07-14T00:00:00"/>
    <x v="3"/>
  </r>
  <r>
    <s v="ID3849"/>
    <d v="2025-07-15T00:00:00"/>
    <x v="5"/>
    <x v="4"/>
    <s v="Y"/>
    <x v="0"/>
    <n v="93"/>
    <d v="1900-06-08T08:02:23"/>
    <n v="3"/>
    <x v="9"/>
    <d v="2025-07-15T00:00:00"/>
    <x v="3"/>
  </r>
  <r>
    <s v="ID3850"/>
    <d v="2025-07-16T00:00:00"/>
    <x v="7"/>
    <x v="2"/>
    <s v="Y"/>
    <x v="0"/>
    <n v="110"/>
    <d v="1900-06-08T09:02:23"/>
    <n v="4"/>
    <x v="9"/>
    <d v="2025-07-16T00:00:00"/>
    <x v="3"/>
  </r>
  <r>
    <s v="ID3851"/>
    <d v="2025-07-17T00:00:00"/>
    <x v="0"/>
    <x v="4"/>
    <s v="Y"/>
    <x v="0"/>
    <n v="18"/>
    <d v="1900-06-08T10:02:23"/>
    <n v="5"/>
    <x v="9"/>
    <d v="2025-07-17T00:00:00"/>
    <x v="3"/>
  </r>
  <r>
    <s v="ID3852"/>
    <d v="2025-07-18T00:00:00"/>
    <x v="4"/>
    <x v="0"/>
    <s v="Y"/>
    <x v="0"/>
    <n v="33"/>
    <d v="1900-06-08T11:02:23"/>
    <n v="3"/>
    <x v="9"/>
    <d v="2025-07-18T00:00:00"/>
    <x v="3"/>
  </r>
  <r>
    <s v="ID3853"/>
    <d v="2025-07-19T00:00:00"/>
    <x v="4"/>
    <x v="0"/>
    <s v="Y"/>
    <x v="0"/>
    <n v="71"/>
    <d v="1900-06-08T12:02:23"/>
    <n v="4"/>
    <x v="9"/>
    <d v="2025-07-19T00:00:00"/>
    <x v="3"/>
  </r>
  <r>
    <s v="ID3854"/>
    <d v="2025-07-20T00:00:00"/>
    <x v="7"/>
    <x v="3"/>
    <s v="Y"/>
    <x v="0"/>
    <n v="19"/>
    <d v="1900-06-08T13:02:23"/>
    <n v="4"/>
    <x v="9"/>
    <d v="2025-07-20T00:00:00"/>
    <x v="3"/>
  </r>
  <r>
    <s v="ID3855"/>
    <d v="2025-07-21T00:00:00"/>
    <x v="7"/>
    <x v="2"/>
    <s v="Y"/>
    <x v="0"/>
    <n v="93"/>
    <d v="1900-06-08T14:02:23"/>
    <n v="4"/>
    <x v="9"/>
    <d v="2025-07-21T00:00:00"/>
    <x v="3"/>
  </r>
  <r>
    <s v="ID3856"/>
    <d v="2025-07-22T00:00:00"/>
    <x v="0"/>
    <x v="1"/>
    <s v="Y"/>
    <x v="0"/>
    <n v="43"/>
    <d v="1900-06-08T15:02:23"/>
    <n v="1"/>
    <x v="9"/>
    <d v="2025-07-22T00:00:00"/>
    <x v="3"/>
  </r>
  <r>
    <s v="ID3857"/>
    <d v="2025-07-23T00:00:00"/>
    <x v="0"/>
    <x v="1"/>
    <s v="Y"/>
    <x v="1"/>
    <n v="92"/>
    <d v="1900-06-08T16:02:23"/>
    <n v="5"/>
    <x v="10"/>
    <d v="2025-07-23T00:00:00"/>
    <x v="4"/>
  </r>
  <r>
    <s v="ID3858"/>
    <d v="2025-07-24T00:00:00"/>
    <x v="6"/>
    <x v="0"/>
    <s v="Y"/>
    <x v="0"/>
    <n v="19"/>
    <d v="1900-06-08T17:02:23"/>
    <n v="3"/>
    <x v="10"/>
    <d v="2025-07-24T00:00:00"/>
    <x v="4"/>
  </r>
  <r>
    <s v="ID3859"/>
    <d v="2025-07-25T00:00:00"/>
    <x v="7"/>
    <x v="0"/>
    <s v="N"/>
    <x v="1"/>
    <s v=""/>
    <d v="1900-06-08T18:02:23"/>
    <s v=""/>
    <x v="10"/>
    <d v="2025-07-25T00:00:00"/>
    <x v="4"/>
  </r>
  <r>
    <s v="ID3860"/>
    <d v="2025-07-26T00:00:00"/>
    <x v="1"/>
    <x v="0"/>
    <s v="Y"/>
    <x v="0"/>
    <n v="66"/>
    <d v="1900-06-08T19:02:23"/>
    <n v="1"/>
    <x v="10"/>
    <d v="2025-07-26T00:00:00"/>
    <x v="4"/>
  </r>
  <r>
    <s v="ID3861"/>
    <d v="2025-07-27T00:00:00"/>
    <x v="3"/>
    <x v="0"/>
    <s v="Y"/>
    <x v="0"/>
    <n v="47"/>
    <d v="1900-06-08T20:02:23"/>
    <n v="4"/>
    <x v="10"/>
    <d v="2025-07-27T00:00:00"/>
    <x v="4"/>
  </r>
  <r>
    <s v="ID3862"/>
    <d v="2025-07-28T00:00:00"/>
    <x v="7"/>
    <x v="1"/>
    <s v="Y"/>
    <x v="0"/>
    <n v="80"/>
    <d v="1900-06-08T21:02:23"/>
    <n v="3"/>
    <x v="10"/>
    <d v="2025-07-28T00:00:00"/>
    <x v="4"/>
  </r>
  <r>
    <s v="ID3863"/>
    <d v="2025-07-29T00:00:00"/>
    <x v="3"/>
    <x v="4"/>
    <s v="Y"/>
    <x v="0"/>
    <n v="82"/>
    <d v="1900-06-08T22:02:23"/>
    <n v="2"/>
    <x v="10"/>
    <d v="2025-07-29T00:00:00"/>
    <x v="4"/>
  </r>
  <r>
    <s v="ID3864"/>
    <d v="2025-07-30T00:00:00"/>
    <x v="6"/>
    <x v="1"/>
    <s v="Y"/>
    <x v="0"/>
    <n v="88"/>
    <d v="1900-06-08T23:02:23"/>
    <n v="1"/>
    <x v="10"/>
    <d v="2025-07-30T00:00:00"/>
    <x v="4"/>
  </r>
  <r>
    <s v="ID3865"/>
    <d v="2025-07-31T00:00:00"/>
    <x v="6"/>
    <x v="1"/>
    <s v="Y"/>
    <x v="0"/>
    <n v="51"/>
    <d v="1900-06-09T00:02:23"/>
    <n v="4"/>
    <x v="10"/>
    <d v="2025-07-31T00:00:00"/>
    <x v="4"/>
  </r>
  <r>
    <s v="ID3866"/>
    <d v="2025-08-01T00:00:00"/>
    <x v="1"/>
    <x v="0"/>
    <s v="Y"/>
    <x v="1"/>
    <n v="41"/>
    <d v="1900-06-09T01:02:23"/>
    <n v="3"/>
    <x v="10"/>
    <d v="2025-08-01T00:00:00"/>
    <x v="4"/>
  </r>
  <r>
    <s v="ID3867"/>
    <d v="2025-08-02T00:00:00"/>
    <x v="0"/>
    <x v="2"/>
    <s v="Y"/>
    <x v="0"/>
    <n v="46"/>
    <d v="1900-06-09T02:02:23"/>
    <n v="1"/>
    <x v="10"/>
    <d v="2025-08-02T00:00:00"/>
    <x v="4"/>
  </r>
  <r>
    <s v="ID3868"/>
    <d v="2025-08-03T00:00:00"/>
    <x v="6"/>
    <x v="1"/>
    <s v="Y"/>
    <x v="0"/>
    <n v="113"/>
    <d v="1900-06-09T03:02:23"/>
    <n v="4"/>
    <x v="10"/>
    <d v="2025-08-03T00:00:00"/>
    <x v="4"/>
  </r>
  <r>
    <s v="ID3869"/>
    <d v="2025-08-04T00:00:00"/>
    <x v="0"/>
    <x v="3"/>
    <s v="Y"/>
    <x v="0"/>
    <n v="52"/>
    <d v="1900-06-09T04:02:23"/>
    <n v="4"/>
    <x v="10"/>
    <d v="2025-08-04T00:00:00"/>
    <x v="4"/>
  </r>
  <r>
    <s v="ID3870"/>
    <d v="2025-08-05T00:00:00"/>
    <x v="0"/>
    <x v="1"/>
    <s v="Y"/>
    <x v="0"/>
    <n v="77"/>
    <d v="1900-06-09T05:02:23"/>
    <n v="3"/>
    <x v="10"/>
    <d v="2025-08-05T00:00:00"/>
    <x v="4"/>
  </r>
  <r>
    <s v="ID3871"/>
    <d v="2025-08-06T00:00:00"/>
    <x v="3"/>
    <x v="4"/>
    <s v="Y"/>
    <x v="0"/>
    <n v="119"/>
    <d v="1900-06-09T06:02:23"/>
    <n v="1"/>
    <x v="10"/>
    <d v="2025-08-06T00:00:00"/>
    <x v="4"/>
  </r>
  <r>
    <s v="ID3872"/>
    <d v="2025-08-07T00:00:00"/>
    <x v="0"/>
    <x v="2"/>
    <s v="N"/>
    <x v="1"/>
    <s v=""/>
    <d v="1900-06-09T07:02:23"/>
    <s v=""/>
    <x v="10"/>
    <d v="2025-08-07T00:00:00"/>
    <x v="4"/>
  </r>
  <r>
    <s v="ID3873"/>
    <d v="2025-08-08T00:00:00"/>
    <x v="5"/>
    <x v="3"/>
    <s v="Y"/>
    <x v="0"/>
    <n v="63"/>
    <d v="1900-06-09T08:02:23"/>
    <n v="3"/>
    <x v="10"/>
    <d v="2025-08-08T00:00:00"/>
    <x v="4"/>
  </r>
  <r>
    <s v="ID3874"/>
    <d v="2025-08-09T00:00:00"/>
    <x v="1"/>
    <x v="4"/>
    <s v="Y"/>
    <x v="1"/>
    <n v="41"/>
    <d v="1900-06-09T09:02:23"/>
    <n v="4"/>
    <x v="10"/>
    <d v="2025-08-09T00:00:00"/>
    <x v="4"/>
  </r>
  <r>
    <s v="ID3875"/>
    <d v="2025-08-10T00:00:00"/>
    <x v="0"/>
    <x v="0"/>
    <s v="Y"/>
    <x v="0"/>
    <n v="93"/>
    <d v="1900-06-09T10:02:23"/>
    <n v="5"/>
    <x v="10"/>
    <d v="2025-08-10T00:00:00"/>
    <x v="4"/>
  </r>
  <r>
    <s v="ID3876"/>
    <d v="2025-08-11T00:00:00"/>
    <x v="1"/>
    <x v="4"/>
    <s v="Y"/>
    <x v="1"/>
    <n v="63"/>
    <d v="1900-06-09T11:02:23"/>
    <n v="2"/>
    <x v="10"/>
    <d v="2025-08-11T00:00:00"/>
    <x v="4"/>
  </r>
  <r>
    <s v="ID3877"/>
    <d v="2025-08-12T00:00:00"/>
    <x v="0"/>
    <x v="0"/>
    <s v="N"/>
    <x v="1"/>
    <s v=""/>
    <d v="1900-06-09T12:02:23"/>
    <s v=""/>
    <x v="10"/>
    <d v="2025-08-12T00:00:00"/>
    <x v="4"/>
  </r>
  <r>
    <s v="ID3878"/>
    <d v="2025-08-13T00:00:00"/>
    <x v="6"/>
    <x v="4"/>
    <s v="Y"/>
    <x v="1"/>
    <n v="43"/>
    <d v="1900-06-09T13:02:23"/>
    <n v="2"/>
    <x v="10"/>
    <d v="2025-08-13T00:00:00"/>
    <x v="4"/>
  </r>
  <r>
    <s v="ID3879"/>
    <d v="2025-08-14T00:00:00"/>
    <x v="4"/>
    <x v="2"/>
    <s v="Y"/>
    <x v="0"/>
    <n v="88"/>
    <d v="1900-06-09T14:02:23"/>
    <n v="4"/>
    <x v="10"/>
    <d v="2025-08-14T00:00:00"/>
    <x v="4"/>
  </r>
  <r>
    <s v="ID3880"/>
    <d v="2025-08-15T00:00:00"/>
    <x v="2"/>
    <x v="0"/>
    <s v="Y"/>
    <x v="0"/>
    <n v="100"/>
    <d v="1900-06-09T15:02:23"/>
    <n v="4"/>
    <x v="10"/>
    <d v="2025-08-15T00:00:00"/>
    <x v="4"/>
  </r>
  <r>
    <s v="ID3881"/>
    <d v="2025-08-16T00:00:00"/>
    <x v="0"/>
    <x v="3"/>
    <s v="N"/>
    <x v="1"/>
    <s v=""/>
    <d v="1900-06-09T16:02:23"/>
    <s v=""/>
    <x v="10"/>
    <d v="2025-08-16T00:00:00"/>
    <x v="4"/>
  </r>
  <r>
    <s v="ID3882"/>
    <d v="2025-08-17T00:00:00"/>
    <x v="2"/>
    <x v="3"/>
    <s v="Y"/>
    <x v="0"/>
    <n v="108"/>
    <d v="1900-06-09T17:02:23"/>
    <n v="5"/>
    <x v="10"/>
    <d v="2025-08-17T00:00:00"/>
    <x v="4"/>
  </r>
  <r>
    <s v="ID3883"/>
    <d v="2025-08-18T00:00:00"/>
    <x v="3"/>
    <x v="2"/>
    <s v="Y"/>
    <x v="0"/>
    <n v="88"/>
    <d v="1900-06-09T18:02:23"/>
    <n v="3"/>
    <x v="10"/>
    <d v="2025-08-18T00:00:00"/>
    <x v="4"/>
  </r>
  <r>
    <s v="ID3884"/>
    <d v="2025-08-19T00:00:00"/>
    <x v="0"/>
    <x v="2"/>
    <s v="N"/>
    <x v="1"/>
    <s v=""/>
    <d v="1900-06-09T19:02:23"/>
    <s v=""/>
    <x v="10"/>
    <d v="2025-08-19T00:00:00"/>
    <x v="4"/>
  </r>
  <r>
    <s v="ID3885"/>
    <d v="2025-08-20T00:00:00"/>
    <x v="1"/>
    <x v="0"/>
    <s v="Y"/>
    <x v="0"/>
    <n v="72"/>
    <d v="1900-06-09T20:02:23"/>
    <n v="3"/>
    <x v="10"/>
    <d v="2025-08-20T00:00:00"/>
    <x v="4"/>
  </r>
  <r>
    <s v="ID3886"/>
    <d v="2025-08-21T00:00:00"/>
    <x v="5"/>
    <x v="4"/>
    <s v="Y"/>
    <x v="0"/>
    <n v="52"/>
    <d v="1900-06-09T21:02:23"/>
    <n v="5"/>
    <x v="10"/>
    <d v="2025-08-21T00:00:00"/>
    <x v="4"/>
  </r>
  <r>
    <s v="ID3887"/>
    <d v="2025-08-22T00:00:00"/>
    <x v="2"/>
    <x v="1"/>
    <s v="Y"/>
    <x v="0"/>
    <n v="15"/>
    <d v="1900-06-09T22:02:23"/>
    <n v="5"/>
    <x v="10"/>
    <d v="2025-08-22T00:00:00"/>
    <x v="4"/>
  </r>
  <r>
    <s v="ID3888"/>
    <d v="2025-08-23T00:00:00"/>
    <x v="7"/>
    <x v="2"/>
    <s v="Y"/>
    <x v="0"/>
    <n v="113"/>
    <d v="1900-06-09T23:02:23"/>
    <n v="3"/>
    <x v="10"/>
    <d v="2025-08-23T00:00:00"/>
    <x v="4"/>
  </r>
  <r>
    <s v="ID3889"/>
    <d v="2025-08-24T00:00:00"/>
    <x v="6"/>
    <x v="1"/>
    <s v="Y"/>
    <x v="0"/>
    <n v="123"/>
    <d v="1900-06-10T00:02:23"/>
    <n v="1"/>
    <x v="10"/>
    <d v="2025-08-24T00:00:00"/>
    <x v="4"/>
  </r>
  <r>
    <s v="ID3890"/>
    <d v="2025-08-25T00:00:00"/>
    <x v="3"/>
    <x v="2"/>
    <s v="Y"/>
    <x v="0"/>
    <n v="97"/>
    <d v="1900-06-10T01:02:23"/>
    <n v="4"/>
    <x v="10"/>
    <d v="2025-08-25T00:00:00"/>
    <x v="4"/>
  </r>
  <r>
    <s v="ID3891"/>
    <d v="2025-08-26T00:00:00"/>
    <x v="1"/>
    <x v="3"/>
    <s v="Y"/>
    <x v="0"/>
    <n v="22"/>
    <d v="1900-06-10T02:02:23"/>
    <n v="3"/>
    <x v="10"/>
    <d v="2025-08-26T00:00:00"/>
    <x v="4"/>
  </r>
  <r>
    <s v="ID3892"/>
    <d v="2025-08-27T00:00:00"/>
    <x v="3"/>
    <x v="0"/>
    <s v="Y"/>
    <x v="0"/>
    <n v="62"/>
    <d v="1900-06-10T03:02:23"/>
    <n v="5"/>
    <x v="10"/>
    <d v="2025-08-27T00:00:00"/>
    <x v="4"/>
  </r>
  <r>
    <s v="ID3893"/>
    <d v="2025-08-28T00:00:00"/>
    <x v="1"/>
    <x v="0"/>
    <s v="Y"/>
    <x v="1"/>
    <n v="79"/>
    <d v="1900-06-10T04:02:23"/>
    <n v="1"/>
    <x v="10"/>
    <d v="2025-08-28T00:00:00"/>
    <x v="4"/>
  </r>
  <r>
    <s v="ID3894"/>
    <d v="2025-08-29T00:00:00"/>
    <x v="0"/>
    <x v="2"/>
    <s v="Y"/>
    <x v="0"/>
    <n v="85"/>
    <d v="1900-06-10T05:02:23"/>
    <n v="4"/>
    <x v="10"/>
    <d v="2025-08-29T00:00:00"/>
    <x v="4"/>
  </r>
  <r>
    <s v="ID3895"/>
    <d v="2025-08-30T00:00:00"/>
    <x v="2"/>
    <x v="1"/>
    <s v="Y"/>
    <x v="0"/>
    <n v="74"/>
    <d v="1900-06-10T06:02:23"/>
    <n v="5"/>
    <x v="10"/>
    <d v="2025-08-30T00:00:00"/>
    <x v="4"/>
  </r>
  <r>
    <s v="ID3896"/>
    <d v="2025-08-31T00:00:00"/>
    <x v="4"/>
    <x v="4"/>
    <s v="Y"/>
    <x v="0"/>
    <n v="61"/>
    <d v="1900-06-10T07:02:23"/>
    <n v="4"/>
    <x v="10"/>
    <d v="2025-08-31T00:00:00"/>
    <x v="4"/>
  </r>
  <r>
    <s v="ID3897"/>
    <d v="2025-09-01T00:00:00"/>
    <x v="0"/>
    <x v="2"/>
    <s v="Y"/>
    <x v="0"/>
    <n v="81"/>
    <d v="1900-06-10T08:02:23"/>
    <n v="2"/>
    <x v="10"/>
    <d v="2025-09-01T00:00:00"/>
    <x v="4"/>
  </r>
  <r>
    <s v="ID3898"/>
    <d v="2025-09-02T00:00:00"/>
    <x v="5"/>
    <x v="3"/>
    <s v="N"/>
    <x v="1"/>
    <s v=""/>
    <d v="1900-06-10T09:02:23"/>
    <s v=""/>
    <x v="10"/>
    <d v="2025-09-02T00:00:00"/>
    <x v="4"/>
  </r>
  <r>
    <s v="ID3899"/>
    <d v="2025-09-03T00:00:00"/>
    <x v="5"/>
    <x v="0"/>
    <s v="Y"/>
    <x v="0"/>
    <n v="74"/>
    <d v="1900-06-10T10:02:23"/>
    <n v="5"/>
    <x v="10"/>
    <d v="2025-09-03T00:00:00"/>
    <x v="4"/>
  </r>
  <r>
    <s v="ID3900"/>
    <d v="2025-09-04T00:00:00"/>
    <x v="2"/>
    <x v="0"/>
    <s v="Y"/>
    <x v="1"/>
    <n v="32"/>
    <d v="1900-06-10T11:02:23"/>
    <n v="4"/>
    <x v="10"/>
    <d v="2025-09-04T00:00:00"/>
    <x v="4"/>
  </r>
  <r>
    <s v="ID3901"/>
    <d v="2025-09-05T00:00:00"/>
    <x v="3"/>
    <x v="1"/>
    <s v="Y"/>
    <x v="0"/>
    <n v="99"/>
    <d v="1900-06-10T12:02:23"/>
    <n v="3"/>
    <x v="10"/>
    <d v="2025-09-05T00:00:00"/>
    <x v="4"/>
  </r>
  <r>
    <s v="ID3902"/>
    <d v="2025-09-06T00:00:00"/>
    <x v="1"/>
    <x v="3"/>
    <s v="N"/>
    <x v="1"/>
    <s v=""/>
    <d v="1900-06-10T13:02:23"/>
    <s v=""/>
    <x v="10"/>
    <d v="2025-09-06T00:00:00"/>
    <x v="4"/>
  </r>
  <r>
    <s v="ID3903"/>
    <d v="2025-09-07T00:00:00"/>
    <x v="7"/>
    <x v="1"/>
    <s v="Y"/>
    <x v="0"/>
    <n v="75"/>
    <d v="1900-06-10T14:02:23"/>
    <n v="5"/>
    <x v="10"/>
    <d v="2025-09-07T00:00:00"/>
    <x v="5"/>
  </r>
  <r>
    <s v="ID3904"/>
    <d v="2025-09-08T00:00:00"/>
    <x v="6"/>
    <x v="2"/>
    <s v="N"/>
    <x v="1"/>
    <s v=""/>
    <d v="1900-06-10T15:02:23"/>
    <s v=""/>
    <x v="10"/>
    <d v="2025-09-08T00:00:00"/>
    <x v="5"/>
  </r>
  <r>
    <s v="ID3905"/>
    <d v="2025-09-09T00:00:00"/>
    <x v="7"/>
    <x v="1"/>
    <s v="Y"/>
    <x v="0"/>
    <n v="114"/>
    <d v="1900-06-10T16:02:23"/>
    <n v="5"/>
    <x v="10"/>
    <d v="2025-09-09T00:00:00"/>
    <x v="5"/>
  </r>
  <r>
    <s v="ID3906"/>
    <d v="2025-09-10T00:00:00"/>
    <x v="3"/>
    <x v="1"/>
    <s v="N"/>
    <x v="1"/>
    <s v=""/>
    <d v="1900-06-10T17:02:23"/>
    <s v=""/>
    <x v="10"/>
    <d v="2025-09-10T00:00:00"/>
    <x v="5"/>
  </r>
  <r>
    <s v="ID3907"/>
    <d v="2025-09-11T00:00:00"/>
    <x v="4"/>
    <x v="3"/>
    <s v="Y"/>
    <x v="0"/>
    <n v="50"/>
    <d v="1900-06-10T18:02:23"/>
    <n v="3"/>
    <x v="10"/>
    <d v="2025-09-11T00:00:00"/>
    <x v="5"/>
  </r>
  <r>
    <s v="ID3908"/>
    <d v="2025-09-12T00:00:00"/>
    <x v="4"/>
    <x v="1"/>
    <s v="N"/>
    <x v="1"/>
    <s v=""/>
    <d v="1900-06-10T19:02:23"/>
    <s v=""/>
    <x v="10"/>
    <d v="2025-09-12T00:00:00"/>
    <x v="5"/>
  </r>
  <r>
    <s v="ID3909"/>
    <d v="2025-09-13T00:00:00"/>
    <x v="4"/>
    <x v="3"/>
    <s v="Y"/>
    <x v="1"/>
    <n v="115"/>
    <d v="1900-06-10T20:02:23"/>
    <n v="2"/>
    <x v="10"/>
    <d v="2025-09-13T00:00:00"/>
    <x v="5"/>
  </r>
  <r>
    <s v="ID3910"/>
    <d v="2025-09-14T00:00:00"/>
    <x v="1"/>
    <x v="3"/>
    <s v="Y"/>
    <x v="0"/>
    <n v="48"/>
    <d v="1900-06-10T21:02:23"/>
    <n v="4"/>
    <x v="10"/>
    <d v="2025-09-14T00:00:00"/>
    <x v="5"/>
  </r>
  <r>
    <s v="ID3911"/>
    <d v="2025-09-15T00:00:00"/>
    <x v="5"/>
    <x v="2"/>
    <s v="Y"/>
    <x v="0"/>
    <n v="16"/>
    <d v="1900-06-10T22:02:23"/>
    <n v="1"/>
    <x v="10"/>
    <d v="2025-09-15T00:00:00"/>
    <x v="5"/>
  </r>
  <r>
    <s v="ID3912"/>
    <d v="2025-09-16T00:00:00"/>
    <x v="2"/>
    <x v="1"/>
    <s v="Y"/>
    <x v="0"/>
    <n v="74"/>
    <d v="1900-06-10T23:02:23"/>
    <n v="5"/>
    <x v="10"/>
    <d v="2025-09-16T00:00:00"/>
    <x v="5"/>
  </r>
  <r>
    <s v="ID3913"/>
    <d v="2025-09-17T00:00:00"/>
    <x v="5"/>
    <x v="2"/>
    <s v="N"/>
    <x v="1"/>
    <s v=""/>
    <d v="1900-06-11T00:02:23"/>
    <s v=""/>
    <x v="10"/>
    <d v="2025-09-17T00:00:00"/>
    <x v="5"/>
  </r>
  <r>
    <s v="ID3914"/>
    <d v="2025-09-18T00:00:00"/>
    <x v="3"/>
    <x v="0"/>
    <s v="N"/>
    <x v="1"/>
    <s v=""/>
    <d v="1900-06-11T01:02:23"/>
    <s v=""/>
    <x v="10"/>
    <d v="2025-09-18T00:00:00"/>
    <x v="5"/>
  </r>
  <r>
    <s v="ID3915"/>
    <d v="2025-09-19T00:00:00"/>
    <x v="3"/>
    <x v="4"/>
    <s v="N"/>
    <x v="1"/>
    <s v=""/>
    <d v="1900-06-11T02:02:23"/>
    <s v=""/>
    <x v="10"/>
    <d v="2025-09-19T00:00:00"/>
    <x v="5"/>
  </r>
  <r>
    <s v="ID3916"/>
    <d v="2025-09-20T00:00:00"/>
    <x v="2"/>
    <x v="4"/>
    <s v="Y"/>
    <x v="0"/>
    <n v="37"/>
    <d v="1900-06-11T03:02:23"/>
    <n v="5"/>
    <x v="10"/>
    <d v="2025-09-20T00:00:00"/>
    <x v="5"/>
  </r>
  <r>
    <s v="ID3917"/>
    <d v="2025-09-21T00:00:00"/>
    <x v="6"/>
    <x v="2"/>
    <s v="Y"/>
    <x v="0"/>
    <n v="125"/>
    <d v="1900-06-11T04:02:23"/>
    <n v="3"/>
    <x v="10"/>
    <d v="2025-09-21T00:00:00"/>
    <x v="5"/>
  </r>
  <r>
    <s v="ID3918"/>
    <d v="2025-09-22T00:00:00"/>
    <x v="0"/>
    <x v="3"/>
    <s v="Y"/>
    <x v="0"/>
    <n v="42"/>
    <d v="1900-06-11T05:02:23"/>
    <n v="3"/>
    <x v="10"/>
    <d v="2025-09-22T00:00:00"/>
    <x v="5"/>
  </r>
  <r>
    <s v="ID3919"/>
    <d v="2025-09-23T00:00:00"/>
    <x v="4"/>
    <x v="2"/>
    <s v="N"/>
    <x v="1"/>
    <s v=""/>
    <d v="1900-06-11T06:02:23"/>
    <s v=""/>
    <x v="10"/>
    <d v="2025-09-23T00:00:00"/>
    <x v="5"/>
  </r>
  <r>
    <s v="ID3920"/>
    <d v="2025-09-24T00:00:00"/>
    <x v="1"/>
    <x v="4"/>
    <s v="Y"/>
    <x v="0"/>
    <n v="43"/>
    <d v="1900-06-11T07:02:23"/>
    <n v="3"/>
    <x v="10"/>
    <d v="2025-09-24T00:00:00"/>
    <x v="5"/>
  </r>
  <r>
    <s v="ID3921"/>
    <d v="2025-09-25T00:00:00"/>
    <x v="1"/>
    <x v="4"/>
    <s v="Y"/>
    <x v="0"/>
    <n v="74"/>
    <d v="1900-06-11T08:02:23"/>
    <n v="4"/>
    <x v="10"/>
    <d v="2025-09-25T00:00:00"/>
    <x v="5"/>
  </r>
  <r>
    <s v="ID3922"/>
    <d v="2025-09-26T00:00:00"/>
    <x v="5"/>
    <x v="3"/>
    <s v="Y"/>
    <x v="0"/>
    <n v="90"/>
    <d v="1900-06-11T09:02:23"/>
    <n v="3"/>
    <x v="10"/>
    <d v="2025-09-26T00:00:00"/>
    <x v="5"/>
  </r>
  <r>
    <s v="ID3923"/>
    <d v="2025-09-27T00:00:00"/>
    <x v="3"/>
    <x v="0"/>
    <s v="N"/>
    <x v="1"/>
    <s v=""/>
    <d v="1900-06-11T10:02:23"/>
    <s v=""/>
    <x v="10"/>
    <d v="2025-09-27T00:00:00"/>
    <x v="5"/>
  </r>
  <r>
    <s v="ID3924"/>
    <d v="2025-09-28T00:00:00"/>
    <x v="4"/>
    <x v="3"/>
    <s v="Y"/>
    <x v="0"/>
    <n v="84"/>
    <d v="1900-06-11T11:02:23"/>
    <n v="5"/>
    <x v="10"/>
    <d v="2025-09-28T00:00:00"/>
    <x v="5"/>
  </r>
  <r>
    <s v="ID3925"/>
    <d v="2025-09-29T00:00:00"/>
    <x v="5"/>
    <x v="2"/>
    <s v="Y"/>
    <x v="0"/>
    <n v="51"/>
    <d v="1900-06-11T12:02:23"/>
    <n v="3"/>
    <x v="10"/>
    <d v="2025-09-29T00:00:00"/>
    <x v="5"/>
  </r>
  <r>
    <s v="ID3926"/>
    <d v="2025-09-30T00:00:00"/>
    <x v="0"/>
    <x v="0"/>
    <s v="N"/>
    <x v="1"/>
    <s v=""/>
    <d v="1900-06-11T13:02:23"/>
    <s v=""/>
    <x v="10"/>
    <d v="2025-09-30T00:00:00"/>
    <x v="5"/>
  </r>
  <r>
    <s v="ID3927"/>
    <d v="2025-10-01T00:00:00"/>
    <x v="0"/>
    <x v="4"/>
    <s v="Y"/>
    <x v="1"/>
    <n v="90"/>
    <d v="1900-06-11T14:02:23"/>
    <n v="3"/>
    <x v="10"/>
    <d v="2025-10-01T00:00:00"/>
    <x v="5"/>
  </r>
  <r>
    <s v="ID3928"/>
    <d v="2025-10-02T00:00:00"/>
    <x v="5"/>
    <x v="3"/>
    <s v="Y"/>
    <x v="0"/>
    <n v="82"/>
    <d v="1900-06-11T15:02:23"/>
    <n v="3"/>
    <x v="10"/>
    <d v="2025-10-02T00:00:00"/>
    <x v="5"/>
  </r>
  <r>
    <s v="ID3929"/>
    <d v="2025-10-03T00:00:00"/>
    <x v="3"/>
    <x v="3"/>
    <s v="Y"/>
    <x v="0"/>
    <n v="77"/>
    <d v="1900-06-11T16:02:23"/>
    <n v="3"/>
    <x v="10"/>
    <d v="2025-10-03T00:00:00"/>
    <x v="5"/>
  </r>
  <r>
    <s v="ID3930"/>
    <d v="2025-10-04T00:00:00"/>
    <x v="6"/>
    <x v="1"/>
    <s v="N"/>
    <x v="1"/>
    <s v=""/>
    <d v="1900-06-11T17:02:23"/>
    <s v=""/>
    <x v="10"/>
    <d v="2025-10-04T00:00:00"/>
    <x v="5"/>
  </r>
  <r>
    <s v="ID3931"/>
    <d v="2025-10-05T00:00:00"/>
    <x v="3"/>
    <x v="0"/>
    <s v="Y"/>
    <x v="0"/>
    <n v="116"/>
    <d v="1900-06-11T18:02:23"/>
    <n v="3"/>
    <x v="10"/>
    <d v="2025-10-05T00:00:00"/>
    <x v="5"/>
  </r>
  <r>
    <s v="ID3932"/>
    <d v="2025-10-06T00:00:00"/>
    <x v="2"/>
    <x v="2"/>
    <s v="Y"/>
    <x v="0"/>
    <n v="120"/>
    <d v="1900-06-11T19:02:23"/>
    <n v="3"/>
    <x v="10"/>
    <d v="2025-10-06T00:00:00"/>
    <x v="5"/>
  </r>
  <r>
    <s v="ID3933"/>
    <d v="2025-10-07T00:00:00"/>
    <x v="7"/>
    <x v="2"/>
    <s v="Y"/>
    <x v="0"/>
    <n v="13"/>
    <d v="1900-06-11T20:02:23"/>
    <n v="1"/>
    <x v="10"/>
    <d v="2025-10-07T00:00:00"/>
    <x v="5"/>
  </r>
  <r>
    <s v="ID3934"/>
    <d v="2025-10-08T00:00:00"/>
    <x v="7"/>
    <x v="4"/>
    <s v="Y"/>
    <x v="0"/>
    <n v="26"/>
    <d v="1900-06-11T21:02:23"/>
    <n v="3"/>
    <x v="10"/>
    <d v="2025-10-08T00:00:00"/>
    <x v="5"/>
  </r>
  <r>
    <s v="ID3935"/>
    <d v="2025-10-09T00:00:00"/>
    <x v="2"/>
    <x v="0"/>
    <s v="Y"/>
    <x v="0"/>
    <n v="93"/>
    <d v="1900-06-11T22:02:23"/>
    <n v="3"/>
    <x v="10"/>
    <d v="2025-10-09T00:00:00"/>
    <x v="5"/>
  </r>
  <r>
    <s v="ID3936"/>
    <d v="2025-10-10T00:00:00"/>
    <x v="7"/>
    <x v="0"/>
    <s v="Y"/>
    <x v="0"/>
    <n v="20"/>
    <d v="1900-06-11T23:02:23"/>
    <n v="3"/>
    <x v="10"/>
    <d v="2025-10-10T00:00:00"/>
    <x v="5"/>
  </r>
  <r>
    <s v="ID3937"/>
    <d v="2025-10-11T00:00:00"/>
    <x v="2"/>
    <x v="0"/>
    <s v="N"/>
    <x v="1"/>
    <s v=""/>
    <d v="1900-06-12T00:02:23"/>
    <s v=""/>
    <x v="10"/>
    <d v="2025-10-11T00:00:00"/>
    <x v="5"/>
  </r>
  <r>
    <s v="ID3938"/>
    <d v="2025-10-12T00:00:00"/>
    <x v="5"/>
    <x v="4"/>
    <s v="Y"/>
    <x v="0"/>
    <n v="113"/>
    <d v="1900-06-12T01:02:23"/>
    <n v="1"/>
    <x v="10"/>
    <d v="2025-10-12T00:00:00"/>
    <x v="5"/>
  </r>
  <r>
    <s v="ID3939"/>
    <d v="2025-10-13T00:00:00"/>
    <x v="2"/>
    <x v="4"/>
    <s v="N"/>
    <x v="1"/>
    <s v=""/>
    <d v="1900-06-12T02:02:23"/>
    <s v=""/>
    <x v="10"/>
    <d v="2025-10-13T00:00:00"/>
    <x v="5"/>
  </r>
  <r>
    <s v="ID3940"/>
    <d v="2025-10-14T00:00:00"/>
    <x v="5"/>
    <x v="2"/>
    <s v="Y"/>
    <x v="0"/>
    <n v="113"/>
    <d v="1900-06-12T03:02:23"/>
    <n v="2"/>
    <x v="10"/>
    <d v="2025-10-14T00:00:00"/>
    <x v="5"/>
  </r>
  <r>
    <s v="ID3941"/>
    <d v="2025-10-15T00:00:00"/>
    <x v="3"/>
    <x v="4"/>
    <s v="Y"/>
    <x v="0"/>
    <n v="44"/>
    <d v="1900-06-12T04:02:23"/>
    <n v="5"/>
    <x v="10"/>
    <d v="2025-10-15T00:00:00"/>
    <x v="5"/>
  </r>
  <r>
    <s v="ID3942"/>
    <d v="2025-10-16T00:00:00"/>
    <x v="1"/>
    <x v="2"/>
    <s v="Y"/>
    <x v="0"/>
    <n v="103"/>
    <d v="1900-06-12T05:02:23"/>
    <n v="3"/>
    <x v="10"/>
    <d v="2025-10-16T00:00:00"/>
    <x v="5"/>
  </r>
  <r>
    <s v="ID3943"/>
    <d v="2025-10-17T00:00:00"/>
    <x v="3"/>
    <x v="4"/>
    <s v="Y"/>
    <x v="0"/>
    <n v="92"/>
    <d v="1900-06-12T06:02:23"/>
    <n v="2"/>
    <x v="10"/>
    <d v="2025-10-17T00:00:00"/>
    <x v="5"/>
  </r>
  <r>
    <s v="ID3944"/>
    <d v="2025-10-18T00:00:00"/>
    <x v="7"/>
    <x v="4"/>
    <s v="Y"/>
    <x v="1"/>
    <n v="92"/>
    <d v="1900-06-12T07:02:23"/>
    <n v="3"/>
    <x v="10"/>
    <d v="2025-10-18T00:00:00"/>
    <x v="5"/>
  </r>
  <r>
    <s v="ID3945"/>
    <d v="2025-10-19T00:00:00"/>
    <x v="7"/>
    <x v="4"/>
    <s v="Y"/>
    <x v="0"/>
    <n v="33"/>
    <d v="1900-06-12T08:02:23"/>
    <n v="5"/>
    <x v="10"/>
    <d v="2025-10-19T00:00:00"/>
    <x v="5"/>
  </r>
  <r>
    <s v="ID3946"/>
    <d v="2025-10-20T00:00:00"/>
    <x v="7"/>
    <x v="0"/>
    <s v="Y"/>
    <x v="0"/>
    <n v="24"/>
    <d v="1900-06-12T09:02:23"/>
    <n v="5"/>
    <x v="10"/>
    <d v="2025-10-20T00:00:00"/>
    <x v="5"/>
  </r>
  <r>
    <s v="ID3947"/>
    <d v="2025-10-21T00:00:00"/>
    <x v="3"/>
    <x v="4"/>
    <s v="Y"/>
    <x v="0"/>
    <n v="84"/>
    <d v="1900-06-12T10:02:23"/>
    <n v="3"/>
    <x v="10"/>
    <d v="2025-10-21T00:00:00"/>
    <x v="5"/>
  </r>
  <r>
    <s v="ID3948"/>
    <d v="2025-10-22T00:00:00"/>
    <x v="4"/>
    <x v="1"/>
    <s v="Y"/>
    <x v="0"/>
    <n v="99"/>
    <d v="1900-06-12T11:02:23"/>
    <n v="3"/>
    <x v="10"/>
    <d v="2025-10-22T00:00:00"/>
    <x v="5"/>
  </r>
  <r>
    <s v="ID3949"/>
    <d v="2025-10-23T00:00:00"/>
    <x v="2"/>
    <x v="1"/>
    <s v="N"/>
    <x v="1"/>
    <s v=""/>
    <d v="1900-06-12T12:02:23"/>
    <s v=""/>
    <x v="10"/>
    <d v="2025-10-23T00:00:00"/>
    <x v="6"/>
  </r>
  <r>
    <s v="ID3950"/>
    <d v="2025-10-24T00:00:00"/>
    <x v="0"/>
    <x v="1"/>
    <s v="Y"/>
    <x v="0"/>
    <n v="58"/>
    <d v="1900-06-12T13:02:23"/>
    <n v="5"/>
    <x v="10"/>
    <d v="2025-10-24T00:00:00"/>
    <x v="6"/>
  </r>
  <r>
    <s v="ID3951"/>
    <d v="2025-10-25T00:00:00"/>
    <x v="5"/>
    <x v="4"/>
    <s v="N"/>
    <x v="1"/>
    <s v=""/>
    <d v="1900-06-12T14:02:23"/>
    <s v=""/>
    <x v="10"/>
    <d v="2025-10-25T00:00:00"/>
    <x v="6"/>
  </r>
  <r>
    <s v="ID3952"/>
    <d v="2025-10-26T00:00:00"/>
    <x v="3"/>
    <x v="3"/>
    <s v="Y"/>
    <x v="0"/>
    <n v="27"/>
    <d v="1900-06-12T15:02:23"/>
    <n v="1"/>
    <x v="10"/>
    <d v="2025-10-26T00:00:00"/>
    <x v="6"/>
  </r>
  <r>
    <s v="ID3953"/>
    <d v="2025-10-27T00:00:00"/>
    <x v="3"/>
    <x v="2"/>
    <s v="Y"/>
    <x v="0"/>
    <n v="48"/>
    <d v="1900-06-12T16:02:23"/>
    <n v="3"/>
    <x v="10"/>
    <d v="2025-10-27T00:00:00"/>
    <x v="6"/>
  </r>
  <r>
    <s v="ID3954"/>
    <d v="2025-10-28T00:00:00"/>
    <x v="4"/>
    <x v="0"/>
    <s v="Y"/>
    <x v="0"/>
    <n v="86"/>
    <d v="1900-06-12T17:02:23"/>
    <n v="5"/>
    <x v="10"/>
    <d v="2025-10-28T00:00:00"/>
    <x v="6"/>
  </r>
  <r>
    <s v="ID3955"/>
    <d v="2025-10-29T00:00:00"/>
    <x v="7"/>
    <x v="4"/>
    <s v="N"/>
    <x v="1"/>
    <s v=""/>
    <d v="1900-06-12T18:02:23"/>
    <s v=""/>
    <x v="10"/>
    <d v="2025-10-29T00:00:00"/>
    <x v="6"/>
  </r>
  <r>
    <s v="ID3956"/>
    <d v="2025-10-30T00:00:00"/>
    <x v="3"/>
    <x v="1"/>
    <s v="Y"/>
    <x v="0"/>
    <n v="82"/>
    <d v="1900-06-12T19:02:23"/>
    <n v="3"/>
    <x v="10"/>
    <d v="2025-10-30T00:00:00"/>
    <x v="6"/>
  </r>
  <r>
    <s v="ID3957"/>
    <d v="2025-10-31T00:00:00"/>
    <x v="4"/>
    <x v="1"/>
    <s v="Y"/>
    <x v="0"/>
    <n v="54"/>
    <d v="1900-06-12T20:02:23"/>
    <n v="4"/>
    <x v="10"/>
    <d v="2025-10-31T00:00:00"/>
    <x v="6"/>
  </r>
  <r>
    <s v="ID3958"/>
    <d v="2025-11-01T00:00:00"/>
    <x v="7"/>
    <x v="1"/>
    <s v="Y"/>
    <x v="0"/>
    <n v="87"/>
    <d v="1900-06-12T21:02:23"/>
    <n v="4"/>
    <x v="10"/>
    <d v="2025-11-01T00:00:00"/>
    <x v="6"/>
  </r>
  <r>
    <s v="ID3959"/>
    <d v="2025-11-02T00:00:00"/>
    <x v="0"/>
    <x v="3"/>
    <s v="Y"/>
    <x v="0"/>
    <n v="114"/>
    <d v="1900-06-12T22:02:23"/>
    <n v="5"/>
    <x v="10"/>
    <d v="2025-11-02T00:00:00"/>
    <x v="6"/>
  </r>
  <r>
    <s v="ID3960"/>
    <d v="2025-11-03T00:00:00"/>
    <x v="4"/>
    <x v="3"/>
    <s v="N"/>
    <x v="1"/>
    <s v=""/>
    <d v="1900-06-12T23:02:23"/>
    <s v=""/>
    <x v="10"/>
    <d v="2025-11-03T00:00:00"/>
    <x v="6"/>
  </r>
  <r>
    <s v="ID3961"/>
    <d v="2025-11-04T00:00:00"/>
    <x v="4"/>
    <x v="3"/>
    <s v="Y"/>
    <x v="0"/>
    <n v="104"/>
    <d v="1900-06-13T00:02:23"/>
    <n v="5"/>
    <x v="10"/>
    <d v="2025-11-04T00:00:00"/>
    <x v="6"/>
  </r>
  <r>
    <s v="ID3962"/>
    <d v="2025-11-05T00:00:00"/>
    <x v="2"/>
    <x v="4"/>
    <s v="Y"/>
    <x v="0"/>
    <n v="81"/>
    <d v="1900-06-13T01:02:23"/>
    <n v="5"/>
    <x v="10"/>
    <d v="2025-11-05T00:00:00"/>
    <x v="6"/>
  </r>
  <r>
    <s v="ID3963"/>
    <d v="2025-11-06T00:00:00"/>
    <x v="3"/>
    <x v="2"/>
    <s v="Y"/>
    <x v="0"/>
    <n v="120"/>
    <d v="1900-06-13T02:02:23"/>
    <n v="4"/>
    <x v="10"/>
    <d v="2025-11-06T00:00:00"/>
    <x v="6"/>
  </r>
  <r>
    <s v="ID3964"/>
    <d v="2025-11-07T00:00:00"/>
    <x v="3"/>
    <x v="2"/>
    <s v="N"/>
    <x v="1"/>
    <s v=""/>
    <d v="1900-06-13T03:02:23"/>
    <s v=""/>
    <x v="10"/>
    <d v="2025-11-07T00:00:00"/>
    <x v="6"/>
  </r>
  <r>
    <s v="ID3965"/>
    <d v="2025-11-08T00:00:00"/>
    <x v="1"/>
    <x v="0"/>
    <s v="Y"/>
    <x v="0"/>
    <n v="72"/>
    <d v="1900-06-13T04:02:23"/>
    <n v="3"/>
    <x v="10"/>
    <d v="2025-11-08T00:00:00"/>
    <x v="6"/>
  </r>
  <r>
    <s v="ID3966"/>
    <d v="2025-11-09T00:00:00"/>
    <x v="2"/>
    <x v="3"/>
    <s v="Y"/>
    <x v="0"/>
    <n v="57"/>
    <d v="1900-06-13T05:02:23"/>
    <n v="3"/>
    <x v="10"/>
    <d v="2025-11-09T00:00:00"/>
    <x v="6"/>
  </r>
  <r>
    <s v="ID3967"/>
    <d v="2025-11-10T00:00:00"/>
    <x v="3"/>
    <x v="3"/>
    <s v="Y"/>
    <x v="0"/>
    <n v="74"/>
    <d v="1900-06-13T06:02:23"/>
    <n v="5"/>
    <x v="10"/>
    <d v="2025-11-10T00:00:00"/>
    <x v="6"/>
  </r>
  <r>
    <s v="ID3968"/>
    <d v="2025-11-11T00:00:00"/>
    <x v="5"/>
    <x v="4"/>
    <s v="Y"/>
    <x v="0"/>
    <n v="53"/>
    <d v="1900-06-13T07:02:23"/>
    <n v="3"/>
    <x v="10"/>
    <d v="2025-11-11T00:00:00"/>
    <x v="6"/>
  </r>
  <r>
    <s v="ID3969"/>
    <d v="2025-11-12T00:00:00"/>
    <x v="3"/>
    <x v="2"/>
    <s v="Y"/>
    <x v="0"/>
    <n v="79"/>
    <d v="1900-06-13T08:02:23"/>
    <n v="3"/>
    <x v="10"/>
    <d v="2025-11-12T00:00:00"/>
    <x v="6"/>
  </r>
  <r>
    <s v="ID3970"/>
    <d v="2025-11-13T00:00:00"/>
    <x v="6"/>
    <x v="4"/>
    <s v="Y"/>
    <x v="0"/>
    <n v="100"/>
    <d v="1900-06-13T09:02:23"/>
    <n v="3"/>
    <x v="10"/>
    <d v="2025-11-13T00:00:00"/>
    <x v="6"/>
  </r>
  <r>
    <s v="ID3971"/>
    <d v="2025-11-14T00:00:00"/>
    <x v="7"/>
    <x v="4"/>
    <s v="Y"/>
    <x v="0"/>
    <n v="116"/>
    <d v="1900-06-13T10:02:23"/>
    <n v="3"/>
    <x v="10"/>
    <d v="2025-11-14T00:00:00"/>
    <x v="6"/>
  </r>
  <r>
    <s v="ID3972"/>
    <d v="2025-11-15T00:00:00"/>
    <x v="0"/>
    <x v="1"/>
    <s v="N"/>
    <x v="1"/>
    <s v=""/>
    <d v="1900-06-13T11:02:23"/>
    <s v=""/>
    <x v="10"/>
    <d v="2025-11-15T00:00:00"/>
    <x v="6"/>
  </r>
  <r>
    <s v="ID3973"/>
    <d v="2025-11-16T00:00:00"/>
    <x v="6"/>
    <x v="4"/>
    <s v="Y"/>
    <x v="0"/>
    <n v="14"/>
    <d v="1900-06-13T12:02:23"/>
    <n v="5"/>
    <x v="10"/>
    <d v="2025-11-16T00:00:00"/>
    <x v="6"/>
  </r>
  <r>
    <s v="ID3974"/>
    <d v="2025-11-17T00:00:00"/>
    <x v="5"/>
    <x v="4"/>
    <s v="Y"/>
    <x v="0"/>
    <n v="92"/>
    <d v="1900-06-13T13:02:23"/>
    <n v="5"/>
    <x v="10"/>
    <d v="2025-11-17T00:00:00"/>
    <x v="6"/>
  </r>
  <r>
    <s v="ID3975"/>
    <d v="2025-11-18T00:00:00"/>
    <x v="4"/>
    <x v="3"/>
    <s v="Y"/>
    <x v="0"/>
    <n v="92"/>
    <d v="1900-06-13T14:02:23"/>
    <n v="1"/>
    <x v="10"/>
    <d v="2025-11-18T00:00:00"/>
    <x v="6"/>
  </r>
  <r>
    <s v="ID3976"/>
    <d v="2025-11-19T00:00:00"/>
    <x v="5"/>
    <x v="0"/>
    <s v="Y"/>
    <x v="0"/>
    <n v="78"/>
    <d v="1900-06-13T15:02:23"/>
    <n v="4"/>
    <x v="10"/>
    <d v="2025-11-19T00:00:00"/>
    <x v="6"/>
  </r>
  <r>
    <s v="ID3977"/>
    <d v="2025-11-20T00:00:00"/>
    <x v="6"/>
    <x v="1"/>
    <s v="Y"/>
    <x v="0"/>
    <n v="36"/>
    <d v="1900-06-13T16:02:23"/>
    <n v="3"/>
    <x v="10"/>
    <d v="2025-11-20T00:00:00"/>
    <x v="6"/>
  </r>
  <r>
    <s v="ID3978"/>
    <d v="2025-11-21T00:00:00"/>
    <x v="4"/>
    <x v="4"/>
    <s v="N"/>
    <x v="1"/>
    <s v=""/>
    <d v="1900-06-13T17:02:23"/>
    <s v=""/>
    <x v="10"/>
    <d v="2025-11-21T00:00:00"/>
    <x v="6"/>
  </r>
  <r>
    <s v="ID3979"/>
    <d v="2025-11-22T00:00:00"/>
    <x v="3"/>
    <x v="2"/>
    <s v="Y"/>
    <x v="0"/>
    <n v="20"/>
    <d v="1900-06-13T18:02:23"/>
    <n v="2"/>
    <x v="10"/>
    <d v="2025-11-22T00:00:00"/>
    <x v="6"/>
  </r>
  <r>
    <s v="ID3980"/>
    <d v="2025-11-23T00:00:00"/>
    <x v="7"/>
    <x v="1"/>
    <s v="Y"/>
    <x v="1"/>
    <n v="29"/>
    <d v="1900-06-13T19:02:23"/>
    <n v="5"/>
    <x v="10"/>
    <d v="2025-11-23T00:00:00"/>
    <x v="6"/>
  </r>
  <r>
    <s v="ID3981"/>
    <d v="2025-11-24T00:00:00"/>
    <x v="2"/>
    <x v="2"/>
    <s v="Y"/>
    <x v="0"/>
    <n v="119"/>
    <d v="1900-06-13T20:02:23"/>
    <n v="3"/>
    <x v="10"/>
    <d v="2025-11-24T00:00:00"/>
    <x v="6"/>
  </r>
  <r>
    <s v="ID3982"/>
    <d v="2025-11-25T00:00:00"/>
    <x v="6"/>
    <x v="2"/>
    <s v="Y"/>
    <x v="0"/>
    <n v="67"/>
    <d v="1900-06-13T21:02:23"/>
    <n v="5"/>
    <x v="10"/>
    <d v="2025-11-25T00:00:00"/>
    <x v="6"/>
  </r>
  <r>
    <s v="ID3983"/>
    <d v="2025-11-26T00:00:00"/>
    <x v="4"/>
    <x v="4"/>
    <s v="N"/>
    <x v="1"/>
    <s v=""/>
    <d v="1900-06-13T22:02:23"/>
    <s v=""/>
    <x v="10"/>
    <d v="2025-11-26T00:00:00"/>
    <x v="6"/>
  </r>
  <r>
    <s v="ID3984"/>
    <d v="2025-11-27T00:00:00"/>
    <x v="6"/>
    <x v="4"/>
    <s v="Y"/>
    <x v="0"/>
    <n v="102"/>
    <d v="1900-06-13T23:02:23"/>
    <n v="1"/>
    <x v="10"/>
    <d v="2025-11-27T00:00:00"/>
    <x v="6"/>
  </r>
  <r>
    <s v="ID3985"/>
    <d v="2025-11-28T00:00:00"/>
    <x v="6"/>
    <x v="4"/>
    <s v="Y"/>
    <x v="0"/>
    <n v="72"/>
    <d v="1900-06-14T00:02:23"/>
    <n v="4"/>
    <x v="10"/>
    <d v="2025-11-28T00:00:00"/>
    <x v="6"/>
  </r>
  <r>
    <s v="ID3986"/>
    <d v="2025-11-29T00:00:00"/>
    <x v="0"/>
    <x v="3"/>
    <s v="Y"/>
    <x v="0"/>
    <n v="107"/>
    <d v="1900-06-14T01:02:23"/>
    <n v="5"/>
    <x v="10"/>
    <d v="2025-11-29T00:00:00"/>
    <x v="6"/>
  </r>
  <r>
    <s v="ID3987"/>
    <d v="2025-11-30T00:00:00"/>
    <x v="3"/>
    <x v="4"/>
    <s v="N"/>
    <x v="1"/>
    <s v=""/>
    <d v="1900-06-14T02:02:23"/>
    <s v=""/>
    <x v="10"/>
    <d v="2025-11-30T00:00:00"/>
    <x v="6"/>
  </r>
  <r>
    <s v="ID3988"/>
    <d v="2025-12-01T00:00:00"/>
    <x v="1"/>
    <x v="3"/>
    <s v="N"/>
    <x v="1"/>
    <s v=""/>
    <d v="1900-06-14T03:02:23"/>
    <s v=""/>
    <x v="10"/>
    <d v="2025-12-01T00:00:00"/>
    <x v="6"/>
  </r>
  <r>
    <s v="ID3989"/>
    <d v="2025-12-02T00:00:00"/>
    <x v="5"/>
    <x v="2"/>
    <s v="Y"/>
    <x v="1"/>
    <n v="106"/>
    <d v="1900-06-14T04:02:23"/>
    <n v="4"/>
    <x v="10"/>
    <d v="2025-12-02T00:00:00"/>
    <x v="6"/>
  </r>
  <r>
    <s v="ID3990"/>
    <d v="2025-12-03T00:00:00"/>
    <x v="5"/>
    <x v="3"/>
    <s v="Y"/>
    <x v="0"/>
    <n v="68"/>
    <d v="1900-06-14T05:02:23"/>
    <n v="2"/>
    <x v="10"/>
    <d v="2025-12-03T00:00:00"/>
    <x v="6"/>
  </r>
  <r>
    <s v="ID3991"/>
    <d v="2025-12-04T00:00:00"/>
    <x v="7"/>
    <x v="1"/>
    <s v="Y"/>
    <x v="0"/>
    <n v="44"/>
    <d v="1900-06-14T06:02:23"/>
    <n v="3"/>
    <x v="10"/>
    <d v="2025-12-04T00:00:00"/>
    <x v="6"/>
  </r>
  <r>
    <s v="ID3992"/>
    <d v="2025-12-05T00:00:00"/>
    <x v="1"/>
    <x v="3"/>
    <s v="Y"/>
    <x v="0"/>
    <n v="96"/>
    <d v="1900-06-14T07:02:23"/>
    <n v="1"/>
    <x v="10"/>
    <d v="2025-12-05T00:00:00"/>
    <x v="6"/>
  </r>
  <r>
    <s v="ID3993"/>
    <d v="2025-12-06T00:00:00"/>
    <x v="0"/>
    <x v="2"/>
    <s v="N"/>
    <x v="1"/>
    <s v=""/>
    <d v="1900-06-14T08:02:23"/>
    <s v=""/>
    <x v="10"/>
    <d v="2025-12-06T00:00:00"/>
    <x v="6"/>
  </r>
  <r>
    <s v="ID3994"/>
    <d v="2025-12-07T00:00:00"/>
    <x v="2"/>
    <x v="1"/>
    <s v="Y"/>
    <x v="0"/>
    <n v="53"/>
    <d v="1900-06-14T09:02:23"/>
    <n v="4"/>
    <x v="10"/>
    <d v="2025-12-07T00:00:00"/>
    <x v="6"/>
  </r>
  <r>
    <s v="ID3995"/>
    <d v="2025-12-08T00:00:00"/>
    <x v="7"/>
    <x v="4"/>
    <s v="Y"/>
    <x v="0"/>
    <n v="100"/>
    <d v="1900-06-14T10:02:23"/>
    <n v="1"/>
    <x v="10"/>
    <d v="2025-12-08T00:00:00"/>
    <x v="6"/>
  </r>
  <r>
    <s v="ID3996"/>
    <d v="2025-12-09T00:00:00"/>
    <x v="1"/>
    <x v="4"/>
    <s v="Y"/>
    <x v="0"/>
    <n v="75"/>
    <d v="1900-06-14T11:02:23"/>
    <n v="2"/>
    <x v="10"/>
    <d v="2025-12-09T00:00:00"/>
    <x v="6"/>
  </r>
  <r>
    <s v="ID3997"/>
    <d v="2025-12-10T00:00:00"/>
    <x v="4"/>
    <x v="2"/>
    <s v="Y"/>
    <x v="0"/>
    <n v="109"/>
    <d v="1900-06-14T12:02:23"/>
    <n v="3"/>
    <x v="10"/>
    <d v="2025-12-10T00:00:00"/>
    <x v="6"/>
  </r>
  <r>
    <s v="ID3998"/>
    <d v="2025-12-11T00:00:00"/>
    <x v="5"/>
    <x v="2"/>
    <s v="Y"/>
    <x v="0"/>
    <n v="95"/>
    <d v="1900-06-14T13:02:23"/>
    <n v="4"/>
    <x v="10"/>
    <d v="2025-12-11T00:00:00"/>
    <x v="6"/>
  </r>
  <r>
    <s v="ID3999"/>
    <d v="2025-12-12T00:00:00"/>
    <x v="2"/>
    <x v="0"/>
    <s v="Y"/>
    <x v="0"/>
    <n v="69"/>
    <d v="1900-06-14T14:02:23"/>
    <n v="4"/>
    <x v="10"/>
    <d v="2025-12-12T00:00:00"/>
    <x v="6"/>
  </r>
  <r>
    <s v="ID4000"/>
    <d v="2025-12-13T00:00:00"/>
    <x v="1"/>
    <x v="4"/>
    <s v="Y"/>
    <x v="0"/>
    <n v="113"/>
    <d v="1900-06-14T15:02:23"/>
    <n v="5"/>
    <x v="10"/>
    <d v="2025-12-13T00:00:00"/>
    <x v="6"/>
  </r>
  <r>
    <s v="ID4001"/>
    <d v="2025-12-14T00:00:00"/>
    <x v="5"/>
    <x v="3"/>
    <s v="Y"/>
    <x v="0"/>
    <n v="108"/>
    <d v="1900-06-14T16:02:23"/>
    <n v="2"/>
    <x v="10"/>
    <d v="2025-12-14T00:00:00"/>
    <x v="6"/>
  </r>
  <r>
    <s v="ID4002"/>
    <d v="2025-12-15T00:00:00"/>
    <x v="5"/>
    <x v="4"/>
    <s v="Y"/>
    <x v="0"/>
    <n v="46"/>
    <d v="1900-06-14T17:02:23"/>
    <n v="2"/>
    <x v="10"/>
    <d v="2025-12-15T00:00:00"/>
    <x v="6"/>
  </r>
  <r>
    <s v="ID4003"/>
    <d v="2025-12-16T00:00:00"/>
    <x v="5"/>
    <x v="2"/>
    <s v="Y"/>
    <x v="0"/>
    <n v="71"/>
    <d v="1900-06-14T18:02:23"/>
    <n v="1"/>
    <x v="10"/>
    <d v="2025-12-16T00:00:00"/>
    <x v="6"/>
  </r>
  <r>
    <s v="ID4004"/>
    <d v="2025-12-17T00:00:00"/>
    <x v="0"/>
    <x v="3"/>
    <s v="Y"/>
    <x v="0"/>
    <n v="124"/>
    <d v="1900-06-14T19:02:23"/>
    <n v="2"/>
    <x v="10"/>
    <d v="2025-12-17T00:00:00"/>
    <x v="6"/>
  </r>
  <r>
    <s v="ID4005"/>
    <d v="2025-12-18T00:00:00"/>
    <x v="6"/>
    <x v="1"/>
    <s v="Y"/>
    <x v="0"/>
    <n v="79"/>
    <d v="1900-06-14T20:02:23"/>
    <n v="4"/>
    <x v="10"/>
    <d v="2025-12-18T00:00:00"/>
    <x v="6"/>
  </r>
  <r>
    <s v="ID4006"/>
    <d v="2025-12-19T00:00:00"/>
    <x v="0"/>
    <x v="2"/>
    <s v="Y"/>
    <x v="1"/>
    <n v="111"/>
    <d v="1900-06-14T21:02:23"/>
    <n v="5"/>
    <x v="10"/>
    <d v="2025-12-19T00:00:00"/>
    <x v="6"/>
  </r>
  <r>
    <s v="ID4007"/>
    <d v="2025-12-20T00:00:00"/>
    <x v="7"/>
    <x v="2"/>
    <s v="Y"/>
    <x v="0"/>
    <n v="27"/>
    <d v="1900-06-14T22:02:23"/>
    <n v="4"/>
    <x v="10"/>
    <d v="2025-12-20T00:00:00"/>
    <x v="6"/>
  </r>
  <r>
    <s v="ID4008"/>
    <d v="2025-12-21T00:00:00"/>
    <x v="1"/>
    <x v="4"/>
    <s v="Y"/>
    <x v="0"/>
    <n v="69"/>
    <d v="1900-06-14T23:02:23"/>
    <n v="4"/>
    <x v="10"/>
    <d v="2025-12-21T00:00:00"/>
    <x v="6"/>
  </r>
  <r>
    <s v="ID4009"/>
    <d v="2025-12-22T00:00:00"/>
    <x v="5"/>
    <x v="2"/>
    <s v="Y"/>
    <x v="0"/>
    <n v="121"/>
    <d v="1900-06-15T00:02:23"/>
    <n v="1"/>
    <x v="10"/>
    <d v="2025-12-22T00:00:00"/>
    <x v="6"/>
  </r>
  <r>
    <s v="ID4010"/>
    <d v="2025-12-23T00:00:00"/>
    <x v="2"/>
    <x v="4"/>
    <s v="Y"/>
    <x v="0"/>
    <n v="16"/>
    <d v="1900-06-15T01:02:23"/>
    <n v="3"/>
    <x v="10"/>
    <d v="2025-12-23T00:00:00"/>
    <x v="6"/>
  </r>
  <r>
    <s v="ID4011"/>
    <d v="2025-12-24T00:00:00"/>
    <x v="2"/>
    <x v="0"/>
    <s v="N"/>
    <x v="1"/>
    <s v=""/>
    <d v="1900-06-15T02:02:23"/>
    <s v=""/>
    <x v="10"/>
    <d v="2025-12-24T00:00:00"/>
    <x v="6"/>
  </r>
  <r>
    <s v="ID4012"/>
    <d v="2025-12-25T00:00:00"/>
    <x v="4"/>
    <x v="4"/>
    <s v="Y"/>
    <x v="1"/>
    <n v="35"/>
    <d v="1900-06-15T03:02:23"/>
    <n v="5"/>
    <x v="10"/>
    <d v="2025-12-25T00:00:00"/>
    <x v="6"/>
  </r>
  <r>
    <s v="ID4013"/>
    <d v="2025-12-26T00:00:00"/>
    <x v="1"/>
    <x v="4"/>
    <s v="Y"/>
    <x v="0"/>
    <n v="85"/>
    <d v="1900-06-15T04:02:23"/>
    <n v="3"/>
    <x v="10"/>
    <d v="2025-12-26T00:00:00"/>
    <x v="6"/>
  </r>
  <r>
    <s v="ID4014"/>
    <d v="2025-12-27T00:00:00"/>
    <x v="7"/>
    <x v="3"/>
    <s v="Y"/>
    <x v="0"/>
    <n v="73"/>
    <d v="1900-06-15T05:02:23"/>
    <n v="2"/>
    <x v="10"/>
    <d v="2025-12-27T00:00:00"/>
    <x v="6"/>
  </r>
  <r>
    <s v="ID4015"/>
    <d v="2025-12-28T00:00:00"/>
    <x v="6"/>
    <x v="2"/>
    <s v="Y"/>
    <x v="0"/>
    <n v="101"/>
    <d v="1900-06-15T06:02:23"/>
    <n v="3"/>
    <x v="10"/>
    <d v="2025-12-28T00:00:00"/>
    <x v="6"/>
  </r>
  <r>
    <s v="ID4016"/>
    <d v="2025-12-29T00:00:00"/>
    <x v="4"/>
    <x v="3"/>
    <s v="Y"/>
    <x v="0"/>
    <n v="89"/>
    <d v="1900-06-15T07:02:23"/>
    <n v="2"/>
    <x v="10"/>
    <d v="2025-12-29T00:00:00"/>
    <x v="6"/>
  </r>
  <r>
    <s v="ID4017"/>
    <d v="2025-12-30T00:00:00"/>
    <x v="0"/>
    <x v="1"/>
    <s v="Y"/>
    <x v="0"/>
    <n v="70"/>
    <d v="1900-06-15T08:02:23"/>
    <n v="5"/>
    <x v="10"/>
    <d v="2025-12-30T00:00:00"/>
    <x v="6"/>
  </r>
  <r>
    <s v="ID4018"/>
    <d v="2025-12-31T00:00:00"/>
    <x v="0"/>
    <x v="0"/>
    <s v="Y"/>
    <x v="0"/>
    <n v="52"/>
    <d v="1900-06-15T09:02:23"/>
    <n v="3"/>
    <x v="10"/>
    <d v="2025-12-31T00:00:00"/>
    <x v="6"/>
  </r>
  <r>
    <s v="ID4019"/>
    <d v="2026-01-01T00:00:00"/>
    <x v="4"/>
    <x v="0"/>
    <s v="N"/>
    <x v="1"/>
    <s v=""/>
    <d v="1900-06-15T10:02:23"/>
    <s v=""/>
    <x v="10"/>
    <d v="2026-01-01T00:00:00"/>
    <x v="6"/>
  </r>
  <r>
    <s v="ID4020"/>
    <d v="2026-01-02T00:00:00"/>
    <x v="7"/>
    <x v="4"/>
    <s v="Y"/>
    <x v="0"/>
    <n v="91"/>
    <d v="1900-06-15T11:02:23"/>
    <n v="1"/>
    <x v="10"/>
    <d v="2026-01-02T00:00:00"/>
    <x v="6"/>
  </r>
  <r>
    <s v="ID4021"/>
    <d v="2026-01-03T00:00:00"/>
    <x v="5"/>
    <x v="2"/>
    <s v="N"/>
    <x v="1"/>
    <s v=""/>
    <d v="1900-06-15T12:02:23"/>
    <s v=""/>
    <x v="10"/>
    <d v="2026-01-03T00:00:00"/>
    <x v="6"/>
  </r>
  <r>
    <s v="ID4022"/>
    <d v="2026-01-04T00:00:00"/>
    <x v="0"/>
    <x v="1"/>
    <s v="Y"/>
    <x v="0"/>
    <n v="18"/>
    <d v="1900-06-15T13:02:23"/>
    <n v="5"/>
    <x v="10"/>
    <d v="2026-01-04T00:00:00"/>
    <x v="6"/>
  </r>
  <r>
    <s v="ID4023"/>
    <d v="2026-01-05T00:00:00"/>
    <x v="6"/>
    <x v="0"/>
    <s v="Y"/>
    <x v="1"/>
    <n v="32"/>
    <d v="1900-06-15T14:02:23"/>
    <n v="1"/>
    <x v="10"/>
    <d v="2026-01-05T00:00:00"/>
    <x v="0"/>
  </r>
  <r>
    <s v="ID4024"/>
    <d v="2026-01-06T00:00:00"/>
    <x v="3"/>
    <x v="2"/>
    <s v="Y"/>
    <x v="0"/>
    <n v="71"/>
    <d v="1900-06-15T15:02:23"/>
    <n v="3"/>
    <x v="10"/>
    <d v="2026-01-06T00:00:00"/>
    <x v="0"/>
  </r>
  <r>
    <s v="ID4025"/>
    <d v="2026-01-07T00:00:00"/>
    <x v="2"/>
    <x v="1"/>
    <s v="Y"/>
    <x v="0"/>
    <n v="54"/>
    <d v="1900-06-15T16:02:23"/>
    <n v="4"/>
    <x v="10"/>
    <d v="2026-01-07T00:00:00"/>
    <x v="0"/>
  </r>
  <r>
    <s v="ID4026"/>
    <d v="2026-01-08T00:00:00"/>
    <x v="7"/>
    <x v="0"/>
    <s v="Y"/>
    <x v="0"/>
    <n v="121"/>
    <d v="1900-06-15T17:02:23"/>
    <n v="4"/>
    <x v="10"/>
    <d v="2026-01-08T00:00:00"/>
    <x v="0"/>
  </r>
  <r>
    <s v="ID4027"/>
    <d v="2026-01-09T00:00:00"/>
    <x v="7"/>
    <x v="1"/>
    <s v="Y"/>
    <x v="0"/>
    <n v="59"/>
    <d v="1900-06-15T18:02:23"/>
    <n v="3"/>
    <x v="10"/>
    <d v="2026-01-09T00:00:00"/>
    <x v="0"/>
  </r>
  <r>
    <s v="ID4028"/>
    <d v="2026-01-10T00:00:00"/>
    <x v="4"/>
    <x v="0"/>
    <s v="Y"/>
    <x v="0"/>
    <n v="59"/>
    <d v="1900-06-15T19:02:23"/>
    <n v="2"/>
    <x v="10"/>
    <d v="2026-01-10T00:00:00"/>
    <x v="0"/>
  </r>
  <r>
    <s v="ID4029"/>
    <d v="2026-01-11T00:00:00"/>
    <x v="4"/>
    <x v="2"/>
    <s v="Y"/>
    <x v="0"/>
    <n v="108"/>
    <d v="1900-06-15T20:02:23"/>
    <n v="5"/>
    <x v="10"/>
    <d v="2026-01-11T00:00:00"/>
    <x v="0"/>
  </r>
  <r>
    <s v="ID4030"/>
    <d v="2026-01-12T00:00:00"/>
    <x v="2"/>
    <x v="1"/>
    <s v="Y"/>
    <x v="0"/>
    <n v="35"/>
    <d v="1900-06-15T21:02:23"/>
    <n v="4"/>
    <x v="10"/>
    <d v="2026-01-12T00:00:00"/>
    <x v="0"/>
  </r>
  <r>
    <s v="ID4031"/>
    <d v="2026-01-13T00:00:00"/>
    <x v="2"/>
    <x v="2"/>
    <s v="Y"/>
    <x v="0"/>
    <n v="22"/>
    <d v="1900-06-15T22:02:23"/>
    <n v="5"/>
    <x v="10"/>
    <d v="2026-01-13T00:00:00"/>
    <x v="0"/>
  </r>
  <r>
    <s v="ID4032"/>
    <d v="2026-01-14T00:00:00"/>
    <x v="0"/>
    <x v="1"/>
    <s v="Y"/>
    <x v="0"/>
    <n v="37"/>
    <d v="1900-06-15T23:02:23"/>
    <n v="5"/>
    <x v="10"/>
    <d v="2026-01-14T00:00:00"/>
    <x v="0"/>
  </r>
  <r>
    <s v="ID4033"/>
    <d v="2026-01-15T00:00:00"/>
    <x v="6"/>
    <x v="2"/>
    <s v="Y"/>
    <x v="0"/>
    <n v="14"/>
    <d v="1900-06-16T00:02:23"/>
    <n v="3"/>
    <x v="10"/>
    <d v="2026-01-15T00:00:00"/>
    <x v="0"/>
  </r>
  <r>
    <s v="ID4034"/>
    <d v="2026-01-16T00:00:00"/>
    <x v="3"/>
    <x v="2"/>
    <s v="N"/>
    <x v="1"/>
    <s v=""/>
    <d v="1900-06-16T01:02:23"/>
    <s v=""/>
    <x v="10"/>
    <d v="2026-01-16T00:00:00"/>
    <x v="0"/>
  </r>
  <r>
    <s v="ID4035"/>
    <d v="2026-01-17T00:00:00"/>
    <x v="6"/>
    <x v="2"/>
    <s v="Y"/>
    <x v="0"/>
    <n v="73"/>
    <d v="1900-06-16T02:02:23"/>
    <n v="3"/>
    <x v="10"/>
    <d v="2026-01-17T00:00:00"/>
    <x v="0"/>
  </r>
  <r>
    <s v="ID4036"/>
    <d v="2026-01-18T00:00:00"/>
    <x v="5"/>
    <x v="4"/>
    <s v="N"/>
    <x v="1"/>
    <s v=""/>
    <d v="1900-06-16T03:02:23"/>
    <s v=""/>
    <x v="10"/>
    <d v="2026-01-18T00:00:00"/>
    <x v="0"/>
  </r>
  <r>
    <s v="ID4037"/>
    <d v="2026-01-19T00:00:00"/>
    <x v="0"/>
    <x v="3"/>
    <s v="N"/>
    <x v="1"/>
    <s v=""/>
    <d v="1900-06-16T04:02:23"/>
    <s v=""/>
    <x v="10"/>
    <d v="2026-01-19T00:00:00"/>
    <x v="0"/>
  </r>
  <r>
    <s v="ID4038"/>
    <d v="2026-01-20T00:00:00"/>
    <x v="4"/>
    <x v="1"/>
    <s v="Y"/>
    <x v="0"/>
    <n v="63"/>
    <d v="1900-06-16T05:02:23"/>
    <n v="1"/>
    <x v="10"/>
    <d v="2026-01-20T00:00:00"/>
    <x v="0"/>
  </r>
  <r>
    <s v="ID4039"/>
    <d v="2026-01-21T00:00:00"/>
    <x v="4"/>
    <x v="1"/>
    <s v="Y"/>
    <x v="0"/>
    <n v="64"/>
    <d v="1900-06-16T06:02:23"/>
    <n v="4"/>
    <x v="10"/>
    <d v="2026-01-21T00:00:00"/>
    <x v="0"/>
  </r>
  <r>
    <s v="ID4040"/>
    <d v="2026-01-22T00:00:00"/>
    <x v="5"/>
    <x v="1"/>
    <s v="Y"/>
    <x v="0"/>
    <n v="17"/>
    <d v="1900-06-16T07:02:23"/>
    <n v="3"/>
    <x v="10"/>
    <d v="2026-01-22T00:00:00"/>
    <x v="0"/>
  </r>
  <r>
    <s v="ID4041"/>
    <d v="2026-01-23T00:00:00"/>
    <x v="0"/>
    <x v="0"/>
    <s v="Y"/>
    <x v="0"/>
    <n v="42"/>
    <d v="1900-06-16T08:02:23"/>
    <n v="4"/>
    <x v="10"/>
    <d v="2026-01-23T00:00:00"/>
    <x v="0"/>
  </r>
  <r>
    <s v="ID4042"/>
    <d v="2026-01-24T00:00:00"/>
    <x v="0"/>
    <x v="1"/>
    <s v="Y"/>
    <x v="0"/>
    <n v="121"/>
    <d v="1900-06-16T09:02:23"/>
    <n v="1"/>
    <x v="10"/>
    <d v="2026-01-24T00:00:00"/>
    <x v="0"/>
  </r>
  <r>
    <s v="ID4043"/>
    <d v="2026-01-25T00:00:00"/>
    <x v="0"/>
    <x v="2"/>
    <s v="Y"/>
    <x v="0"/>
    <n v="56"/>
    <d v="1900-06-16T10:02:23"/>
    <n v="4"/>
    <x v="10"/>
    <d v="2026-01-25T00:00:00"/>
    <x v="0"/>
  </r>
  <r>
    <s v="ID4044"/>
    <d v="2026-01-26T00:00:00"/>
    <x v="5"/>
    <x v="1"/>
    <s v="Y"/>
    <x v="0"/>
    <n v="123"/>
    <d v="1900-06-16T11:02:23"/>
    <n v="4"/>
    <x v="10"/>
    <d v="2026-01-26T00:00:00"/>
    <x v="0"/>
  </r>
  <r>
    <s v="ID4045"/>
    <d v="2026-01-27T00:00:00"/>
    <x v="0"/>
    <x v="3"/>
    <s v="Y"/>
    <x v="0"/>
    <n v="27"/>
    <d v="1900-06-16T12:02:23"/>
    <n v="5"/>
    <x v="10"/>
    <d v="2026-01-27T00:00:00"/>
    <x v="0"/>
  </r>
  <r>
    <s v="ID4046"/>
    <d v="2026-01-28T00:00:00"/>
    <x v="7"/>
    <x v="1"/>
    <s v="Y"/>
    <x v="0"/>
    <n v="46"/>
    <d v="1900-06-16T13:02:23"/>
    <n v="4"/>
    <x v="10"/>
    <d v="2026-01-28T00:00:00"/>
    <x v="0"/>
  </r>
  <r>
    <s v="ID4047"/>
    <d v="2026-01-29T00:00:00"/>
    <x v="0"/>
    <x v="1"/>
    <s v="Y"/>
    <x v="0"/>
    <n v="117"/>
    <d v="1900-06-16T14:02:23"/>
    <n v="2"/>
    <x v="10"/>
    <d v="2026-01-29T00:00:00"/>
    <x v="0"/>
  </r>
  <r>
    <s v="ID4048"/>
    <d v="2026-01-30T00:00:00"/>
    <x v="1"/>
    <x v="2"/>
    <s v="N"/>
    <x v="1"/>
    <s v=""/>
    <d v="1900-06-16T15:02:23"/>
    <s v=""/>
    <x v="10"/>
    <d v="2026-01-30T00:00:00"/>
    <x v="0"/>
  </r>
  <r>
    <s v="ID4049"/>
    <d v="2026-01-31T00:00:00"/>
    <x v="3"/>
    <x v="0"/>
    <s v="Y"/>
    <x v="0"/>
    <n v="64"/>
    <d v="1900-06-16T16:02:23"/>
    <n v="3"/>
    <x v="10"/>
    <d v="2026-01-31T00:00:00"/>
    <x v="0"/>
  </r>
  <r>
    <s v="ID4050"/>
    <d v="2026-02-01T00:00:00"/>
    <x v="4"/>
    <x v="0"/>
    <s v="Y"/>
    <x v="0"/>
    <n v="20"/>
    <d v="1900-06-16T17:02:23"/>
    <n v="4"/>
    <x v="10"/>
    <d v="2026-02-01T00:00:00"/>
    <x v="0"/>
  </r>
  <r>
    <s v="ID4051"/>
    <d v="2026-02-02T00:00:00"/>
    <x v="2"/>
    <x v="0"/>
    <s v="Y"/>
    <x v="0"/>
    <n v="21"/>
    <d v="1900-06-16T18:02:23"/>
    <n v="5"/>
    <x v="10"/>
    <d v="2026-02-02T00:00:00"/>
    <x v="0"/>
  </r>
  <r>
    <s v="ID4052"/>
    <d v="2026-02-03T00:00:00"/>
    <x v="3"/>
    <x v="1"/>
    <s v="N"/>
    <x v="1"/>
    <s v=""/>
    <d v="1900-06-16T19:02:23"/>
    <s v=""/>
    <x v="10"/>
    <d v="2026-02-03T00:00:00"/>
    <x v="0"/>
  </r>
  <r>
    <s v="ID4053"/>
    <d v="2026-02-04T00:00:00"/>
    <x v="7"/>
    <x v="4"/>
    <s v="Y"/>
    <x v="1"/>
    <n v="118"/>
    <d v="1900-06-16T20:02:23"/>
    <n v="3"/>
    <x v="10"/>
    <d v="2026-02-04T00:00:00"/>
    <x v="0"/>
  </r>
  <r>
    <s v="ID4054"/>
    <d v="2026-02-05T00:00:00"/>
    <x v="2"/>
    <x v="3"/>
    <s v="Y"/>
    <x v="0"/>
    <n v="105"/>
    <d v="1900-06-16T21:02:23"/>
    <n v="2"/>
    <x v="10"/>
    <d v="2026-02-05T00:00:00"/>
    <x v="0"/>
  </r>
  <r>
    <s v="ID4055"/>
    <d v="2026-02-06T00:00:00"/>
    <x v="5"/>
    <x v="1"/>
    <s v="Y"/>
    <x v="0"/>
    <n v="117"/>
    <d v="1900-06-16T22:02:23"/>
    <n v="4"/>
    <x v="10"/>
    <d v="2026-02-06T00:00:00"/>
    <x v="0"/>
  </r>
  <r>
    <s v="ID4056"/>
    <d v="2026-02-07T00:00:00"/>
    <x v="6"/>
    <x v="2"/>
    <s v="Y"/>
    <x v="1"/>
    <n v="16"/>
    <d v="1900-06-16T23:02:23"/>
    <n v="4"/>
    <x v="10"/>
    <d v="2026-02-07T00:00:00"/>
    <x v="0"/>
  </r>
  <r>
    <s v="ID4057"/>
    <d v="2026-02-08T00:00:00"/>
    <x v="5"/>
    <x v="3"/>
    <s v="Y"/>
    <x v="0"/>
    <n v="110"/>
    <d v="1900-06-17T00:02:23"/>
    <n v="5"/>
    <x v="10"/>
    <d v="2026-02-08T00:00:00"/>
    <x v="0"/>
  </r>
  <r>
    <s v="ID4058"/>
    <d v="2026-02-09T00:00:00"/>
    <x v="0"/>
    <x v="3"/>
    <s v="N"/>
    <x v="1"/>
    <s v=""/>
    <d v="1900-06-17T01:02:23"/>
    <s v=""/>
    <x v="10"/>
    <d v="2026-02-09T00:00:00"/>
    <x v="0"/>
  </r>
  <r>
    <s v="ID4059"/>
    <d v="2026-02-10T00:00:00"/>
    <x v="2"/>
    <x v="3"/>
    <s v="Y"/>
    <x v="0"/>
    <n v="57"/>
    <d v="1900-06-17T02:02:23"/>
    <n v="5"/>
    <x v="10"/>
    <d v="2026-02-10T00:00:00"/>
    <x v="0"/>
  </r>
  <r>
    <s v="ID4060"/>
    <d v="2026-02-11T00:00:00"/>
    <x v="5"/>
    <x v="1"/>
    <s v="Y"/>
    <x v="0"/>
    <n v="105"/>
    <d v="1900-06-17T03:02:23"/>
    <n v="3"/>
    <x v="10"/>
    <d v="2026-02-11T00:00:00"/>
    <x v="0"/>
  </r>
  <r>
    <s v="ID4061"/>
    <d v="2026-02-12T00:00:00"/>
    <x v="3"/>
    <x v="3"/>
    <s v="Y"/>
    <x v="0"/>
    <n v="95"/>
    <d v="1900-06-17T04:02:23"/>
    <n v="5"/>
    <x v="10"/>
    <d v="2026-02-12T00:00:00"/>
    <x v="0"/>
  </r>
  <r>
    <s v="ID4062"/>
    <d v="2026-02-13T00:00:00"/>
    <x v="4"/>
    <x v="1"/>
    <s v="Y"/>
    <x v="0"/>
    <n v="19"/>
    <d v="1900-06-17T05:02:23"/>
    <n v="2"/>
    <x v="10"/>
    <d v="2026-02-13T00:00:00"/>
    <x v="0"/>
  </r>
  <r>
    <s v="ID4063"/>
    <d v="2026-02-14T00:00:00"/>
    <x v="1"/>
    <x v="1"/>
    <s v="Y"/>
    <x v="0"/>
    <n v="25"/>
    <d v="1900-06-17T06:02:23"/>
    <n v="3"/>
    <x v="10"/>
    <d v="2026-02-14T00:00:00"/>
    <x v="0"/>
  </r>
  <r>
    <s v="ID4064"/>
    <d v="2026-02-15T00:00:00"/>
    <x v="1"/>
    <x v="4"/>
    <s v="Y"/>
    <x v="1"/>
    <n v="65"/>
    <d v="1900-06-17T07:02:23"/>
    <n v="2"/>
    <x v="10"/>
    <d v="2026-02-15T00:00:00"/>
    <x v="0"/>
  </r>
  <r>
    <s v="ID4065"/>
    <d v="2026-02-16T00:00:00"/>
    <x v="4"/>
    <x v="1"/>
    <s v="Y"/>
    <x v="0"/>
    <n v="27"/>
    <d v="1900-06-17T08:02:23"/>
    <n v="1"/>
    <x v="10"/>
    <d v="2026-02-16T00:00:00"/>
    <x v="0"/>
  </r>
  <r>
    <s v="ID4066"/>
    <d v="2026-02-17T00:00:00"/>
    <x v="4"/>
    <x v="0"/>
    <s v="Y"/>
    <x v="0"/>
    <n v="107"/>
    <d v="1900-06-17T09:02:23"/>
    <n v="1"/>
    <x v="10"/>
    <d v="2026-02-17T00:00:00"/>
    <x v="0"/>
  </r>
  <r>
    <s v="ID4067"/>
    <d v="2026-02-18T00:00:00"/>
    <x v="1"/>
    <x v="3"/>
    <s v="Y"/>
    <x v="0"/>
    <n v="90"/>
    <d v="1900-06-17T10:02:23"/>
    <n v="3"/>
    <x v="10"/>
    <d v="2026-02-18T00:00:00"/>
    <x v="0"/>
  </r>
  <r>
    <s v="ID4068"/>
    <d v="2026-02-19T00:00:00"/>
    <x v="1"/>
    <x v="2"/>
    <s v="Y"/>
    <x v="0"/>
    <n v="45"/>
    <d v="1900-06-17T11:02:23"/>
    <n v="3"/>
    <x v="10"/>
    <d v="2026-02-19T00:00:00"/>
    <x v="0"/>
  </r>
  <r>
    <s v="ID4069"/>
    <d v="2026-02-20T00:00:00"/>
    <x v="7"/>
    <x v="2"/>
    <s v="Y"/>
    <x v="0"/>
    <n v="39"/>
    <d v="1900-06-17T12:02:23"/>
    <n v="4"/>
    <x v="10"/>
    <d v="2026-02-20T00:00:00"/>
    <x v="0"/>
  </r>
  <r>
    <s v="ID4070"/>
    <d v="2026-02-21T00:00:00"/>
    <x v="5"/>
    <x v="4"/>
    <s v="Y"/>
    <x v="0"/>
    <n v="63"/>
    <d v="1900-06-17T13:02:23"/>
    <n v="5"/>
    <x v="10"/>
    <d v="2026-02-21T00:00:00"/>
    <x v="0"/>
  </r>
  <r>
    <s v="ID4071"/>
    <d v="2026-02-22T00:00:00"/>
    <x v="3"/>
    <x v="3"/>
    <s v="Y"/>
    <x v="1"/>
    <n v="95"/>
    <d v="1900-06-17T14:02:23"/>
    <n v="1"/>
    <x v="10"/>
    <d v="2026-02-22T00:00:00"/>
    <x v="0"/>
  </r>
  <r>
    <s v="ID4072"/>
    <d v="2026-02-23T00:00:00"/>
    <x v="5"/>
    <x v="3"/>
    <s v="Y"/>
    <x v="0"/>
    <n v="39"/>
    <d v="1900-06-17T15:02:23"/>
    <n v="4"/>
    <x v="10"/>
    <d v="2026-02-23T00:00:00"/>
    <x v="0"/>
  </r>
  <r>
    <s v="ID4073"/>
    <d v="2026-02-24T00:00:00"/>
    <x v="0"/>
    <x v="3"/>
    <s v="N"/>
    <x v="1"/>
    <s v=""/>
    <d v="1900-06-17T16:02:23"/>
    <s v=""/>
    <x v="10"/>
    <d v="2026-02-24T00:00:00"/>
    <x v="1"/>
  </r>
  <r>
    <s v="ID4074"/>
    <d v="2026-02-25T00:00:00"/>
    <x v="6"/>
    <x v="3"/>
    <s v="N"/>
    <x v="1"/>
    <s v=""/>
    <d v="1900-06-17T17:02:23"/>
    <s v=""/>
    <x v="10"/>
    <d v="2026-02-25T00:00:00"/>
    <x v="1"/>
  </r>
  <r>
    <s v="ID4075"/>
    <d v="2026-02-26T00:00:00"/>
    <x v="6"/>
    <x v="3"/>
    <s v="Y"/>
    <x v="0"/>
    <n v="125"/>
    <d v="1900-06-17T18:02:23"/>
    <n v="3"/>
    <x v="10"/>
    <d v="2026-02-26T00:00:00"/>
    <x v="1"/>
  </r>
  <r>
    <s v="ID4076"/>
    <d v="2026-02-27T00:00:00"/>
    <x v="6"/>
    <x v="1"/>
    <s v="Y"/>
    <x v="0"/>
    <n v="73"/>
    <d v="1900-06-17T19:02:23"/>
    <n v="4"/>
    <x v="10"/>
    <d v="2026-02-27T00:00:00"/>
    <x v="1"/>
  </r>
  <r>
    <s v="ID4077"/>
    <d v="2026-02-28T00:00:00"/>
    <x v="3"/>
    <x v="3"/>
    <s v="Y"/>
    <x v="0"/>
    <n v="116"/>
    <d v="1900-06-17T20:02:23"/>
    <n v="4"/>
    <x v="10"/>
    <d v="2026-02-28T00:00:00"/>
    <x v="1"/>
  </r>
  <r>
    <s v="ID4078"/>
    <d v="2026-03-01T00:00:00"/>
    <x v="5"/>
    <x v="1"/>
    <s v="Y"/>
    <x v="0"/>
    <n v="115"/>
    <d v="1900-06-17T21:02:23"/>
    <n v="2"/>
    <x v="10"/>
    <d v="2026-03-01T00:00:00"/>
    <x v="1"/>
  </r>
  <r>
    <s v="ID4079"/>
    <d v="2026-03-02T00:00:00"/>
    <x v="5"/>
    <x v="3"/>
    <s v="N"/>
    <x v="1"/>
    <s v=""/>
    <d v="1900-06-17T22:02:23"/>
    <s v=""/>
    <x v="10"/>
    <d v="2026-03-02T00:00:00"/>
    <x v="1"/>
  </r>
  <r>
    <s v="ID4080"/>
    <d v="2026-03-03T00:00:00"/>
    <x v="2"/>
    <x v="2"/>
    <s v="Y"/>
    <x v="0"/>
    <n v="56"/>
    <d v="1900-06-17T23:02:23"/>
    <n v="2"/>
    <x v="10"/>
    <d v="2026-03-03T00:00:00"/>
    <x v="1"/>
  </r>
  <r>
    <s v="ID4081"/>
    <d v="2026-03-04T00:00:00"/>
    <x v="7"/>
    <x v="1"/>
    <s v="Y"/>
    <x v="0"/>
    <n v="123"/>
    <d v="1900-06-18T00:02:23"/>
    <n v="2"/>
    <x v="10"/>
    <d v="2026-03-04T00:00:00"/>
    <x v="1"/>
  </r>
  <r>
    <s v="ID4082"/>
    <d v="2026-03-05T00:00:00"/>
    <x v="1"/>
    <x v="3"/>
    <s v="Y"/>
    <x v="0"/>
    <n v="36"/>
    <d v="1900-06-18T01:02:23"/>
    <n v="1"/>
    <x v="10"/>
    <d v="2026-03-05T00:00:00"/>
    <x v="1"/>
  </r>
  <r>
    <s v="ID4083"/>
    <d v="2026-03-06T00:00:00"/>
    <x v="3"/>
    <x v="1"/>
    <s v="Y"/>
    <x v="0"/>
    <n v="84"/>
    <d v="1900-06-18T02:02:23"/>
    <n v="5"/>
    <x v="10"/>
    <d v="2026-03-06T00:00:00"/>
    <x v="1"/>
  </r>
  <r>
    <s v="ID4084"/>
    <d v="2026-03-07T00:00:00"/>
    <x v="6"/>
    <x v="4"/>
    <s v="Y"/>
    <x v="0"/>
    <n v="74"/>
    <d v="1900-06-18T03:02:23"/>
    <n v="3"/>
    <x v="10"/>
    <d v="2026-03-07T00:00:00"/>
    <x v="1"/>
  </r>
  <r>
    <s v="ID4085"/>
    <d v="2026-03-08T00:00:00"/>
    <x v="4"/>
    <x v="4"/>
    <s v="Y"/>
    <x v="0"/>
    <n v="20"/>
    <d v="1900-06-18T04:02:23"/>
    <n v="5"/>
    <x v="10"/>
    <d v="2026-03-08T00:00:00"/>
    <x v="1"/>
  </r>
  <r>
    <s v="ID4086"/>
    <d v="2026-03-09T00:00:00"/>
    <x v="6"/>
    <x v="4"/>
    <s v="N"/>
    <x v="1"/>
    <s v=""/>
    <d v="1900-06-18T05:02:23"/>
    <s v=""/>
    <x v="10"/>
    <d v="2026-03-09T00:00:00"/>
    <x v="1"/>
  </r>
  <r>
    <s v="ID4087"/>
    <d v="2026-03-10T00:00:00"/>
    <x v="0"/>
    <x v="2"/>
    <s v="Y"/>
    <x v="0"/>
    <n v="13"/>
    <d v="1900-06-18T06:02:23"/>
    <n v="3"/>
    <x v="10"/>
    <d v="2026-03-10T00:00:00"/>
    <x v="1"/>
  </r>
  <r>
    <s v="ID4088"/>
    <d v="2026-03-11T00:00:00"/>
    <x v="3"/>
    <x v="0"/>
    <s v="Y"/>
    <x v="1"/>
    <n v="28"/>
    <d v="1900-06-18T07:02:23"/>
    <n v="3"/>
    <x v="10"/>
    <d v="2026-03-11T00:00:00"/>
    <x v="1"/>
  </r>
  <r>
    <s v="ID4089"/>
    <d v="2026-03-12T00:00:00"/>
    <x v="7"/>
    <x v="0"/>
    <s v="Y"/>
    <x v="0"/>
    <n v="13"/>
    <d v="1900-06-18T08:02:23"/>
    <n v="4"/>
    <x v="10"/>
    <d v="2026-03-12T00:00:00"/>
    <x v="1"/>
  </r>
  <r>
    <s v="ID4090"/>
    <d v="2026-03-13T00:00:00"/>
    <x v="6"/>
    <x v="4"/>
    <s v="Y"/>
    <x v="0"/>
    <n v="100"/>
    <d v="1900-06-18T09:02:23"/>
    <n v="3"/>
    <x v="10"/>
    <d v="2026-03-13T00:00:00"/>
    <x v="1"/>
  </r>
  <r>
    <s v="ID4091"/>
    <d v="2026-03-14T00:00:00"/>
    <x v="4"/>
    <x v="0"/>
    <s v="Y"/>
    <x v="0"/>
    <n v="119"/>
    <d v="1900-06-18T10:02:23"/>
    <n v="3"/>
    <x v="10"/>
    <d v="2026-03-14T00:00:00"/>
    <x v="1"/>
  </r>
  <r>
    <s v="ID4092"/>
    <d v="2026-03-15T00:00:00"/>
    <x v="2"/>
    <x v="1"/>
    <s v="N"/>
    <x v="1"/>
    <s v=""/>
    <d v="1900-06-18T11:02:23"/>
    <s v=""/>
    <x v="10"/>
    <d v="2026-03-15T00:00:00"/>
    <x v="1"/>
  </r>
  <r>
    <s v="ID4093"/>
    <d v="2026-03-16T00:00:00"/>
    <x v="6"/>
    <x v="1"/>
    <s v="Y"/>
    <x v="0"/>
    <n v="125"/>
    <d v="1900-06-18T12:02:23"/>
    <n v="5"/>
    <x v="10"/>
    <d v="2026-03-16T00:00:00"/>
    <x v="1"/>
  </r>
  <r>
    <s v="ID4094"/>
    <d v="2026-03-17T00:00:00"/>
    <x v="5"/>
    <x v="4"/>
    <s v="N"/>
    <x v="1"/>
    <s v=""/>
    <d v="1900-06-18T13:02:23"/>
    <s v=""/>
    <x v="10"/>
    <d v="2026-03-17T00:00:00"/>
    <x v="1"/>
  </r>
  <r>
    <s v="ID4095"/>
    <d v="2026-03-18T00:00:00"/>
    <x v="4"/>
    <x v="1"/>
    <s v="Y"/>
    <x v="1"/>
    <n v="88"/>
    <d v="1900-06-18T14:02:23"/>
    <n v="4"/>
    <x v="10"/>
    <d v="2026-03-18T00:00:00"/>
    <x v="1"/>
  </r>
  <r>
    <s v="ID4096"/>
    <d v="2026-03-19T00:00:00"/>
    <x v="1"/>
    <x v="1"/>
    <s v="Y"/>
    <x v="0"/>
    <n v="71"/>
    <d v="1900-06-18T15:02:23"/>
    <n v="4"/>
    <x v="10"/>
    <d v="2026-03-19T00:00:00"/>
    <x v="1"/>
  </r>
  <r>
    <s v="ID4097"/>
    <d v="2026-03-20T00:00:00"/>
    <x v="7"/>
    <x v="0"/>
    <s v="Y"/>
    <x v="0"/>
    <n v="99"/>
    <d v="1900-06-18T16:02:23"/>
    <n v="4"/>
    <x v="10"/>
    <d v="2026-03-20T00:00:00"/>
    <x v="1"/>
  </r>
  <r>
    <s v="ID4098"/>
    <d v="2026-03-21T00:00:00"/>
    <x v="7"/>
    <x v="3"/>
    <s v="Y"/>
    <x v="0"/>
    <n v="94"/>
    <d v="1900-06-18T17:02:23"/>
    <n v="1"/>
    <x v="10"/>
    <d v="2026-03-21T00:00:00"/>
    <x v="1"/>
  </r>
  <r>
    <s v="ID4099"/>
    <d v="2026-03-22T00:00:00"/>
    <x v="1"/>
    <x v="3"/>
    <s v="Y"/>
    <x v="0"/>
    <n v="115"/>
    <d v="1900-06-18T18:02:23"/>
    <n v="1"/>
    <x v="10"/>
    <d v="2026-03-22T00:00:00"/>
    <x v="1"/>
  </r>
  <r>
    <s v="ID4100"/>
    <d v="2026-03-23T00:00:00"/>
    <x v="1"/>
    <x v="0"/>
    <s v="Y"/>
    <x v="0"/>
    <n v="36"/>
    <d v="1900-06-18T19:02:23"/>
    <n v="5"/>
    <x v="10"/>
    <d v="2026-03-23T00:00:00"/>
    <x v="1"/>
  </r>
  <r>
    <s v="ID4101"/>
    <d v="2026-03-24T00:00:00"/>
    <x v="2"/>
    <x v="2"/>
    <s v="Y"/>
    <x v="0"/>
    <n v="72"/>
    <d v="1900-06-18T20:02:23"/>
    <n v="3"/>
    <x v="10"/>
    <d v="2026-03-24T00:00:00"/>
    <x v="1"/>
  </r>
  <r>
    <s v="ID4102"/>
    <d v="2026-03-25T00:00:00"/>
    <x v="1"/>
    <x v="0"/>
    <s v="Y"/>
    <x v="0"/>
    <n v="51"/>
    <d v="1900-06-18T21:02:23"/>
    <n v="3"/>
    <x v="10"/>
    <d v="2026-03-25T00:00:00"/>
    <x v="1"/>
  </r>
  <r>
    <s v="ID4103"/>
    <d v="2026-03-26T00:00:00"/>
    <x v="0"/>
    <x v="3"/>
    <s v="Y"/>
    <x v="0"/>
    <n v="11"/>
    <d v="1900-06-18T22:02:23"/>
    <n v="2"/>
    <x v="10"/>
    <d v="2026-03-26T00:00:00"/>
    <x v="1"/>
  </r>
  <r>
    <s v="ID4104"/>
    <d v="2026-03-27T00:00:00"/>
    <x v="2"/>
    <x v="3"/>
    <s v="Y"/>
    <x v="1"/>
    <n v="101"/>
    <d v="1900-06-18T23:02:23"/>
    <n v="5"/>
    <x v="10"/>
    <d v="2026-03-27T00:00:00"/>
    <x v="1"/>
  </r>
  <r>
    <s v="ID4105"/>
    <d v="2026-03-28T00:00:00"/>
    <x v="2"/>
    <x v="3"/>
    <s v="Y"/>
    <x v="0"/>
    <n v="119"/>
    <d v="1900-06-19T00:02:23"/>
    <n v="3"/>
    <x v="10"/>
    <d v="2026-03-28T00:00:00"/>
    <x v="1"/>
  </r>
  <r>
    <s v="ID4106"/>
    <d v="2026-03-29T00:00:00"/>
    <x v="0"/>
    <x v="1"/>
    <s v="Y"/>
    <x v="0"/>
    <n v="64"/>
    <d v="1900-06-19T01:02:23"/>
    <n v="3"/>
    <x v="10"/>
    <d v="2026-03-29T00:00:00"/>
    <x v="1"/>
  </r>
  <r>
    <s v="ID4107"/>
    <d v="2026-03-30T00:00:00"/>
    <x v="6"/>
    <x v="1"/>
    <s v="Y"/>
    <x v="0"/>
    <n v="12"/>
    <d v="1900-06-19T02:02:23"/>
    <n v="3"/>
    <x v="10"/>
    <d v="2026-03-30T00:00:00"/>
    <x v="1"/>
  </r>
  <r>
    <s v="ID4108"/>
    <d v="2026-03-31T00:00:00"/>
    <x v="3"/>
    <x v="4"/>
    <s v="Y"/>
    <x v="0"/>
    <n v="118"/>
    <d v="1900-06-19T03:02:23"/>
    <n v="3"/>
    <x v="10"/>
    <d v="2026-03-31T00:00:00"/>
    <x v="1"/>
  </r>
  <r>
    <s v="ID4109"/>
    <d v="2026-04-01T00:00:00"/>
    <x v="3"/>
    <x v="2"/>
    <s v="Y"/>
    <x v="0"/>
    <n v="107"/>
    <d v="1900-06-19T04:02:23"/>
    <n v="2"/>
    <x v="10"/>
    <d v="2026-04-01T00:00:00"/>
    <x v="1"/>
  </r>
  <r>
    <s v="ID4110"/>
    <d v="2026-04-02T00:00:00"/>
    <x v="6"/>
    <x v="2"/>
    <s v="Y"/>
    <x v="0"/>
    <n v="122"/>
    <d v="1900-06-19T05:02:23"/>
    <n v="3"/>
    <x v="10"/>
    <d v="2026-04-02T00:00:00"/>
    <x v="1"/>
  </r>
  <r>
    <s v="ID4111"/>
    <d v="2026-04-03T00:00:00"/>
    <x v="1"/>
    <x v="2"/>
    <s v="Y"/>
    <x v="0"/>
    <n v="41"/>
    <d v="1900-06-19T06:02:23"/>
    <n v="4"/>
    <x v="10"/>
    <d v="2026-04-03T00:00:00"/>
    <x v="1"/>
  </r>
  <r>
    <s v="ID4112"/>
    <d v="2026-04-04T00:00:00"/>
    <x v="1"/>
    <x v="4"/>
    <s v="Y"/>
    <x v="0"/>
    <n v="22"/>
    <d v="1900-06-19T07:02:23"/>
    <n v="1"/>
    <x v="10"/>
    <d v="2026-04-04T00:00:00"/>
    <x v="1"/>
  </r>
  <r>
    <s v="ID4113"/>
    <d v="2026-04-05T00:00:00"/>
    <x v="6"/>
    <x v="1"/>
    <s v="N"/>
    <x v="1"/>
    <s v=""/>
    <d v="1900-06-19T08:02:23"/>
    <s v=""/>
    <x v="10"/>
    <d v="2026-04-05T00:00:00"/>
    <x v="1"/>
  </r>
  <r>
    <s v="ID4114"/>
    <d v="2026-04-06T00:00:00"/>
    <x v="6"/>
    <x v="0"/>
    <s v="Y"/>
    <x v="0"/>
    <n v="93"/>
    <d v="1900-06-19T09:02:23"/>
    <n v="3"/>
    <x v="10"/>
    <d v="2026-04-06T00:00:00"/>
    <x v="1"/>
  </r>
  <r>
    <s v="ID4115"/>
    <d v="2026-04-07T00:00:00"/>
    <x v="4"/>
    <x v="3"/>
    <s v="Y"/>
    <x v="0"/>
    <n v="20"/>
    <d v="1900-06-19T10:02:23"/>
    <n v="5"/>
    <x v="10"/>
    <d v="2026-04-07T00:00:00"/>
    <x v="1"/>
  </r>
  <r>
    <s v="ID4116"/>
    <d v="2026-04-08T00:00:00"/>
    <x v="7"/>
    <x v="0"/>
    <s v="Y"/>
    <x v="0"/>
    <n v="90"/>
    <d v="1900-06-19T11:02:23"/>
    <n v="4"/>
    <x v="10"/>
    <d v="2026-04-08T00:00:00"/>
    <x v="1"/>
  </r>
  <r>
    <s v="ID4117"/>
    <d v="2026-04-09T00:00:00"/>
    <x v="1"/>
    <x v="1"/>
    <s v="Y"/>
    <x v="0"/>
    <n v="107"/>
    <d v="1900-06-19T12:02:23"/>
    <n v="3"/>
    <x v="10"/>
    <d v="2026-04-09T00:00:00"/>
    <x v="1"/>
  </r>
  <r>
    <s v="ID4118"/>
    <d v="2026-04-10T00:00:00"/>
    <x v="4"/>
    <x v="1"/>
    <s v="N"/>
    <x v="1"/>
    <s v=""/>
    <d v="1900-06-19T13:02:23"/>
    <s v=""/>
    <x v="10"/>
    <d v="2026-04-10T00:00:00"/>
    <x v="1"/>
  </r>
  <r>
    <s v="ID4119"/>
    <d v="2026-04-11T00:00:00"/>
    <x v="7"/>
    <x v="0"/>
    <s v="Y"/>
    <x v="0"/>
    <n v="38"/>
    <d v="1900-06-19T14:02:23"/>
    <n v="3"/>
    <x v="10"/>
    <d v="2026-04-11T00:00:00"/>
    <x v="1"/>
  </r>
  <r>
    <s v="ID4120"/>
    <d v="2026-04-12T00:00:00"/>
    <x v="5"/>
    <x v="0"/>
    <s v="N"/>
    <x v="1"/>
    <s v=""/>
    <d v="1900-06-19T15:02:23"/>
    <s v=""/>
    <x v="10"/>
    <d v="2026-04-12T00:00:00"/>
    <x v="1"/>
  </r>
  <r>
    <s v="ID4121"/>
    <d v="2026-04-13T00:00:00"/>
    <x v="1"/>
    <x v="4"/>
    <s v="Y"/>
    <x v="0"/>
    <n v="50"/>
    <d v="1900-06-19T16:02:23"/>
    <n v="4"/>
    <x v="10"/>
    <d v="2026-04-13T00:00:00"/>
    <x v="2"/>
  </r>
  <r>
    <s v="ID4122"/>
    <d v="2026-04-14T00:00:00"/>
    <x v="3"/>
    <x v="3"/>
    <s v="Y"/>
    <x v="0"/>
    <n v="90"/>
    <d v="1900-06-19T17:02:23"/>
    <n v="4"/>
    <x v="10"/>
    <d v="2026-04-14T00:00:00"/>
    <x v="2"/>
  </r>
  <r>
    <s v="ID4123"/>
    <d v="2026-04-15T00:00:00"/>
    <x v="1"/>
    <x v="3"/>
    <s v="Y"/>
    <x v="0"/>
    <n v="22"/>
    <d v="1900-06-19T18:02:23"/>
    <n v="4"/>
    <x v="10"/>
    <d v="2026-04-15T00:00:00"/>
    <x v="2"/>
  </r>
  <r>
    <s v="ID4124"/>
    <d v="2026-04-16T00:00:00"/>
    <x v="5"/>
    <x v="3"/>
    <s v="N"/>
    <x v="1"/>
    <s v=""/>
    <d v="1900-06-19T19:02:23"/>
    <s v=""/>
    <x v="10"/>
    <d v="2026-04-16T00:00:00"/>
    <x v="2"/>
  </r>
  <r>
    <s v="ID4125"/>
    <d v="2026-04-17T00:00:00"/>
    <x v="6"/>
    <x v="4"/>
    <s v="Y"/>
    <x v="0"/>
    <n v="67"/>
    <d v="1900-06-19T20:02:23"/>
    <n v="4"/>
    <x v="10"/>
    <d v="2026-04-17T00:00:00"/>
    <x v="2"/>
  </r>
  <r>
    <s v="ID4126"/>
    <d v="2026-04-18T00:00:00"/>
    <x v="7"/>
    <x v="0"/>
    <s v="Y"/>
    <x v="0"/>
    <n v="89"/>
    <d v="1900-06-19T21:02:23"/>
    <n v="3"/>
    <x v="10"/>
    <d v="2026-04-18T00:00:00"/>
    <x v="2"/>
  </r>
  <r>
    <s v="ID4127"/>
    <d v="2026-04-19T00:00:00"/>
    <x v="1"/>
    <x v="2"/>
    <s v="Y"/>
    <x v="0"/>
    <n v="21"/>
    <d v="1900-06-19T22:02:23"/>
    <n v="3"/>
    <x v="10"/>
    <d v="2026-04-19T00:00:00"/>
    <x v="2"/>
  </r>
  <r>
    <s v="ID4128"/>
    <d v="2026-04-20T00:00:00"/>
    <x v="0"/>
    <x v="0"/>
    <s v="Y"/>
    <x v="0"/>
    <n v="34"/>
    <d v="1900-06-19T23:02:23"/>
    <n v="4"/>
    <x v="10"/>
    <d v="2026-04-20T00:00:00"/>
    <x v="2"/>
  </r>
  <r>
    <s v="ID4129"/>
    <d v="2026-04-21T00:00:00"/>
    <x v="0"/>
    <x v="0"/>
    <s v="Y"/>
    <x v="0"/>
    <n v="77"/>
    <d v="1900-06-20T00:02:23"/>
    <n v="2"/>
    <x v="10"/>
    <d v="2026-04-21T00:00:00"/>
    <x v="2"/>
  </r>
  <r>
    <s v="ID4130"/>
    <d v="2026-04-22T00:00:00"/>
    <x v="0"/>
    <x v="3"/>
    <s v="Y"/>
    <x v="0"/>
    <n v="72"/>
    <d v="1900-06-20T01:02:23"/>
    <n v="1"/>
    <x v="10"/>
    <d v="2026-04-22T00:00:00"/>
    <x v="2"/>
  </r>
  <r>
    <s v="ID4131"/>
    <d v="2026-04-23T00:00:00"/>
    <x v="5"/>
    <x v="4"/>
    <s v="Y"/>
    <x v="0"/>
    <n v="83"/>
    <d v="1900-06-20T02:02:23"/>
    <n v="3"/>
    <x v="10"/>
    <d v="2026-04-23T00:00:00"/>
    <x v="2"/>
  </r>
  <r>
    <s v="ID4132"/>
    <d v="2026-04-24T00:00:00"/>
    <x v="4"/>
    <x v="4"/>
    <s v="Y"/>
    <x v="0"/>
    <n v="120"/>
    <d v="1900-06-20T03:02:23"/>
    <n v="3"/>
    <x v="10"/>
    <d v="2026-04-24T00:00:00"/>
    <x v="2"/>
  </r>
  <r>
    <s v="ID4133"/>
    <d v="2026-04-25T00:00:00"/>
    <x v="0"/>
    <x v="0"/>
    <s v="Y"/>
    <x v="0"/>
    <n v="82"/>
    <d v="1900-06-20T04:02:23"/>
    <n v="5"/>
    <x v="10"/>
    <d v="2026-04-25T00:00:00"/>
    <x v="2"/>
  </r>
  <r>
    <s v="ID4134"/>
    <d v="2026-04-26T00:00:00"/>
    <x v="6"/>
    <x v="4"/>
    <s v="Y"/>
    <x v="0"/>
    <n v="61"/>
    <d v="1900-06-20T05:02:23"/>
    <n v="5"/>
    <x v="10"/>
    <d v="2026-04-26T00:00:00"/>
    <x v="2"/>
  </r>
  <r>
    <s v="ID4135"/>
    <d v="2026-04-27T00:00:00"/>
    <x v="4"/>
    <x v="0"/>
    <s v="Y"/>
    <x v="0"/>
    <n v="69"/>
    <d v="1900-06-20T06:02:23"/>
    <n v="2"/>
    <x v="10"/>
    <d v="2026-04-27T00:00:00"/>
    <x v="2"/>
  </r>
  <r>
    <s v="ID4136"/>
    <d v="2026-04-28T00:00:00"/>
    <x v="4"/>
    <x v="1"/>
    <s v="Y"/>
    <x v="1"/>
    <n v="19"/>
    <d v="1900-06-20T07:02:23"/>
    <n v="4"/>
    <x v="10"/>
    <d v="2026-04-28T00:00:00"/>
    <x v="2"/>
  </r>
  <r>
    <s v="ID4137"/>
    <d v="2026-04-29T00:00:00"/>
    <x v="0"/>
    <x v="1"/>
    <s v="Y"/>
    <x v="0"/>
    <n v="35"/>
    <d v="1900-06-20T08:02:23"/>
    <n v="2"/>
    <x v="10"/>
    <d v="2026-04-29T00:00:00"/>
    <x v="2"/>
  </r>
  <r>
    <s v="ID4138"/>
    <d v="2026-04-30T00:00:00"/>
    <x v="4"/>
    <x v="2"/>
    <s v="N"/>
    <x v="1"/>
    <s v=""/>
    <d v="1900-06-20T09:02:23"/>
    <s v=""/>
    <x v="10"/>
    <d v="2026-04-30T00:00:00"/>
    <x v="2"/>
  </r>
  <r>
    <s v="ID4139"/>
    <d v="2026-05-01T00:00:00"/>
    <x v="4"/>
    <x v="0"/>
    <s v="Y"/>
    <x v="0"/>
    <n v="11"/>
    <d v="1900-06-20T10:02:23"/>
    <n v="3"/>
    <x v="10"/>
    <d v="2026-05-01T00:00:00"/>
    <x v="2"/>
  </r>
  <r>
    <s v="ID4140"/>
    <d v="2026-05-02T00:00:00"/>
    <x v="4"/>
    <x v="3"/>
    <s v="Y"/>
    <x v="0"/>
    <n v="110"/>
    <d v="1900-06-20T11:02:23"/>
    <n v="3"/>
    <x v="10"/>
    <d v="2026-05-02T00:00:00"/>
    <x v="2"/>
  </r>
  <r>
    <s v="ID4141"/>
    <d v="2026-05-03T00:00:00"/>
    <x v="7"/>
    <x v="2"/>
    <s v="Y"/>
    <x v="0"/>
    <n v="119"/>
    <d v="1900-06-20T12:02:23"/>
    <n v="1"/>
    <x v="10"/>
    <d v="2026-05-03T00:00:00"/>
    <x v="2"/>
  </r>
  <r>
    <s v="ID4142"/>
    <d v="2026-05-04T00:00:00"/>
    <x v="4"/>
    <x v="0"/>
    <s v="Y"/>
    <x v="0"/>
    <n v="38"/>
    <d v="1900-06-20T13:02:23"/>
    <n v="4"/>
    <x v="10"/>
    <d v="2026-05-04T00:00:00"/>
    <x v="2"/>
  </r>
  <r>
    <s v="ID4143"/>
    <d v="2026-05-05T00:00:00"/>
    <x v="5"/>
    <x v="2"/>
    <s v="Y"/>
    <x v="0"/>
    <n v="40"/>
    <d v="1900-06-20T14:02:23"/>
    <n v="4"/>
    <x v="10"/>
    <d v="2026-05-05T00:00:00"/>
    <x v="2"/>
  </r>
  <r>
    <s v="ID4144"/>
    <d v="2026-05-06T00:00:00"/>
    <x v="7"/>
    <x v="4"/>
    <s v="Y"/>
    <x v="0"/>
    <n v="19"/>
    <d v="1900-06-20T15:02:23"/>
    <n v="5"/>
    <x v="10"/>
    <d v="2026-05-06T00:00:00"/>
    <x v="2"/>
  </r>
  <r>
    <s v="ID4145"/>
    <d v="2026-05-07T00:00:00"/>
    <x v="7"/>
    <x v="1"/>
    <s v="N"/>
    <x v="1"/>
    <s v=""/>
    <d v="1900-06-20T16:02:23"/>
    <s v=""/>
    <x v="10"/>
    <d v="2026-05-07T00:00:00"/>
    <x v="2"/>
  </r>
  <r>
    <s v="ID4146"/>
    <d v="2026-05-08T00:00:00"/>
    <x v="6"/>
    <x v="2"/>
    <s v="Y"/>
    <x v="0"/>
    <n v="63"/>
    <d v="1900-06-20T17:02:23"/>
    <n v="3"/>
    <x v="10"/>
    <d v="2026-05-08T00:00:00"/>
    <x v="2"/>
  </r>
  <r>
    <s v="ID4147"/>
    <d v="2026-05-09T00:00:00"/>
    <x v="4"/>
    <x v="1"/>
    <s v="Y"/>
    <x v="0"/>
    <n v="33"/>
    <d v="1900-06-20T18:02:23"/>
    <n v="5"/>
    <x v="10"/>
    <d v="2026-05-09T00:00:00"/>
    <x v="2"/>
  </r>
  <r>
    <s v="ID4148"/>
    <d v="2026-05-10T00:00:00"/>
    <x v="1"/>
    <x v="1"/>
    <s v="N"/>
    <x v="1"/>
    <s v=""/>
    <d v="1900-06-20T19:02:23"/>
    <s v=""/>
    <x v="10"/>
    <d v="2026-05-10T00:00:00"/>
    <x v="2"/>
  </r>
  <r>
    <s v="ID4149"/>
    <d v="2026-05-11T00:00:00"/>
    <x v="4"/>
    <x v="3"/>
    <s v="Y"/>
    <x v="1"/>
    <n v="26"/>
    <d v="1900-06-20T20:02:23"/>
    <n v="5"/>
    <x v="10"/>
    <d v="2026-05-11T00:00:00"/>
    <x v="2"/>
  </r>
  <r>
    <s v="ID4150"/>
    <d v="2026-05-12T00:00:00"/>
    <x v="4"/>
    <x v="4"/>
    <s v="N"/>
    <x v="1"/>
    <s v=""/>
    <d v="1900-06-20T21:02:23"/>
    <s v=""/>
    <x v="10"/>
    <d v="2026-05-12T00:00:00"/>
    <x v="2"/>
  </r>
  <r>
    <s v="ID4151"/>
    <d v="2026-05-13T00:00:00"/>
    <x v="0"/>
    <x v="0"/>
    <s v="N"/>
    <x v="1"/>
    <s v=""/>
    <d v="1900-06-20T22:02:23"/>
    <s v=""/>
    <x v="10"/>
    <d v="2026-05-13T00:00:00"/>
    <x v="2"/>
  </r>
  <r>
    <s v="ID4152"/>
    <d v="2026-05-14T00:00:00"/>
    <x v="4"/>
    <x v="3"/>
    <s v="Y"/>
    <x v="0"/>
    <n v="81"/>
    <d v="1900-06-20T23:02:23"/>
    <n v="5"/>
    <x v="10"/>
    <d v="2026-05-14T00:00:00"/>
    <x v="2"/>
  </r>
  <r>
    <s v="ID4153"/>
    <d v="2026-05-15T00:00:00"/>
    <x v="6"/>
    <x v="1"/>
    <s v="Y"/>
    <x v="0"/>
    <n v="65"/>
    <d v="1900-06-21T00:02:23"/>
    <n v="3"/>
    <x v="10"/>
    <d v="2026-05-15T00:00:00"/>
    <x v="2"/>
  </r>
  <r>
    <s v="ID4154"/>
    <d v="2026-05-16T00:00:00"/>
    <x v="4"/>
    <x v="3"/>
    <s v="Y"/>
    <x v="0"/>
    <n v="84"/>
    <d v="1900-06-21T01:02:23"/>
    <n v="3"/>
    <x v="10"/>
    <d v="2026-05-16T00:00:00"/>
    <x v="2"/>
  </r>
  <r>
    <s v="ID4155"/>
    <d v="2026-05-17T00:00:00"/>
    <x v="4"/>
    <x v="3"/>
    <s v="Y"/>
    <x v="0"/>
    <n v="42"/>
    <d v="1900-06-21T02:02:23"/>
    <n v="1"/>
    <x v="10"/>
    <d v="2026-05-17T00:00:00"/>
    <x v="2"/>
  </r>
  <r>
    <s v="ID4156"/>
    <d v="2026-05-18T00:00:00"/>
    <x v="7"/>
    <x v="3"/>
    <s v="N"/>
    <x v="1"/>
    <s v=""/>
    <d v="1900-06-21T03:02:23"/>
    <s v=""/>
    <x v="10"/>
    <d v="2026-05-18T00:00:00"/>
    <x v="2"/>
  </r>
  <r>
    <s v="ID4157"/>
    <d v="2026-05-19T00:00:00"/>
    <x v="1"/>
    <x v="3"/>
    <s v="N"/>
    <x v="1"/>
    <s v=""/>
    <d v="1900-06-21T04:02:23"/>
    <s v=""/>
    <x v="10"/>
    <d v="2026-05-19T00:00:00"/>
    <x v="2"/>
  </r>
  <r>
    <s v="ID4158"/>
    <d v="2026-05-20T00:00:00"/>
    <x v="6"/>
    <x v="4"/>
    <s v="Y"/>
    <x v="0"/>
    <n v="123"/>
    <d v="1900-06-21T05:02:23"/>
    <n v="2"/>
    <x v="10"/>
    <d v="2026-05-20T00:00:00"/>
    <x v="2"/>
  </r>
  <r>
    <s v="ID4159"/>
    <d v="2026-05-21T00:00:00"/>
    <x v="3"/>
    <x v="0"/>
    <s v="Y"/>
    <x v="0"/>
    <n v="65"/>
    <d v="1900-06-21T06:02:23"/>
    <n v="4"/>
    <x v="10"/>
    <d v="2026-05-21T00:00:00"/>
    <x v="2"/>
  </r>
  <r>
    <s v="ID4160"/>
    <d v="2026-05-22T00:00:00"/>
    <x v="0"/>
    <x v="0"/>
    <s v="Y"/>
    <x v="0"/>
    <n v="33"/>
    <d v="1900-06-21T07:02:23"/>
    <n v="5"/>
    <x v="10"/>
    <d v="2026-05-22T00:00:00"/>
    <x v="2"/>
  </r>
  <r>
    <s v="ID4161"/>
    <d v="2026-05-23T00:00:00"/>
    <x v="0"/>
    <x v="2"/>
    <s v="Y"/>
    <x v="0"/>
    <n v="117"/>
    <d v="1900-06-21T08:02:23"/>
    <n v="3"/>
    <x v="10"/>
    <d v="2026-05-23T00:00:00"/>
    <x v="2"/>
  </r>
  <r>
    <s v="ID4162"/>
    <d v="2026-05-24T00:00:00"/>
    <x v="0"/>
    <x v="4"/>
    <s v="Y"/>
    <x v="0"/>
    <n v="122"/>
    <d v="1900-06-21T09:02:23"/>
    <n v="3"/>
    <x v="10"/>
    <d v="2026-05-24T00:00:00"/>
    <x v="2"/>
  </r>
  <r>
    <s v="ID4163"/>
    <d v="2026-05-25T00:00:00"/>
    <x v="4"/>
    <x v="1"/>
    <s v="Y"/>
    <x v="0"/>
    <n v="21"/>
    <d v="1900-06-21T10:02:23"/>
    <n v="4"/>
    <x v="10"/>
    <d v="2026-05-25T00:00:00"/>
    <x v="2"/>
  </r>
  <r>
    <s v="ID4164"/>
    <d v="2026-05-26T00:00:00"/>
    <x v="7"/>
    <x v="4"/>
    <s v="Y"/>
    <x v="1"/>
    <n v="48"/>
    <d v="1900-06-21T11:02:23"/>
    <n v="4"/>
    <x v="10"/>
    <d v="2026-05-26T00:00:00"/>
    <x v="2"/>
  </r>
  <r>
    <s v="ID4165"/>
    <d v="2026-05-27T00:00:00"/>
    <x v="3"/>
    <x v="0"/>
    <s v="N"/>
    <x v="1"/>
    <s v=""/>
    <d v="1900-06-21T12:02:23"/>
    <s v=""/>
    <x v="10"/>
    <d v="2026-05-27T00:00:00"/>
    <x v="2"/>
  </r>
  <r>
    <s v="ID4166"/>
    <d v="2026-05-28T00:00:00"/>
    <x v="0"/>
    <x v="1"/>
    <s v="Y"/>
    <x v="0"/>
    <n v="98"/>
    <d v="1900-06-21T13:02:23"/>
    <n v="1"/>
    <x v="10"/>
    <d v="2026-05-28T00:00:00"/>
    <x v="2"/>
  </r>
  <r>
    <s v="ID4167"/>
    <d v="2026-05-29T00:00:00"/>
    <x v="7"/>
    <x v="4"/>
    <s v="Y"/>
    <x v="0"/>
    <n v="95"/>
    <d v="1900-06-21T14:02:23"/>
    <n v="4"/>
    <x v="10"/>
    <d v="2026-05-29T00:00:00"/>
    <x v="2"/>
  </r>
  <r>
    <s v="ID4168"/>
    <d v="2026-05-30T00:00:00"/>
    <x v="7"/>
    <x v="0"/>
    <s v="Y"/>
    <x v="0"/>
    <n v="28"/>
    <d v="1900-06-21T15:02:23"/>
    <n v="3"/>
    <x v="10"/>
    <d v="2026-05-30T00:00:00"/>
    <x v="2"/>
  </r>
  <r>
    <s v="ID4169"/>
    <d v="2026-05-31T00:00:00"/>
    <x v="5"/>
    <x v="3"/>
    <s v="N"/>
    <x v="1"/>
    <s v=""/>
    <d v="1900-06-21T16:02:23"/>
    <s v=""/>
    <x v="10"/>
    <d v="2026-05-31T00:00:00"/>
    <x v="2"/>
  </r>
  <r>
    <s v="ID4170"/>
    <d v="2026-06-01T00:00:00"/>
    <x v="7"/>
    <x v="4"/>
    <s v="N"/>
    <x v="1"/>
    <s v=""/>
    <d v="1900-06-21T17:02:23"/>
    <s v=""/>
    <x v="10"/>
    <d v="2026-06-01T00:00:00"/>
    <x v="2"/>
  </r>
  <r>
    <s v="ID4171"/>
    <d v="2026-06-02T00:00:00"/>
    <x v="7"/>
    <x v="3"/>
    <s v="N"/>
    <x v="1"/>
    <s v=""/>
    <d v="1900-06-21T18:02:23"/>
    <s v=""/>
    <x v="10"/>
    <d v="2026-06-02T00:00:00"/>
    <x v="3"/>
  </r>
  <r>
    <s v="ID4172"/>
    <d v="2026-06-03T00:00:00"/>
    <x v="3"/>
    <x v="4"/>
    <s v="Y"/>
    <x v="0"/>
    <n v="40"/>
    <d v="1900-06-21T19:02:23"/>
    <n v="3"/>
    <x v="10"/>
    <d v="2026-06-03T00:00:00"/>
    <x v="3"/>
  </r>
  <r>
    <s v="ID4173"/>
    <d v="2026-06-04T00:00:00"/>
    <x v="6"/>
    <x v="4"/>
    <s v="Y"/>
    <x v="0"/>
    <n v="13"/>
    <d v="1900-06-21T20:02:23"/>
    <n v="2"/>
    <x v="10"/>
    <d v="2026-06-04T00:00:00"/>
    <x v="3"/>
  </r>
  <r>
    <s v="ID4174"/>
    <d v="2026-06-05T00:00:00"/>
    <x v="1"/>
    <x v="4"/>
    <s v="Y"/>
    <x v="0"/>
    <n v="71"/>
    <d v="1900-06-21T21:02:23"/>
    <n v="5"/>
    <x v="10"/>
    <d v="2026-06-05T00:00:00"/>
    <x v="3"/>
  </r>
  <r>
    <s v="ID4175"/>
    <d v="2026-06-06T00:00:00"/>
    <x v="6"/>
    <x v="1"/>
    <s v="Y"/>
    <x v="0"/>
    <n v="106"/>
    <d v="1900-06-21T22:02:23"/>
    <n v="4"/>
    <x v="10"/>
    <d v="2026-06-06T00:00:00"/>
    <x v="3"/>
  </r>
  <r>
    <s v="ID4176"/>
    <d v="2026-06-07T00:00:00"/>
    <x v="7"/>
    <x v="4"/>
    <s v="Y"/>
    <x v="1"/>
    <n v="94"/>
    <d v="1900-06-21T23:02:23"/>
    <n v="4"/>
    <x v="10"/>
    <d v="2026-06-07T00:00:00"/>
    <x v="3"/>
  </r>
  <r>
    <s v="ID4177"/>
    <d v="2026-06-08T00:00:00"/>
    <x v="3"/>
    <x v="2"/>
    <s v="Y"/>
    <x v="0"/>
    <n v="74"/>
    <d v="1900-06-22T00:02:23"/>
    <n v="5"/>
    <x v="10"/>
    <d v="2026-06-08T00:00:00"/>
    <x v="3"/>
  </r>
  <r>
    <s v="ID4178"/>
    <d v="2026-06-09T00:00:00"/>
    <x v="7"/>
    <x v="0"/>
    <s v="Y"/>
    <x v="0"/>
    <n v="34"/>
    <d v="1900-06-22T01:02:23"/>
    <n v="4"/>
    <x v="10"/>
    <d v="2026-06-09T00:00:00"/>
    <x v="3"/>
  </r>
  <r>
    <s v="ID4179"/>
    <d v="2026-06-10T00:00:00"/>
    <x v="4"/>
    <x v="3"/>
    <s v="Y"/>
    <x v="0"/>
    <n v="38"/>
    <d v="1900-06-22T02:02:23"/>
    <n v="2"/>
    <x v="10"/>
    <d v="2026-06-10T00:00:00"/>
    <x v="3"/>
  </r>
  <r>
    <s v="ID4180"/>
    <d v="2026-06-11T00:00:00"/>
    <x v="4"/>
    <x v="1"/>
    <s v="Y"/>
    <x v="0"/>
    <n v="31"/>
    <d v="1900-06-22T03:02:23"/>
    <n v="4"/>
    <x v="10"/>
    <d v="2026-06-11T00:00:00"/>
    <x v="3"/>
  </r>
  <r>
    <s v="ID4181"/>
    <d v="2026-06-12T00:00:00"/>
    <x v="6"/>
    <x v="0"/>
    <s v="Y"/>
    <x v="0"/>
    <n v="13"/>
    <d v="1900-06-22T04:02:23"/>
    <n v="3"/>
    <x v="10"/>
    <d v="2026-06-12T00:00:00"/>
    <x v="3"/>
  </r>
  <r>
    <s v="ID4182"/>
    <d v="2026-06-13T00:00:00"/>
    <x v="2"/>
    <x v="1"/>
    <s v="Y"/>
    <x v="0"/>
    <n v="79"/>
    <d v="1900-06-22T05:02:23"/>
    <n v="3"/>
    <x v="10"/>
    <d v="2026-06-13T00:00:00"/>
    <x v="3"/>
  </r>
  <r>
    <s v="ID4183"/>
    <d v="2026-06-14T00:00:00"/>
    <x v="2"/>
    <x v="0"/>
    <s v="Y"/>
    <x v="0"/>
    <n v="49"/>
    <d v="1900-06-22T06:02:23"/>
    <n v="2"/>
    <x v="10"/>
    <d v="2026-06-14T00:00:00"/>
    <x v="3"/>
  </r>
  <r>
    <s v="ID4184"/>
    <d v="2026-06-15T00:00:00"/>
    <x v="2"/>
    <x v="1"/>
    <s v="Y"/>
    <x v="0"/>
    <n v="89"/>
    <d v="1900-06-22T07:02:23"/>
    <n v="1"/>
    <x v="10"/>
    <d v="2026-06-15T00:00:00"/>
    <x v="3"/>
  </r>
  <r>
    <s v="ID4185"/>
    <d v="2026-06-16T00:00:00"/>
    <x v="4"/>
    <x v="4"/>
    <s v="Y"/>
    <x v="0"/>
    <n v="37"/>
    <d v="1900-06-22T08:02:23"/>
    <n v="5"/>
    <x v="10"/>
    <d v="2026-06-16T00:00:00"/>
    <x v="3"/>
  </r>
  <r>
    <s v="ID4186"/>
    <d v="2026-06-17T00:00:00"/>
    <x v="1"/>
    <x v="4"/>
    <s v="N"/>
    <x v="1"/>
    <s v=""/>
    <d v="1900-06-22T09:02:23"/>
    <s v=""/>
    <x v="10"/>
    <d v="2026-06-17T00:00:00"/>
    <x v="3"/>
  </r>
  <r>
    <s v="ID4187"/>
    <d v="2026-06-18T00:00:00"/>
    <x v="4"/>
    <x v="0"/>
    <s v="N"/>
    <x v="1"/>
    <s v=""/>
    <d v="1900-06-22T10:02:23"/>
    <s v=""/>
    <x v="10"/>
    <d v="2026-06-18T00:00:00"/>
    <x v="3"/>
  </r>
  <r>
    <s v="ID4188"/>
    <d v="2026-06-19T00:00:00"/>
    <x v="0"/>
    <x v="3"/>
    <s v="Y"/>
    <x v="0"/>
    <n v="51"/>
    <d v="1900-06-22T11:02:23"/>
    <n v="3"/>
    <x v="10"/>
    <d v="2026-06-19T00:00:00"/>
    <x v="3"/>
  </r>
  <r>
    <s v="ID4189"/>
    <d v="2026-06-20T00:00:00"/>
    <x v="3"/>
    <x v="2"/>
    <s v="Y"/>
    <x v="0"/>
    <n v="49"/>
    <d v="1900-06-22T12:02:23"/>
    <n v="1"/>
    <x v="10"/>
    <d v="2026-06-20T00:00:00"/>
    <x v="3"/>
  </r>
  <r>
    <s v="ID4190"/>
    <d v="2026-06-21T00:00:00"/>
    <x v="4"/>
    <x v="2"/>
    <s v="N"/>
    <x v="1"/>
    <s v=""/>
    <d v="1900-06-22T13:02:23"/>
    <s v=""/>
    <x v="10"/>
    <d v="2026-06-21T00:00:00"/>
    <x v="3"/>
  </r>
  <r>
    <s v="ID4191"/>
    <d v="2026-06-22T00:00:00"/>
    <x v="1"/>
    <x v="3"/>
    <s v="Y"/>
    <x v="0"/>
    <n v="14"/>
    <d v="1900-06-22T14:02:23"/>
    <n v="4"/>
    <x v="10"/>
    <d v="2026-06-22T00:00:00"/>
    <x v="3"/>
  </r>
  <r>
    <s v="ID4192"/>
    <d v="2026-06-23T00:00:00"/>
    <x v="5"/>
    <x v="2"/>
    <s v="Y"/>
    <x v="0"/>
    <n v="91"/>
    <d v="1900-06-22T15:02:23"/>
    <n v="3"/>
    <x v="10"/>
    <d v="2026-06-23T00:00:00"/>
    <x v="3"/>
  </r>
  <r>
    <s v="ID4193"/>
    <d v="2026-06-24T00:00:00"/>
    <x v="1"/>
    <x v="0"/>
    <s v="N"/>
    <x v="1"/>
    <s v=""/>
    <d v="1900-06-22T16:02:23"/>
    <s v=""/>
    <x v="10"/>
    <d v="2026-06-24T00:00:00"/>
    <x v="3"/>
  </r>
  <r>
    <s v="ID4194"/>
    <d v="2026-06-25T00:00:00"/>
    <x v="3"/>
    <x v="3"/>
    <s v="Y"/>
    <x v="0"/>
    <n v="111"/>
    <d v="1900-06-22T17:02:23"/>
    <n v="3"/>
    <x v="10"/>
    <d v="2026-06-25T00:00:00"/>
    <x v="3"/>
  </r>
  <r>
    <s v="ID4195"/>
    <d v="2026-06-26T00:00:00"/>
    <x v="6"/>
    <x v="0"/>
    <s v="Y"/>
    <x v="0"/>
    <n v="80"/>
    <d v="1900-06-22T18:02:23"/>
    <n v="5"/>
    <x v="10"/>
    <d v="2026-06-26T00:00:00"/>
    <x v="3"/>
  </r>
  <r>
    <s v="ID4196"/>
    <d v="2026-06-27T00:00:00"/>
    <x v="7"/>
    <x v="3"/>
    <s v="Y"/>
    <x v="0"/>
    <n v="119"/>
    <d v="1900-06-22T19:02:23"/>
    <n v="3"/>
    <x v="10"/>
    <d v="2026-06-27T00:00:00"/>
    <x v="3"/>
  </r>
  <r>
    <s v="ID4197"/>
    <d v="2026-06-28T00:00:00"/>
    <x v="4"/>
    <x v="0"/>
    <s v="Y"/>
    <x v="0"/>
    <n v="68"/>
    <d v="1900-06-22T20:02:23"/>
    <n v="3"/>
    <x v="10"/>
    <d v="2026-06-28T00:00:00"/>
    <x v="3"/>
  </r>
  <r>
    <s v="ID4198"/>
    <d v="2026-06-29T00:00:00"/>
    <x v="2"/>
    <x v="2"/>
    <s v="N"/>
    <x v="1"/>
    <s v=""/>
    <d v="1900-06-22T21:02:23"/>
    <s v=""/>
    <x v="10"/>
    <d v="2026-06-29T00:00:00"/>
    <x v="3"/>
  </r>
  <r>
    <s v="ID4199"/>
    <d v="2026-06-30T00:00:00"/>
    <x v="4"/>
    <x v="0"/>
    <s v="Y"/>
    <x v="0"/>
    <n v="109"/>
    <d v="1900-06-22T22:02:23"/>
    <n v="3"/>
    <x v="10"/>
    <d v="2026-06-30T00:00:00"/>
    <x v="3"/>
  </r>
  <r>
    <s v="ID4200"/>
    <d v="2026-07-01T00:00:00"/>
    <x v="2"/>
    <x v="4"/>
    <s v="Y"/>
    <x v="0"/>
    <n v="24"/>
    <d v="1900-06-22T23:02:23"/>
    <n v="4"/>
    <x v="10"/>
    <d v="2026-07-01T00:00:00"/>
    <x v="3"/>
  </r>
  <r>
    <s v="ID4201"/>
    <d v="2026-07-02T00:00:00"/>
    <x v="0"/>
    <x v="1"/>
    <s v="Y"/>
    <x v="0"/>
    <n v="55"/>
    <d v="1900-06-23T00:02:23"/>
    <n v="5"/>
    <x v="10"/>
    <d v="2026-07-02T00:00:00"/>
    <x v="3"/>
  </r>
  <r>
    <s v="ID4202"/>
    <d v="2026-07-03T00:00:00"/>
    <x v="7"/>
    <x v="3"/>
    <s v="Y"/>
    <x v="0"/>
    <n v="92"/>
    <d v="1900-06-23T01:02:23"/>
    <n v="5"/>
    <x v="10"/>
    <d v="2026-07-03T00:00:00"/>
    <x v="3"/>
  </r>
  <r>
    <s v="ID4203"/>
    <d v="2026-07-04T00:00:00"/>
    <x v="6"/>
    <x v="1"/>
    <s v="Y"/>
    <x v="0"/>
    <n v="106"/>
    <d v="1900-06-23T02:02:23"/>
    <n v="3"/>
    <x v="10"/>
    <d v="2026-07-04T00:00:00"/>
    <x v="3"/>
  </r>
  <r>
    <s v="ID4204"/>
    <d v="2026-07-05T00:00:00"/>
    <x v="0"/>
    <x v="3"/>
    <s v="Y"/>
    <x v="0"/>
    <n v="28"/>
    <d v="1900-06-23T03:02:23"/>
    <n v="3"/>
    <x v="10"/>
    <d v="2026-07-05T00:00:00"/>
    <x v="3"/>
  </r>
  <r>
    <s v="ID4205"/>
    <d v="2026-07-06T00:00:00"/>
    <x v="1"/>
    <x v="2"/>
    <s v="Y"/>
    <x v="0"/>
    <n v="28"/>
    <d v="1900-06-23T04:02:23"/>
    <n v="5"/>
    <x v="10"/>
    <d v="2026-07-06T00:00:00"/>
    <x v="3"/>
  </r>
  <r>
    <s v="ID4206"/>
    <d v="2026-07-07T00:00:00"/>
    <x v="7"/>
    <x v="0"/>
    <s v="Y"/>
    <x v="1"/>
    <n v="40"/>
    <d v="1900-06-23T05:02:23"/>
    <n v="2"/>
    <x v="10"/>
    <d v="2026-07-07T00:00:00"/>
    <x v="3"/>
  </r>
  <r>
    <s v="ID4207"/>
    <d v="2026-07-08T00:00:00"/>
    <x v="3"/>
    <x v="1"/>
    <s v="Y"/>
    <x v="0"/>
    <n v="12"/>
    <d v="1900-06-23T06:02:23"/>
    <n v="5"/>
    <x v="10"/>
    <d v="2026-07-08T00:00:00"/>
    <x v="3"/>
  </r>
  <r>
    <s v="ID4208"/>
    <d v="2026-07-09T00:00:00"/>
    <x v="5"/>
    <x v="4"/>
    <s v="Y"/>
    <x v="0"/>
    <n v="61"/>
    <d v="1900-06-23T07:02:23"/>
    <n v="5"/>
    <x v="10"/>
    <d v="2026-07-09T00:00:00"/>
    <x v="3"/>
  </r>
  <r>
    <s v="ID4209"/>
    <d v="2026-07-10T00:00:00"/>
    <x v="1"/>
    <x v="4"/>
    <s v="Y"/>
    <x v="0"/>
    <n v="92"/>
    <d v="1900-06-23T08:02:23"/>
    <n v="1"/>
    <x v="10"/>
    <d v="2026-07-10T00:00:00"/>
    <x v="3"/>
  </r>
  <r>
    <s v="ID4210"/>
    <d v="2026-07-11T00:00:00"/>
    <x v="4"/>
    <x v="1"/>
    <s v="N"/>
    <x v="1"/>
    <s v=""/>
    <d v="1900-06-23T09:02:23"/>
    <s v=""/>
    <x v="10"/>
    <d v="2026-07-11T00:00:00"/>
    <x v="3"/>
  </r>
  <r>
    <s v="ID4211"/>
    <d v="2026-07-12T00:00:00"/>
    <x v="3"/>
    <x v="2"/>
    <s v="N"/>
    <x v="1"/>
    <s v=""/>
    <d v="1900-06-23T10:02:23"/>
    <s v=""/>
    <x v="10"/>
    <d v="2026-07-12T00:00:00"/>
    <x v="3"/>
  </r>
  <r>
    <s v="ID4212"/>
    <d v="2026-07-13T00:00:00"/>
    <x v="3"/>
    <x v="3"/>
    <s v="Y"/>
    <x v="0"/>
    <n v="43"/>
    <d v="1900-06-23T11:02:23"/>
    <n v="3"/>
    <x v="10"/>
    <d v="2026-07-13T00:00:00"/>
    <x v="3"/>
  </r>
  <r>
    <s v="ID4213"/>
    <d v="2026-07-14T00:00:00"/>
    <x v="5"/>
    <x v="3"/>
    <s v="Y"/>
    <x v="0"/>
    <n v="46"/>
    <d v="1900-06-23T12:02:23"/>
    <n v="5"/>
    <x v="10"/>
    <d v="2026-07-14T00:00:00"/>
    <x v="3"/>
  </r>
  <r>
    <s v="ID4214"/>
    <d v="2026-07-15T00:00:00"/>
    <x v="7"/>
    <x v="1"/>
    <s v="Y"/>
    <x v="0"/>
    <n v="51"/>
    <d v="1900-06-23T13:02:23"/>
    <n v="4"/>
    <x v="10"/>
    <d v="2026-07-15T00:00:00"/>
    <x v="3"/>
  </r>
  <r>
    <s v="ID4215"/>
    <d v="2026-07-16T00:00:00"/>
    <x v="0"/>
    <x v="0"/>
    <s v="Y"/>
    <x v="0"/>
    <n v="13"/>
    <d v="1900-06-23T14:02:23"/>
    <n v="3"/>
    <x v="10"/>
    <d v="2026-07-16T00:00:00"/>
    <x v="3"/>
  </r>
  <r>
    <s v="ID4216"/>
    <d v="2026-07-17T00:00:00"/>
    <x v="0"/>
    <x v="2"/>
    <s v="Y"/>
    <x v="1"/>
    <n v="19"/>
    <d v="1900-06-23T15:02:23"/>
    <n v="5"/>
    <x v="10"/>
    <d v="2026-07-17T00:00:00"/>
    <x v="3"/>
  </r>
  <r>
    <s v="ID4217"/>
    <d v="2026-07-18T00:00:00"/>
    <x v="1"/>
    <x v="3"/>
    <s v="Y"/>
    <x v="0"/>
    <n v="30"/>
    <d v="1900-06-23T16:02:23"/>
    <n v="3"/>
    <x v="10"/>
    <d v="2026-07-18T00:00:00"/>
    <x v="3"/>
  </r>
  <r>
    <s v="ID4218"/>
    <d v="2026-07-19T00:00:00"/>
    <x v="7"/>
    <x v="1"/>
    <s v="Y"/>
    <x v="0"/>
    <n v="122"/>
    <d v="1900-06-23T17:02:23"/>
    <n v="3"/>
    <x v="10"/>
    <d v="2026-07-19T00:00:00"/>
    <x v="3"/>
  </r>
  <r>
    <s v="ID4219"/>
    <d v="2026-07-20T00:00:00"/>
    <x v="3"/>
    <x v="3"/>
    <s v="Y"/>
    <x v="0"/>
    <n v="83"/>
    <d v="1900-06-23T18:02:23"/>
    <n v="2"/>
    <x v="10"/>
    <d v="2026-07-20T00:00:00"/>
    <x v="3"/>
  </r>
  <r>
    <s v="ID4220"/>
    <d v="2026-07-21T00:00:00"/>
    <x v="4"/>
    <x v="1"/>
    <s v="N"/>
    <x v="1"/>
    <s v=""/>
    <d v="1900-06-23T19:02:23"/>
    <s v=""/>
    <x v="10"/>
    <d v="2026-07-21T00:00:00"/>
    <x v="3"/>
  </r>
  <r>
    <s v="ID4221"/>
    <d v="2026-07-22T00:00:00"/>
    <x v="5"/>
    <x v="1"/>
    <s v="Y"/>
    <x v="0"/>
    <n v="125"/>
    <d v="1900-06-23T20:02:23"/>
    <n v="4"/>
    <x v="11"/>
    <d v="2026-07-22T00:00:00"/>
    <x v="4"/>
  </r>
  <r>
    <s v="ID4222"/>
    <d v="2026-07-23T00:00:00"/>
    <x v="5"/>
    <x v="3"/>
    <s v="Y"/>
    <x v="0"/>
    <n v="80"/>
    <d v="1900-06-23T21:02:23"/>
    <n v="2"/>
    <x v="11"/>
    <d v="2026-07-23T00:00:00"/>
    <x v="4"/>
  </r>
  <r>
    <s v="ID4223"/>
    <d v="2026-07-24T00:00:00"/>
    <x v="2"/>
    <x v="4"/>
    <s v="Y"/>
    <x v="0"/>
    <n v="112"/>
    <d v="1900-06-23T22:02:23"/>
    <n v="2"/>
    <x v="11"/>
    <d v="2026-07-24T00:00:00"/>
    <x v="4"/>
  </r>
  <r>
    <s v="ID4224"/>
    <d v="2026-07-25T00:00:00"/>
    <x v="3"/>
    <x v="4"/>
    <s v="Y"/>
    <x v="0"/>
    <n v="113"/>
    <d v="1900-06-23T23:02:23"/>
    <n v="5"/>
    <x v="11"/>
    <d v="2026-07-25T00:00:00"/>
    <x v="4"/>
  </r>
  <r>
    <s v="ID4225"/>
    <d v="2026-07-26T00:00:00"/>
    <x v="7"/>
    <x v="3"/>
    <s v="Y"/>
    <x v="0"/>
    <n v="95"/>
    <d v="1900-06-24T00:02:23"/>
    <n v="4"/>
    <x v="11"/>
    <d v="2026-07-26T00:00:00"/>
    <x v="4"/>
  </r>
  <r>
    <s v="ID4226"/>
    <d v="2026-07-27T00:00:00"/>
    <x v="5"/>
    <x v="4"/>
    <s v="Y"/>
    <x v="0"/>
    <n v="40"/>
    <d v="1900-06-24T01:02:23"/>
    <n v="3"/>
    <x v="11"/>
    <d v="2026-07-27T00:00:00"/>
    <x v="4"/>
  </r>
  <r>
    <s v="ID4227"/>
    <d v="2026-07-28T00:00:00"/>
    <x v="7"/>
    <x v="4"/>
    <s v="Y"/>
    <x v="0"/>
    <n v="106"/>
    <d v="1900-06-24T02:02:23"/>
    <n v="3"/>
    <x v="11"/>
    <d v="2026-07-28T00:00:00"/>
    <x v="4"/>
  </r>
  <r>
    <s v="ID4228"/>
    <d v="2026-07-29T00:00:00"/>
    <x v="3"/>
    <x v="2"/>
    <s v="Y"/>
    <x v="0"/>
    <n v="38"/>
    <d v="1900-06-24T03:02:23"/>
    <n v="3"/>
    <x v="11"/>
    <d v="2026-07-29T00:00:00"/>
    <x v="4"/>
  </r>
  <r>
    <s v="ID4229"/>
    <d v="2026-07-30T00:00:00"/>
    <x v="6"/>
    <x v="0"/>
    <s v="N"/>
    <x v="1"/>
    <s v=""/>
    <d v="1900-06-24T04:02:23"/>
    <s v=""/>
    <x v="11"/>
    <d v="2026-07-30T00:00:00"/>
    <x v="4"/>
  </r>
  <r>
    <s v="ID4230"/>
    <d v="2026-07-31T00:00:00"/>
    <x v="3"/>
    <x v="4"/>
    <s v="Y"/>
    <x v="0"/>
    <n v="61"/>
    <d v="1900-06-24T05:02:23"/>
    <n v="3"/>
    <x v="11"/>
    <d v="2026-07-31T00:00:00"/>
    <x v="4"/>
  </r>
  <r>
    <s v="ID4231"/>
    <d v="2026-08-01T00:00:00"/>
    <x v="7"/>
    <x v="3"/>
    <s v="N"/>
    <x v="1"/>
    <s v=""/>
    <d v="1900-06-24T06:02:23"/>
    <s v=""/>
    <x v="11"/>
    <d v="2026-08-01T00:00:00"/>
    <x v="4"/>
  </r>
  <r>
    <s v="ID4232"/>
    <d v="2026-08-02T00:00:00"/>
    <x v="5"/>
    <x v="4"/>
    <s v="N"/>
    <x v="1"/>
    <s v=""/>
    <d v="1900-06-24T07:02:23"/>
    <s v=""/>
    <x v="11"/>
    <d v="2026-08-02T00:00:00"/>
    <x v="4"/>
  </r>
  <r>
    <s v="ID4233"/>
    <d v="2026-08-03T00:00:00"/>
    <x v="6"/>
    <x v="4"/>
    <s v="N"/>
    <x v="1"/>
    <s v=""/>
    <d v="1900-06-24T08:02:23"/>
    <s v=""/>
    <x v="11"/>
    <d v="2026-08-03T00:00:00"/>
    <x v="4"/>
  </r>
  <r>
    <s v="ID4234"/>
    <d v="2026-08-04T00:00:00"/>
    <x v="4"/>
    <x v="3"/>
    <s v="Y"/>
    <x v="0"/>
    <n v="70"/>
    <d v="1900-06-24T09:02:23"/>
    <n v="1"/>
    <x v="11"/>
    <d v="2026-08-04T00:00:00"/>
    <x v="4"/>
  </r>
  <r>
    <s v="ID4235"/>
    <d v="2026-08-05T00:00:00"/>
    <x v="1"/>
    <x v="1"/>
    <s v="N"/>
    <x v="1"/>
    <s v=""/>
    <d v="1900-06-24T10:02:23"/>
    <s v=""/>
    <x v="11"/>
    <d v="2026-08-05T00:00:00"/>
    <x v="4"/>
  </r>
  <r>
    <s v="ID4236"/>
    <d v="2026-08-06T00:00:00"/>
    <x v="7"/>
    <x v="4"/>
    <s v="N"/>
    <x v="1"/>
    <s v=""/>
    <d v="1900-06-24T11:02:23"/>
    <s v=""/>
    <x v="11"/>
    <d v="2026-08-06T00:00:00"/>
    <x v="4"/>
  </r>
  <r>
    <s v="ID4237"/>
    <d v="2026-08-07T00:00:00"/>
    <x v="2"/>
    <x v="1"/>
    <s v="Y"/>
    <x v="0"/>
    <n v="56"/>
    <d v="1900-06-24T12:02:23"/>
    <n v="4"/>
    <x v="11"/>
    <d v="2026-08-07T00:00:00"/>
    <x v="4"/>
  </r>
  <r>
    <s v="ID4238"/>
    <d v="2026-08-08T00:00:00"/>
    <x v="2"/>
    <x v="4"/>
    <s v="Y"/>
    <x v="0"/>
    <n v="26"/>
    <d v="1900-06-24T13:02:23"/>
    <n v="4"/>
    <x v="11"/>
    <d v="2026-08-08T00:00:00"/>
    <x v="4"/>
  </r>
  <r>
    <s v="ID4239"/>
    <d v="2026-08-09T00:00:00"/>
    <x v="0"/>
    <x v="1"/>
    <s v="Y"/>
    <x v="0"/>
    <n v="11"/>
    <d v="1900-06-24T14:02:23"/>
    <n v="4"/>
    <x v="11"/>
    <d v="2026-08-09T00:00:00"/>
    <x v="4"/>
  </r>
  <r>
    <s v="ID4240"/>
    <d v="2026-08-10T00:00:00"/>
    <x v="3"/>
    <x v="2"/>
    <s v="Y"/>
    <x v="0"/>
    <n v="22"/>
    <d v="1900-06-24T15:02:23"/>
    <n v="1"/>
    <x v="11"/>
    <d v="2026-08-10T00:00:00"/>
    <x v="4"/>
  </r>
  <r>
    <s v="ID4241"/>
    <d v="2026-08-11T00:00:00"/>
    <x v="4"/>
    <x v="4"/>
    <s v="Y"/>
    <x v="0"/>
    <n v="33"/>
    <d v="1900-06-24T16:02:23"/>
    <n v="3"/>
    <x v="11"/>
    <d v="2026-08-11T00:00:00"/>
    <x v="4"/>
  </r>
  <r>
    <s v="ID4242"/>
    <d v="2026-08-12T00:00:00"/>
    <x v="2"/>
    <x v="4"/>
    <s v="Y"/>
    <x v="0"/>
    <n v="58"/>
    <d v="1900-06-24T17:02:23"/>
    <n v="4"/>
    <x v="11"/>
    <d v="2026-08-12T00:00:00"/>
    <x v="4"/>
  </r>
  <r>
    <s v="ID4243"/>
    <d v="2026-08-13T00:00:00"/>
    <x v="3"/>
    <x v="0"/>
    <s v="Y"/>
    <x v="0"/>
    <n v="72"/>
    <d v="1900-06-24T18:02:23"/>
    <n v="3"/>
    <x v="11"/>
    <d v="2026-08-13T00:00:00"/>
    <x v="4"/>
  </r>
  <r>
    <s v="ID4244"/>
    <d v="2026-08-14T00:00:00"/>
    <x v="3"/>
    <x v="2"/>
    <s v="Y"/>
    <x v="0"/>
    <n v="63"/>
    <d v="1900-06-24T19:02:23"/>
    <n v="5"/>
    <x v="11"/>
    <d v="2026-08-14T00:00:00"/>
    <x v="4"/>
  </r>
  <r>
    <s v="ID4245"/>
    <d v="2026-08-15T00:00:00"/>
    <x v="0"/>
    <x v="4"/>
    <s v="Y"/>
    <x v="0"/>
    <n v="52"/>
    <d v="1900-06-24T20:02:23"/>
    <n v="4"/>
    <x v="11"/>
    <d v="2026-08-15T00:00:00"/>
    <x v="4"/>
  </r>
  <r>
    <s v="ID4246"/>
    <d v="2026-08-16T00:00:00"/>
    <x v="5"/>
    <x v="4"/>
    <s v="N"/>
    <x v="1"/>
    <s v=""/>
    <d v="1900-06-24T21:02:23"/>
    <s v=""/>
    <x v="11"/>
    <d v="2026-08-16T00:00:00"/>
    <x v="4"/>
  </r>
  <r>
    <s v="ID4247"/>
    <d v="2026-08-17T00:00:00"/>
    <x v="2"/>
    <x v="1"/>
    <s v="Y"/>
    <x v="0"/>
    <n v="106"/>
    <d v="1900-06-24T22:02:23"/>
    <n v="5"/>
    <x v="11"/>
    <d v="2026-08-17T00:00:00"/>
    <x v="4"/>
  </r>
  <r>
    <s v="ID4248"/>
    <d v="2026-08-18T00:00:00"/>
    <x v="0"/>
    <x v="3"/>
    <s v="Y"/>
    <x v="0"/>
    <n v="26"/>
    <d v="1900-06-24T23:02:23"/>
    <n v="3"/>
    <x v="11"/>
    <d v="2026-08-18T00:00:00"/>
    <x v="4"/>
  </r>
  <r>
    <s v="ID4249"/>
    <d v="2026-08-19T00:00:00"/>
    <x v="0"/>
    <x v="2"/>
    <s v="Y"/>
    <x v="0"/>
    <n v="76"/>
    <d v="1900-06-25T00:02:23"/>
    <n v="5"/>
    <x v="11"/>
    <d v="2026-08-19T00:00:00"/>
    <x v="4"/>
  </r>
  <r>
    <s v="ID4250"/>
    <d v="2026-08-20T00:00:00"/>
    <x v="2"/>
    <x v="1"/>
    <s v="Y"/>
    <x v="0"/>
    <n v="45"/>
    <d v="1900-06-25T01:02:23"/>
    <n v="5"/>
    <x v="11"/>
    <d v="2026-08-20T00:00:00"/>
    <x v="4"/>
  </r>
  <r>
    <s v="ID4251"/>
    <d v="2026-08-21T00:00:00"/>
    <x v="6"/>
    <x v="0"/>
    <s v="N"/>
    <x v="1"/>
    <s v=""/>
    <d v="1900-06-25T02:02:23"/>
    <s v=""/>
    <x v="11"/>
    <d v="2026-08-21T00:00:00"/>
    <x v="4"/>
  </r>
  <r>
    <s v="ID4252"/>
    <d v="2026-08-22T00:00:00"/>
    <x v="7"/>
    <x v="2"/>
    <s v="Y"/>
    <x v="0"/>
    <n v="61"/>
    <d v="1900-06-25T03:02:23"/>
    <n v="3"/>
    <x v="11"/>
    <d v="2026-08-22T00:00:00"/>
    <x v="4"/>
  </r>
  <r>
    <s v="ID4253"/>
    <d v="2026-08-23T00:00:00"/>
    <x v="3"/>
    <x v="1"/>
    <s v="N"/>
    <x v="1"/>
    <s v=""/>
    <d v="1900-06-25T04:02:23"/>
    <s v=""/>
    <x v="11"/>
    <d v="2026-08-23T00:00:00"/>
    <x v="4"/>
  </r>
  <r>
    <s v="ID4254"/>
    <d v="2026-08-24T00:00:00"/>
    <x v="7"/>
    <x v="0"/>
    <s v="Y"/>
    <x v="1"/>
    <n v="38"/>
    <d v="1900-06-25T05:02:23"/>
    <n v="2"/>
    <x v="11"/>
    <d v="2026-08-24T00:00:00"/>
    <x v="4"/>
  </r>
  <r>
    <s v="ID4255"/>
    <d v="2026-08-25T00:00:00"/>
    <x v="4"/>
    <x v="0"/>
    <s v="Y"/>
    <x v="0"/>
    <n v="19"/>
    <d v="1900-06-25T06:02:23"/>
    <n v="4"/>
    <x v="11"/>
    <d v="2026-08-25T00:00:00"/>
    <x v="4"/>
  </r>
  <r>
    <s v="ID4256"/>
    <d v="2026-08-26T00:00:00"/>
    <x v="5"/>
    <x v="4"/>
    <s v="Y"/>
    <x v="0"/>
    <n v="15"/>
    <d v="1900-06-25T07:02:23"/>
    <n v="4"/>
    <x v="11"/>
    <d v="2026-08-26T00:00:00"/>
    <x v="4"/>
  </r>
  <r>
    <s v="ID4257"/>
    <d v="2026-08-27T00:00:00"/>
    <x v="1"/>
    <x v="4"/>
    <s v="Y"/>
    <x v="0"/>
    <n v="90"/>
    <d v="1900-06-25T08:02:23"/>
    <n v="3"/>
    <x v="11"/>
    <d v="2026-08-27T00:00:00"/>
    <x v="4"/>
  </r>
  <r>
    <s v="ID4258"/>
    <d v="2026-08-28T00:00:00"/>
    <x v="2"/>
    <x v="3"/>
    <s v="Y"/>
    <x v="0"/>
    <n v="99"/>
    <d v="1900-06-25T09:02:23"/>
    <n v="3"/>
    <x v="11"/>
    <d v="2026-08-28T00:00:00"/>
    <x v="4"/>
  </r>
  <r>
    <s v="ID4259"/>
    <d v="2026-08-29T00:00:00"/>
    <x v="1"/>
    <x v="0"/>
    <s v="Y"/>
    <x v="0"/>
    <n v="18"/>
    <d v="1900-06-25T10:02:23"/>
    <n v="5"/>
    <x v="11"/>
    <d v="2026-08-29T00:00:00"/>
    <x v="4"/>
  </r>
  <r>
    <s v="ID4260"/>
    <d v="2026-08-30T00:00:00"/>
    <x v="4"/>
    <x v="2"/>
    <s v="Y"/>
    <x v="0"/>
    <n v="65"/>
    <d v="1900-06-25T11:02:23"/>
    <n v="4"/>
    <x v="11"/>
    <d v="2026-08-30T00:00:00"/>
    <x v="4"/>
  </r>
  <r>
    <s v="ID4261"/>
    <d v="2026-08-31T00:00:00"/>
    <x v="6"/>
    <x v="3"/>
    <s v="Y"/>
    <x v="0"/>
    <n v="91"/>
    <d v="1900-06-25T12:02:23"/>
    <n v="4"/>
    <x v="11"/>
    <d v="2026-08-31T00:00:00"/>
    <x v="4"/>
  </r>
  <r>
    <s v="ID4262"/>
    <d v="2026-09-01T00:00:00"/>
    <x v="4"/>
    <x v="4"/>
    <s v="Y"/>
    <x v="0"/>
    <n v="95"/>
    <d v="1900-06-25T13:02:23"/>
    <n v="4"/>
    <x v="11"/>
    <d v="2026-09-01T00:00:00"/>
    <x v="4"/>
  </r>
  <r>
    <s v="ID4263"/>
    <d v="2026-09-02T00:00:00"/>
    <x v="4"/>
    <x v="4"/>
    <s v="Y"/>
    <x v="0"/>
    <n v="87"/>
    <d v="1900-06-25T14:02:23"/>
    <n v="4"/>
    <x v="11"/>
    <d v="2026-09-02T00:00:00"/>
    <x v="4"/>
  </r>
  <r>
    <s v="ID4264"/>
    <d v="2026-09-03T00:00:00"/>
    <x v="7"/>
    <x v="2"/>
    <s v="Y"/>
    <x v="0"/>
    <n v="71"/>
    <d v="1900-06-25T15:02:23"/>
    <n v="3"/>
    <x v="11"/>
    <d v="2026-09-03T00:00:00"/>
    <x v="4"/>
  </r>
  <r>
    <s v="ID4265"/>
    <d v="2026-09-04T00:00:00"/>
    <x v="4"/>
    <x v="3"/>
    <s v="Y"/>
    <x v="0"/>
    <n v="74"/>
    <d v="1900-06-25T16:02:23"/>
    <n v="5"/>
    <x v="11"/>
    <d v="2026-09-04T00:00:00"/>
    <x v="4"/>
  </r>
  <r>
    <s v="ID4266"/>
    <d v="2026-09-05T00:00:00"/>
    <x v="4"/>
    <x v="1"/>
    <s v="Y"/>
    <x v="0"/>
    <n v="28"/>
    <d v="1900-06-25T17:02:23"/>
    <n v="4"/>
    <x v="11"/>
    <d v="2026-09-05T00:00:00"/>
    <x v="4"/>
  </r>
  <r>
    <s v="ID4267"/>
    <d v="2026-09-06T00:00:00"/>
    <x v="5"/>
    <x v="0"/>
    <s v="Y"/>
    <x v="0"/>
    <n v="101"/>
    <d v="1900-06-25T18:02:23"/>
    <n v="3"/>
    <x v="11"/>
    <d v="2026-09-06T00:00:00"/>
    <x v="4"/>
  </r>
  <r>
    <s v="ID4268"/>
    <d v="2026-09-07T00:00:00"/>
    <x v="6"/>
    <x v="0"/>
    <s v="N"/>
    <x v="1"/>
    <s v=""/>
    <d v="1900-06-25T19:02:23"/>
    <s v=""/>
    <x v="11"/>
    <d v="2026-09-07T00:00:00"/>
    <x v="4"/>
  </r>
  <r>
    <s v="ID4269"/>
    <d v="2026-09-08T00:00:00"/>
    <x v="6"/>
    <x v="2"/>
    <s v="Y"/>
    <x v="0"/>
    <n v="90"/>
    <d v="1900-06-25T20:02:23"/>
    <n v="3"/>
    <x v="11"/>
    <d v="2026-09-08T00:00:00"/>
    <x v="4"/>
  </r>
  <r>
    <s v="ID4270"/>
    <d v="2026-09-09T00:00:00"/>
    <x v="5"/>
    <x v="0"/>
    <s v="Y"/>
    <x v="0"/>
    <n v="76"/>
    <d v="1900-06-25T21:02:23"/>
    <n v="5"/>
    <x v="11"/>
    <d v="2026-09-09T00:00:00"/>
    <x v="4"/>
  </r>
  <r>
    <s v="ID4271"/>
    <d v="2026-09-10T00:00:00"/>
    <x v="0"/>
    <x v="2"/>
    <s v="N"/>
    <x v="1"/>
    <s v=""/>
    <d v="1900-06-25T22:02:23"/>
    <s v=""/>
    <x v="11"/>
    <d v="2026-09-10T00:00:00"/>
    <x v="4"/>
  </r>
  <r>
    <s v="ID4272"/>
    <d v="2026-09-11T00:00:00"/>
    <x v="5"/>
    <x v="0"/>
    <s v="Y"/>
    <x v="1"/>
    <n v="20"/>
    <d v="1900-06-25T23:02:23"/>
    <n v="5"/>
    <x v="11"/>
    <d v="2026-09-11T00:00:00"/>
    <x v="4"/>
  </r>
  <r>
    <s v="ID4273"/>
    <d v="2026-09-12T00:00:00"/>
    <x v="1"/>
    <x v="0"/>
    <s v="Y"/>
    <x v="1"/>
    <n v="26"/>
    <d v="1900-06-26T00:02:23"/>
    <n v="3"/>
    <x v="11"/>
    <d v="2026-09-12T00:00:00"/>
    <x v="4"/>
  </r>
  <r>
    <s v="ID4274"/>
    <d v="2026-09-13T00:00:00"/>
    <x v="2"/>
    <x v="0"/>
    <s v="Y"/>
    <x v="0"/>
    <n v="53"/>
    <d v="1900-06-26T01:02:23"/>
    <n v="3"/>
    <x v="11"/>
    <d v="2026-09-13T00:00:00"/>
    <x v="4"/>
  </r>
  <r>
    <s v="ID4275"/>
    <d v="2026-09-14T00:00:00"/>
    <x v="3"/>
    <x v="0"/>
    <s v="Y"/>
    <x v="0"/>
    <n v="26"/>
    <d v="1900-06-26T02:02:23"/>
    <n v="4"/>
    <x v="11"/>
    <d v="2026-09-14T00:00:00"/>
    <x v="4"/>
  </r>
  <r>
    <s v="ID4276"/>
    <d v="2026-09-15T00:00:00"/>
    <x v="5"/>
    <x v="2"/>
    <s v="Y"/>
    <x v="0"/>
    <n v="66"/>
    <d v="1900-06-26T03:02:23"/>
    <n v="3"/>
    <x v="11"/>
    <d v="2026-09-15T00:00:00"/>
    <x v="4"/>
  </r>
  <r>
    <s v="ID4277"/>
    <d v="2026-09-16T00:00:00"/>
    <x v="7"/>
    <x v="2"/>
    <s v="Y"/>
    <x v="1"/>
    <n v="105"/>
    <d v="1900-06-26T04:02:23"/>
    <n v="4"/>
    <x v="11"/>
    <d v="2026-09-16T00:00:00"/>
    <x v="4"/>
  </r>
  <r>
    <s v="ID4278"/>
    <d v="2026-09-17T00:00:00"/>
    <x v="0"/>
    <x v="3"/>
    <s v="Y"/>
    <x v="0"/>
    <n v="111"/>
    <d v="1900-06-26T05:02:23"/>
    <n v="3"/>
    <x v="11"/>
    <d v="2026-09-17T00:00:00"/>
    <x v="4"/>
  </r>
  <r>
    <s v="ID4279"/>
    <d v="2026-09-18T00:00:00"/>
    <x v="6"/>
    <x v="0"/>
    <s v="Y"/>
    <x v="0"/>
    <n v="26"/>
    <d v="1900-06-26T06:02:23"/>
    <n v="1"/>
    <x v="11"/>
    <d v="2026-09-18T00:00:00"/>
    <x v="4"/>
  </r>
  <r>
    <s v="ID4280"/>
    <d v="2026-09-19T00:00:00"/>
    <x v="4"/>
    <x v="0"/>
    <s v="N"/>
    <x v="1"/>
    <s v=""/>
    <d v="1900-06-26T07:02:23"/>
    <s v=""/>
    <x v="11"/>
    <d v="2026-09-19T00:00:00"/>
    <x v="4"/>
  </r>
  <r>
    <s v="ID4281"/>
    <d v="2026-09-20T00:00:00"/>
    <x v="2"/>
    <x v="2"/>
    <s v="Y"/>
    <x v="1"/>
    <n v="50"/>
    <d v="1900-06-26T08:02:23"/>
    <n v="4"/>
    <x v="11"/>
    <d v="2026-09-20T00:00:00"/>
    <x v="5"/>
  </r>
  <r>
    <s v="ID4282"/>
    <d v="2026-09-21T00:00:00"/>
    <x v="7"/>
    <x v="4"/>
    <s v="Y"/>
    <x v="0"/>
    <n v="57"/>
    <d v="1900-06-26T09:02:23"/>
    <n v="5"/>
    <x v="11"/>
    <d v="2026-09-21T00:00:00"/>
    <x v="5"/>
  </r>
  <r>
    <s v="ID4283"/>
    <d v="2026-09-22T00:00:00"/>
    <x v="4"/>
    <x v="1"/>
    <s v="Y"/>
    <x v="0"/>
    <n v="26"/>
    <d v="1900-06-26T10:02:23"/>
    <n v="5"/>
    <x v="11"/>
    <d v="2026-09-22T00:00:00"/>
    <x v="5"/>
  </r>
  <r>
    <s v="ID4284"/>
    <d v="2026-09-23T00:00:00"/>
    <x v="3"/>
    <x v="3"/>
    <s v="Y"/>
    <x v="0"/>
    <n v="104"/>
    <d v="1900-06-26T11:02:23"/>
    <n v="1"/>
    <x v="11"/>
    <d v="2026-09-23T00:00:00"/>
    <x v="5"/>
  </r>
  <r>
    <s v="ID4285"/>
    <d v="2026-09-24T00:00:00"/>
    <x v="1"/>
    <x v="1"/>
    <s v="Y"/>
    <x v="0"/>
    <n v="93"/>
    <d v="1900-06-26T12:02:23"/>
    <n v="1"/>
    <x v="11"/>
    <d v="2026-09-24T00:00:00"/>
    <x v="5"/>
  </r>
  <r>
    <s v="ID4286"/>
    <d v="2026-09-25T00:00:00"/>
    <x v="4"/>
    <x v="1"/>
    <s v="Y"/>
    <x v="0"/>
    <n v="108"/>
    <d v="1900-06-26T13:02:23"/>
    <n v="3"/>
    <x v="11"/>
    <d v="2026-09-25T00:00:00"/>
    <x v="5"/>
  </r>
  <r>
    <s v="ID4287"/>
    <d v="2026-09-26T00:00:00"/>
    <x v="6"/>
    <x v="4"/>
    <s v="Y"/>
    <x v="0"/>
    <n v="42"/>
    <d v="1900-06-26T14:02:23"/>
    <n v="5"/>
    <x v="11"/>
    <d v="2026-09-26T00:00:00"/>
    <x v="5"/>
  </r>
  <r>
    <s v="ID4288"/>
    <d v="2026-09-27T00:00:00"/>
    <x v="6"/>
    <x v="1"/>
    <s v="N"/>
    <x v="1"/>
    <s v=""/>
    <d v="1900-06-26T15:02:23"/>
    <s v=""/>
    <x v="11"/>
    <d v="2026-09-27T00:00:00"/>
    <x v="5"/>
  </r>
  <r>
    <s v="ID4289"/>
    <d v="2026-09-28T00:00:00"/>
    <x v="4"/>
    <x v="3"/>
    <s v="Y"/>
    <x v="0"/>
    <n v="94"/>
    <d v="1900-06-26T16:02:23"/>
    <n v="5"/>
    <x v="11"/>
    <d v="2026-09-28T00:00:00"/>
    <x v="5"/>
  </r>
  <r>
    <s v="ID4290"/>
    <d v="2026-09-29T00:00:00"/>
    <x v="7"/>
    <x v="0"/>
    <s v="Y"/>
    <x v="0"/>
    <n v="74"/>
    <d v="1900-06-26T17:02:23"/>
    <n v="3"/>
    <x v="11"/>
    <d v="2026-09-29T00:00:00"/>
    <x v="5"/>
  </r>
  <r>
    <s v="ID4291"/>
    <d v="2026-09-30T00:00:00"/>
    <x v="0"/>
    <x v="0"/>
    <s v="Y"/>
    <x v="0"/>
    <n v="117"/>
    <d v="1900-06-26T18:02:23"/>
    <n v="5"/>
    <x v="11"/>
    <d v="2026-09-30T00:00:00"/>
    <x v="5"/>
  </r>
  <r>
    <s v="ID4292"/>
    <d v="2026-10-01T00:00:00"/>
    <x v="7"/>
    <x v="3"/>
    <s v="N"/>
    <x v="1"/>
    <s v=""/>
    <d v="1900-06-26T19:02:23"/>
    <s v=""/>
    <x v="11"/>
    <d v="2026-10-01T00:00:00"/>
    <x v="5"/>
  </r>
  <r>
    <s v="ID4293"/>
    <d v="2026-10-02T00:00:00"/>
    <x v="6"/>
    <x v="2"/>
    <s v="Y"/>
    <x v="0"/>
    <n v="49"/>
    <d v="1900-06-26T20:02:23"/>
    <n v="1"/>
    <x v="11"/>
    <d v="2026-10-02T00:00:00"/>
    <x v="5"/>
  </r>
  <r>
    <s v="ID4294"/>
    <d v="2026-10-03T00:00:00"/>
    <x v="0"/>
    <x v="4"/>
    <s v="Y"/>
    <x v="0"/>
    <n v="23"/>
    <d v="1900-06-26T21:02:23"/>
    <n v="3"/>
    <x v="11"/>
    <d v="2026-10-03T00:00:00"/>
    <x v="5"/>
  </r>
  <r>
    <s v="ID4295"/>
    <d v="2026-10-04T00:00:00"/>
    <x v="5"/>
    <x v="4"/>
    <s v="N"/>
    <x v="1"/>
    <s v=""/>
    <d v="1900-06-26T22:02:23"/>
    <s v=""/>
    <x v="11"/>
    <d v="2026-10-04T00:00:00"/>
    <x v="5"/>
  </r>
  <r>
    <s v="ID4296"/>
    <d v="2026-10-05T00:00:00"/>
    <x v="6"/>
    <x v="4"/>
    <s v="Y"/>
    <x v="0"/>
    <n v="84"/>
    <d v="1900-06-26T23:02:23"/>
    <n v="5"/>
    <x v="11"/>
    <d v="2026-10-05T00:00:00"/>
    <x v="5"/>
  </r>
  <r>
    <s v="ID4297"/>
    <d v="2026-10-06T00:00:00"/>
    <x v="6"/>
    <x v="2"/>
    <s v="Y"/>
    <x v="0"/>
    <n v="69"/>
    <d v="1900-06-27T00:02:23"/>
    <n v="1"/>
    <x v="11"/>
    <d v="2026-10-06T00:00:00"/>
    <x v="5"/>
  </r>
  <r>
    <s v="ID4298"/>
    <d v="2026-10-07T00:00:00"/>
    <x v="0"/>
    <x v="1"/>
    <s v="Y"/>
    <x v="0"/>
    <n v="25"/>
    <d v="1900-06-27T01:02:23"/>
    <n v="3"/>
    <x v="11"/>
    <d v="2026-10-07T00:00:00"/>
    <x v="5"/>
  </r>
  <r>
    <s v="ID4299"/>
    <d v="2026-10-08T00:00:00"/>
    <x v="1"/>
    <x v="2"/>
    <s v="N"/>
    <x v="1"/>
    <s v=""/>
    <d v="1900-06-27T02:02:23"/>
    <s v=""/>
    <x v="11"/>
    <d v="2026-10-08T00:00:00"/>
    <x v="5"/>
  </r>
  <r>
    <s v="ID4300"/>
    <d v="2026-10-09T00:00:00"/>
    <x v="6"/>
    <x v="1"/>
    <s v="N"/>
    <x v="1"/>
    <s v=""/>
    <d v="1900-06-27T03:02:23"/>
    <s v=""/>
    <x v="11"/>
    <d v="2026-10-09T00:00:00"/>
    <x v="5"/>
  </r>
  <r>
    <s v="ID4301"/>
    <d v="2026-10-10T00:00:00"/>
    <x v="3"/>
    <x v="2"/>
    <s v="Y"/>
    <x v="0"/>
    <n v="34"/>
    <d v="1900-06-27T04:02:23"/>
    <n v="4"/>
    <x v="11"/>
    <d v="2026-10-10T00:00:00"/>
    <x v="5"/>
  </r>
  <r>
    <s v="ID4302"/>
    <d v="2026-10-11T00:00:00"/>
    <x v="5"/>
    <x v="4"/>
    <s v="Y"/>
    <x v="1"/>
    <n v="45"/>
    <d v="1900-06-27T05:02:23"/>
    <n v="1"/>
    <x v="11"/>
    <d v="2026-10-11T00:00:00"/>
    <x v="5"/>
  </r>
  <r>
    <s v="ID4303"/>
    <d v="2026-10-12T00:00:00"/>
    <x v="6"/>
    <x v="4"/>
    <s v="N"/>
    <x v="1"/>
    <s v=""/>
    <d v="1900-06-27T06:02:23"/>
    <s v=""/>
    <x v="11"/>
    <d v="2026-10-12T00:00:00"/>
    <x v="5"/>
  </r>
  <r>
    <s v="ID4304"/>
    <d v="2026-10-13T00:00:00"/>
    <x v="7"/>
    <x v="2"/>
    <s v="Y"/>
    <x v="0"/>
    <n v="29"/>
    <d v="1900-06-27T07:02:23"/>
    <n v="5"/>
    <x v="11"/>
    <d v="2026-10-13T00:00:00"/>
    <x v="5"/>
  </r>
  <r>
    <s v="ID4305"/>
    <d v="2026-10-14T00:00:00"/>
    <x v="4"/>
    <x v="1"/>
    <s v="Y"/>
    <x v="0"/>
    <n v="26"/>
    <d v="1900-06-27T08:02:23"/>
    <n v="4"/>
    <x v="11"/>
    <d v="2026-10-14T00:00:00"/>
    <x v="5"/>
  </r>
  <r>
    <s v="ID4306"/>
    <d v="2026-10-15T00:00:00"/>
    <x v="0"/>
    <x v="4"/>
    <s v="Y"/>
    <x v="0"/>
    <n v="115"/>
    <d v="1900-06-27T09:02:23"/>
    <n v="4"/>
    <x v="11"/>
    <d v="2026-10-15T00:00:00"/>
    <x v="5"/>
  </r>
  <r>
    <s v="ID4307"/>
    <d v="2026-10-16T00:00:00"/>
    <x v="6"/>
    <x v="2"/>
    <s v="Y"/>
    <x v="0"/>
    <n v="78"/>
    <d v="1900-06-27T10:02:23"/>
    <n v="3"/>
    <x v="11"/>
    <d v="2026-10-16T00:00:00"/>
    <x v="5"/>
  </r>
  <r>
    <s v="ID4308"/>
    <d v="2026-10-17T00:00:00"/>
    <x v="4"/>
    <x v="4"/>
    <s v="Y"/>
    <x v="1"/>
    <n v="41"/>
    <d v="1900-06-27T11:02:23"/>
    <n v="3"/>
    <x v="11"/>
    <d v="2026-10-17T00:00:00"/>
    <x v="5"/>
  </r>
  <r>
    <s v="ID4309"/>
    <d v="2026-10-18T00:00:00"/>
    <x v="0"/>
    <x v="0"/>
    <s v="Y"/>
    <x v="0"/>
    <n v="21"/>
    <d v="1900-06-27T12:02:23"/>
    <n v="5"/>
    <x v="11"/>
    <d v="2026-10-18T00:00:00"/>
    <x v="5"/>
  </r>
  <r>
    <s v="ID4310"/>
    <d v="2026-10-19T00:00:00"/>
    <x v="7"/>
    <x v="4"/>
    <s v="N"/>
    <x v="1"/>
    <s v=""/>
    <d v="1900-06-27T13:02:23"/>
    <s v=""/>
    <x v="11"/>
    <d v="2026-10-19T00:00:00"/>
    <x v="5"/>
  </r>
  <r>
    <s v="ID4311"/>
    <d v="2026-10-20T00:00:00"/>
    <x v="6"/>
    <x v="4"/>
    <s v="Y"/>
    <x v="0"/>
    <n v="47"/>
    <d v="1900-06-27T14:02:23"/>
    <n v="5"/>
    <x v="11"/>
    <d v="2026-10-20T00:00:00"/>
    <x v="5"/>
  </r>
  <r>
    <s v="ID4312"/>
    <d v="2026-10-21T00:00:00"/>
    <x v="4"/>
    <x v="2"/>
    <s v="Y"/>
    <x v="1"/>
    <n v="98"/>
    <d v="1900-06-27T15:02:23"/>
    <n v="2"/>
    <x v="11"/>
    <d v="2026-10-21T00:00:00"/>
    <x v="5"/>
  </r>
  <r>
    <s v="ID4313"/>
    <d v="2026-10-22T00:00:00"/>
    <x v="5"/>
    <x v="0"/>
    <s v="N"/>
    <x v="1"/>
    <s v=""/>
    <d v="1900-06-27T16:02:23"/>
    <s v=""/>
    <x v="11"/>
    <d v="2026-10-22T00:00:00"/>
    <x v="5"/>
  </r>
  <r>
    <s v="ID4314"/>
    <d v="2026-10-23T00:00:00"/>
    <x v="6"/>
    <x v="2"/>
    <s v="Y"/>
    <x v="0"/>
    <n v="51"/>
    <d v="1900-06-27T17:02:23"/>
    <n v="4"/>
    <x v="11"/>
    <d v="2026-10-23T00:00:00"/>
    <x v="5"/>
  </r>
  <r>
    <s v="ID4315"/>
    <d v="2026-10-24T00:00:00"/>
    <x v="1"/>
    <x v="4"/>
    <s v="Y"/>
    <x v="0"/>
    <n v="70"/>
    <d v="1900-06-27T18:02:23"/>
    <n v="4"/>
    <x v="11"/>
    <d v="2026-10-24T00:00:00"/>
    <x v="5"/>
  </r>
  <r>
    <s v="ID4316"/>
    <d v="2026-10-25T00:00:00"/>
    <x v="0"/>
    <x v="0"/>
    <s v="Y"/>
    <x v="0"/>
    <n v="58"/>
    <d v="1900-06-27T19:02:23"/>
    <n v="2"/>
    <x v="11"/>
    <d v="2026-10-25T00:00:00"/>
    <x v="5"/>
  </r>
  <r>
    <s v="ID4317"/>
    <d v="2026-10-26T00:00:00"/>
    <x v="4"/>
    <x v="1"/>
    <s v="N"/>
    <x v="1"/>
    <s v=""/>
    <d v="1900-06-27T20:02:23"/>
    <s v=""/>
    <x v="11"/>
    <d v="2026-10-26T00:00:00"/>
    <x v="5"/>
  </r>
  <r>
    <s v="ID4318"/>
    <d v="2026-10-27T00:00:00"/>
    <x v="3"/>
    <x v="3"/>
    <s v="N"/>
    <x v="1"/>
    <s v=""/>
    <d v="1900-06-27T21:02:23"/>
    <s v=""/>
    <x v="11"/>
    <d v="2026-10-27T00:00:00"/>
    <x v="5"/>
  </r>
  <r>
    <s v="ID4319"/>
    <d v="2026-10-28T00:00:00"/>
    <x v="3"/>
    <x v="4"/>
    <s v="Y"/>
    <x v="0"/>
    <n v="39"/>
    <d v="1900-06-27T22:02:23"/>
    <n v="5"/>
    <x v="11"/>
    <d v="2026-10-28T00:00:00"/>
    <x v="5"/>
  </r>
  <r>
    <s v="ID4320"/>
    <d v="2026-10-29T00:00:00"/>
    <x v="5"/>
    <x v="2"/>
    <s v="Y"/>
    <x v="0"/>
    <n v="55"/>
    <d v="1900-06-27T23:02:23"/>
    <n v="1"/>
    <x v="11"/>
    <d v="2026-10-29T00:00:00"/>
    <x v="5"/>
  </r>
  <r>
    <s v="ID4321"/>
    <d v="2026-10-30T00:00:00"/>
    <x v="0"/>
    <x v="0"/>
    <s v="Y"/>
    <x v="0"/>
    <n v="80"/>
    <d v="1900-06-28T00:02:23"/>
    <n v="3"/>
    <x v="11"/>
    <d v="2026-10-30T00:00:00"/>
    <x v="5"/>
  </r>
  <r>
    <s v="ID4322"/>
    <d v="2026-10-31T00:00:00"/>
    <x v="7"/>
    <x v="2"/>
    <s v="Y"/>
    <x v="0"/>
    <n v="68"/>
    <d v="1900-06-28T01:02:23"/>
    <n v="4"/>
    <x v="11"/>
    <d v="2026-10-31T00:00:00"/>
    <x v="5"/>
  </r>
  <r>
    <s v="ID4323"/>
    <d v="2026-11-01T00:00:00"/>
    <x v="0"/>
    <x v="1"/>
    <s v="Y"/>
    <x v="0"/>
    <n v="96"/>
    <d v="1900-06-28T02:02:23"/>
    <n v="3"/>
    <x v="11"/>
    <d v="2026-11-01T00:00:00"/>
    <x v="5"/>
  </r>
  <r>
    <s v="ID4324"/>
    <d v="2026-11-02T00:00:00"/>
    <x v="3"/>
    <x v="2"/>
    <s v="Y"/>
    <x v="0"/>
    <n v="32"/>
    <d v="1900-06-28T03:02:23"/>
    <n v="3"/>
    <x v="11"/>
    <d v="2026-11-02T00:00:00"/>
    <x v="5"/>
  </r>
  <r>
    <s v="ID4325"/>
    <d v="2026-11-03T00:00:00"/>
    <x v="2"/>
    <x v="3"/>
    <s v="N"/>
    <x v="1"/>
    <s v=""/>
    <d v="1900-06-28T04:02:23"/>
    <s v=""/>
    <x v="11"/>
    <d v="2026-11-03T00:00:00"/>
    <x v="5"/>
  </r>
  <r>
    <s v="ID4326"/>
    <d v="2026-11-04T00:00:00"/>
    <x v="0"/>
    <x v="4"/>
    <s v="Y"/>
    <x v="0"/>
    <n v="90"/>
    <d v="1900-06-28T05:02:23"/>
    <n v="3"/>
    <x v="11"/>
    <d v="2026-11-04T00:00:00"/>
    <x v="5"/>
  </r>
  <r>
    <s v="ID4327"/>
    <d v="2026-11-05T00:00:00"/>
    <x v="7"/>
    <x v="4"/>
    <s v="Y"/>
    <x v="0"/>
    <n v="108"/>
    <d v="1900-06-28T06:02:23"/>
    <n v="4"/>
    <x v="11"/>
    <d v="2026-11-05T00:00:00"/>
    <x v="5"/>
  </r>
  <r>
    <s v="ID4328"/>
    <d v="2026-11-06T00:00:00"/>
    <x v="2"/>
    <x v="1"/>
    <s v="Y"/>
    <x v="1"/>
    <n v="120"/>
    <d v="1900-06-28T07:02:23"/>
    <n v="4"/>
    <x v="11"/>
    <d v="2026-11-06T00:00:00"/>
    <x v="5"/>
  </r>
  <r>
    <s v="ID4329"/>
    <d v="2026-11-07T00:00:00"/>
    <x v="7"/>
    <x v="0"/>
    <s v="Y"/>
    <x v="0"/>
    <n v="21"/>
    <d v="1900-06-28T08:02:23"/>
    <n v="5"/>
    <x v="11"/>
    <d v="2026-11-07T00:00:00"/>
    <x v="5"/>
  </r>
  <r>
    <s v="ID4330"/>
    <d v="2026-11-08T00:00:00"/>
    <x v="3"/>
    <x v="0"/>
    <s v="N"/>
    <x v="1"/>
    <s v=""/>
    <d v="1900-06-28T09:02:23"/>
    <s v=""/>
    <x v="11"/>
    <d v="2026-11-08T00:00:00"/>
    <x v="5"/>
  </r>
  <r>
    <s v="ID4331"/>
    <d v="2026-11-09T00:00:00"/>
    <x v="6"/>
    <x v="2"/>
    <s v="Y"/>
    <x v="1"/>
    <n v="59"/>
    <d v="1900-06-28T10:02:23"/>
    <n v="4"/>
    <x v="11"/>
    <d v="2026-11-09T00:00:00"/>
    <x v="6"/>
  </r>
  <r>
    <s v="ID4332"/>
    <d v="2026-11-10T00:00:00"/>
    <x v="2"/>
    <x v="3"/>
    <s v="Y"/>
    <x v="0"/>
    <n v="14"/>
    <d v="1900-06-28T11:02:23"/>
    <n v="3"/>
    <x v="11"/>
    <d v="2026-11-10T00:00:00"/>
    <x v="6"/>
  </r>
  <r>
    <s v="ID4333"/>
    <d v="2026-11-11T00:00:00"/>
    <x v="5"/>
    <x v="0"/>
    <s v="N"/>
    <x v="1"/>
    <s v=""/>
    <d v="1900-06-28T12:02:23"/>
    <s v=""/>
    <x v="11"/>
    <d v="2026-11-11T00:00:00"/>
    <x v="6"/>
  </r>
  <r>
    <s v="ID4334"/>
    <d v="2026-11-12T00:00:00"/>
    <x v="2"/>
    <x v="4"/>
    <s v="Y"/>
    <x v="0"/>
    <n v="57"/>
    <d v="1900-06-28T13:02:23"/>
    <n v="3"/>
    <x v="11"/>
    <d v="2026-11-12T00:00:00"/>
    <x v="6"/>
  </r>
  <r>
    <s v="ID4335"/>
    <d v="2026-11-13T00:00:00"/>
    <x v="7"/>
    <x v="4"/>
    <s v="Y"/>
    <x v="0"/>
    <n v="123"/>
    <d v="1900-06-28T14:02:23"/>
    <n v="3"/>
    <x v="11"/>
    <d v="2026-11-13T00:00:00"/>
    <x v="6"/>
  </r>
  <r>
    <s v="ID4336"/>
    <d v="2026-11-14T00:00:00"/>
    <x v="7"/>
    <x v="4"/>
    <s v="Y"/>
    <x v="0"/>
    <n v="71"/>
    <d v="1900-06-28T15:02:23"/>
    <n v="3"/>
    <x v="11"/>
    <d v="2026-11-14T00:00:00"/>
    <x v="6"/>
  </r>
  <r>
    <s v="ID4337"/>
    <d v="2026-11-15T00:00:00"/>
    <x v="2"/>
    <x v="0"/>
    <s v="Y"/>
    <x v="1"/>
    <n v="71"/>
    <d v="1900-06-28T16:02:23"/>
    <n v="3"/>
    <x v="11"/>
    <d v="2026-11-15T00:00:00"/>
    <x v="6"/>
  </r>
  <r>
    <s v="ID4338"/>
    <d v="2026-11-16T00:00:00"/>
    <x v="6"/>
    <x v="1"/>
    <s v="Y"/>
    <x v="0"/>
    <n v="41"/>
    <d v="1900-06-28T17:02:23"/>
    <n v="3"/>
    <x v="11"/>
    <d v="2026-11-16T00:00:00"/>
    <x v="6"/>
  </r>
  <r>
    <s v="ID4339"/>
    <d v="2026-11-17T00:00:00"/>
    <x v="7"/>
    <x v="0"/>
    <s v="N"/>
    <x v="1"/>
    <s v=""/>
    <d v="1900-06-28T18:02:23"/>
    <s v=""/>
    <x v="11"/>
    <d v="2026-11-17T00:00:00"/>
    <x v="6"/>
  </r>
  <r>
    <s v="ID4340"/>
    <d v="2026-11-18T00:00:00"/>
    <x v="6"/>
    <x v="1"/>
    <s v="Y"/>
    <x v="0"/>
    <n v="80"/>
    <d v="1900-06-28T19:02:23"/>
    <n v="4"/>
    <x v="11"/>
    <d v="2026-11-18T00:00:00"/>
    <x v="6"/>
  </r>
  <r>
    <s v="ID4341"/>
    <d v="2026-11-19T00:00:00"/>
    <x v="2"/>
    <x v="2"/>
    <s v="N"/>
    <x v="1"/>
    <s v=""/>
    <d v="1900-06-28T20:02:23"/>
    <s v=""/>
    <x v="11"/>
    <d v="2026-11-19T00:00:00"/>
    <x v="6"/>
  </r>
  <r>
    <s v="ID4342"/>
    <d v="2026-11-20T00:00:00"/>
    <x v="3"/>
    <x v="2"/>
    <s v="Y"/>
    <x v="0"/>
    <n v="57"/>
    <d v="1900-06-28T21:02:23"/>
    <n v="2"/>
    <x v="11"/>
    <d v="2026-11-20T00:00:00"/>
    <x v="6"/>
  </r>
  <r>
    <s v="ID4343"/>
    <d v="2026-11-21T00:00:00"/>
    <x v="2"/>
    <x v="4"/>
    <s v="Y"/>
    <x v="0"/>
    <n v="17"/>
    <d v="1900-06-28T22:02:23"/>
    <n v="3"/>
    <x v="11"/>
    <d v="2026-11-21T00:00:00"/>
    <x v="6"/>
  </r>
  <r>
    <s v="ID4344"/>
    <d v="2026-11-22T00:00:00"/>
    <x v="6"/>
    <x v="3"/>
    <s v="Y"/>
    <x v="0"/>
    <n v="93"/>
    <d v="1900-06-28T23:02:23"/>
    <n v="5"/>
    <x v="11"/>
    <d v="2026-11-22T00:00:00"/>
    <x v="6"/>
  </r>
  <r>
    <s v="ID4345"/>
    <d v="2026-11-23T00:00:00"/>
    <x v="3"/>
    <x v="2"/>
    <s v="Y"/>
    <x v="0"/>
    <n v="13"/>
    <d v="1900-06-29T00:02:23"/>
    <n v="3"/>
    <x v="11"/>
    <d v="2026-11-23T00:00:00"/>
    <x v="6"/>
  </r>
  <r>
    <s v="ID4346"/>
    <d v="2026-11-24T00:00:00"/>
    <x v="2"/>
    <x v="2"/>
    <s v="Y"/>
    <x v="0"/>
    <n v="64"/>
    <d v="1900-06-29T01:02:23"/>
    <n v="4"/>
    <x v="11"/>
    <d v="2026-11-24T00:00:00"/>
    <x v="6"/>
  </r>
  <r>
    <s v="ID4347"/>
    <d v="2026-11-25T00:00:00"/>
    <x v="2"/>
    <x v="1"/>
    <s v="Y"/>
    <x v="0"/>
    <n v="98"/>
    <d v="1900-06-29T02:02:23"/>
    <n v="5"/>
    <x v="11"/>
    <d v="2026-11-25T00:00:00"/>
    <x v="6"/>
  </r>
  <r>
    <s v="ID4348"/>
    <d v="2026-11-26T00:00:00"/>
    <x v="3"/>
    <x v="1"/>
    <s v="Y"/>
    <x v="1"/>
    <n v="83"/>
    <d v="1900-06-29T03:02:23"/>
    <n v="2"/>
    <x v="11"/>
    <d v="2026-11-26T00:00:00"/>
    <x v="6"/>
  </r>
  <r>
    <s v="ID4349"/>
    <d v="2026-11-27T00:00:00"/>
    <x v="6"/>
    <x v="4"/>
    <s v="Y"/>
    <x v="1"/>
    <n v="116"/>
    <d v="1900-06-29T04:02:23"/>
    <n v="5"/>
    <x v="11"/>
    <d v="2026-11-27T00:00:00"/>
    <x v="6"/>
  </r>
  <r>
    <s v="ID4350"/>
    <d v="2026-11-28T00:00:00"/>
    <x v="1"/>
    <x v="4"/>
    <s v="Y"/>
    <x v="0"/>
    <n v="104"/>
    <d v="1900-06-29T05:02:23"/>
    <n v="2"/>
    <x v="11"/>
    <d v="2026-11-28T00:00:00"/>
    <x v="6"/>
  </r>
  <r>
    <s v="ID4351"/>
    <d v="2026-11-29T00:00:00"/>
    <x v="6"/>
    <x v="4"/>
    <s v="Y"/>
    <x v="0"/>
    <n v="83"/>
    <d v="1900-06-29T06:02:23"/>
    <n v="5"/>
    <x v="11"/>
    <d v="2026-11-29T00:00:00"/>
    <x v="6"/>
  </r>
  <r>
    <s v="ID4352"/>
    <d v="2026-11-30T00:00:00"/>
    <x v="6"/>
    <x v="3"/>
    <s v="Y"/>
    <x v="0"/>
    <n v="26"/>
    <d v="1900-06-29T07:02:23"/>
    <n v="4"/>
    <x v="11"/>
    <d v="2026-11-30T00:00:00"/>
    <x v="6"/>
  </r>
  <r>
    <s v="ID4353"/>
    <d v="2026-12-01T00:00:00"/>
    <x v="0"/>
    <x v="3"/>
    <s v="Y"/>
    <x v="0"/>
    <n v="47"/>
    <d v="1900-06-29T08:02:23"/>
    <n v="2"/>
    <x v="11"/>
    <d v="2026-12-01T00:00:00"/>
    <x v="6"/>
  </r>
  <r>
    <s v="ID4354"/>
    <d v="2026-12-02T00:00:00"/>
    <x v="4"/>
    <x v="0"/>
    <s v="N"/>
    <x v="1"/>
    <s v=""/>
    <d v="1900-06-29T09:02:23"/>
    <s v=""/>
    <x v="11"/>
    <d v="2026-12-02T00:00:00"/>
    <x v="6"/>
  </r>
  <r>
    <s v="ID4355"/>
    <d v="2026-12-03T00:00:00"/>
    <x v="7"/>
    <x v="3"/>
    <s v="N"/>
    <x v="1"/>
    <s v=""/>
    <d v="1900-06-29T10:02:23"/>
    <s v=""/>
    <x v="11"/>
    <d v="2026-12-03T00:00:00"/>
    <x v="6"/>
  </r>
  <r>
    <s v="ID4356"/>
    <d v="2026-12-04T00:00:00"/>
    <x v="5"/>
    <x v="1"/>
    <s v="Y"/>
    <x v="1"/>
    <n v="34"/>
    <d v="1900-06-29T11:02:23"/>
    <n v="4"/>
    <x v="11"/>
    <d v="2026-12-04T00:00:00"/>
    <x v="6"/>
  </r>
  <r>
    <s v="ID4357"/>
    <d v="2026-12-05T00:00:00"/>
    <x v="1"/>
    <x v="1"/>
    <s v="Y"/>
    <x v="0"/>
    <n v="65"/>
    <d v="1900-06-29T12:02:23"/>
    <n v="5"/>
    <x v="11"/>
    <d v="2026-12-05T00:00:00"/>
    <x v="6"/>
  </r>
  <r>
    <s v="ID4358"/>
    <d v="2026-12-06T00:00:00"/>
    <x v="0"/>
    <x v="4"/>
    <s v="Y"/>
    <x v="0"/>
    <n v="54"/>
    <d v="1900-06-29T13:02:23"/>
    <n v="3"/>
    <x v="11"/>
    <d v="2026-12-06T00:00:00"/>
    <x v="6"/>
  </r>
  <r>
    <s v="ID4359"/>
    <d v="2026-12-07T00:00:00"/>
    <x v="5"/>
    <x v="1"/>
    <s v="Y"/>
    <x v="0"/>
    <n v="108"/>
    <d v="1900-06-29T14:02:23"/>
    <n v="4"/>
    <x v="11"/>
    <d v="2026-12-07T00:00:00"/>
    <x v="6"/>
  </r>
  <r>
    <s v="ID4360"/>
    <d v="2026-12-08T00:00:00"/>
    <x v="4"/>
    <x v="0"/>
    <s v="Y"/>
    <x v="0"/>
    <n v="114"/>
    <d v="1900-06-29T15:02:23"/>
    <n v="4"/>
    <x v="11"/>
    <d v="2026-12-08T00:00:00"/>
    <x v="6"/>
  </r>
  <r>
    <s v="ID4361"/>
    <d v="2026-12-09T00:00:00"/>
    <x v="4"/>
    <x v="3"/>
    <s v="Y"/>
    <x v="0"/>
    <n v="109"/>
    <d v="1900-06-29T16:02:23"/>
    <n v="3"/>
    <x v="11"/>
    <d v="2026-12-09T00:00:00"/>
    <x v="6"/>
  </r>
  <r>
    <s v="ID4362"/>
    <d v="2026-12-10T00:00:00"/>
    <x v="4"/>
    <x v="4"/>
    <s v="Y"/>
    <x v="0"/>
    <n v="115"/>
    <d v="1900-06-29T17:02:23"/>
    <n v="3"/>
    <x v="11"/>
    <d v="2026-12-10T00:00:00"/>
    <x v="6"/>
  </r>
  <r>
    <s v="ID4363"/>
    <d v="2026-12-11T00:00:00"/>
    <x v="5"/>
    <x v="4"/>
    <s v="Y"/>
    <x v="0"/>
    <n v="125"/>
    <d v="1900-06-29T18:02:23"/>
    <n v="3"/>
    <x v="11"/>
    <d v="2026-12-11T00:00:00"/>
    <x v="6"/>
  </r>
  <r>
    <s v="ID4364"/>
    <d v="2026-12-12T00:00:00"/>
    <x v="5"/>
    <x v="1"/>
    <s v="Y"/>
    <x v="0"/>
    <n v="116"/>
    <d v="1900-06-29T19:02:23"/>
    <n v="4"/>
    <x v="11"/>
    <d v="2026-12-12T00:00:00"/>
    <x v="6"/>
  </r>
  <r>
    <s v="ID4365"/>
    <d v="2026-12-13T00:00:00"/>
    <x v="3"/>
    <x v="3"/>
    <s v="Y"/>
    <x v="0"/>
    <n v="12"/>
    <d v="1900-06-29T20:02:23"/>
    <n v="3"/>
    <x v="11"/>
    <d v="2026-12-13T00:00:00"/>
    <x v="6"/>
  </r>
  <r>
    <s v="ID4366"/>
    <d v="2026-12-14T00:00:00"/>
    <x v="1"/>
    <x v="4"/>
    <s v="Y"/>
    <x v="0"/>
    <n v="96"/>
    <d v="1900-06-29T21:02:23"/>
    <n v="5"/>
    <x v="11"/>
    <d v="2026-12-14T00:00:00"/>
    <x v="6"/>
  </r>
  <r>
    <s v="ID4367"/>
    <d v="2026-12-15T00:00:00"/>
    <x v="0"/>
    <x v="4"/>
    <s v="Y"/>
    <x v="0"/>
    <n v="13"/>
    <d v="1900-06-29T22:02:23"/>
    <n v="5"/>
    <x v="11"/>
    <d v="2026-12-15T00:00:00"/>
    <x v="6"/>
  </r>
  <r>
    <s v="ID4368"/>
    <d v="2026-12-16T00:00:00"/>
    <x v="4"/>
    <x v="2"/>
    <s v="N"/>
    <x v="1"/>
    <s v=""/>
    <d v="1900-06-29T23:02:23"/>
    <s v=""/>
    <x v="11"/>
    <d v="2026-12-16T00:00:00"/>
    <x v="6"/>
  </r>
  <r>
    <s v="ID4369"/>
    <d v="2026-12-17T00:00:00"/>
    <x v="4"/>
    <x v="0"/>
    <s v="Y"/>
    <x v="0"/>
    <n v="96"/>
    <d v="1900-06-30T00:02:23"/>
    <n v="3"/>
    <x v="11"/>
    <d v="2026-12-17T00:00:00"/>
    <x v="6"/>
  </r>
  <r>
    <s v="ID4370"/>
    <d v="2026-12-18T00:00:00"/>
    <x v="3"/>
    <x v="2"/>
    <s v="N"/>
    <x v="1"/>
    <s v=""/>
    <d v="1900-06-30T01:02:23"/>
    <s v=""/>
    <x v="11"/>
    <d v="2026-12-18T00:00:00"/>
    <x v="6"/>
  </r>
  <r>
    <s v="ID4371"/>
    <d v="2026-12-19T00:00:00"/>
    <x v="7"/>
    <x v="4"/>
    <s v="Y"/>
    <x v="0"/>
    <n v="37"/>
    <d v="1900-06-30T02:02:23"/>
    <n v="3"/>
    <x v="11"/>
    <d v="2026-12-19T00:00:00"/>
    <x v="6"/>
  </r>
  <r>
    <s v="ID4372"/>
    <d v="2026-12-20T00:00:00"/>
    <x v="2"/>
    <x v="1"/>
    <s v="Y"/>
    <x v="0"/>
    <n v="45"/>
    <d v="1900-06-30T03:02:23"/>
    <n v="4"/>
    <x v="11"/>
    <d v="2026-12-20T00:00:00"/>
    <x v="6"/>
  </r>
  <r>
    <s v="ID4373"/>
    <d v="2026-12-21T00:00:00"/>
    <x v="1"/>
    <x v="4"/>
    <s v="Y"/>
    <x v="0"/>
    <n v="44"/>
    <d v="1900-06-30T04:02:23"/>
    <n v="5"/>
    <x v="11"/>
    <d v="2026-12-21T00:00:00"/>
    <x v="6"/>
  </r>
  <r>
    <s v="ID4374"/>
    <d v="2026-12-22T00:00:00"/>
    <x v="3"/>
    <x v="0"/>
    <s v="N"/>
    <x v="1"/>
    <s v=""/>
    <d v="1900-06-30T05:02:23"/>
    <s v=""/>
    <x v="11"/>
    <d v="2026-12-22T00:00:00"/>
    <x v="6"/>
  </r>
  <r>
    <s v="ID4375"/>
    <d v="2026-12-23T00:00:00"/>
    <x v="6"/>
    <x v="0"/>
    <s v="Y"/>
    <x v="0"/>
    <n v="65"/>
    <d v="1900-06-30T06:02:23"/>
    <n v="3"/>
    <x v="11"/>
    <d v="2026-12-23T00:00:00"/>
    <x v="6"/>
  </r>
  <r>
    <s v="ID4376"/>
    <d v="2026-12-24T00:00:00"/>
    <x v="6"/>
    <x v="4"/>
    <s v="Y"/>
    <x v="0"/>
    <n v="48"/>
    <d v="1900-06-30T07:02:23"/>
    <n v="4"/>
    <x v="11"/>
    <d v="2026-12-24T00:00:00"/>
    <x v="6"/>
  </r>
  <r>
    <s v="ID4377"/>
    <d v="2026-12-25T00:00:00"/>
    <x v="2"/>
    <x v="1"/>
    <s v="Y"/>
    <x v="0"/>
    <n v="119"/>
    <d v="1900-06-30T08:02:23"/>
    <n v="1"/>
    <x v="11"/>
    <d v="2026-12-25T00:00:00"/>
    <x v="6"/>
  </r>
  <r>
    <s v="ID4378"/>
    <d v="2026-12-26T00:00:00"/>
    <x v="4"/>
    <x v="0"/>
    <s v="Y"/>
    <x v="1"/>
    <n v="102"/>
    <d v="1900-06-30T09:02:23"/>
    <n v="3"/>
    <x v="11"/>
    <d v="2026-12-26T00:00:00"/>
    <x v="6"/>
  </r>
  <r>
    <s v="ID4379"/>
    <d v="2026-12-27T00:00:00"/>
    <x v="2"/>
    <x v="0"/>
    <s v="Y"/>
    <x v="0"/>
    <n v="30"/>
    <d v="1900-06-30T10:02:23"/>
    <n v="5"/>
    <x v="11"/>
    <d v="2026-12-27T00:00:00"/>
    <x v="0"/>
  </r>
  <r>
    <s v="ID4380"/>
    <d v="2026-12-28T00:00:00"/>
    <x v="5"/>
    <x v="2"/>
    <s v="Y"/>
    <x v="0"/>
    <n v="51"/>
    <d v="1900-06-30T11:02:23"/>
    <n v="1"/>
    <x v="11"/>
    <d v="2026-12-28T00:00:00"/>
    <x v="0"/>
  </r>
  <r>
    <s v="ID4381"/>
    <d v="2026-12-29T00:00:00"/>
    <x v="4"/>
    <x v="0"/>
    <s v="N"/>
    <x v="1"/>
    <s v=""/>
    <d v="1900-06-30T12:02:23"/>
    <s v=""/>
    <x v="11"/>
    <d v="2026-12-29T00:00:00"/>
    <x v="0"/>
  </r>
  <r>
    <s v="ID4382"/>
    <d v="2026-12-30T00:00:00"/>
    <x v="1"/>
    <x v="1"/>
    <s v="Y"/>
    <x v="0"/>
    <n v="39"/>
    <d v="1900-06-30T13:02:23"/>
    <n v="5"/>
    <x v="11"/>
    <d v="2026-12-30T00:00:00"/>
    <x v="0"/>
  </r>
  <r>
    <s v="ID4383"/>
    <d v="2026-12-31T00:00:00"/>
    <x v="1"/>
    <x v="2"/>
    <s v="Y"/>
    <x v="0"/>
    <n v="102"/>
    <d v="1900-06-30T14:02:23"/>
    <n v="2"/>
    <x v="11"/>
    <d v="2026-12-31T00:00:00"/>
    <x v="0"/>
  </r>
  <r>
    <s v="ID4384"/>
    <d v="2027-01-01T00:00:00"/>
    <x v="2"/>
    <x v="2"/>
    <s v="Y"/>
    <x v="0"/>
    <n v="112"/>
    <d v="1900-06-30T15:02:23"/>
    <n v="3"/>
    <x v="11"/>
    <d v="2027-01-01T00:00:00"/>
    <x v="0"/>
  </r>
  <r>
    <s v="ID4385"/>
    <d v="2027-01-02T00:00:00"/>
    <x v="1"/>
    <x v="2"/>
    <s v="N"/>
    <x v="1"/>
    <s v=""/>
    <d v="1900-06-30T16:02:23"/>
    <s v=""/>
    <x v="11"/>
    <d v="2027-01-02T00:00:00"/>
    <x v="0"/>
  </r>
  <r>
    <s v="ID4386"/>
    <d v="2027-01-03T00:00:00"/>
    <x v="6"/>
    <x v="1"/>
    <s v="Y"/>
    <x v="0"/>
    <n v="42"/>
    <d v="1900-06-30T17:02:23"/>
    <n v="5"/>
    <x v="11"/>
    <d v="2027-01-03T00:00:00"/>
    <x v="0"/>
  </r>
  <r>
    <s v="ID4387"/>
    <d v="2027-01-04T00:00:00"/>
    <x v="3"/>
    <x v="3"/>
    <s v="Y"/>
    <x v="0"/>
    <n v="87"/>
    <d v="1900-06-30T18:02:23"/>
    <n v="3"/>
    <x v="11"/>
    <d v="2027-01-04T00:00:00"/>
    <x v="0"/>
  </r>
  <r>
    <s v="ID4388"/>
    <d v="2027-01-05T00:00:00"/>
    <x v="1"/>
    <x v="2"/>
    <s v="N"/>
    <x v="1"/>
    <s v=""/>
    <d v="1900-06-30T19:02:23"/>
    <s v=""/>
    <x v="11"/>
    <d v="2027-01-05T00:00:00"/>
    <x v="0"/>
  </r>
  <r>
    <s v="ID4389"/>
    <d v="2027-01-06T00:00:00"/>
    <x v="1"/>
    <x v="0"/>
    <s v="Y"/>
    <x v="0"/>
    <n v="123"/>
    <d v="1900-06-30T20:02:23"/>
    <n v="3"/>
    <x v="11"/>
    <d v="2027-01-06T00:00:00"/>
    <x v="0"/>
  </r>
  <r>
    <s v="ID4390"/>
    <d v="2027-01-07T00:00:00"/>
    <x v="2"/>
    <x v="2"/>
    <s v="N"/>
    <x v="1"/>
    <s v=""/>
    <d v="1900-06-30T21:02:23"/>
    <s v=""/>
    <x v="11"/>
    <d v="2027-01-07T00:00:00"/>
    <x v="0"/>
  </r>
  <r>
    <s v="ID4391"/>
    <d v="2027-01-08T00:00:00"/>
    <x v="7"/>
    <x v="0"/>
    <s v="Y"/>
    <x v="0"/>
    <n v="98"/>
    <d v="1900-06-30T22:02:23"/>
    <n v="3"/>
    <x v="11"/>
    <d v="2027-01-08T00:00:00"/>
    <x v="0"/>
  </r>
  <r>
    <s v="ID4392"/>
    <d v="2027-01-09T00:00:00"/>
    <x v="4"/>
    <x v="4"/>
    <s v="Y"/>
    <x v="0"/>
    <n v="45"/>
    <d v="1900-06-30T23:02:23"/>
    <n v="4"/>
    <x v="11"/>
    <d v="2027-01-09T00:00:00"/>
    <x v="0"/>
  </r>
  <r>
    <s v="ID4393"/>
    <d v="2027-01-10T00:00:00"/>
    <x v="2"/>
    <x v="2"/>
    <s v="Y"/>
    <x v="0"/>
    <n v="50"/>
    <d v="1900-07-01T00:02:23"/>
    <n v="3"/>
    <x v="11"/>
    <d v="2027-01-10T00:00:00"/>
    <x v="0"/>
  </r>
  <r>
    <s v="ID4394"/>
    <d v="2027-01-11T00:00:00"/>
    <x v="5"/>
    <x v="2"/>
    <s v="Y"/>
    <x v="0"/>
    <n v="102"/>
    <d v="1900-07-01T01:02:23"/>
    <n v="4"/>
    <x v="11"/>
    <d v="2027-01-11T00:00:00"/>
    <x v="0"/>
  </r>
  <r>
    <s v="ID4395"/>
    <d v="2027-01-12T00:00:00"/>
    <x v="0"/>
    <x v="3"/>
    <s v="Y"/>
    <x v="0"/>
    <n v="93"/>
    <d v="1900-07-01T02:02:23"/>
    <n v="1"/>
    <x v="11"/>
    <d v="2027-01-12T00:00:00"/>
    <x v="0"/>
  </r>
  <r>
    <s v="ID4396"/>
    <d v="2027-01-13T00:00:00"/>
    <x v="2"/>
    <x v="3"/>
    <s v="Y"/>
    <x v="0"/>
    <n v="28"/>
    <d v="1900-07-01T03:02:23"/>
    <n v="3"/>
    <x v="11"/>
    <d v="2027-01-13T00:00:00"/>
    <x v="0"/>
  </r>
  <r>
    <s v="ID4397"/>
    <d v="2027-01-14T00:00:00"/>
    <x v="4"/>
    <x v="2"/>
    <s v="N"/>
    <x v="1"/>
    <s v=""/>
    <d v="1900-07-01T04:02:23"/>
    <s v=""/>
    <x v="11"/>
    <d v="2027-01-14T00:00:00"/>
    <x v="0"/>
  </r>
  <r>
    <s v="ID4398"/>
    <d v="2027-01-15T00:00:00"/>
    <x v="6"/>
    <x v="4"/>
    <s v="N"/>
    <x v="1"/>
    <s v=""/>
    <d v="1900-07-01T05:02:23"/>
    <s v=""/>
    <x v="11"/>
    <d v="2027-01-15T00:00:00"/>
    <x v="0"/>
  </r>
  <r>
    <s v="ID4399"/>
    <d v="2027-01-16T00:00:00"/>
    <x v="5"/>
    <x v="1"/>
    <s v="Y"/>
    <x v="1"/>
    <n v="123"/>
    <d v="1900-07-01T06:02:23"/>
    <n v="4"/>
    <x v="11"/>
    <d v="2027-01-16T00:00:00"/>
    <x v="0"/>
  </r>
  <r>
    <s v="ID4400"/>
    <d v="2027-01-17T00:00:00"/>
    <x v="3"/>
    <x v="3"/>
    <s v="Y"/>
    <x v="0"/>
    <n v="112"/>
    <d v="1900-07-01T07:02:23"/>
    <n v="4"/>
    <x v="11"/>
    <d v="2027-01-17T00:00:00"/>
    <x v="0"/>
  </r>
  <r>
    <s v="ID4401"/>
    <d v="2027-01-18T00:00:00"/>
    <x v="2"/>
    <x v="0"/>
    <s v="Y"/>
    <x v="0"/>
    <n v="12"/>
    <d v="1900-07-01T08:02:23"/>
    <n v="3"/>
    <x v="11"/>
    <d v="2027-01-18T00:00:00"/>
    <x v="0"/>
  </r>
  <r>
    <s v="ID4402"/>
    <d v="2027-01-19T00:00:00"/>
    <x v="7"/>
    <x v="0"/>
    <s v="Y"/>
    <x v="0"/>
    <n v="107"/>
    <d v="1900-07-01T09:02:23"/>
    <n v="4"/>
    <x v="11"/>
    <d v="2027-01-19T00:00:00"/>
    <x v="0"/>
  </r>
  <r>
    <s v="ID4403"/>
    <d v="2027-01-20T00:00:00"/>
    <x v="0"/>
    <x v="1"/>
    <s v="Y"/>
    <x v="0"/>
    <n v="97"/>
    <d v="1900-07-01T10:02:23"/>
    <n v="2"/>
    <x v="11"/>
    <d v="2027-01-20T00:00:00"/>
    <x v="0"/>
  </r>
  <r>
    <s v="ID4404"/>
    <d v="2027-01-21T00:00:00"/>
    <x v="5"/>
    <x v="0"/>
    <s v="N"/>
    <x v="1"/>
    <s v=""/>
    <d v="1900-07-01T11:02:23"/>
    <s v=""/>
    <x v="11"/>
    <d v="2027-01-21T00:00:00"/>
    <x v="0"/>
  </r>
  <r>
    <s v="ID4405"/>
    <d v="2027-01-22T00:00:00"/>
    <x v="5"/>
    <x v="3"/>
    <s v="N"/>
    <x v="1"/>
    <s v=""/>
    <d v="1900-07-01T12:02:23"/>
    <s v=""/>
    <x v="11"/>
    <d v="2027-01-22T00:00:00"/>
    <x v="0"/>
  </r>
  <r>
    <s v="ID4406"/>
    <d v="2027-01-23T00:00:00"/>
    <x v="0"/>
    <x v="3"/>
    <s v="Y"/>
    <x v="0"/>
    <n v="98"/>
    <d v="1900-07-01T13:02:23"/>
    <n v="4"/>
    <x v="11"/>
    <d v="2027-01-23T00:00:00"/>
    <x v="0"/>
  </r>
  <r>
    <s v="ID4407"/>
    <d v="2027-01-24T00:00:00"/>
    <x v="4"/>
    <x v="4"/>
    <s v="Y"/>
    <x v="0"/>
    <n v="96"/>
    <d v="1900-07-01T14:02:23"/>
    <n v="2"/>
    <x v="11"/>
    <d v="2027-01-24T00:00:00"/>
    <x v="0"/>
  </r>
  <r>
    <s v="ID4408"/>
    <d v="2027-01-25T00:00:00"/>
    <x v="0"/>
    <x v="2"/>
    <s v="N"/>
    <x v="1"/>
    <s v=""/>
    <d v="1900-07-01T15:02:23"/>
    <s v=""/>
    <x v="11"/>
    <d v="2027-01-25T00:00:00"/>
    <x v="0"/>
  </r>
  <r>
    <s v="ID4409"/>
    <d v="2027-01-26T00:00:00"/>
    <x v="5"/>
    <x v="2"/>
    <s v="Y"/>
    <x v="0"/>
    <n v="60"/>
    <d v="1900-07-01T16:02:23"/>
    <n v="1"/>
    <x v="11"/>
    <d v="2027-01-26T00:00:00"/>
    <x v="0"/>
  </r>
  <r>
    <s v="ID4410"/>
    <d v="2027-01-27T00:00:00"/>
    <x v="5"/>
    <x v="0"/>
    <s v="Y"/>
    <x v="0"/>
    <n v="115"/>
    <d v="1900-07-01T17:02:23"/>
    <n v="3"/>
    <x v="11"/>
    <d v="2027-01-27T00:00:00"/>
    <x v="0"/>
  </r>
  <r>
    <s v="ID4411"/>
    <d v="2027-01-28T00:00:00"/>
    <x v="6"/>
    <x v="0"/>
    <s v="Y"/>
    <x v="0"/>
    <n v="86"/>
    <d v="1900-07-01T18:02:23"/>
    <n v="4"/>
    <x v="11"/>
    <d v="2027-01-28T00:00:00"/>
    <x v="0"/>
  </r>
  <r>
    <s v="ID4412"/>
    <d v="2027-01-29T00:00:00"/>
    <x v="6"/>
    <x v="2"/>
    <s v="Y"/>
    <x v="0"/>
    <n v="99"/>
    <d v="1900-07-01T19:02:23"/>
    <n v="2"/>
    <x v="11"/>
    <d v="2027-01-29T00:00:00"/>
    <x v="0"/>
  </r>
  <r>
    <s v="ID4413"/>
    <d v="2027-01-30T00:00:00"/>
    <x v="3"/>
    <x v="3"/>
    <s v="Y"/>
    <x v="1"/>
    <n v="55"/>
    <d v="1900-07-01T20:02:23"/>
    <n v="4"/>
    <x v="11"/>
    <d v="2027-01-30T00:00:00"/>
    <x v="0"/>
  </r>
  <r>
    <s v="ID4414"/>
    <d v="2027-01-31T00:00:00"/>
    <x v="5"/>
    <x v="4"/>
    <s v="Y"/>
    <x v="1"/>
    <n v="100"/>
    <d v="1900-07-01T21:02:23"/>
    <n v="2"/>
    <x v="11"/>
    <d v="2027-01-31T00:00:00"/>
    <x v="0"/>
  </r>
  <r>
    <s v="ID4415"/>
    <d v="2027-02-01T00:00:00"/>
    <x v="1"/>
    <x v="0"/>
    <s v="Y"/>
    <x v="0"/>
    <n v="101"/>
    <d v="1900-07-01T22:02:23"/>
    <n v="4"/>
    <x v="11"/>
    <d v="2027-02-01T00:00:00"/>
    <x v="0"/>
  </r>
  <r>
    <s v="ID4416"/>
    <d v="2027-02-02T00:00:00"/>
    <x v="5"/>
    <x v="2"/>
    <s v="Y"/>
    <x v="0"/>
    <n v="105"/>
    <d v="1900-07-01T23:02:23"/>
    <n v="5"/>
    <x v="11"/>
    <d v="2027-02-02T00:00:00"/>
    <x v="0"/>
  </r>
  <r>
    <s v="ID4417"/>
    <d v="2027-02-03T00:00:00"/>
    <x v="2"/>
    <x v="2"/>
    <s v="N"/>
    <x v="1"/>
    <s v=""/>
    <d v="1900-07-02T00:02:23"/>
    <s v=""/>
    <x v="11"/>
    <d v="2027-02-03T00:00:00"/>
    <x v="0"/>
  </r>
  <r>
    <s v="ID4418"/>
    <d v="2027-02-04T00:00:00"/>
    <x v="3"/>
    <x v="0"/>
    <s v="Y"/>
    <x v="0"/>
    <n v="47"/>
    <d v="1900-07-02T01:02:23"/>
    <n v="4"/>
    <x v="11"/>
    <d v="2027-02-04T00:00:00"/>
    <x v="0"/>
  </r>
  <r>
    <s v="ID4419"/>
    <d v="2027-02-05T00:00:00"/>
    <x v="3"/>
    <x v="3"/>
    <s v="Y"/>
    <x v="0"/>
    <n v="123"/>
    <d v="1900-07-02T02:02:23"/>
    <n v="3"/>
    <x v="11"/>
    <d v="2027-02-05T00:00:00"/>
    <x v="0"/>
  </r>
  <r>
    <s v="ID4420"/>
    <d v="2027-02-06T00:00:00"/>
    <x v="4"/>
    <x v="4"/>
    <s v="Y"/>
    <x v="1"/>
    <n v="108"/>
    <d v="1900-07-02T03:02:23"/>
    <n v="3"/>
    <x v="11"/>
    <d v="2027-02-06T00:00:00"/>
    <x v="0"/>
  </r>
  <r>
    <s v="ID4421"/>
    <d v="2027-02-07T00:00:00"/>
    <x v="2"/>
    <x v="3"/>
    <s v="N"/>
    <x v="1"/>
    <s v=""/>
    <d v="1900-07-02T04:02:23"/>
    <s v=""/>
    <x v="11"/>
    <d v="2027-02-07T00:00:00"/>
    <x v="1"/>
  </r>
  <r>
    <s v="ID4422"/>
    <d v="2027-02-08T00:00:00"/>
    <x v="6"/>
    <x v="1"/>
    <s v="Y"/>
    <x v="0"/>
    <n v="35"/>
    <d v="1900-07-02T05:02:23"/>
    <n v="5"/>
    <x v="11"/>
    <d v="2027-02-08T00:00:00"/>
    <x v="1"/>
  </r>
  <r>
    <s v="ID4423"/>
    <d v="2027-02-09T00:00:00"/>
    <x v="4"/>
    <x v="1"/>
    <s v="Y"/>
    <x v="0"/>
    <n v="80"/>
    <d v="1900-07-02T06:02:23"/>
    <n v="5"/>
    <x v="11"/>
    <d v="2027-02-09T00:00:00"/>
    <x v="1"/>
  </r>
  <r>
    <s v="ID4424"/>
    <d v="2027-02-10T00:00:00"/>
    <x v="7"/>
    <x v="1"/>
    <s v="Y"/>
    <x v="0"/>
    <n v="16"/>
    <d v="1900-07-02T07:02:23"/>
    <n v="5"/>
    <x v="11"/>
    <d v="2027-02-10T00:00:00"/>
    <x v="1"/>
  </r>
  <r>
    <s v="ID4425"/>
    <d v="2027-02-11T00:00:00"/>
    <x v="7"/>
    <x v="3"/>
    <s v="Y"/>
    <x v="0"/>
    <n v="102"/>
    <d v="1900-07-02T08:02:23"/>
    <n v="3"/>
    <x v="11"/>
    <d v="2027-02-11T00:00:00"/>
    <x v="1"/>
  </r>
  <r>
    <s v="ID4426"/>
    <d v="2027-02-12T00:00:00"/>
    <x v="2"/>
    <x v="4"/>
    <s v="N"/>
    <x v="1"/>
    <s v=""/>
    <d v="1900-07-02T09:02:23"/>
    <s v=""/>
    <x v="11"/>
    <d v="2027-02-12T00:00:00"/>
    <x v="1"/>
  </r>
  <r>
    <s v="ID4427"/>
    <d v="2027-02-13T00:00:00"/>
    <x v="5"/>
    <x v="4"/>
    <s v="Y"/>
    <x v="0"/>
    <n v="111"/>
    <d v="1900-07-02T10:02:23"/>
    <n v="3"/>
    <x v="11"/>
    <d v="2027-02-13T00:00:00"/>
    <x v="1"/>
  </r>
  <r>
    <s v="ID4428"/>
    <d v="2027-02-14T00:00:00"/>
    <x v="1"/>
    <x v="2"/>
    <s v="Y"/>
    <x v="0"/>
    <n v="81"/>
    <d v="1900-07-02T11:02:23"/>
    <n v="4"/>
    <x v="11"/>
    <d v="2027-02-14T00:00:00"/>
    <x v="1"/>
  </r>
  <r>
    <s v="ID4429"/>
    <d v="2027-02-15T00:00:00"/>
    <x v="0"/>
    <x v="0"/>
    <s v="N"/>
    <x v="1"/>
    <s v=""/>
    <d v="1900-07-02T12:02:23"/>
    <s v=""/>
    <x v="11"/>
    <d v="2027-02-15T00:00:00"/>
    <x v="1"/>
  </r>
  <r>
    <s v="ID4430"/>
    <d v="2027-02-16T00:00:00"/>
    <x v="6"/>
    <x v="1"/>
    <s v="Y"/>
    <x v="0"/>
    <n v="32"/>
    <d v="1900-07-02T13:02:23"/>
    <n v="5"/>
    <x v="11"/>
    <d v="2027-02-16T00:00:00"/>
    <x v="1"/>
  </r>
  <r>
    <s v="ID4431"/>
    <d v="2027-02-17T00:00:00"/>
    <x v="7"/>
    <x v="2"/>
    <s v="N"/>
    <x v="1"/>
    <s v=""/>
    <d v="1900-07-02T14:02:23"/>
    <s v=""/>
    <x v="11"/>
    <d v="2027-02-17T00:00:00"/>
    <x v="1"/>
  </r>
  <r>
    <s v="ID4432"/>
    <d v="2027-02-18T00:00:00"/>
    <x v="0"/>
    <x v="4"/>
    <s v="Y"/>
    <x v="0"/>
    <n v="52"/>
    <d v="1900-07-02T15:02:23"/>
    <n v="3"/>
    <x v="11"/>
    <d v="2027-02-18T00:00:00"/>
    <x v="1"/>
  </r>
  <r>
    <s v="ID4433"/>
    <d v="2027-02-19T00:00:00"/>
    <x v="6"/>
    <x v="1"/>
    <s v="Y"/>
    <x v="0"/>
    <n v="112"/>
    <d v="1900-07-02T16:02:23"/>
    <n v="5"/>
    <x v="11"/>
    <d v="2027-02-19T00:00:00"/>
    <x v="1"/>
  </r>
  <r>
    <s v="ID4434"/>
    <d v="2027-02-20T00:00:00"/>
    <x v="1"/>
    <x v="1"/>
    <s v="Y"/>
    <x v="0"/>
    <n v="30"/>
    <d v="1900-07-02T17:02:23"/>
    <n v="3"/>
    <x v="11"/>
    <d v="2027-02-20T00:00:00"/>
    <x v="1"/>
  </r>
  <r>
    <s v="ID4435"/>
    <d v="2027-02-21T00:00:00"/>
    <x v="1"/>
    <x v="3"/>
    <s v="Y"/>
    <x v="0"/>
    <n v="91"/>
    <d v="1900-07-02T18:02:23"/>
    <n v="1"/>
    <x v="11"/>
    <d v="2027-02-21T00:00:00"/>
    <x v="1"/>
  </r>
  <r>
    <s v="ID4436"/>
    <d v="2027-02-22T00:00:00"/>
    <x v="3"/>
    <x v="4"/>
    <s v="Y"/>
    <x v="0"/>
    <n v="53"/>
    <d v="1900-07-02T19:02:23"/>
    <n v="3"/>
    <x v="11"/>
    <d v="2027-02-22T00:00:00"/>
    <x v="1"/>
  </r>
  <r>
    <s v="ID4437"/>
    <d v="2027-02-23T00:00:00"/>
    <x v="1"/>
    <x v="0"/>
    <s v="N"/>
    <x v="1"/>
    <s v=""/>
    <d v="1900-07-02T20:02:23"/>
    <s v=""/>
    <x v="11"/>
    <d v="2027-02-23T00:00:00"/>
    <x v="1"/>
  </r>
  <r>
    <s v="ID4438"/>
    <d v="2027-02-24T00:00:00"/>
    <x v="0"/>
    <x v="0"/>
    <s v="N"/>
    <x v="1"/>
    <s v=""/>
    <d v="1900-07-02T21:02:23"/>
    <s v=""/>
    <x v="11"/>
    <d v="2027-02-24T00:00:00"/>
    <x v="1"/>
  </r>
  <r>
    <s v="ID4439"/>
    <d v="2027-02-25T00:00:00"/>
    <x v="4"/>
    <x v="1"/>
    <s v="Y"/>
    <x v="0"/>
    <n v="40"/>
    <d v="1900-07-02T22:02:23"/>
    <n v="3"/>
    <x v="11"/>
    <d v="2027-02-25T00:00:00"/>
    <x v="1"/>
  </r>
  <r>
    <s v="ID4440"/>
    <d v="2027-02-26T00:00:00"/>
    <x v="0"/>
    <x v="0"/>
    <s v="Y"/>
    <x v="0"/>
    <n v="45"/>
    <d v="1900-07-02T23:02:23"/>
    <n v="5"/>
    <x v="11"/>
    <d v="2027-02-26T00:00:00"/>
    <x v="1"/>
  </r>
  <r>
    <s v="ID4441"/>
    <d v="2027-02-27T00:00:00"/>
    <x v="4"/>
    <x v="4"/>
    <s v="N"/>
    <x v="1"/>
    <s v=""/>
    <d v="1900-07-03T00:02:23"/>
    <s v=""/>
    <x v="11"/>
    <d v="2027-02-27T00:00:00"/>
    <x v="1"/>
  </r>
  <r>
    <s v="ID4442"/>
    <d v="2027-02-28T00:00:00"/>
    <x v="2"/>
    <x v="3"/>
    <s v="Y"/>
    <x v="0"/>
    <n v="89"/>
    <d v="1900-07-03T01:02:23"/>
    <n v="2"/>
    <x v="11"/>
    <d v="2027-02-28T00:00:00"/>
    <x v="1"/>
  </r>
  <r>
    <s v="ID4443"/>
    <d v="2027-03-01T00:00:00"/>
    <x v="1"/>
    <x v="1"/>
    <s v="Y"/>
    <x v="0"/>
    <n v="24"/>
    <d v="1900-07-03T02:02:23"/>
    <n v="5"/>
    <x v="11"/>
    <d v="2027-03-01T00:00:00"/>
    <x v="1"/>
  </r>
  <r>
    <s v="ID4444"/>
    <d v="2027-03-02T00:00:00"/>
    <x v="0"/>
    <x v="1"/>
    <s v="Y"/>
    <x v="0"/>
    <n v="76"/>
    <d v="1900-07-03T03:02:23"/>
    <n v="3"/>
    <x v="11"/>
    <d v="2027-03-02T00:00:00"/>
    <x v="1"/>
  </r>
  <r>
    <s v="ID4445"/>
    <d v="2027-03-03T00:00:00"/>
    <x v="3"/>
    <x v="4"/>
    <s v="Y"/>
    <x v="0"/>
    <n v="27"/>
    <d v="1900-07-03T04:02:23"/>
    <n v="2"/>
    <x v="11"/>
    <d v="2027-03-03T00:00:00"/>
    <x v="1"/>
  </r>
  <r>
    <s v="ID4446"/>
    <d v="2027-03-04T00:00:00"/>
    <x v="2"/>
    <x v="0"/>
    <s v="Y"/>
    <x v="1"/>
    <n v="27"/>
    <d v="1900-07-03T05:02:23"/>
    <n v="4"/>
    <x v="11"/>
    <d v="2027-03-04T00:00:00"/>
    <x v="1"/>
  </r>
  <r>
    <s v="ID4447"/>
    <d v="2027-03-05T00:00:00"/>
    <x v="0"/>
    <x v="0"/>
    <s v="Y"/>
    <x v="0"/>
    <n v="104"/>
    <d v="1900-07-03T06:02:23"/>
    <n v="2"/>
    <x v="11"/>
    <d v="2027-03-05T00:00:00"/>
    <x v="1"/>
  </r>
  <r>
    <s v="ID4448"/>
    <d v="2027-03-06T00:00:00"/>
    <x v="0"/>
    <x v="3"/>
    <s v="Y"/>
    <x v="0"/>
    <n v="110"/>
    <d v="1900-07-03T07:02:23"/>
    <n v="1"/>
    <x v="11"/>
    <d v="2027-03-06T00:00:00"/>
    <x v="1"/>
  </r>
  <r>
    <s v="ID4449"/>
    <d v="2027-03-07T00:00:00"/>
    <x v="5"/>
    <x v="0"/>
    <s v="Y"/>
    <x v="0"/>
    <n v="51"/>
    <d v="1900-07-03T08:02:23"/>
    <n v="4"/>
    <x v="11"/>
    <d v="2027-03-07T00:00:00"/>
    <x v="1"/>
  </r>
  <r>
    <s v="ID4450"/>
    <d v="2027-03-08T00:00:00"/>
    <x v="7"/>
    <x v="0"/>
    <s v="Y"/>
    <x v="0"/>
    <n v="65"/>
    <d v="1900-07-03T09:02:23"/>
    <n v="2"/>
    <x v="11"/>
    <d v="2027-03-08T00:00:00"/>
    <x v="1"/>
  </r>
  <r>
    <s v="ID4451"/>
    <d v="2027-03-09T00:00:00"/>
    <x v="3"/>
    <x v="3"/>
    <s v="Y"/>
    <x v="0"/>
    <n v="21"/>
    <d v="1900-07-03T10:02:23"/>
    <n v="4"/>
    <x v="11"/>
    <d v="2027-03-09T00:00:00"/>
    <x v="1"/>
  </r>
  <r>
    <s v="ID4452"/>
    <d v="2027-03-10T00:00:00"/>
    <x v="1"/>
    <x v="4"/>
    <s v="Y"/>
    <x v="0"/>
    <n v="29"/>
    <d v="1900-07-03T11:02:23"/>
    <n v="3"/>
    <x v="11"/>
    <d v="2027-03-10T00:00:00"/>
    <x v="1"/>
  </r>
  <r>
    <s v="ID4453"/>
    <d v="2027-03-11T00:00:00"/>
    <x v="0"/>
    <x v="2"/>
    <s v="N"/>
    <x v="1"/>
    <s v=""/>
    <d v="1900-07-03T12:02:23"/>
    <s v=""/>
    <x v="11"/>
    <d v="2027-03-11T00:00:00"/>
    <x v="1"/>
  </r>
  <r>
    <s v="ID4454"/>
    <d v="2027-03-12T00:00:00"/>
    <x v="5"/>
    <x v="1"/>
    <s v="N"/>
    <x v="1"/>
    <s v=""/>
    <d v="1900-07-03T13:02:23"/>
    <s v=""/>
    <x v="11"/>
    <d v="2027-03-12T00:00:00"/>
    <x v="1"/>
  </r>
  <r>
    <s v="ID4455"/>
    <d v="2027-03-13T00:00:00"/>
    <x v="2"/>
    <x v="0"/>
    <s v="Y"/>
    <x v="0"/>
    <n v="124"/>
    <d v="1900-07-03T14:02:23"/>
    <n v="4"/>
    <x v="11"/>
    <d v="2027-03-13T00:00:00"/>
    <x v="1"/>
  </r>
  <r>
    <s v="ID4456"/>
    <d v="2027-03-14T00:00:00"/>
    <x v="3"/>
    <x v="4"/>
    <s v="Y"/>
    <x v="0"/>
    <n v="21"/>
    <d v="1900-07-03T15:02:23"/>
    <n v="1"/>
    <x v="11"/>
    <d v="2027-03-14T00:00:00"/>
    <x v="1"/>
  </r>
  <r>
    <s v="ID4457"/>
    <d v="2027-03-15T00:00:00"/>
    <x v="6"/>
    <x v="3"/>
    <s v="Y"/>
    <x v="0"/>
    <n v="121"/>
    <d v="1900-07-03T16:02:23"/>
    <n v="3"/>
    <x v="11"/>
    <d v="2027-03-15T00:00:00"/>
    <x v="1"/>
  </r>
  <r>
    <s v="ID4458"/>
    <d v="2027-03-16T00:00:00"/>
    <x v="1"/>
    <x v="1"/>
    <s v="N"/>
    <x v="1"/>
    <s v=""/>
    <d v="1900-07-03T17:02:23"/>
    <s v=""/>
    <x v="11"/>
    <d v="2027-03-16T00:00:00"/>
    <x v="1"/>
  </r>
  <r>
    <s v="ID4459"/>
    <d v="2027-03-17T00:00:00"/>
    <x v="7"/>
    <x v="2"/>
    <s v="Y"/>
    <x v="0"/>
    <n v="56"/>
    <d v="1900-07-03T18:02:23"/>
    <n v="2"/>
    <x v="11"/>
    <d v="2027-03-17T00:00:00"/>
    <x v="1"/>
  </r>
  <r>
    <s v="ID4460"/>
    <d v="2027-03-18T00:00:00"/>
    <x v="3"/>
    <x v="0"/>
    <s v="Y"/>
    <x v="0"/>
    <n v="10"/>
    <d v="1900-07-03T19:02:23"/>
    <n v="3"/>
    <x v="11"/>
    <d v="2027-03-18T00:00:00"/>
    <x v="1"/>
  </r>
  <r>
    <s v="ID4461"/>
    <d v="2027-03-19T00:00:00"/>
    <x v="6"/>
    <x v="2"/>
    <s v="Y"/>
    <x v="0"/>
    <n v="56"/>
    <d v="1900-07-03T20:02:23"/>
    <n v="4"/>
    <x v="11"/>
    <d v="2027-03-19T00:00:00"/>
    <x v="1"/>
  </r>
  <r>
    <s v="ID4462"/>
    <d v="2027-03-20T00:00:00"/>
    <x v="5"/>
    <x v="2"/>
    <s v="N"/>
    <x v="1"/>
    <s v=""/>
    <d v="1900-07-03T21:02:23"/>
    <s v=""/>
    <x v="11"/>
    <d v="2027-03-20T00:00:00"/>
    <x v="1"/>
  </r>
  <r>
    <s v="ID4463"/>
    <d v="2027-03-21T00:00:00"/>
    <x v="4"/>
    <x v="1"/>
    <s v="Y"/>
    <x v="0"/>
    <n v="17"/>
    <d v="1900-07-03T22:02:23"/>
    <n v="3"/>
    <x v="11"/>
    <d v="2027-03-21T00:00:00"/>
    <x v="1"/>
  </r>
  <r>
    <s v="ID4464"/>
    <d v="2027-03-22T00:00:00"/>
    <x v="6"/>
    <x v="0"/>
    <s v="Y"/>
    <x v="0"/>
    <n v="37"/>
    <d v="1900-07-03T23:02:23"/>
    <n v="5"/>
    <x v="11"/>
    <d v="2027-03-22T00:00:00"/>
    <x v="1"/>
  </r>
  <r>
    <s v="ID4465"/>
    <d v="2027-03-23T00:00:00"/>
    <x v="1"/>
    <x v="4"/>
    <s v="Y"/>
    <x v="0"/>
    <n v="108"/>
    <d v="1900-07-04T00:02:23"/>
    <n v="5"/>
    <x v="11"/>
    <d v="2027-03-23T00:00:00"/>
    <x v="1"/>
  </r>
  <r>
    <s v="ID4466"/>
    <d v="2027-03-24T00:00:00"/>
    <x v="0"/>
    <x v="1"/>
    <s v="Y"/>
    <x v="0"/>
    <n v="18"/>
    <d v="1900-07-04T01:02:23"/>
    <n v="5"/>
    <x v="11"/>
    <d v="2027-03-24T00:00:00"/>
    <x v="1"/>
  </r>
  <r>
    <s v="ID4467"/>
    <d v="2027-03-25T00:00:00"/>
    <x v="6"/>
    <x v="4"/>
    <s v="N"/>
    <x v="1"/>
    <s v=""/>
    <d v="1900-07-04T02:02:23"/>
    <s v=""/>
    <x v="11"/>
    <d v="2027-03-25T00:00:00"/>
    <x v="1"/>
  </r>
  <r>
    <s v="ID4468"/>
    <d v="2027-03-26T00:00:00"/>
    <x v="6"/>
    <x v="4"/>
    <s v="Y"/>
    <x v="0"/>
    <n v="77"/>
    <d v="1900-07-04T03:02:23"/>
    <n v="4"/>
    <x v="11"/>
    <d v="2027-03-26T00:00:00"/>
    <x v="1"/>
  </r>
  <r>
    <s v="ID4469"/>
    <d v="2027-03-27T00:00:00"/>
    <x v="0"/>
    <x v="4"/>
    <s v="Y"/>
    <x v="0"/>
    <n v="34"/>
    <d v="1900-07-04T04:02:23"/>
    <n v="1"/>
    <x v="11"/>
    <d v="2027-03-27T00:00:00"/>
    <x v="1"/>
  </r>
  <r>
    <s v="ID4470"/>
    <d v="2027-03-28T00:00:00"/>
    <x v="3"/>
    <x v="0"/>
    <s v="Y"/>
    <x v="0"/>
    <n v="73"/>
    <d v="1900-07-04T05:02:23"/>
    <n v="3"/>
    <x v="11"/>
    <d v="2027-03-28T00:00:00"/>
    <x v="1"/>
  </r>
  <r>
    <s v="ID4471"/>
    <d v="2027-03-29T00:00:00"/>
    <x v="6"/>
    <x v="4"/>
    <s v="N"/>
    <x v="1"/>
    <s v=""/>
    <d v="1900-07-04T06:02:23"/>
    <s v=""/>
    <x v="11"/>
    <d v="2027-03-29T00:00:00"/>
    <x v="1"/>
  </r>
  <r>
    <s v="ID4472"/>
    <d v="2027-03-30T00:00:00"/>
    <x v="3"/>
    <x v="3"/>
    <s v="Y"/>
    <x v="0"/>
    <n v="120"/>
    <d v="1900-07-04T07:02:23"/>
    <n v="3"/>
    <x v="11"/>
    <d v="2027-03-30T00:00:00"/>
    <x v="1"/>
  </r>
  <r>
    <s v="ID4473"/>
    <d v="2027-03-31T00:00:00"/>
    <x v="2"/>
    <x v="1"/>
    <s v="Y"/>
    <x v="0"/>
    <n v="100"/>
    <d v="1900-07-04T08:02:23"/>
    <n v="1"/>
    <x v="11"/>
    <d v="2027-03-31T00:00:00"/>
    <x v="1"/>
  </r>
  <r>
    <s v="ID4474"/>
    <d v="2027-04-01T00:00:00"/>
    <x v="6"/>
    <x v="2"/>
    <s v="Y"/>
    <x v="0"/>
    <n v="93"/>
    <d v="1900-07-04T09:02:23"/>
    <n v="4"/>
    <x v="11"/>
    <d v="2027-04-01T00:00:00"/>
    <x v="1"/>
  </r>
  <r>
    <s v="ID4475"/>
    <d v="2027-04-02T00:00:00"/>
    <x v="0"/>
    <x v="4"/>
    <s v="Y"/>
    <x v="1"/>
    <n v="17"/>
    <d v="1900-07-04T10:02:23"/>
    <n v="4"/>
    <x v="11"/>
    <d v="2027-04-02T00:00:00"/>
    <x v="1"/>
  </r>
  <r>
    <s v="ID4476"/>
    <d v="2027-04-03T00:00:00"/>
    <x v="2"/>
    <x v="2"/>
    <s v="Y"/>
    <x v="0"/>
    <n v="17"/>
    <d v="1900-07-04T11:02:23"/>
    <n v="2"/>
    <x v="11"/>
    <d v="2027-04-03T00:00:00"/>
    <x v="1"/>
  </r>
  <r>
    <s v="ID4477"/>
    <d v="2027-04-04T00:00:00"/>
    <x v="4"/>
    <x v="0"/>
    <s v="Y"/>
    <x v="0"/>
    <n v="56"/>
    <d v="1900-07-04T12:02:23"/>
    <n v="2"/>
    <x v="11"/>
    <d v="2027-04-04T00:00:00"/>
    <x v="2"/>
  </r>
  <r>
    <s v="ID4478"/>
    <d v="2027-04-05T00:00:00"/>
    <x v="0"/>
    <x v="3"/>
    <s v="N"/>
    <x v="1"/>
    <s v=""/>
    <d v="1900-07-04T13:02:23"/>
    <s v=""/>
    <x v="11"/>
    <d v="2027-04-05T00:00:00"/>
    <x v="2"/>
  </r>
  <r>
    <s v="ID4479"/>
    <d v="2027-04-06T00:00:00"/>
    <x v="7"/>
    <x v="0"/>
    <s v="Y"/>
    <x v="0"/>
    <n v="97"/>
    <d v="1900-07-04T14:02:23"/>
    <n v="2"/>
    <x v="11"/>
    <d v="2027-04-06T00:00:00"/>
    <x v="2"/>
  </r>
  <r>
    <s v="ID4480"/>
    <d v="2027-04-07T00:00:00"/>
    <x v="2"/>
    <x v="4"/>
    <s v="Y"/>
    <x v="0"/>
    <n v="25"/>
    <d v="1900-07-04T15:02:23"/>
    <n v="4"/>
    <x v="11"/>
    <d v="2027-04-07T00:00:00"/>
    <x v="2"/>
  </r>
  <r>
    <s v="ID4481"/>
    <d v="2027-04-08T00:00:00"/>
    <x v="0"/>
    <x v="1"/>
    <s v="Y"/>
    <x v="0"/>
    <n v="47"/>
    <d v="1900-07-04T16:02:23"/>
    <n v="4"/>
    <x v="11"/>
    <d v="2027-04-08T00:00:00"/>
    <x v="2"/>
  </r>
  <r>
    <s v="ID4482"/>
    <d v="2027-04-09T00:00:00"/>
    <x v="4"/>
    <x v="2"/>
    <s v="Y"/>
    <x v="0"/>
    <n v="70"/>
    <d v="1900-07-04T17:02:23"/>
    <n v="3"/>
    <x v="11"/>
    <d v="2027-04-09T00:00:00"/>
    <x v="2"/>
  </r>
  <r>
    <s v="ID4483"/>
    <d v="2027-04-10T00:00:00"/>
    <x v="3"/>
    <x v="1"/>
    <s v="Y"/>
    <x v="0"/>
    <n v="86"/>
    <d v="1900-07-04T18:02:23"/>
    <n v="3"/>
    <x v="11"/>
    <d v="2027-04-10T00:00:00"/>
    <x v="2"/>
  </r>
  <r>
    <s v="ID4484"/>
    <d v="2027-04-11T00:00:00"/>
    <x v="2"/>
    <x v="0"/>
    <s v="Y"/>
    <x v="0"/>
    <n v="92"/>
    <d v="1900-07-04T19:02:23"/>
    <n v="5"/>
    <x v="11"/>
    <d v="2027-04-11T00:00:00"/>
    <x v="2"/>
  </r>
  <r>
    <s v="ID4485"/>
    <d v="2027-04-12T00:00:00"/>
    <x v="3"/>
    <x v="3"/>
    <s v="Y"/>
    <x v="0"/>
    <n v="122"/>
    <d v="1900-07-04T20:02:23"/>
    <n v="3"/>
    <x v="11"/>
    <d v="2027-04-12T00:00:00"/>
    <x v="2"/>
  </r>
  <r>
    <s v="ID4486"/>
    <d v="2027-04-13T00:00:00"/>
    <x v="0"/>
    <x v="4"/>
    <s v="Y"/>
    <x v="0"/>
    <n v="11"/>
    <d v="1900-07-04T21:02:23"/>
    <n v="3"/>
    <x v="11"/>
    <d v="2027-04-13T00:00:00"/>
    <x v="2"/>
  </r>
  <r>
    <s v="ID4487"/>
    <d v="2027-04-14T00:00:00"/>
    <x v="0"/>
    <x v="1"/>
    <s v="Y"/>
    <x v="0"/>
    <n v="27"/>
    <d v="1900-07-04T22:02:23"/>
    <n v="3"/>
    <x v="11"/>
    <d v="2027-04-14T00:00:00"/>
    <x v="2"/>
  </r>
  <r>
    <s v="ID4488"/>
    <d v="2027-04-15T00:00:00"/>
    <x v="3"/>
    <x v="0"/>
    <s v="N"/>
    <x v="1"/>
    <s v=""/>
    <d v="1900-07-04T23:02:23"/>
    <s v=""/>
    <x v="11"/>
    <d v="2027-04-15T00:00:00"/>
    <x v="2"/>
  </r>
  <r>
    <s v="ID4489"/>
    <d v="2027-04-16T00:00:00"/>
    <x v="1"/>
    <x v="2"/>
    <s v="Y"/>
    <x v="0"/>
    <n v="17"/>
    <d v="1900-07-05T00:02:23"/>
    <n v="4"/>
    <x v="11"/>
    <d v="2027-04-16T00:00:00"/>
    <x v="2"/>
  </r>
  <r>
    <s v="ID4490"/>
    <d v="2027-04-17T00:00:00"/>
    <x v="3"/>
    <x v="2"/>
    <s v="Y"/>
    <x v="0"/>
    <n v="113"/>
    <d v="1900-07-05T01:02:23"/>
    <n v="3"/>
    <x v="11"/>
    <d v="2027-04-17T00:00:00"/>
    <x v="2"/>
  </r>
  <r>
    <s v="ID4491"/>
    <d v="2027-04-18T00:00:00"/>
    <x v="7"/>
    <x v="2"/>
    <s v="N"/>
    <x v="1"/>
    <s v=""/>
    <d v="1900-07-05T02:02:23"/>
    <s v=""/>
    <x v="11"/>
    <d v="2027-04-18T00:00:00"/>
    <x v="2"/>
  </r>
  <r>
    <s v="ID4492"/>
    <d v="2027-04-19T00:00:00"/>
    <x v="1"/>
    <x v="4"/>
    <s v="Y"/>
    <x v="0"/>
    <n v="101"/>
    <d v="1900-07-05T03:02:23"/>
    <n v="3"/>
    <x v="11"/>
    <d v="2027-04-19T00:00:00"/>
    <x v="2"/>
  </r>
  <r>
    <s v="ID4493"/>
    <d v="2027-04-20T00:00:00"/>
    <x v="1"/>
    <x v="0"/>
    <s v="Y"/>
    <x v="0"/>
    <n v="69"/>
    <d v="1900-07-05T04:02:23"/>
    <n v="1"/>
    <x v="11"/>
    <d v="2027-04-20T00:00:00"/>
    <x v="2"/>
  </r>
  <r>
    <s v="ID4494"/>
    <d v="2027-04-21T00:00:00"/>
    <x v="2"/>
    <x v="1"/>
    <s v="Y"/>
    <x v="0"/>
    <n v="24"/>
    <d v="1900-07-05T05:02:23"/>
    <n v="3"/>
    <x v="11"/>
    <d v="2027-04-21T00:00:00"/>
    <x v="2"/>
  </r>
  <r>
    <s v="ID4495"/>
    <d v="2027-04-22T00:00:00"/>
    <x v="1"/>
    <x v="1"/>
    <s v="Y"/>
    <x v="0"/>
    <n v="84"/>
    <d v="1900-07-05T06:02:23"/>
    <n v="4"/>
    <x v="11"/>
    <d v="2027-04-22T00:00:00"/>
    <x v="2"/>
  </r>
  <r>
    <s v="ID4496"/>
    <d v="2027-04-23T00:00:00"/>
    <x v="3"/>
    <x v="1"/>
    <s v="N"/>
    <x v="1"/>
    <s v=""/>
    <d v="1900-07-05T07:02:23"/>
    <s v=""/>
    <x v="11"/>
    <d v="2027-04-23T00:00:00"/>
    <x v="2"/>
  </r>
  <r>
    <s v="ID4497"/>
    <d v="2027-04-24T00:00:00"/>
    <x v="0"/>
    <x v="2"/>
    <s v="N"/>
    <x v="1"/>
    <s v=""/>
    <d v="1900-07-05T08:02:23"/>
    <s v=""/>
    <x v="11"/>
    <d v="2027-04-24T00:00:00"/>
    <x v="2"/>
  </r>
  <r>
    <s v="ID4498"/>
    <d v="2027-04-25T00:00:00"/>
    <x v="0"/>
    <x v="1"/>
    <s v="N"/>
    <x v="1"/>
    <s v=""/>
    <d v="1900-07-05T09:02:23"/>
    <s v=""/>
    <x v="11"/>
    <d v="2027-04-25T00:00:00"/>
    <x v="2"/>
  </r>
  <r>
    <s v="ID4499"/>
    <d v="2027-04-26T00:00:00"/>
    <x v="6"/>
    <x v="4"/>
    <s v="Y"/>
    <x v="0"/>
    <n v="92"/>
    <d v="1900-07-05T10:02:23"/>
    <n v="3"/>
    <x v="11"/>
    <d v="2027-04-26T00:00:00"/>
    <x v="2"/>
  </r>
  <r>
    <s v="ID4500"/>
    <d v="2027-04-27T00:00:00"/>
    <x v="5"/>
    <x v="3"/>
    <s v="N"/>
    <x v="1"/>
    <s v=""/>
    <d v="1900-07-05T11:02:23"/>
    <s v=""/>
    <x v="11"/>
    <d v="2027-04-27T00:00:00"/>
    <x v="2"/>
  </r>
  <r>
    <s v="ID4501"/>
    <d v="2027-04-28T00:00:00"/>
    <x v="2"/>
    <x v="2"/>
    <s v="N"/>
    <x v="1"/>
    <s v=""/>
    <d v="1900-07-05T12:02:23"/>
    <s v=""/>
    <x v="11"/>
    <d v="2027-04-28T00:00:00"/>
    <x v="2"/>
  </r>
  <r>
    <s v="ID4502"/>
    <d v="2027-04-29T00:00:00"/>
    <x v="0"/>
    <x v="4"/>
    <s v="Y"/>
    <x v="0"/>
    <n v="114"/>
    <d v="1900-07-05T13:02:23"/>
    <n v="2"/>
    <x v="11"/>
    <d v="2027-04-29T00:00:00"/>
    <x v="2"/>
  </r>
  <r>
    <s v="ID4503"/>
    <d v="2027-04-30T00:00:00"/>
    <x v="0"/>
    <x v="2"/>
    <s v="Y"/>
    <x v="0"/>
    <n v="109"/>
    <d v="1900-07-05T14:02:23"/>
    <n v="3"/>
    <x v="11"/>
    <d v="2027-04-30T00:00:00"/>
    <x v="2"/>
  </r>
  <r>
    <s v="ID4504"/>
    <d v="2027-05-01T00:00:00"/>
    <x v="0"/>
    <x v="1"/>
    <s v="Y"/>
    <x v="0"/>
    <n v="89"/>
    <d v="1900-07-05T15:02:23"/>
    <n v="3"/>
    <x v="11"/>
    <d v="2027-05-01T00:00:00"/>
    <x v="2"/>
  </r>
  <r>
    <s v="ID4505"/>
    <d v="2027-05-02T00:00:00"/>
    <x v="7"/>
    <x v="2"/>
    <s v="Y"/>
    <x v="0"/>
    <n v="124"/>
    <d v="1900-07-05T16:02:23"/>
    <n v="3"/>
    <x v="11"/>
    <d v="2027-05-02T00:00:00"/>
    <x v="2"/>
  </r>
  <r>
    <s v="ID4506"/>
    <d v="2027-05-03T00:00:00"/>
    <x v="6"/>
    <x v="4"/>
    <s v="Y"/>
    <x v="0"/>
    <n v="43"/>
    <d v="1900-07-05T17:02:23"/>
    <n v="5"/>
    <x v="11"/>
    <d v="2027-05-03T00:00:00"/>
    <x v="2"/>
  </r>
  <r>
    <s v="ID4507"/>
    <d v="2027-05-04T00:00:00"/>
    <x v="7"/>
    <x v="0"/>
    <s v="Y"/>
    <x v="0"/>
    <n v="110"/>
    <d v="1900-07-05T18:02:23"/>
    <n v="5"/>
    <x v="11"/>
    <d v="2027-05-04T00:00:00"/>
    <x v="2"/>
  </r>
  <r>
    <s v="ID4508"/>
    <d v="2027-05-05T00:00:00"/>
    <x v="1"/>
    <x v="4"/>
    <s v="Y"/>
    <x v="0"/>
    <n v="31"/>
    <d v="1900-07-05T19:02:23"/>
    <n v="4"/>
    <x v="11"/>
    <d v="2027-05-05T00:00:00"/>
    <x v="2"/>
  </r>
  <r>
    <s v="ID4509"/>
    <d v="2027-05-06T00:00:00"/>
    <x v="2"/>
    <x v="2"/>
    <s v="N"/>
    <x v="1"/>
    <s v=""/>
    <d v="1900-07-05T20:02:23"/>
    <s v=""/>
    <x v="11"/>
    <d v="2027-05-06T00:00:00"/>
    <x v="2"/>
  </r>
  <r>
    <s v="ID4510"/>
    <d v="2027-05-07T00:00:00"/>
    <x v="0"/>
    <x v="3"/>
    <s v="N"/>
    <x v="1"/>
    <s v=""/>
    <d v="1900-07-05T21:02:23"/>
    <s v=""/>
    <x v="11"/>
    <d v="2027-05-07T00:00:00"/>
    <x v="2"/>
  </r>
  <r>
    <s v="ID4511"/>
    <d v="2027-05-08T00:00:00"/>
    <x v="0"/>
    <x v="4"/>
    <s v="Y"/>
    <x v="0"/>
    <n v="17"/>
    <d v="1900-07-05T22:02:23"/>
    <n v="3"/>
    <x v="11"/>
    <d v="2027-05-08T00:00:00"/>
    <x v="2"/>
  </r>
  <r>
    <s v="ID4512"/>
    <d v="2027-05-09T00:00:00"/>
    <x v="1"/>
    <x v="0"/>
    <s v="Y"/>
    <x v="0"/>
    <n v="111"/>
    <d v="1900-07-05T23:02:23"/>
    <n v="3"/>
    <x v="11"/>
    <d v="2027-05-09T00:00:00"/>
    <x v="2"/>
  </r>
  <r>
    <s v="ID4513"/>
    <d v="2027-05-10T00:00:00"/>
    <x v="0"/>
    <x v="3"/>
    <s v="Y"/>
    <x v="0"/>
    <n v="10"/>
    <d v="1900-07-06T00:02:23"/>
    <n v="2"/>
    <x v="11"/>
    <d v="2027-05-10T00:00:00"/>
    <x v="2"/>
  </r>
  <r>
    <s v="ID4514"/>
    <d v="2027-05-11T00:00:00"/>
    <x v="2"/>
    <x v="0"/>
    <s v="Y"/>
    <x v="0"/>
    <n v="121"/>
    <d v="1900-07-06T01:02:23"/>
    <n v="1"/>
    <x v="11"/>
    <d v="2027-05-11T00:00:00"/>
    <x v="2"/>
  </r>
  <r>
    <s v="ID4515"/>
    <d v="2027-05-12T00:00:00"/>
    <x v="7"/>
    <x v="2"/>
    <s v="Y"/>
    <x v="0"/>
    <n v="114"/>
    <d v="1900-07-06T02:02:23"/>
    <n v="4"/>
    <x v="11"/>
    <d v="2027-05-12T00:00:00"/>
    <x v="2"/>
  </r>
  <r>
    <s v="ID4516"/>
    <d v="2027-05-13T00:00:00"/>
    <x v="3"/>
    <x v="1"/>
    <s v="Y"/>
    <x v="0"/>
    <n v="49"/>
    <d v="1900-07-06T03:02:23"/>
    <n v="4"/>
    <x v="11"/>
    <d v="2027-05-13T00:00:00"/>
    <x v="2"/>
  </r>
  <r>
    <s v="ID4517"/>
    <d v="2027-05-14T00:00:00"/>
    <x v="3"/>
    <x v="3"/>
    <s v="Y"/>
    <x v="0"/>
    <n v="114"/>
    <d v="1900-07-06T04:02:23"/>
    <n v="1"/>
    <x v="11"/>
    <d v="2027-05-14T00:00:00"/>
    <x v="2"/>
  </r>
  <r>
    <s v="ID4518"/>
    <d v="2027-05-15T00:00:00"/>
    <x v="4"/>
    <x v="4"/>
    <s v="Y"/>
    <x v="0"/>
    <n v="75"/>
    <d v="1900-07-06T05:02:23"/>
    <n v="3"/>
    <x v="11"/>
    <d v="2027-05-15T00:00:00"/>
    <x v="2"/>
  </r>
  <r>
    <s v="ID4519"/>
    <d v="2027-05-16T00:00:00"/>
    <x v="4"/>
    <x v="2"/>
    <s v="Y"/>
    <x v="1"/>
    <n v="42"/>
    <d v="1900-07-06T06:02:23"/>
    <n v="5"/>
    <x v="11"/>
    <d v="2027-05-16T00:00:00"/>
    <x v="2"/>
  </r>
  <r>
    <s v="ID4520"/>
    <d v="2027-05-17T00:00:00"/>
    <x v="3"/>
    <x v="2"/>
    <s v="Y"/>
    <x v="0"/>
    <n v="95"/>
    <d v="1900-07-06T07:02:23"/>
    <n v="3"/>
    <x v="11"/>
    <d v="2027-05-17T00:00:00"/>
    <x v="2"/>
  </r>
  <r>
    <s v="ID4521"/>
    <d v="2027-05-18T00:00:00"/>
    <x v="2"/>
    <x v="3"/>
    <s v="Y"/>
    <x v="0"/>
    <n v="88"/>
    <d v="1900-07-06T08:02:23"/>
    <n v="3"/>
    <x v="11"/>
    <d v="2027-05-18T00:00:00"/>
    <x v="2"/>
  </r>
  <r>
    <s v="ID4522"/>
    <d v="2027-05-19T00:00:00"/>
    <x v="5"/>
    <x v="1"/>
    <s v="Y"/>
    <x v="0"/>
    <n v="51"/>
    <d v="1900-07-06T09:02:23"/>
    <n v="3"/>
    <x v="11"/>
    <d v="2027-05-19T00:00:00"/>
    <x v="2"/>
  </r>
  <r>
    <s v="ID4523"/>
    <d v="2027-05-20T00:00:00"/>
    <x v="6"/>
    <x v="0"/>
    <s v="Y"/>
    <x v="0"/>
    <n v="28"/>
    <d v="1900-07-06T10:02:23"/>
    <n v="1"/>
    <x v="11"/>
    <d v="2027-05-20T00:00:00"/>
    <x v="2"/>
  </r>
  <r>
    <s v="ID4524"/>
    <d v="2027-05-21T00:00:00"/>
    <x v="0"/>
    <x v="2"/>
    <s v="Y"/>
    <x v="1"/>
    <n v="86"/>
    <d v="1900-07-06T11:02:23"/>
    <n v="4"/>
    <x v="11"/>
    <d v="2027-05-21T00:00:00"/>
    <x v="2"/>
  </r>
  <r>
    <s v="ID4525"/>
    <d v="2027-05-22T00:00:00"/>
    <x v="0"/>
    <x v="0"/>
    <s v="Y"/>
    <x v="1"/>
    <n v="60"/>
    <d v="1900-07-06T12:02:23"/>
    <n v="4"/>
    <x v="11"/>
    <d v="2027-05-22T00:00:00"/>
    <x v="2"/>
  </r>
  <r>
    <s v="ID4526"/>
    <d v="2027-05-23T00:00:00"/>
    <x v="5"/>
    <x v="4"/>
    <s v="Y"/>
    <x v="0"/>
    <n v="60"/>
    <d v="1900-07-06T13:02:23"/>
    <n v="2"/>
    <x v="11"/>
    <d v="2027-05-23T00:00:00"/>
    <x v="2"/>
  </r>
  <r>
    <s v="ID4527"/>
    <d v="2027-05-24T00:00:00"/>
    <x v="7"/>
    <x v="2"/>
    <s v="Y"/>
    <x v="0"/>
    <n v="63"/>
    <d v="1900-07-06T14:02:23"/>
    <n v="4"/>
    <x v="11"/>
    <d v="2027-05-24T00:00:00"/>
    <x v="2"/>
  </r>
  <r>
    <s v="ID4528"/>
    <d v="2027-05-25T00:00:00"/>
    <x v="5"/>
    <x v="1"/>
    <s v="Y"/>
    <x v="0"/>
    <n v="23"/>
    <d v="1900-07-06T15:02:23"/>
    <n v="4"/>
    <x v="11"/>
    <d v="2027-05-25T00:00:00"/>
    <x v="2"/>
  </r>
  <r>
    <s v="ID4529"/>
    <d v="2027-05-26T00:00:00"/>
    <x v="3"/>
    <x v="1"/>
    <s v="N"/>
    <x v="1"/>
    <s v=""/>
    <d v="1900-07-06T16:02:23"/>
    <s v=""/>
    <x v="11"/>
    <d v="2027-05-26T00:00:00"/>
    <x v="2"/>
  </r>
  <r>
    <s v="ID4530"/>
    <d v="2027-05-27T00:00:00"/>
    <x v="1"/>
    <x v="4"/>
    <s v="Y"/>
    <x v="0"/>
    <n v="100"/>
    <d v="1900-07-06T17:02:23"/>
    <n v="4"/>
    <x v="11"/>
    <d v="2027-05-27T00:00:00"/>
    <x v="2"/>
  </r>
  <r>
    <s v="ID4531"/>
    <d v="2027-05-28T00:00:00"/>
    <x v="4"/>
    <x v="3"/>
    <s v="Y"/>
    <x v="0"/>
    <n v="105"/>
    <d v="1900-07-06T18:02:23"/>
    <n v="4"/>
    <x v="11"/>
    <d v="2027-05-28T00:00:00"/>
    <x v="2"/>
  </r>
  <r>
    <s v="ID4532"/>
    <d v="2027-05-29T00:00:00"/>
    <x v="3"/>
    <x v="1"/>
    <s v="Y"/>
    <x v="0"/>
    <n v="29"/>
    <d v="1900-07-06T19:02:23"/>
    <n v="4"/>
    <x v="11"/>
    <d v="2027-05-29T00:00:00"/>
    <x v="2"/>
  </r>
  <r>
    <s v="ID4533"/>
    <d v="2027-05-30T00:00:00"/>
    <x v="1"/>
    <x v="3"/>
    <s v="N"/>
    <x v="1"/>
    <s v=""/>
    <d v="1900-07-06T20:02:23"/>
    <s v=""/>
    <x v="11"/>
    <d v="2027-05-30T00:00:00"/>
    <x v="2"/>
  </r>
  <r>
    <s v="ID4534"/>
    <d v="2027-05-31T00:00:00"/>
    <x v="2"/>
    <x v="2"/>
    <s v="Y"/>
    <x v="1"/>
    <n v="98"/>
    <d v="1900-07-06T21:02:23"/>
    <n v="2"/>
    <x v="11"/>
    <d v="2027-05-31T00:00:00"/>
    <x v="2"/>
  </r>
  <r>
    <s v="ID4535"/>
    <d v="2027-06-01T00:00:00"/>
    <x v="7"/>
    <x v="0"/>
    <s v="Y"/>
    <x v="0"/>
    <n v="108"/>
    <d v="1900-07-06T22:02:23"/>
    <n v="4"/>
    <x v="11"/>
    <d v="2027-06-01T00:00:00"/>
    <x v="2"/>
  </r>
  <r>
    <s v="ID4536"/>
    <d v="2027-06-02T00:00:00"/>
    <x v="1"/>
    <x v="2"/>
    <s v="N"/>
    <x v="1"/>
    <s v=""/>
    <d v="1900-07-06T23:02:23"/>
    <s v=""/>
    <x v="11"/>
    <d v="2027-06-02T00:00:00"/>
    <x v="2"/>
  </r>
  <r>
    <s v="ID4537"/>
    <d v="2027-06-03T00:00:00"/>
    <x v="2"/>
    <x v="0"/>
    <s v="Y"/>
    <x v="0"/>
    <n v="116"/>
    <d v="1900-07-07T00:02:23"/>
    <n v="5"/>
    <x v="11"/>
    <d v="2027-06-03T00:00:00"/>
    <x v="2"/>
  </r>
  <r>
    <s v="ID4538"/>
    <d v="2027-06-04T00:00:00"/>
    <x v="2"/>
    <x v="4"/>
    <s v="Y"/>
    <x v="0"/>
    <n v="78"/>
    <d v="1900-07-07T01:02:23"/>
    <n v="4"/>
    <x v="11"/>
    <d v="2027-06-04T00:00:00"/>
    <x v="2"/>
  </r>
  <r>
    <s v="ID4539"/>
    <d v="2027-06-05T00:00:00"/>
    <x v="0"/>
    <x v="2"/>
    <s v="N"/>
    <x v="1"/>
    <s v=""/>
    <d v="1900-07-07T02:02:23"/>
    <s v=""/>
    <x v="11"/>
    <d v="2027-06-05T00:00:00"/>
    <x v="3"/>
  </r>
  <r>
    <s v="ID4540"/>
    <d v="2027-06-06T00:00:00"/>
    <x v="3"/>
    <x v="2"/>
    <s v="Y"/>
    <x v="0"/>
    <n v="81"/>
    <d v="1900-07-07T03:02:23"/>
    <n v="3"/>
    <x v="11"/>
    <d v="2027-06-06T00:00:00"/>
    <x v="3"/>
  </r>
  <r>
    <s v="ID4541"/>
    <d v="2027-06-07T00:00:00"/>
    <x v="0"/>
    <x v="4"/>
    <s v="Y"/>
    <x v="0"/>
    <n v="84"/>
    <d v="1900-07-07T04:02:23"/>
    <n v="2"/>
    <x v="11"/>
    <d v="2027-06-07T00:00:00"/>
    <x v="3"/>
  </r>
  <r>
    <s v="ID4542"/>
    <d v="2027-06-08T00:00:00"/>
    <x v="2"/>
    <x v="0"/>
    <s v="Y"/>
    <x v="0"/>
    <n v="24"/>
    <d v="1900-07-07T05:02:23"/>
    <n v="4"/>
    <x v="11"/>
    <d v="2027-06-08T00:00:00"/>
    <x v="3"/>
  </r>
  <r>
    <s v="ID4543"/>
    <d v="2027-06-09T00:00:00"/>
    <x v="7"/>
    <x v="4"/>
    <s v="Y"/>
    <x v="0"/>
    <n v="114"/>
    <d v="1900-07-07T06:02:23"/>
    <n v="3"/>
    <x v="11"/>
    <d v="2027-06-09T00:00:00"/>
    <x v="3"/>
  </r>
  <r>
    <s v="ID4544"/>
    <d v="2027-06-10T00:00:00"/>
    <x v="0"/>
    <x v="0"/>
    <s v="N"/>
    <x v="1"/>
    <s v=""/>
    <d v="1900-07-07T07:02:23"/>
    <s v=""/>
    <x v="11"/>
    <d v="2027-06-10T00:00:00"/>
    <x v="3"/>
  </r>
  <r>
    <s v="ID4545"/>
    <d v="2027-06-11T00:00:00"/>
    <x v="3"/>
    <x v="0"/>
    <s v="Y"/>
    <x v="1"/>
    <n v="32"/>
    <d v="1900-07-07T08:02:23"/>
    <n v="5"/>
    <x v="11"/>
    <d v="2027-06-11T00:00:00"/>
    <x v="3"/>
  </r>
  <r>
    <s v="ID4546"/>
    <d v="2027-06-12T00:00:00"/>
    <x v="6"/>
    <x v="0"/>
    <s v="Y"/>
    <x v="0"/>
    <n v="16"/>
    <d v="1900-07-07T09:02:23"/>
    <n v="4"/>
    <x v="11"/>
    <d v="2027-06-12T00:00:00"/>
    <x v="3"/>
  </r>
  <r>
    <s v="ID4547"/>
    <d v="2027-06-13T00:00:00"/>
    <x v="4"/>
    <x v="3"/>
    <s v="Y"/>
    <x v="1"/>
    <n v="104"/>
    <d v="1900-07-07T10:02:23"/>
    <n v="5"/>
    <x v="11"/>
    <d v="2027-06-13T00:00:00"/>
    <x v="3"/>
  </r>
  <r>
    <s v="ID4548"/>
    <d v="2027-06-14T00:00:00"/>
    <x v="2"/>
    <x v="1"/>
    <s v="Y"/>
    <x v="0"/>
    <n v="40"/>
    <d v="1900-07-07T11:02:23"/>
    <n v="3"/>
    <x v="11"/>
    <d v="2027-06-14T00:00:00"/>
    <x v="3"/>
  </r>
  <r>
    <s v="ID4549"/>
    <d v="2027-06-15T00:00:00"/>
    <x v="5"/>
    <x v="0"/>
    <s v="Y"/>
    <x v="0"/>
    <n v="80"/>
    <d v="1900-07-07T12:02:23"/>
    <n v="4"/>
    <x v="11"/>
    <d v="2027-06-15T00:00:00"/>
    <x v="3"/>
  </r>
  <r>
    <s v="ID4550"/>
    <d v="2027-06-16T00:00:00"/>
    <x v="4"/>
    <x v="2"/>
    <s v="Y"/>
    <x v="0"/>
    <n v="88"/>
    <d v="1900-07-07T13:02:23"/>
    <n v="4"/>
    <x v="11"/>
    <d v="2027-06-16T00:00:00"/>
    <x v="3"/>
  </r>
  <r>
    <s v="ID4551"/>
    <d v="2027-06-17T00:00:00"/>
    <x v="5"/>
    <x v="3"/>
    <s v="Y"/>
    <x v="0"/>
    <n v="86"/>
    <d v="1900-07-07T14:02:23"/>
    <n v="3"/>
    <x v="11"/>
    <d v="2027-06-17T00:00:00"/>
    <x v="3"/>
  </r>
  <r>
    <s v="ID4552"/>
    <d v="2027-06-18T00:00:00"/>
    <x v="6"/>
    <x v="4"/>
    <s v="Y"/>
    <x v="0"/>
    <n v="57"/>
    <d v="1900-07-07T15:02:23"/>
    <n v="4"/>
    <x v="11"/>
    <d v="2027-06-18T00:00:00"/>
    <x v="3"/>
  </r>
  <r>
    <s v="ID4553"/>
    <d v="2027-06-19T00:00:00"/>
    <x v="4"/>
    <x v="0"/>
    <s v="Y"/>
    <x v="0"/>
    <n v="96"/>
    <d v="1900-07-07T16:02:23"/>
    <n v="5"/>
    <x v="11"/>
    <d v="2027-06-19T00:00:00"/>
    <x v="3"/>
  </r>
  <r>
    <s v="ID4554"/>
    <d v="2027-06-20T00:00:00"/>
    <x v="4"/>
    <x v="1"/>
    <s v="Y"/>
    <x v="0"/>
    <n v="72"/>
    <d v="1900-07-07T17:02:23"/>
    <n v="2"/>
    <x v="11"/>
    <d v="2027-06-20T00:00:00"/>
    <x v="3"/>
  </r>
  <r>
    <s v="ID4555"/>
    <d v="2027-06-21T00:00:00"/>
    <x v="4"/>
    <x v="3"/>
    <s v="Y"/>
    <x v="0"/>
    <n v="37"/>
    <d v="1900-07-07T18:02:23"/>
    <n v="5"/>
    <x v="11"/>
    <d v="2027-06-21T00:00:00"/>
    <x v="3"/>
  </r>
  <r>
    <s v="ID4556"/>
    <d v="2027-06-22T00:00:00"/>
    <x v="4"/>
    <x v="1"/>
    <s v="N"/>
    <x v="1"/>
    <s v=""/>
    <d v="1900-07-07T19:02:23"/>
    <s v=""/>
    <x v="11"/>
    <d v="2027-06-22T00:00:00"/>
    <x v="3"/>
  </r>
  <r>
    <s v="ID4557"/>
    <d v="2027-06-23T00:00:00"/>
    <x v="6"/>
    <x v="1"/>
    <s v="Y"/>
    <x v="0"/>
    <n v="37"/>
    <d v="1900-07-07T20:02:23"/>
    <n v="1"/>
    <x v="11"/>
    <d v="2027-06-23T00:00:00"/>
    <x v="3"/>
  </r>
  <r>
    <s v="ID4558"/>
    <d v="2027-06-24T00:00:00"/>
    <x v="1"/>
    <x v="4"/>
    <s v="Y"/>
    <x v="0"/>
    <n v="10"/>
    <d v="1900-07-07T21:02:23"/>
    <n v="5"/>
    <x v="11"/>
    <d v="2027-06-24T00:00:00"/>
    <x v="3"/>
  </r>
  <r>
    <s v="ID4559"/>
    <d v="2027-06-25T00:00:00"/>
    <x v="0"/>
    <x v="3"/>
    <s v="N"/>
    <x v="1"/>
    <s v=""/>
    <d v="1900-07-07T22:02:23"/>
    <s v=""/>
    <x v="11"/>
    <d v="2027-06-25T00:00:00"/>
    <x v="3"/>
  </r>
  <r>
    <s v="ID4560"/>
    <d v="2027-06-26T00:00:00"/>
    <x v="7"/>
    <x v="1"/>
    <s v="Y"/>
    <x v="0"/>
    <n v="120"/>
    <d v="1900-07-07T23:02:23"/>
    <n v="3"/>
    <x v="11"/>
    <d v="2027-06-26T00:00:00"/>
    <x v="3"/>
  </r>
  <r>
    <s v="ID4561"/>
    <d v="2027-06-27T00:00:00"/>
    <x v="1"/>
    <x v="0"/>
    <s v="Y"/>
    <x v="0"/>
    <n v="95"/>
    <d v="1900-07-08T00:02:23"/>
    <n v="4"/>
    <x v="11"/>
    <d v="2027-06-27T00:00:00"/>
    <x v="3"/>
  </r>
  <r>
    <s v="ID4562"/>
    <d v="2027-06-28T00:00:00"/>
    <x v="4"/>
    <x v="1"/>
    <s v="Y"/>
    <x v="0"/>
    <n v="74"/>
    <d v="1900-07-08T01:02:23"/>
    <n v="3"/>
    <x v="11"/>
    <d v="2027-06-28T00:00:00"/>
    <x v="3"/>
  </r>
  <r>
    <s v="ID4563"/>
    <d v="2027-06-29T00:00:00"/>
    <x v="0"/>
    <x v="0"/>
    <s v="N"/>
    <x v="1"/>
    <s v=""/>
    <d v="1900-07-08T02:02:23"/>
    <s v=""/>
    <x v="11"/>
    <d v="2027-06-29T00:00:00"/>
    <x v="3"/>
  </r>
  <r>
    <s v="ID4564"/>
    <d v="2027-06-30T00:00:00"/>
    <x v="0"/>
    <x v="4"/>
    <s v="N"/>
    <x v="1"/>
    <s v=""/>
    <d v="1900-07-08T03:02:23"/>
    <s v=""/>
    <x v="11"/>
    <d v="2027-06-30T00:00:00"/>
    <x v="3"/>
  </r>
  <r>
    <s v="ID4565"/>
    <d v="2027-07-01T00:00:00"/>
    <x v="2"/>
    <x v="1"/>
    <s v="Y"/>
    <x v="0"/>
    <n v="77"/>
    <d v="1900-07-08T04:02:23"/>
    <n v="3"/>
    <x v="11"/>
    <d v="2027-07-01T00:00:00"/>
    <x v="3"/>
  </r>
  <r>
    <s v="ID4566"/>
    <d v="2027-07-02T00:00:00"/>
    <x v="5"/>
    <x v="1"/>
    <s v="Y"/>
    <x v="0"/>
    <n v="50"/>
    <d v="1900-07-08T05:02:23"/>
    <n v="4"/>
    <x v="11"/>
    <d v="2027-07-02T00:00:00"/>
    <x v="3"/>
  </r>
  <r>
    <s v="ID4567"/>
    <d v="2027-07-03T00:00:00"/>
    <x v="0"/>
    <x v="2"/>
    <s v="Y"/>
    <x v="0"/>
    <n v="94"/>
    <d v="1900-07-08T06:02:23"/>
    <n v="3"/>
    <x v="11"/>
    <d v="2027-07-03T00:00:00"/>
    <x v="3"/>
  </r>
  <r>
    <s v="ID4568"/>
    <d v="2027-07-04T00:00:00"/>
    <x v="1"/>
    <x v="1"/>
    <s v="Y"/>
    <x v="0"/>
    <n v="109"/>
    <d v="1900-07-08T07:02:23"/>
    <n v="2"/>
    <x v="11"/>
    <d v="2027-07-04T00:00:00"/>
    <x v="3"/>
  </r>
  <r>
    <s v="ID4569"/>
    <d v="2027-07-05T00:00:00"/>
    <x v="7"/>
    <x v="0"/>
    <s v="Y"/>
    <x v="0"/>
    <n v="30"/>
    <d v="1900-07-08T08:02:23"/>
    <n v="1"/>
    <x v="11"/>
    <d v="2027-07-05T00:00:00"/>
    <x v="3"/>
  </r>
  <r>
    <s v="ID4570"/>
    <d v="2027-07-06T00:00:00"/>
    <x v="5"/>
    <x v="3"/>
    <s v="Y"/>
    <x v="0"/>
    <n v="124"/>
    <d v="1900-07-08T09:02:23"/>
    <n v="4"/>
    <x v="11"/>
    <d v="2027-07-06T00:00:00"/>
    <x v="3"/>
  </r>
  <r>
    <s v="ID4571"/>
    <d v="2027-07-07T00:00:00"/>
    <x v="1"/>
    <x v="1"/>
    <s v="N"/>
    <x v="1"/>
    <s v=""/>
    <d v="1900-07-08T10:02:23"/>
    <s v=""/>
    <x v="11"/>
    <d v="2027-07-07T00:00:00"/>
    <x v="3"/>
  </r>
  <r>
    <s v="ID4572"/>
    <d v="2027-07-08T00:00:00"/>
    <x v="0"/>
    <x v="0"/>
    <s v="N"/>
    <x v="1"/>
    <s v=""/>
    <d v="1900-07-08T11:02:23"/>
    <s v=""/>
    <x v="11"/>
    <d v="2027-07-08T00:00:00"/>
    <x v="3"/>
  </r>
  <r>
    <s v="ID4573"/>
    <d v="2027-07-09T00:00:00"/>
    <x v="5"/>
    <x v="4"/>
    <s v="Y"/>
    <x v="0"/>
    <n v="114"/>
    <d v="1900-07-08T12:02:23"/>
    <n v="3"/>
    <x v="11"/>
    <d v="2027-07-09T00:00:00"/>
    <x v="3"/>
  </r>
  <r>
    <s v="ID4574"/>
    <d v="2027-07-10T00:00:00"/>
    <x v="3"/>
    <x v="1"/>
    <s v="Y"/>
    <x v="0"/>
    <n v="32"/>
    <d v="1900-07-08T13:02:23"/>
    <n v="4"/>
    <x v="11"/>
    <d v="2027-07-10T00:00:00"/>
    <x v="3"/>
  </r>
  <r>
    <s v="ID4575"/>
    <d v="2027-07-11T00:00:00"/>
    <x v="6"/>
    <x v="0"/>
    <s v="Y"/>
    <x v="0"/>
    <n v="75"/>
    <d v="1900-07-08T14:02:23"/>
    <n v="4"/>
    <x v="11"/>
    <d v="2027-07-11T00:00:00"/>
    <x v="3"/>
  </r>
  <r>
    <s v="ID4576"/>
    <d v="2027-07-12T00:00:00"/>
    <x v="7"/>
    <x v="0"/>
    <s v="Y"/>
    <x v="1"/>
    <n v="109"/>
    <d v="1900-07-08T15:02:23"/>
    <n v="2"/>
    <x v="11"/>
    <d v="2027-07-12T00:00:00"/>
    <x v="3"/>
  </r>
  <r>
    <s v="ID4577"/>
    <d v="2027-07-13T00:00:00"/>
    <x v="6"/>
    <x v="4"/>
    <s v="Y"/>
    <x v="0"/>
    <n v="116"/>
    <d v="1900-07-08T16:02:23"/>
    <n v="3"/>
    <x v="11"/>
    <d v="2027-07-13T00:00:00"/>
    <x v="3"/>
  </r>
  <r>
    <s v="ID4578"/>
    <d v="2027-07-14T00:00:00"/>
    <x v="7"/>
    <x v="1"/>
    <s v="Y"/>
    <x v="0"/>
    <n v="26"/>
    <d v="1900-07-08T17:02:23"/>
    <n v="3"/>
    <x v="11"/>
    <d v="2027-07-14T00:00:00"/>
    <x v="3"/>
  </r>
  <r>
    <s v="ID4579"/>
    <d v="2027-07-15T00:00:00"/>
    <x v="5"/>
    <x v="3"/>
    <s v="Y"/>
    <x v="0"/>
    <n v="67"/>
    <d v="1900-07-08T18:02:23"/>
    <n v="4"/>
    <x v="11"/>
    <d v="2027-07-15T00:00:00"/>
    <x v="3"/>
  </r>
  <r>
    <s v="ID4580"/>
    <d v="2027-07-16T00:00:00"/>
    <x v="2"/>
    <x v="3"/>
    <s v="Y"/>
    <x v="1"/>
    <n v="58"/>
    <d v="1900-07-08T19:02:23"/>
    <n v="4"/>
    <x v="11"/>
    <d v="2027-07-16T00:00:00"/>
    <x v="3"/>
  </r>
  <r>
    <s v="ID4581"/>
    <d v="2027-07-17T00:00:00"/>
    <x v="2"/>
    <x v="4"/>
    <s v="Y"/>
    <x v="0"/>
    <n v="20"/>
    <d v="1900-07-08T20:02:23"/>
    <n v="2"/>
    <x v="11"/>
    <d v="2027-07-17T00:00:00"/>
    <x v="3"/>
  </r>
  <r>
    <s v="ID4582"/>
    <d v="2027-07-18T00:00:00"/>
    <x v="4"/>
    <x v="1"/>
    <s v="Y"/>
    <x v="0"/>
    <n v="115"/>
    <d v="1900-07-08T21:02:23"/>
    <n v="1"/>
    <x v="11"/>
    <d v="2027-07-18T00:00:00"/>
    <x v="3"/>
  </r>
  <r>
    <s v="ID4583"/>
    <d v="2027-07-19T00:00:00"/>
    <x v="2"/>
    <x v="3"/>
    <s v="Y"/>
    <x v="1"/>
    <n v="35"/>
    <d v="1900-07-08T22:02:23"/>
    <n v="4"/>
    <x v="11"/>
    <d v="2027-07-19T00:00:00"/>
    <x v="3"/>
  </r>
  <r>
    <s v="ID4584"/>
    <d v="2027-07-20T00:00:00"/>
    <x v="1"/>
    <x v="1"/>
    <s v="Y"/>
    <x v="0"/>
    <n v="36"/>
    <d v="1900-07-08T23:02:23"/>
    <n v="4"/>
    <x v="11"/>
    <d v="2027-07-20T00:00:00"/>
    <x v="3"/>
  </r>
  <r>
    <s v="ID4585"/>
    <d v="2027-07-21T00:00:00"/>
    <x v="3"/>
    <x v="0"/>
    <s v="N"/>
    <x v="1"/>
    <s v=""/>
    <d v="1900-07-09T00:02:23"/>
    <s v=""/>
    <x v="11"/>
    <d v="2027-07-21T00:00:00"/>
    <x v="3"/>
  </r>
  <r>
    <s v="ID4586"/>
    <d v="2027-07-22T00:00:00"/>
    <x v="3"/>
    <x v="2"/>
    <s v="Y"/>
    <x v="0"/>
    <n v="62"/>
    <d v="1900-07-09T01:02:23"/>
    <n v="1"/>
    <x v="11"/>
    <d v="2027-07-22T00:00:00"/>
    <x v="3"/>
  </r>
  <r>
    <s v="ID4587"/>
    <d v="2027-07-23T00:00:00"/>
    <x v="7"/>
    <x v="3"/>
    <s v="Y"/>
    <x v="0"/>
    <n v="37"/>
    <d v="1900-07-09T02:02:23"/>
    <n v="3"/>
    <x v="11"/>
    <d v="2027-07-23T00:00:00"/>
    <x v="3"/>
  </r>
  <r>
    <s v="ID4588"/>
    <d v="2027-07-24T00:00:00"/>
    <x v="7"/>
    <x v="2"/>
    <s v="N"/>
    <x v="1"/>
    <s v=""/>
    <d v="1900-07-09T03:02:23"/>
    <s v=""/>
    <x v="11"/>
    <d v="2027-07-24T00:00:00"/>
    <x v="3"/>
  </r>
  <r>
    <s v="ID4589"/>
    <d v="2027-07-25T00:00:00"/>
    <x v="6"/>
    <x v="1"/>
    <s v="Y"/>
    <x v="0"/>
    <n v="124"/>
    <d v="1900-07-09T04:02:23"/>
    <n v="1"/>
    <x v="11"/>
    <d v="2027-07-25T00:00:00"/>
    <x v="3"/>
  </r>
  <r>
    <s v="ID4590"/>
    <d v="2027-07-26T00:00:00"/>
    <x v="5"/>
    <x v="3"/>
    <s v="Y"/>
    <x v="0"/>
    <n v="58"/>
    <d v="1900-07-09T05:02:23"/>
    <n v="5"/>
    <x v="11"/>
    <d v="2027-07-26T00:00:00"/>
    <x v="3"/>
  </r>
  <r>
    <s v="ID4591"/>
    <d v="2027-07-27T00:00:00"/>
    <x v="1"/>
    <x v="3"/>
    <s v="Y"/>
    <x v="0"/>
    <n v="77"/>
    <d v="1900-07-09T06:02:23"/>
    <n v="5"/>
    <x v="11"/>
    <d v="2027-07-27T00:00:00"/>
    <x v="3"/>
  </r>
  <r>
    <s v="ID4592"/>
    <d v="2027-07-28T00:00:00"/>
    <x v="4"/>
    <x v="1"/>
    <s v="Y"/>
    <x v="0"/>
    <n v="80"/>
    <d v="1900-07-09T07:02:23"/>
    <n v="4"/>
    <x v="11"/>
    <d v="2027-07-28T00:00:00"/>
    <x v="3"/>
  </r>
  <r>
    <s v="ID4593"/>
    <d v="2027-07-29T00:00:00"/>
    <x v="6"/>
    <x v="2"/>
    <s v="Y"/>
    <x v="0"/>
    <n v="51"/>
    <d v="1900-07-09T08:02:23"/>
    <n v="5"/>
    <x v="12"/>
    <d v="2027-07-29T00:00:00"/>
    <x v="4"/>
  </r>
  <r>
    <s v="ID4594"/>
    <d v="2027-07-30T00:00:00"/>
    <x v="6"/>
    <x v="4"/>
    <s v="Y"/>
    <x v="0"/>
    <n v="110"/>
    <d v="1900-07-09T09:02:23"/>
    <n v="3"/>
    <x v="12"/>
    <d v="2027-07-30T00:00:00"/>
    <x v="4"/>
  </r>
  <r>
    <s v="ID4595"/>
    <d v="2027-07-31T00:00:00"/>
    <x v="1"/>
    <x v="3"/>
    <s v="Y"/>
    <x v="0"/>
    <n v="112"/>
    <d v="1900-07-09T10:02:23"/>
    <n v="4"/>
    <x v="12"/>
    <d v="2027-07-31T00:00:00"/>
    <x v="4"/>
  </r>
  <r>
    <s v="ID4596"/>
    <d v="2027-08-01T00:00:00"/>
    <x v="7"/>
    <x v="1"/>
    <s v="Y"/>
    <x v="0"/>
    <n v="27"/>
    <d v="1900-07-09T11:02:23"/>
    <n v="5"/>
    <x v="12"/>
    <d v="2027-08-01T00:00:00"/>
    <x v="4"/>
  </r>
  <r>
    <s v="ID4597"/>
    <d v="2027-08-02T00:00:00"/>
    <x v="7"/>
    <x v="1"/>
    <s v="Y"/>
    <x v="0"/>
    <n v="53"/>
    <d v="1900-07-09T12:02:23"/>
    <n v="1"/>
    <x v="12"/>
    <d v="2027-08-02T00:00:00"/>
    <x v="4"/>
  </r>
  <r>
    <s v="ID4598"/>
    <d v="2027-08-03T00:00:00"/>
    <x v="5"/>
    <x v="1"/>
    <s v="Y"/>
    <x v="0"/>
    <n v="125"/>
    <d v="1900-07-09T13:02:23"/>
    <n v="3"/>
    <x v="12"/>
    <d v="2027-08-03T00:00:00"/>
    <x v="4"/>
  </r>
  <r>
    <s v="ID4599"/>
    <d v="2027-08-04T00:00:00"/>
    <x v="5"/>
    <x v="4"/>
    <s v="Y"/>
    <x v="0"/>
    <n v="13"/>
    <d v="1900-07-09T14:02:23"/>
    <n v="1"/>
    <x v="12"/>
    <d v="2027-08-04T00:00:00"/>
    <x v="4"/>
  </r>
  <r>
    <s v="ID4600"/>
    <d v="2027-08-05T00:00:00"/>
    <x v="5"/>
    <x v="0"/>
    <s v="Y"/>
    <x v="0"/>
    <n v="37"/>
    <d v="1900-07-09T15:02:23"/>
    <n v="4"/>
    <x v="12"/>
    <d v="2027-08-05T00:00:00"/>
    <x v="4"/>
  </r>
  <r>
    <s v="ID4601"/>
    <d v="2027-08-06T00:00:00"/>
    <x v="6"/>
    <x v="4"/>
    <s v="Y"/>
    <x v="0"/>
    <n v="84"/>
    <d v="1900-07-09T16:02:23"/>
    <n v="4"/>
    <x v="12"/>
    <d v="2027-08-06T00:00:00"/>
    <x v="4"/>
  </r>
  <r>
    <s v="ID4602"/>
    <d v="2027-08-07T00:00:00"/>
    <x v="3"/>
    <x v="1"/>
    <s v="N"/>
    <x v="1"/>
    <s v=""/>
    <d v="1900-07-09T17:02:23"/>
    <s v=""/>
    <x v="12"/>
    <d v="2027-08-07T00:00:00"/>
    <x v="4"/>
  </r>
  <r>
    <s v="ID4603"/>
    <d v="2027-08-08T00:00:00"/>
    <x v="6"/>
    <x v="4"/>
    <s v="N"/>
    <x v="1"/>
    <s v=""/>
    <d v="1900-07-09T18:02:23"/>
    <s v=""/>
    <x v="12"/>
    <d v="2027-08-08T00:00:00"/>
    <x v="4"/>
  </r>
  <r>
    <s v="ID4604"/>
    <d v="2027-08-09T00:00:00"/>
    <x v="5"/>
    <x v="3"/>
    <s v="Y"/>
    <x v="0"/>
    <n v="123"/>
    <d v="1900-07-09T19:02:23"/>
    <n v="3"/>
    <x v="12"/>
    <d v="2027-08-09T00:00:00"/>
    <x v="4"/>
  </r>
  <r>
    <s v="ID4605"/>
    <d v="2027-08-10T00:00:00"/>
    <x v="6"/>
    <x v="4"/>
    <s v="Y"/>
    <x v="1"/>
    <n v="51"/>
    <d v="1900-07-09T20:02:23"/>
    <n v="3"/>
    <x v="12"/>
    <d v="2027-08-10T00:00:00"/>
    <x v="4"/>
  </r>
  <r>
    <s v="ID4606"/>
    <d v="2027-08-11T00:00:00"/>
    <x v="3"/>
    <x v="3"/>
    <s v="Y"/>
    <x v="0"/>
    <n v="69"/>
    <d v="1900-07-09T21:02:23"/>
    <n v="1"/>
    <x v="12"/>
    <d v="2027-08-11T00:00:00"/>
    <x v="4"/>
  </r>
  <r>
    <s v="ID4607"/>
    <d v="2027-08-12T00:00:00"/>
    <x v="7"/>
    <x v="4"/>
    <s v="Y"/>
    <x v="0"/>
    <n v="80"/>
    <d v="1900-07-09T22:02:23"/>
    <n v="1"/>
    <x v="12"/>
    <d v="2027-08-12T00:00:00"/>
    <x v="4"/>
  </r>
  <r>
    <s v="ID4608"/>
    <d v="2027-08-13T00:00:00"/>
    <x v="3"/>
    <x v="2"/>
    <s v="Y"/>
    <x v="0"/>
    <n v="111"/>
    <d v="1900-07-09T23:02:23"/>
    <n v="5"/>
    <x v="12"/>
    <d v="2027-08-13T00:00:00"/>
    <x v="4"/>
  </r>
  <r>
    <s v="ID4609"/>
    <d v="2027-08-14T00:00:00"/>
    <x v="0"/>
    <x v="3"/>
    <s v="Y"/>
    <x v="0"/>
    <n v="26"/>
    <d v="1900-07-10T00:02:23"/>
    <n v="4"/>
    <x v="12"/>
    <d v="2027-08-14T00:00:00"/>
    <x v="4"/>
  </r>
  <r>
    <s v="ID4610"/>
    <d v="2027-08-15T00:00:00"/>
    <x v="7"/>
    <x v="3"/>
    <s v="Y"/>
    <x v="0"/>
    <n v="29"/>
    <d v="1900-07-10T01:02:23"/>
    <n v="1"/>
    <x v="12"/>
    <d v="2027-08-15T00:00:00"/>
    <x v="4"/>
  </r>
  <r>
    <s v="ID4611"/>
    <d v="2027-08-16T00:00:00"/>
    <x v="6"/>
    <x v="4"/>
    <s v="N"/>
    <x v="1"/>
    <s v=""/>
    <d v="1900-07-10T02:02:23"/>
    <s v=""/>
    <x v="12"/>
    <d v="2027-08-16T00:00:00"/>
    <x v="4"/>
  </r>
  <r>
    <s v="ID4612"/>
    <d v="2027-08-17T00:00:00"/>
    <x v="1"/>
    <x v="1"/>
    <s v="Y"/>
    <x v="0"/>
    <n v="43"/>
    <d v="1900-07-10T03:02:23"/>
    <n v="4"/>
    <x v="12"/>
    <d v="2027-08-17T00:00:00"/>
    <x v="4"/>
  </r>
  <r>
    <s v="ID4613"/>
    <d v="2027-08-18T00:00:00"/>
    <x v="0"/>
    <x v="1"/>
    <s v="Y"/>
    <x v="0"/>
    <n v="58"/>
    <d v="1900-07-10T04:02:23"/>
    <n v="3"/>
    <x v="12"/>
    <d v="2027-08-18T00:00:00"/>
    <x v="4"/>
  </r>
  <r>
    <s v="ID4614"/>
    <d v="2027-08-19T00:00:00"/>
    <x v="4"/>
    <x v="3"/>
    <s v="Y"/>
    <x v="0"/>
    <n v="27"/>
    <d v="1900-07-10T05:02:23"/>
    <n v="2"/>
    <x v="12"/>
    <d v="2027-08-19T00:00:00"/>
    <x v="4"/>
  </r>
  <r>
    <s v="ID4615"/>
    <d v="2027-08-20T00:00:00"/>
    <x v="0"/>
    <x v="3"/>
    <s v="Y"/>
    <x v="0"/>
    <n v="39"/>
    <d v="1900-07-10T06:02:23"/>
    <n v="4"/>
    <x v="12"/>
    <d v="2027-08-20T00:00:00"/>
    <x v="4"/>
  </r>
  <r>
    <s v="ID4616"/>
    <d v="2027-08-21T00:00:00"/>
    <x v="5"/>
    <x v="2"/>
    <s v="Y"/>
    <x v="0"/>
    <n v="83"/>
    <d v="1900-07-10T07:02:23"/>
    <n v="4"/>
    <x v="12"/>
    <d v="2027-08-21T00:00:00"/>
    <x v="4"/>
  </r>
  <r>
    <s v="ID4617"/>
    <d v="2027-08-22T00:00:00"/>
    <x v="4"/>
    <x v="0"/>
    <s v="Y"/>
    <x v="0"/>
    <n v="22"/>
    <d v="1900-07-10T08:02:23"/>
    <n v="4"/>
    <x v="12"/>
    <d v="2027-08-22T00:00:00"/>
    <x v="4"/>
  </r>
  <r>
    <s v="ID4618"/>
    <d v="2027-08-23T00:00:00"/>
    <x v="4"/>
    <x v="0"/>
    <s v="Y"/>
    <x v="0"/>
    <n v="56"/>
    <d v="1900-07-10T09:02:23"/>
    <n v="5"/>
    <x v="12"/>
    <d v="2027-08-23T00:00:00"/>
    <x v="4"/>
  </r>
  <r>
    <s v="ID4619"/>
    <d v="2027-08-24T00:00:00"/>
    <x v="6"/>
    <x v="4"/>
    <s v="Y"/>
    <x v="0"/>
    <n v="98"/>
    <d v="1900-07-10T10:02:23"/>
    <n v="2"/>
    <x v="12"/>
    <d v="2027-08-24T00:00:00"/>
    <x v="4"/>
  </r>
  <r>
    <s v="ID4620"/>
    <d v="2027-08-25T00:00:00"/>
    <x v="0"/>
    <x v="4"/>
    <s v="N"/>
    <x v="1"/>
    <s v=""/>
    <d v="1900-07-10T11:02:23"/>
    <s v=""/>
    <x v="12"/>
    <d v="2027-08-25T00:00:00"/>
    <x v="4"/>
  </r>
  <r>
    <s v="ID4621"/>
    <d v="2027-08-26T00:00:00"/>
    <x v="3"/>
    <x v="4"/>
    <s v="Y"/>
    <x v="0"/>
    <n v="101"/>
    <d v="1900-07-10T12:02:23"/>
    <n v="5"/>
    <x v="12"/>
    <d v="2027-08-26T00:00:00"/>
    <x v="4"/>
  </r>
  <r>
    <s v="ID4622"/>
    <d v="2027-08-27T00:00:00"/>
    <x v="3"/>
    <x v="4"/>
    <s v="N"/>
    <x v="1"/>
    <s v=""/>
    <d v="1900-07-10T13:02:23"/>
    <s v=""/>
    <x v="12"/>
    <d v="2027-08-27T00:00:00"/>
    <x v="4"/>
  </r>
  <r>
    <s v="ID4623"/>
    <d v="2027-08-28T00:00:00"/>
    <x v="7"/>
    <x v="1"/>
    <s v="Y"/>
    <x v="0"/>
    <n v="93"/>
    <d v="1900-07-10T14:02:23"/>
    <n v="4"/>
    <x v="12"/>
    <d v="2027-08-28T00:00:00"/>
    <x v="4"/>
  </r>
  <r>
    <s v="ID4624"/>
    <d v="2027-08-29T00:00:00"/>
    <x v="7"/>
    <x v="2"/>
    <s v="Y"/>
    <x v="0"/>
    <n v="24"/>
    <d v="1900-07-10T15:02:23"/>
    <n v="4"/>
    <x v="12"/>
    <d v="2027-08-29T00:00:00"/>
    <x v="4"/>
  </r>
  <r>
    <s v="ID4625"/>
    <d v="2027-08-30T00:00:00"/>
    <x v="0"/>
    <x v="3"/>
    <s v="Y"/>
    <x v="0"/>
    <n v="58"/>
    <d v="1900-07-10T16:02:23"/>
    <n v="4"/>
    <x v="12"/>
    <d v="2027-08-30T00:00:00"/>
    <x v="4"/>
  </r>
  <r>
    <s v="ID4626"/>
    <d v="2027-08-31T00:00:00"/>
    <x v="3"/>
    <x v="2"/>
    <s v="Y"/>
    <x v="0"/>
    <n v="124"/>
    <d v="1900-07-10T17:02:23"/>
    <n v="4"/>
    <x v="12"/>
    <d v="2027-08-31T00:00:00"/>
    <x v="4"/>
  </r>
  <r>
    <s v="ID4627"/>
    <d v="2027-09-01T00:00:00"/>
    <x v="7"/>
    <x v="2"/>
    <s v="Y"/>
    <x v="1"/>
    <n v="50"/>
    <d v="1900-07-10T18:02:23"/>
    <n v="2"/>
    <x v="12"/>
    <d v="2027-09-01T00:00:00"/>
    <x v="4"/>
  </r>
  <r>
    <s v="ID4628"/>
    <d v="2027-09-02T00:00:00"/>
    <x v="6"/>
    <x v="2"/>
    <s v="Y"/>
    <x v="0"/>
    <n v="74"/>
    <d v="1900-07-10T19:02:23"/>
    <n v="3"/>
    <x v="12"/>
    <d v="2027-09-02T00:00:00"/>
    <x v="4"/>
  </r>
  <r>
    <s v="ID4629"/>
    <d v="2027-09-03T00:00:00"/>
    <x v="5"/>
    <x v="3"/>
    <s v="Y"/>
    <x v="0"/>
    <n v="62"/>
    <d v="1900-07-10T20:02:23"/>
    <n v="4"/>
    <x v="12"/>
    <d v="2027-09-03T00:00:00"/>
    <x v="4"/>
  </r>
  <r>
    <s v="ID4630"/>
    <d v="2027-09-04T00:00:00"/>
    <x v="5"/>
    <x v="2"/>
    <s v="N"/>
    <x v="1"/>
    <s v=""/>
    <d v="1900-07-10T21:02:23"/>
    <s v=""/>
    <x v="12"/>
    <d v="2027-09-04T00:00:00"/>
    <x v="4"/>
  </r>
  <r>
    <s v="ID4631"/>
    <d v="2027-09-05T00:00:00"/>
    <x v="1"/>
    <x v="2"/>
    <s v="Y"/>
    <x v="0"/>
    <n v="19"/>
    <d v="1900-07-10T22:02:23"/>
    <n v="3"/>
    <x v="12"/>
    <d v="2027-09-05T00:00:00"/>
    <x v="4"/>
  </r>
  <r>
    <s v="ID4632"/>
    <d v="2027-09-06T00:00:00"/>
    <x v="7"/>
    <x v="3"/>
    <s v="Y"/>
    <x v="0"/>
    <n v="65"/>
    <d v="1900-07-10T23:02:23"/>
    <n v="3"/>
    <x v="12"/>
    <d v="2027-09-06T00:00:00"/>
    <x v="4"/>
  </r>
  <r>
    <s v="ID4633"/>
    <d v="2027-09-07T00:00:00"/>
    <x v="7"/>
    <x v="0"/>
    <s v="Y"/>
    <x v="0"/>
    <n v="30"/>
    <d v="1900-07-11T00:02:23"/>
    <n v="3"/>
    <x v="12"/>
    <d v="2027-09-07T00:00:00"/>
    <x v="4"/>
  </r>
  <r>
    <s v="ID4634"/>
    <d v="2027-09-08T00:00:00"/>
    <x v="2"/>
    <x v="3"/>
    <s v="Y"/>
    <x v="0"/>
    <n v="77"/>
    <d v="1900-07-11T01:02:23"/>
    <n v="4"/>
    <x v="12"/>
    <d v="2027-09-08T00:00:00"/>
    <x v="4"/>
  </r>
  <r>
    <s v="ID4635"/>
    <d v="2027-09-09T00:00:00"/>
    <x v="5"/>
    <x v="2"/>
    <s v="N"/>
    <x v="1"/>
    <s v=""/>
    <d v="1900-07-11T02:02:23"/>
    <s v=""/>
    <x v="12"/>
    <d v="2027-09-09T00:00:00"/>
    <x v="4"/>
  </r>
  <r>
    <s v="ID4636"/>
    <d v="2027-09-10T00:00:00"/>
    <x v="6"/>
    <x v="2"/>
    <s v="Y"/>
    <x v="1"/>
    <n v="98"/>
    <d v="1900-07-11T03:02:23"/>
    <n v="5"/>
    <x v="12"/>
    <d v="2027-09-10T00:00:00"/>
    <x v="4"/>
  </r>
  <r>
    <s v="ID4637"/>
    <d v="2027-09-11T00:00:00"/>
    <x v="2"/>
    <x v="3"/>
    <s v="Y"/>
    <x v="0"/>
    <n v="70"/>
    <d v="1900-07-11T04:02:23"/>
    <n v="1"/>
    <x v="12"/>
    <d v="2027-09-11T00:00:00"/>
    <x v="4"/>
  </r>
  <r>
    <s v="ID4638"/>
    <d v="2027-09-12T00:00:00"/>
    <x v="5"/>
    <x v="0"/>
    <s v="Y"/>
    <x v="0"/>
    <n v="58"/>
    <d v="1900-07-11T05:02:23"/>
    <n v="3"/>
    <x v="12"/>
    <d v="2027-09-12T00:00:00"/>
    <x v="4"/>
  </r>
  <r>
    <s v="ID4639"/>
    <d v="2027-09-13T00:00:00"/>
    <x v="7"/>
    <x v="1"/>
    <s v="Y"/>
    <x v="0"/>
    <n v="21"/>
    <d v="1900-07-11T06:02:23"/>
    <n v="3"/>
    <x v="12"/>
    <d v="2027-09-13T00:00:00"/>
    <x v="5"/>
  </r>
  <r>
    <s v="ID4640"/>
    <d v="2027-09-14T00:00:00"/>
    <x v="7"/>
    <x v="2"/>
    <s v="Y"/>
    <x v="0"/>
    <n v="61"/>
    <d v="1900-07-11T07:02:23"/>
    <n v="5"/>
    <x v="12"/>
    <d v="2027-09-14T00:00:00"/>
    <x v="5"/>
  </r>
  <r>
    <s v="ID4641"/>
    <d v="2027-09-15T00:00:00"/>
    <x v="4"/>
    <x v="0"/>
    <s v="Y"/>
    <x v="0"/>
    <n v="111"/>
    <d v="1900-07-11T08:02:23"/>
    <n v="5"/>
    <x v="12"/>
    <d v="2027-09-15T00:00:00"/>
    <x v="5"/>
  </r>
  <r>
    <s v="ID4642"/>
    <d v="2027-09-16T00:00:00"/>
    <x v="7"/>
    <x v="4"/>
    <s v="Y"/>
    <x v="0"/>
    <n v="75"/>
    <d v="1900-07-11T09:02:23"/>
    <n v="4"/>
    <x v="12"/>
    <d v="2027-09-16T00:00:00"/>
    <x v="5"/>
  </r>
  <r>
    <s v="ID4643"/>
    <d v="2027-09-17T00:00:00"/>
    <x v="3"/>
    <x v="3"/>
    <s v="N"/>
    <x v="1"/>
    <s v=""/>
    <d v="1900-07-11T10:02:23"/>
    <s v=""/>
    <x v="12"/>
    <d v="2027-09-17T00:00:00"/>
    <x v="5"/>
  </r>
  <r>
    <s v="ID4644"/>
    <d v="2027-09-18T00:00:00"/>
    <x v="3"/>
    <x v="1"/>
    <s v="N"/>
    <x v="1"/>
    <s v=""/>
    <d v="1900-07-11T11:02:23"/>
    <s v=""/>
    <x v="12"/>
    <d v="2027-09-18T00:00:00"/>
    <x v="5"/>
  </r>
  <r>
    <s v="ID4645"/>
    <d v="2027-09-19T00:00:00"/>
    <x v="5"/>
    <x v="1"/>
    <s v="Y"/>
    <x v="0"/>
    <n v="30"/>
    <d v="1900-07-11T12:02:23"/>
    <n v="3"/>
    <x v="12"/>
    <d v="2027-09-19T00:00:00"/>
    <x v="5"/>
  </r>
  <r>
    <s v="ID4646"/>
    <d v="2027-09-20T00:00:00"/>
    <x v="5"/>
    <x v="2"/>
    <s v="Y"/>
    <x v="0"/>
    <n v="78"/>
    <d v="1900-07-11T13:02:23"/>
    <n v="5"/>
    <x v="12"/>
    <d v="2027-09-20T00:00:00"/>
    <x v="5"/>
  </r>
  <r>
    <s v="ID4647"/>
    <d v="2027-09-21T00:00:00"/>
    <x v="7"/>
    <x v="1"/>
    <s v="N"/>
    <x v="1"/>
    <s v=""/>
    <d v="1900-07-11T14:02:23"/>
    <s v=""/>
    <x v="12"/>
    <d v="2027-09-21T00:00:00"/>
    <x v="5"/>
  </r>
  <r>
    <s v="ID4648"/>
    <d v="2027-09-22T00:00:00"/>
    <x v="1"/>
    <x v="1"/>
    <s v="Y"/>
    <x v="0"/>
    <n v="26"/>
    <d v="1900-07-11T15:02:23"/>
    <n v="5"/>
    <x v="12"/>
    <d v="2027-09-22T00:00:00"/>
    <x v="5"/>
  </r>
  <r>
    <s v="ID4649"/>
    <d v="2027-09-23T00:00:00"/>
    <x v="7"/>
    <x v="2"/>
    <s v="N"/>
    <x v="1"/>
    <s v=""/>
    <d v="1900-07-11T16:02:23"/>
    <s v=""/>
    <x v="12"/>
    <d v="2027-09-23T00:00:00"/>
    <x v="5"/>
  </r>
  <r>
    <s v="ID4650"/>
    <d v="2027-09-24T00:00:00"/>
    <x v="3"/>
    <x v="1"/>
    <s v="Y"/>
    <x v="0"/>
    <n v="93"/>
    <d v="1900-07-11T17:02:23"/>
    <n v="3"/>
    <x v="12"/>
    <d v="2027-09-24T00:00:00"/>
    <x v="5"/>
  </r>
  <r>
    <s v="ID4651"/>
    <d v="2027-09-25T00:00:00"/>
    <x v="4"/>
    <x v="4"/>
    <s v="Y"/>
    <x v="0"/>
    <n v="101"/>
    <d v="1900-07-11T18:02:23"/>
    <n v="5"/>
    <x v="12"/>
    <d v="2027-09-25T00:00:00"/>
    <x v="5"/>
  </r>
  <r>
    <s v="ID4652"/>
    <d v="2027-09-26T00:00:00"/>
    <x v="4"/>
    <x v="1"/>
    <s v="Y"/>
    <x v="0"/>
    <n v="107"/>
    <d v="1900-07-11T19:02:23"/>
    <n v="1"/>
    <x v="12"/>
    <d v="2027-09-26T00:00:00"/>
    <x v="5"/>
  </r>
  <r>
    <s v="ID4653"/>
    <d v="2027-09-27T00:00:00"/>
    <x v="2"/>
    <x v="3"/>
    <s v="Y"/>
    <x v="0"/>
    <n v="123"/>
    <d v="1900-07-11T20:02:23"/>
    <n v="4"/>
    <x v="12"/>
    <d v="2027-09-27T00:00:00"/>
    <x v="5"/>
  </r>
  <r>
    <s v="ID4654"/>
    <d v="2027-09-28T00:00:00"/>
    <x v="6"/>
    <x v="0"/>
    <s v="Y"/>
    <x v="0"/>
    <n v="99"/>
    <d v="1900-07-11T21:02:23"/>
    <n v="3"/>
    <x v="12"/>
    <d v="2027-09-28T00:00:00"/>
    <x v="5"/>
  </r>
  <r>
    <s v="ID4655"/>
    <d v="2027-09-29T00:00:00"/>
    <x v="1"/>
    <x v="4"/>
    <s v="Y"/>
    <x v="1"/>
    <n v="72"/>
    <d v="1900-07-11T22:02:23"/>
    <n v="4"/>
    <x v="12"/>
    <d v="2027-09-29T00:00:00"/>
    <x v="5"/>
  </r>
  <r>
    <s v="ID4656"/>
    <d v="2027-09-30T00:00:00"/>
    <x v="5"/>
    <x v="0"/>
    <s v="Y"/>
    <x v="0"/>
    <n v="113"/>
    <d v="1900-07-11T23:02:23"/>
    <n v="5"/>
    <x v="12"/>
    <d v="2027-09-30T00:00:00"/>
    <x v="5"/>
  </r>
  <r>
    <s v="ID4657"/>
    <d v="2027-10-01T00:00:00"/>
    <x v="0"/>
    <x v="1"/>
    <s v="N"/>
    <x v="1"/>
    <s v=""/>
    <d v="1900-07-12T00:02:23"/>
    <s v=""/>
    <x v="12"/>
    <d v="2027-10-01T00:00:00"/>
    <x v="5"/>
  </r>
  <r>
    <s v="ID4658"/>
    <d v="2027-10-02T00:00:00"/>
    <x v="5"/>
    <x v="3"/>
    <s v="N"/>
    <x v="1"/>
    <s v=""/>
    <d v="1900-07-12T01:02:23"/>
    <s v=""/>
    <x v="12"/>
    <d v="2027-10-02T00:00:00"/>
    <x v="5"/>
  </r>
  <r>
    <s v="ID4659"/>
    <d v="2027-10-03T00:00:00"/>
    <x v="3"/>
    <x v="1"/>
    <s v="Y"/>
    <x v="0"/>
    <n v="119"/>
    <d v="1900-07-12T02:02:23"/>
    <n v="2"/>
    <x v="12"/>
    <d v="2027-10-03T00:00:00"/>
    <x v="5"/>
  </r>
  <r>
    <s v="ID4660"/>
    <d v="2027-10-04T00:00:00"/>
    <x v="0"/>
    <x v="2"/>
    <s v="Y"/>
    <x v="0"/>
    <n v="80"/>
    <d v="1900-07-12T03:02:23"/>
    <n v="5"/>
    <x v="12"/>
    <d v="2027-10-04T00:00:00"/>
    <x v="5"/>
  </r>
  <r>
    <s v="ID4661"/>
    <d v="2027-10-05T00:00:00"/>
    <x v="7"/>
    <x v="2"/>
    <s v="Y"/>
    <x v="0"/>
    <n v="82"/>
    <d v="1900-07-12T04:02:23"/>
    <n v="3"/>
    <x v="12"/>
    <d v="2027-10-05T00:00:00"/>
    <x v="5"/>
  </r>
  <r>
    <s v="ID4662"/>
    <d v="2027-10-06T00:00:00"/>
    <x v="6"/>
    <x v="2"/>
    <s v="Y"/>
    <x v="0"/>
    <n v="97"/>
    <d v="1900-07-12T05:02:23"/>
    <n v="1"/>
    <x v="12"/>
    <d v="2027-10-06T00:00:00"/>
    <x v="5"/>
  </r>
  <r>
    <s v="ID4663"/>
    <d v="2027-10-07T00:00:00"/>
    <x v="5"/>
    <x v="2"/>
    <s v="Y"/>
    <x v="0"/>
    <n v="31"/>
    <d v="1900-07-12T06:02:23"/>
    <n v="5"/>
    <x v="12"/>
    <d v="2027-10-07T00:00:00"/>
    <x v="5"/>
  </r>
  <r>
    <s v="ID4664"/>
    <d v="2027-10-08T00:00:00"/>
    <x v="4"/>
    <x v="3"/>
    <s v="N"/>
    <x v="1"/>
    <s v=""/>
    <d v="1900-07-12T07:02:23"/>
    <s v=""/>
    <x v="12"/>
    <d v="2027-10-08T00:00:00"/>
    <x v="5"/>
  </r>
  <r>
    <s v="ID4665"/>
    <d v="2027-10-09T00:00:00"/>
    <x v="7"/>
    <x v="1"/>
    <s v="Y"/>
    <x v="0"/>
    <n v="11"/>
    <d v="1900-07-12T08:02:23"/>
    <n v="5"/>
    <x v="12"/>
    <d v="2027-10-09T00:00:00"/>
    <x v="5"/>
  </r>
  <r>
    <s v="ID4666"/>
    <d v="2027-10-10T00:00:00"/>
    <x v="1"/>
    <x v="4"/>
    <s v="Y"/>
    <x v="0"/>
    <n v="91"/>
    <d v="1900-07-12T09:02:23"/>
    <n v="3"/>
    <x v="12"/>
    <d v="2027-10-10T00:00:00"/>
    <x v="5"/>
  </r>
  <r>
    <s v="ID4667"/>
    <d v="2027-10-11T00:00:00"/>
    <x v="1"/>
    <x v="1"/>
    <s v="Y"/>
    <x v="0"/>
    <n v="15"/>
    <d v="1900-07-12T10:02:23"/>
    <n v="5"/>
    <x v="12"/>
    <d v="2027-10-11T00:00:00"/>
    <x v="5"/>
  </r>
  <r>
    <s v="ID4668"/>
    <d v="2027-10-12T00:00:00"/>
    <x v="4"/>
    <x v="0"/>
    <s v="Y"/>
    <x v="0"/>
    <n v="17"/>
    <d v="1900-07-12T11:02:23"/>
    <n v="3"/>
    <x v="12"/>
    <d v="2027-10-12T00:00:00"/>
    <x v="5"/>
  </r>
  <r>
    <s v="ID4669"/>
    <d v="2027-10-13T00:00:00"/>
    <x v="3"/>
    <x v="1"/>
    <s v="Y"/>
    <x v="0"/>
    <n v="38"/>
    <d v="1900-07-12T12:02:23"/>
    <n v="2"/>
    <x v="12"/>
    <d v="2027-10-13T00:00:00"/>
    <x v="5"/>
  </r>
  <r>
    <s v="ID4670"/>
    <d v="2027-10-14T00:00:00"/>
    <x v="2"/>
    <x v="1"/>
    <s v="Y"/>
    <x v="0"/>
    <n v="47"/>
    <d v="1900-07-12T13:02:23"/>
    <n v="4"/>
    <x v="12"/>
    <d v="2027-10-14T00:00:00"/>
    <x v="5"/>
  </r>
  <r>
    <s v="ID4671"/>
    <d v="2027-10-15T00:00:00"/>
    <x v="7"/>
    <x v="1"/>
    <s v="Y"/>
    <x v="0"/>
    <n v="52"/>
    <d v="1900-07-12T14:02:23"/>
    <n v="3"/>
    <x v="12"/>
    <d v="2027-10-15T00:00:00"/>
    <x v="5"/>
  </r>
  <r>
    <s v="ID4672"/>
    <d v="2027-10-16T00:00:00"/>
    <x v="3"/>
    <x v="0"/>
    <s v="Y"/>
    <x v="0"/>
    <n v="99"/>
    <d v="1900-07-12T15:02:23"/>
    <n v="3"/>
    <x v="12"/>
    <d v="2027-10-16T00:00:00"/>
    <x v="5"/>
  </r>
  <r>
    <s v="ID4673"/>
    <d v="2027-10-17T00:00:00"/>
    <x v="2"/>
    <x v="2"/>
    <s v="N"/>
    <x v="1"/>
    <s v=""/>
    <d v="1900-07-12T16:02:23"/>
    <s v=""/>
    <x v="12"/>
    <d v="2027-10-17T00:00:00"/>
    <x v="5"/>
  </r>
  <r>
    <s v="ID4674"/>
    <d v="2027-10-18T00:00:00"/>
    <x v="6"/>
    <x v="0"/>
    <s v="Y"/>
    <x v="0"/>
    <n v="108"/>
    <d v="1900-07-12T17:02:23"/>
    <n v="2"/>
    <x v="12"/>
    <d v="2027-10-18T00:00:00"/>
    <x v="5"/>
  </r>
  <r>
    <s v="ID4675"/>
    <d v="2027-10-19T00:00:00"/>
    <x v="0"/>
    <x v="4"/>
    <s v="Y"/>
    <x v="0"/>
    <n v="54"/>
    <d v="1900-07-12T18:02:23"/>
    <n v="3"/>
    <x v="12"/>
    <d v="2027-10-19T00:00:00"/>
    <x v="5"/>
  </r>
  <r>
    <s v="ID4676"/>
    <d v="2027-10-20T00:00:00"/>
    <x v="5"/>
    <x v="0"/>
    <s v="Y"/>
    <x v="0"/>
    <n v="73"/>
    <d v="1900-07-12T19:02:23"/>
    <n v="3"/>
    <x v="12"/>
    <d v="2027-10-20T00:00:00"/>
    <x v="5"/>
  </r>
  <r>
    <s v="ID4677"/>
    <d v="2027-10-21T00:00:00"/>
    <x v="6"/>
    <x v="3"/>
    <s v="Y"/>
    <x v="0"/>
    <n v="123"/>
    <d v="1900-07-12T20:02:23"/>
    <n v="1"/>
    <x v="12"/>
    <d v="2027-10-21T00:00:00"/>
    <x v="5"/>
  </r>
  <r>
    <s v="ID4678"/>
    <d v="2027-10-22T00:00:00"/>
    <x v="3"/>
    <x v="2"/>
    <s v="Y"/>
    <x v="0"/>
    <n v="33"/>
    <d v="1900-07-12T21:02:23"/>
    <n v="5"/>
    <x v="12"/>
    <d v="2027-10-22T00:00:00"/>
    <x v="5"/>
  </r>
  <r>
    <s v="ID4679"/>
    <d v="2027-10-23T00:00:00"/>
    <x v="2"/>
    <x v="2"/>
    <s v="Y"/>
    <x v="0"/>
    <n v="53"/>
    <d v="1900-07-12T22:02:23"/>
    <n v="2"/>
    <x v="12"/>
    <d v="2027-10-23T00:00:00"/>
    <x v="5"/>
  </r>
  <r>
    <s v="ID4680"/>
    <d v="2027-10-24T00:00:00"/>
    <x v="5"/>
    <x v="2"/>
    <s v="Y"/>
    <x v="0"/>
    <n v="35"/>
    <d v="1900-07-12T23:02:23"/>
    <n v="1"/>
    <x v="12"/>
    <d v="2027-10-24T00:00:00"/>
    <x v="5"/>
  </r>
  <r>
    <s v="ID4681"/>
    <d v="2027-10-25T00:00:00"/>
    <x v="0"/>
    <x v="0"/>
    <s v="N"/>
    <x v="1"/>
    <s v=""/>
    <d v="1900-07-13T00:02:23"/>
    <s v=""/>
    <x v="12"/>
    <d v="2027-10-25T00:00:00"/>
    <x v="5"/>
  </r>
  <r>
    <s v="ID4682"/>
    <d v="2027-10-26T00:00:00"/>
    <x v="1"/>
    <x v="1"/>
    <s v="Y"/>
    <x v="0"/>
    <n v="45"/>
    <d v="1900-07-13T01:02:23"/>
    <n v="3"/>
    <x v="12"/>
    <d v="2027-10-26T00:00:00"/>
    <x v="5"/>
  </r>
  <r>
    <s v="ID4683"/>
    <d v="2027-10-27T00:00:00"/>
    <x v="7"/>
    <x v="2"/>
    <s v="Y"/>
    <x v="1"/>
    <n v="113"/>
    <d v="1900-07-13T02:02:23"/>
    <n v="1"/>
    <x v="12"/>
    <d v="2027-10-27T00:00:00"/>
    <x v="5"/>
  </r>
  <r>
    <s v="ID4684"/>
    <d v="2027-10-28T00:00:00"/>
    <x v="4"/>
    <x v="3"/>
    <s v="Y"/>
    <x v="0"/>
    <n v="115"/>
    <d v="1900-07-13T03:02:23"/>
    <n v="5"/>
    <x v="12"/>
    <d v="2027-10-28T00:00:00"/>
    <x v="5"/>
  </r>
  <r>
    <s v="ID4685"/>
    <d v="2027-10-29T00:00:00"/>
    <x v="0"/>
    <x v="0"/>
    <s v="Y"/>
    <x v="0"/>
    <n v="81"/>
    <d v="1900-07-13T04:02:23"/>
    <n v="5"/>
    <x v="12"/>
    <d v="2027-10-29T00:00:00"/>
    <x v="5"/>
  </r>
  <r>
    <s v="ID4686"/>
    <d v="2027-10-30T00:00:00"/>
    <x v="6"/>
    <x v="1"/>
    <s v="Y"/>
    <x v="0"/>
    <n v="21"/>
    <d v="1900-07-13T05:02:23"/>
    <n v="5"/>
    <x v="12"/>
    <d v="2027-10-30T00:00:00"/>
    <x v="5"/>
  </r>
  <r>
    <s v="ID4687"/>
    <d v="2027-10-31T00:00:00"/>
    <x v="5"/>
    <x v="3"/>
    <s v="Y"/>
    <x v="1"/>
    <n v="89"/>
    <d v="1900-07-13T06:02:23"/>
    <n v="5"/>
    <x v="12"/>
    <d v="2027-10-31T00:00:00"/>
    <x v="5"/>
  </r>
  <r>
    <s v="ID4688"/>
    <d v="2027-11-01T00:00:00"/>
    <x v="4"/>
    <x v="2"/>
    <s v="Y"/>
    <x v="0"/>
    <n v="54"/>
    <d v="1900-07-13T07:02:23"/>
    <n v="3"/>
    <x v="12"/>
    <d v="2027-11-01T00:00:00"/>
    <x v="5"/>
  </r>
  <r>
    <s v="ID4689"/>
    <d v="2027-11-02T00:00:00"/>
    <x v="4"/>
    <x v="1"/>
    <s v="Y"/>
    <x v="0"/>
    <n v="59"/>
    <d v="1900-07-13T08:02:23"/>
    <n v="1"/>
    <x v="12"/>
    <d v="2027-11-02T00:00:00"/>
    <x v="5"/>
  </r>
  <r>
    <s v="ID4690"/>
    <d v="2027-11-03T00:00:00"/>
    <x v="1"/>
    <x v="4"/>
    <s v="Y"/>
    <x v="0"/>
    <n v="61"/>
    <d v="1900-07-13T09:02:23"/>
    <n v="1"/>
    <x v="12"/>
    <d v="2027-11-03T00:00:00"/>
    <x v="5"/>
  </r>
  <r>
    <s v="ID4691"/>
    <d v="2027-11-04T00:00:00"/>
    <x v="3"/>
    <x v="4"/>
    <s v="Y"/>
    <x v="0"/>
    <n v="102"/>
    <d v="1900-07-13T10:02:23"/>
    <n v="1"/>
    <x v="12"/>
    <d v="2027-11-04T00:00:00"/>
    <x v="5"/>
  </r>
  <r>
    <s v="ID4692"/>
    <d v="2027-11-05T00:00:00"/>
    <x v="6"/>
    <x v="0"/>
    <s v="Y"/>
    <x v="1"/>
    <n v="73"/>
    <d v="1900-07-13T11:02:23"/>
    <n v="3"/>
    <x v="12"/>
    <d v="2027-11-05T00:00:00"/>
    <x v="5"/>
  </r>
  <r>
    <s v="ID4693"/>
    <d v="2027-11-06T00:00:00"/>
    <x v="3"/>
    <x v="2"/>
    <s v="N"/>
    <x v="1"/>
    <s v=""/>
    <d v="1900-07-13T12:02:23"/>
    <s v=""/>
    <x v="12"/>
    <d v="2027-11-06T00:00:00"/>
    <x v="6"/>
  </r>
  <r>
    <s v="ID4694"/>
    <d v="2027-11-07T00:00:00"/>
    <x v="2"/>
    <x v="0"/>
    <s v="Y"/>
    <x v="0"/>
    <n v="75"/>
    <d v="1900-07-13T13:02:23"/>
    <n v="5"/>
    <x v="12"/>
    <d v="2027-11-07T00:00:00"/>
    <x v="6"/>
  </r>
  <r>
    <s v="ID4695"/>
    <d v="2027-11-08T00:00:00"/>
    <x v="6"/>
    <x v="4"/>
    <s v="Y"/>
    <x v="0"/>
    <n v="46"/>
    <d v="1900-07-13T14:02:23"/>
    <n v="3"/>
    <x v="12"/>
    <d v="2027-11-08T00:00:00"/>
    <x v="6"/>
  </r>
  <r>
    <s v="ID4696"/>
    <d v="2027-11-09T00:00:00"/>
    <x v="5"/>
    <x v="1"/>
    <s v="Y"/>
    <x v="0"/>
    <n v="96"/>
    <d v="1900-07-13T15:02:23"/>
    <n v="5"/>
    <x v="12"/>
    <d v="2027-11-09T00:00:00"/>
    <x v="6"/>
  </r>
  <r>
    <s v="ID4697"/>
    <d v="2027-11-10T00:00:00"/>
    <x v="6"/>
    <x v="2"/>
    <s v="Y"/>
    <x v="0"/>
    <n v="17"/>
    <d v="1900-07-13T16:02:23"/>
    <n v="3"/>
    <x v="12"/>
    <d v="2027-11-10T00:00:00"/>
    <x v="6"/>
  </r>
  <r>
    <s v="ID4698"/>
    <d v="2027-11-11T00:00:00"/>
    <x v="6"/>
    <x v="3"/>
    <s v="Y"/>
    <x v="0"/>
    <n v="97"/>
    <d v="1900-07-13T17:02:23"/>
    <n v="4"/>
    <x v="12"/>
    <d v="2027-11-11T00:00:00"/>
    <x v="6"/>
  </r>
  <r>
    <s v="ID4699"/>
    <d v="2027-11-12T00:00:00"/>
    <x v="6"/>
    <x v="2"/>
    <s v="Y"/>
    <x v="0"/>
    <n v="124"/>
    <d v="1900-07-13T18:02:23"/>
    <n v="4"/>
    <x v="12"/>
    <d v="2027-11-12T00:00:00"/>
    <x v="6"/>
  </r>
  <r>
    <s v="ID4700"/>
    <d v="2027-11-13T00:00:00"/>
    <x v="5"/>
    <x v="4"/>
    <s v="Y"/>
    <x v="0"/>
    <n v="94"/>
    <d v="1900-07-13T19:02:23"/>
    <n v="5"/>
    <x v="12"/>
    <d v="2027-11-13T00:00:00"/>
    <x v="6"/>
  </r>
  <r>
    <s v="ID4701"/>
    <d v="2027-11-14T00:00:00"/>
    <x v="4"/>
    <x v="4"/>
    <s v="N"/>
    <x v="1"/>
    <s v=""/>
    <d v="1900-07-13T20:02:23"/>
    <s v=""/>
    <x v="12"/>
    <d v="2027-11-14T00:00:00"/>
    <x v="6"/>
  </r>
  <r>
    <s v="ID4702"/>
    <d v="2027-11-15T00:00:00"/>
    <x v="2"/>
    <x v="0"/>
    <s v="Y"/>
    <x v="0"/>
    <n v="91"/>
    <d v="1900-07-13T21:02:23"/>
    <n v="5"/>
    <x v="12"/>
    <d v="2027-11-15T00:00:00"/>
    <x v="6"/>
  </r>
  <r>
    <s v="ID4703"/>
    <d v="2027-11-16T00:00:00"/>
    <x v="2"/>
    <x v="1"/>
    <s v="Y"/>
    <x v="0"/>
    <n v="51"/>
    <d v="1900-07-13T22:02:23"/>
    <n v="4"/>
    <x v="12"/>
    <d v="2027-11-16T00:00:00"/>
    <x v="6"/>
  </r>
  <r>
    <s v="ID4704"/>
    <d v="2027-11-17T00:00:00"/>
    <x v="4"/>
    <x v="0"/>
    <s v="Y"/>
    <x v="1"/>
    <n v="73"/>
    <d v="1900-07-13T23:02:23"/>
    <n v="4"/>
    <x v="12"/>
    <d v="2027-11-17T00:00:00"/>
    <x v="6"/>
  </r>
  <r>
    <s v="ID4705"/>
    <d v="2027-11-18T00:00:00"/>
    <x v="7"/>
    <x v="4"/>
    <s v="Y"/>
    <x v="0"/>
    <n v="67"/>
    <d v="1900-07-14T00:02:23"/>
    <n v="2"/>
    <x v="12"/>
    <d v="2027-11-18T00:00:00"/>
    <x v="6"/>
  </r>
  <r>
    <s v="ID4706"/>
    <d v="2027-11-19T00:00:00"/>
    <x v="3"/>
    <x v="2"/>
    <s v="N"/>
    <x v="1"/>
    <s v=""/>
    <d v="1900-07-14T01:02:23"/>
    <s v=""/>
    <x v="12"/>
    <d v="2027-11-19T00:00:00"/>
    <x v="6"/>
  </r>
  <r>
    <s v="ID4707"/>
    <d v="2027-11-20T00:00:00"/>
    <x v="3"/>
    <x v="1"/>
    <s v="N"/>
    <x v="1"/>
    <s v=""/>
    <d v="1900-07-14T02:02:23"/>
    <s v=""/>
    <x v="12"/>
    <d v="2027-11-20T00:00:00"/>
    <x v="6"/>
  </r>
  <r>
    <s v="ID4708"/>
    <d v="2027-11-21T00:00:00"/>
    <x v="6"/>
    <x v="2"/>
    <s v="N"/>
    <x v="1"/>
    <s v=""/>
    <d v="1900-07-14T03:02:23"/>
    <s v=""/>
    <x v="12"/>
    <d v="2027-11-21T00:00:00"/>
    <x v="6"/>
  </r>
  <r>
    <s v="ID4709"/>
    <d v="2027-11-22T00:00:00"/>
    <x v="3"/>
    <x v="4"/>
    <s v="Y"/>
    <x v="0"/>
    <n v="83"/>
    <d v="1900-07-14T04:02:23"/>
    <n v="4"/>
    <x v="12"/>
    <d v="2027-11-22T00:00:00"/>
    <x v="6"/>
  </r>
  <r>
    <s v="ID4710"/>
    <d v="2027-11-23T00:00:00"/>
    <x v="0"/>
    <x v="2"/>
    <s v="Y"/>
    <x v="0"/>
    <n v="95"/>
    <d v="1900-07-14T05:02:23"/>
    <n v="1"/>
    <x v="12"/>
    <d v="2027-11-23T00:00:00"/>
    <x v="6"/>
  </r>
  <r>
    <s v="ID4711"/>
    <d v="2027-11-24T00:00:00"/>
    <x v="4"/>
    <x v="2"/>
    <s v="Y"/>
    <x v="0"/>
    <n v="43"/>
    <d v="1900-07-14T06:02:23"/>
    <n v="1"/>
    <x v="12"/>
    <d v="2027-11-24T00:00:00"/>
    <x v="6"/>
  </r>
  <r>
    <s v="ID4712"/>
    <d v="2027-11-25T00:00:00"/>
    <x v="1"/>
    <x v="2"/>
    <s v="Y"/>
    <x v="0"/>
    <n v="95"/>
    <d v="1900-07-14T07:02:23"/>
    <n v="3"/>
    <x v="12"/>
    <d v="2027-11-25T00:00:00"/>
    <x v="6"/>
  </r>
  <r>
    <s v="ID4713"/>
    <d v="2027-11-26T00:00:00"/>
    <x v="5"/>
    <x v="3"/>
    <s v="N"/>
    <x v="1"/>
    <s v=""/>
    <d v="1900-07-14T08:02:23"/>
    <s v=""/>
    <x v="12"/>
    <d v="2027-11-26T00:00:00"/>
    <x v="6"/>
  </r>
  <r>
    <s v="ID4714"/>
    <d v="2027-11-27T00:00:00"/>
    <x v="2"/>
    <x v="2"/>
    <s v="Y"/>
    <x v="0"/>
    <n v="53"/>
    <d v="1900-07-14T09:02:23"/>
    <n v="4"/>
    <x v="12"/>
    <d v="2027-11-27T00:00:00"/>
    <x v="6"/>
  </r>
  <r>
    <s v="ID4715"/>
    <d v="2027-11-28T00:00:00"/>
    <x v="2"/>
    <x v="0"/>
    <s v="Y"/>
    <x v="0"/>
    <n v="28"/>
    <d v="1900-07-14T10:02:23"/>
    <n v="4"/>
    <x v="12"/>
    <d v="2027-11-28T00:00:00"/>
    <x v="6"/>
  </r>
  <r>
    <s v="ID4716"/>
    <d v="2027-11-29T00:00:00"/>
    <x v="6"/>
    <x v="4"/>
    <s v="Y"/>
    <x v="0"/>
    <n v="99"/>
    <d v="1900-07-14T11:02:23"/>
    <n v="4"/>
    <x v="12"/>
    <d v="2027-11-29T00:00:00"/>
    <x v="6"/>
  </r>
  <r>
    <s v="ID4717"/>
    <d v="2027-11-30T00:00:00"/>
    <x v="1"/>
    <x v="3"/>
    <s v="Y"/>
    <x v="1"/>
    <n v="70"/>
    <d v="1900-07-14T12:02:23"/>
    <n v="1"/>
    <x v="12"/>
    <d v="2027-11-30T00:00:00"/>
    <x v="6"/>
  </r>
  <r>
    <s v="ID4718"/>
    <d v="2027-12-01T00:00:00"/>
    <x v="4"/>
    <x v="3"/>
    <s v="Y"/>
    <x v="0"/>
    <n v="51"/>
    <d v="1900-07-14T13:02:23"/>
    <n v="3"/>
    <x v="12"/>
    <d v="2027-12-01T00:00:00"/>
    <x v="6"/>
  </r>
  <r>
    <s v="ID4719"/>
    <d v="2027-12-02T00:00:00"/>
    <x v="3"/>
    <x v="3"/>
    <s v="N"/>
    <x v="1"/>
    <s v=""/>
    <d v="1900-07-14T14:02:23"/>
    <s v=""/>
    <x v="12"/>
    <d v="2027-12-02T00:00:00"/>
    <x v="6"/>
  </r>
  <r>
    <s v="ID4720"/>
    <d v="2027-12-03T00:00:00"/>
    <x v="3"/>
    <x v="4"/>
    <s v="Y"/>
    <x v="0"/>
    <n v="38"/>
    <d v="1900-07-14T15:02:23"/>
    <n v="3"/>
    <x v="12"/>
    <d v="2027-12-03T00:00:00"/>
    <x v="6"/>
  </r>
  <r>
    <s v="ID4721"/>
    <d v="2027-12-04T00:00:00"/>
    <x v="3"/>
    <x v="1"/>
    <s v="Y"/>
    <x v="1"/>
    <n v="61"/>
    <d v="1900-07-14T16:02:23"/>
    <n v="4"/>
    <x v="12"/>
    <d v="2027-12-04T00:00:00"/>
    <x v="6"/>
  </r>
  <r>
    <s v="ID4722"/>
    <d v="2027-12-05T00:00:00"/>
    <x v="6"/>
    <x v="1"/>
    <s v="Y"/>
    <x v="0"/>
    <n v="49"/>
    <d v="1900-07-14T17:02:23"/>
    <n v="3"/>
    <x v="12"/>
    <d v="2027-12-05T00:00:00"/>
    <x v="6"/>
  </r>
  <r>
    <s v="ID4723"/>
    <d v="2027-12-06T00:00:00"/>
    <x v="4"/>
    <x v="2"/>
    <s v="Y"/>
    <x v="0"/>
    <n v="65"/>
    <d v="1900-07-14T18:02:23"/>
    <n v="3"/>
    <x v="12"/>
    <d v="2027-12-06T00:00:00"/>
    <x v="6"/>
  </r>
  <r>
    <s v="ID4724"/>
    <d v="2027-12-07T00:00:00"/>
    <x v="1"/>
    <x v="0"/>
    <s v="Y"/>
    <x v="0"/>
    <n v="74"/>
    <d v="1900-07-14T19:02:23"/>
    <n v="4"/>
    <x v="12"/>
    <d v="2027-12-07T00:00:00"/>
    <x v="6"/>
  </r>
  <r>
    <s v="ID4725"/>
    <d v="2027-12-08T00:00:00"/>
    <x v="3"/>
    <x v="3"/>
    <s v="Y"/>
    <x v="0"/>
    <n v="114"/>
    <d v="1900-07-14T20:02:23"/>
    <n v="4"/>
    <x v="12"/>
    <d v="2027-12-08T00:00:00"/>
    <x v="6"/>
  </r>
  <r>
    <s v="ID4726"/>
    <d v="2027-12-09T00:00:00"/>
    <x v="2"/>
    <x v="0"/>
    <s v="N"/>
    <x v="1"/>
    <s v=""/>
    <d v="1900-07-14T21:02:23"/>
    <s v=""/>
    <x v="12"/>
    <d v="2027-12-09T00:00:00"/>
    <x v="6"/>
  </r>
  <r>
    <s v="ID4727"/>
    <d v="2027-12-10T00:00:00"/>
    <x v="3"/>
    <x v="3"/>
    <s v="Y"/>
    <x v="1"/>
    <n v="118"/>
    <d v="1900-07-14T22:02:23"/>
    <n v="3"/>
    <x v="12"/>
    <d v="2027-12-10T00:00:00"/>
    <x v="6"/>
  </r>
  <r>
    <s v="ID4728"/>
    <d v="2027-12-11T00:00:00"/>
    <x v="6"/>
    <x v="2"/>
    <s v="Y"/>
    <x v="0"/>
    <n v="119"/>
    <d v="1900-07-14T23:02:23"/>
    <n v="4"/>
    <x v="12"/>
    <d v="2027-12-11T00:00:00"/>
    <x v="6"/>
  </r>
  <r>
    <s v="ID4729"/>
    <d v="2027-12-12T00:00:00"/>
    <x v="7"/>
    <x v="3"/>
    <s v="Y"/>
    <x v="0"/>
    <n v="25"/>
    <d v="1900-07-15T00:02:23"/>
    <n v="2"/>
    <x v="12"/>
    <d v="2027-12-12T00:00:00"/>
    <x v="6"/>
  </r>
  <r>
    <s v="ID4730"/>
    <d v="2027-12-13T00:00:00"/>
    <x v="7"/>
    <x v="0"/>
    <s v="Y"/>
    <x v="0"/>
    <n v="106"/>
    <d v="1900-07-15T01:02:23"/>
    <n v="4"/>
    <x v="12"/>
    <d v="2027-12-13T00:00:00"/>
    <x v="6"/>
  </r>
  <r>
    <s v="ID4731"/>
    <d v="2027-12-14T00:00:00"/>
    <x v="0"/>
    <x v="4"/>
    <s v="Y"/>
    <x v="0"/>
    <n v="29"/>
    <d v="1900-07-15T02:02:23"/>
    <n v="5"/>
    <x v="12"/>
    <d v="2027-12-14T00:00:00"/>
    <x v="6"/>
  </r>
  <r>
    <s v="ID4732"/>
    <d v="2027-12-15T00:00:00"/>
    <x v="2"/>
    <x v="3"/>
    <s v="Y"/>
    <x v="0"/>
    <n v="104"/>
    <d v="1900-07-15T03:02:23"/>
    <n v="5"/>
    <x v="12"/>
    <d v="2027-12-15T00:00:00"/>
    <x v="6"/>
  </r>
  <r>
    <s v="ID4733"/>
    <d v="2027-12-16T00:00:00"/>
    <x v="3"/>
    <x v="3"/>
    <s v="Y"/>
    <x v="0"/>
    <n v="70"/>
    <d v="1900-07-15T04:02:23"/>
    <n v="4"/>
    <x v="12"/>
    <d v="2027-12-16T00:00:00"/>
    <x v="6"/>
  </r>
  <r>
    <s v="ID4734"/>
    <d v="2027-12-17T00:00:00"/>
    <x v="4"/>
    <x v="2"/>
    <s v="Y"/>
    <x v="0"/>
    <n v="85"/>
    <d v="1900-07-15T05:02:23"/>
    <n v="4"/>
    <x v="12"/>
    <d v="2027-12-17T00:00:00"/>
    <x v="6"/>
  </r>
  <r>
    <s v="ID4735"/>
    <d v="2027-12-18T00:00:00"/>
    <x v="1"/>
    <x v="0"/>
    <s v="N"/>
    <x v="1"/>
    <s v=""/>
    <d v="1900-07-15T06:02:23"/>
    <s v=""/>
    <x v="12"/>
    <d v="2027-12-18T00:00:00"/>
    <x v="6"/>
  </r>
  <r>
    <s v="ID4736"/>
    <d v="2027-12-19T00:00:00"/>
    <x v="4"/>
    <x v="0"/>
    <s v="Y"/>
    <x v="0"/>
    <n v="61"/>
    <d v="1900-07-15T07:02:23"/>
    <n v="5"/>
    <x v="12"/>
    <d v="2027-12-19T00:00:00"/>
    <x v="6"/>
  </r>
  <r>
    <s v="ID4737"/>
    <d v="2027-12-20T00:00:00"/>
    <x v="4"/>
    <x v="0"/>
    <s v="Y"/>
    <x v="0"/>
    <n v="44"/>
    <d v="1900-07-15T08:02:23"/>
    <n v="3"/>
    <x v="12"/>
    <d v="2027-12-20T00:00:00"/>
    <x v="6"/>
  </r>
  <r>
    <s v="ID4738"/>
    <d v="2027-12-21T00:00:00"/>
    <x v="2"/>
    <x v="3"/>
    <s v="Y"/>
    <x v="0"/>
    <n v="40"/>
    <d v="1900-07-15T09:02:23"/>
    <n v="5"/>
    <x v="12"/>
    <d v="2027-12-21T00:00:00"/>
    <x v="6"/>
  </r>
  <r>
    <s v="ID4739"/>
    <d v="2027-12-22T00:00:00"/>
    <x v="6"/>
    <x v="1"/>
    <s v="Y"/>
    <x v="0"/>
    <n v="15"/>
    <d v="1900-07-15T10:02:23"/>
    <n v="4"/>
    <x v="12"/>
    <d v="2027-12-22T00:00:00"/>
    <x v="0"/>
  </r>
  <r>
    <s v="ID4740"/>
    <d v="2027-12-23T00:00:00"/>
    <x v="0"/>
    <x v="0"/>
    <s v="Y"/>
    <x v="0"/>
    <n v="41"/>
    <d v="1900-07-15T11:02:23"/>
    <n v="2"/>
    <x v="12"/>
    <d v="2027-12-23T00:00:00"/>
    <x v="0"/>
  </r>
  <r>
    <s v="ID4741"/>
    <d v="2027-12-24T00:00:00"/>
    <x v="7"/>
    <x v="2"/>
    <s v="Y"/>
    <x v="1"/>
    <n v="78"/>
    <d v="1900-07-15T12:02:23"/>
    <n v="4"/>
    <x v="12"/>
    <d v="2027-12-24T00:00:00"/>
    <x v="0"/>
  </r>
  <r>
    <s v="ID4742"/>
    <d v="2027-12-25T00:00:00"/>
    <x v="5"/>
    <x v="4"/>
    <s v="N"/>
    <x v="1"/>
    <s v=""/>
    <d v="1900-07-15T13:02:23"/>
    <s v=""/>
    <x v="12"/>
    <d v="2027-12-25T00:00:00"/>
    <x v="0"/>
  </r>
  <r>
    <s v="ID4743"/>
    <d v="2027-12-26T00:00:00"/>
    <x v="5"/>
    <x v="1"/>
    <s v="Y"/>
    <x v="0"/>
    <n v="46"/>
    <d v="1900-07-15T14:02:23"/>
    <n v="3"/>
    <x v="12"/>
    <d v="2027-12-26T00:00:00"/>
    <x v="0"/>
  </r>
  <r>
    <s v="ID4744"/>
    <d v="2027-12-27T00:00:00"/>
    <x v="6"/>
    <x v="4"/>
    <s v="N"/>
    <x v="1"/>
    <s v=""/>
    <d v="1900-07-15T15:02:23"/>
    <s v=""/>
    <x v="12"/>
    <d v="2027-12-27T00:00:00"/>
    <x v="0"/>
  </r>
  <r>
    <s v="ID4745"/>
    <d v="2027-12-28T00:00:00"/>
    <x v="7"/>
    <x v="2"/>
    <s v="Y"/>
    <x v="0"/>
    <n v="45"/>
    <d v="1900-07-15T16:02:23"/>
    <n v="2"/>
    <x v="12"/>
    <d v="2027-12-28T00:00:00"/>
    <x v="0"/>
  </r>
  <r>
    <s v="ID4746"/>
    <d v="2027-12-29T00:00:00"/>
    <x v="2"/>
    <x v="0"/>
    <s v="Y"/>
    <x v="0"/>
    <n v="86"/>
    <d v="1900-07-15T17:02:23"/>
    <n v="1"/>
    <x v="12"/>
    <d v="2027-12-29T00:00:00"/>
    <x v="0"/>
  </r>
  <r>
    <s v="ID4747"/>
    <d v="2027-12-30T00:00:00"/>
    <x v="0"/>
    <x v="1"/>
    <s v="N"/>
    <x v="1"/>
    <s v=""/>
    <d v="1900-07-15T18:02:23"/>
    <s v=""/>
    <x v="12"/>
    <d v="2027-12-30T00:00:00"/>
    <x v="0"/>
  </r>
  <r>
    <s v="ID4748"/>
    <d v="2027-12-31T00:00:00"/>
    <x v="7"/>
    <x v="2"/>
    <s v="Y"/>
    <x v="1"/>
    <n v="59"/>
    <d v="1900-07-15T19:02:23"/>
    <n v="2"/>
    <x v="12"/>
    <d v="2027-12-31T00:00:00"/>
    <x v="0"/>
  </r>
  <r>
    <s v="ID4749"/>
    <d v="2028-01-01T00:00:00"/>
    <x v="5"/>
    <x v="3"/>
    <s v="Y"/>
    <x v="0"/>
    <n v="23"/>
    <d v="1900-07-15T20:02:23"/>
    <n v="3"/>
    <x v="12"/>
    <d v="2028-01-01T00:00:00"/>
    <x v="0"/>
  </r>
  <r>
    <s v="ID4750"/>
    <d v="2028-01-02T00:00:00"/>
    <x v="4"/>
    <x v="3"/>
    <s v="Y"/>
    <x v="0"/>
    <n v="79"/>
    <d v="1900-07-15T21:02:23"/>
    <n v="4"/>
    <x v="12"/>
    <d v="2028-01-02T00:00:00"/>
    <x v="0"/>
  </r>
  <r>
    <s v="ID4751"/>
    <d v="2028-01-03T00:00:00"/>
    <x v="2"/>
    <x v="0"/>
    <s v="Y"/>
    <x v="0"/>
    <n v="105"/>
    <d v="1900-07-15T22:02:23"/>
    <n v="4"/>
    <x v="12"/>
    <d v="2028-01-03T00:00:00"/>
    <x v="0"/>
  </r>
  <r>
    <s v="ID4752"/>
    <d v="2028-01-04T00:00:00"/>
    <x v="6"/>
    <x v="1"/>
    <s v="Y"/>
    <x v="0"/>
    <n v="42"/>
    <d v="1900-07-15T23:02:23"/>
    <n v="5"/>
    <x v="12"/>
    <d v="2028-01-04T00:00:00"/>
    <x v="0"/>
  </r>
  <r>
    <s v="ID4753"/>
    <d v="2028-01-05T00:00:00"/>
    <x v="1"/>
    <x v="4"/>
    <s v="Y"/>
    <x v="0"/>
    <n v="20"/>
    <d v="1900-07-16T00:02:23"/>
    <n v="4"/>
    <x v="12"/>
    <d v="2028-01-05T00:00:00"/>
    <x v="0"/>
  </r>
  <r>
    <s v="ID4754"/>
    <d v="2028-01-06T00:00:00"/>
    <x v="3"/>
    <x v="1"/>
    <s v="Y"/>
    <x v="0"/>
    <n v="48"/>
    <d v="1900-07-16T01:02:23"/>
    <n v="4"/>
    <x v="12"/>
    <d v="2028-01-06T00:00:00"/>
    <x v="0"/>
  </r>
  <r>
    <s v="ID4755"/>
    <d v="2028-01-07T00:00:00"/>
    <x v="1"/>
    <x v="3"/>
    <s v="Y"/>
    <x v="0"/>
    <n v="29"/>
    <d v="1900-07-16T02:02:23"/>
    <n v="3"/>
    <x v="12"/>
    <d v="2028-01-07T00:00:00"/>
    <x v="0"/>
  </r>
  <r>
    <s v="ID4756"/>
    <d v="2028-01-08T00:00:00"/>
    <x v="7"/>
    <x v="1"/>
    <s v="Y"/>
    <x v="0"/>
    <n v="49"/>
    <d v="1900-07-16T03:02:23"/>
    <n v="3"/>
    <x v="12"/>
    <d v="2028-01-08T00:00:00"/>
    <x v="0"/>
  </r>
  <r>
    <s v="ID4757"/>
    <d v="2028-01-09T00:00:00"/>
    <x v="3"/>
    <x v="4"/>
    <s v="Y"/>
    <x v="0"/>
    <n v="94"/>
    <d v="1900-07-16T04:02:23"/>
    <n v="5"/>
    <x v="12"/>
    <d v="2028-01-09T00:00:00"/>
    <x v="0"/>
  </r>
  <r>
    <s v="ID4758"/>
    <d v="2028-01-10T00:00:00"/>
    <x v="2"/>
    <x v="1"/>
    <s v="Y"/>
    <x v="1"/>
    <n v="22"/>
    <d v="1900-07-16T05:02:23"/>
    <n v="4"/>
    <x v="12"/>
    <d v="2028-01-10T00:00:00"/>
    <x v="0"/>
  </r>
  <r>
    <s v="ID4759"/>
    <d v="2028-01-11T00:00:00"/>
    <x v="2"/>
    <x v="3"/>
    <s v="Y"/>
    <x v="0"/>
    <n v="93"/>
    <d v="1900-07-16T06:02:23"/>
    <n v="4"/>
    <x v="12"/>
    <d v="2028-01-11T00:00:00"/>
    <x v="0"/>
  </r>
  <r>
    <s v="ID4760"/>
    <d v="2028-01-12T00:00:00"/>
    <x v="6"/>
    <x v="4"/>
    <s v="Y"/>
    <x v="0"/>
    <n v="56"/>
    <d v="1900-07-16T07:02:23"/>
    <n v="5"/>
    <x v="12"/>
    <d v="2028-01-12T00:00:00"/>
    <x v="0"/>
  </r>
  <r>
    <s v="ID4761"/>
    <d v="2028-01-13T00:00:00"/>
    <x v="1"/>
    <x v="0"/>
    <s v="Y"/>
    <x v="0"/>
    <n v="16"/>
    <d v="1900-07-16T08:02:23"/>
    <n v="5"/>
    <x v="12"/>
    <d v="2028-01-13T00:00:00"/>
    <x v="0"/>
  </r>
  <r>
    <s v="ID4762"/>
    <d v="2028-01-14T00:00:00"/>
    <x v="0"/>
    <x v="3"/>
    <s v="N"/>
    <x v="1"/>
    <s v=""/>
    <d v="1900-07-16T09:02:23"/>
    <s v=""/>
    <x v="12"/>
    <d v="2028-01-14T00:00:00"/>
    <x v="0"/>
  </r>
  <r>
    <s v="ID4763"/>
    <d v="2028-01-15T00:00:00"/>
    <x v="2"/>
    <x v="0"/>
    <s v="Y"/>
    <x v="0"/>
    <n v="124"/>
    <d v="1900-07-16T10:02:23"/>
    <n v="2"/>
    <x v="12"/>
    <d v="2028-01-15T00:00:00"/>
    <x v="0"/>
  </r>
  <r>
    <s v="ID4764"/>
    <d v="2028-01-16T00:00:00"/>
    <x v="2"/>
    <x v="4"/>
    <s v="N"/>
    <x v="1"/>
    <s v=""/>
    <d v="1900-07-16T11:02:23"/>
    <s v=""/>
    <x v="12"/>
    <d v="2028-01-16T00:00:00"/>
    <x v="0"/>
  </r>
  <r>
    <s v="ID4765"/>
    <d v="2028-01-17T00:00:00"/>
    <x v="3"/>
    <x v="0"/>
    <s v="Y"/>
    <x v="0"/>
    <n v="93"/>
    <d v="1900-07-16T12:02:23"/>
    <n v="5"/>
    <x v="12"/>
    <d v="2028-01-17T00:00:00"/>
    <x v="0"/>
  </r>
  <r>
    <s v="ID4766"/>
    <d v="2028-01-18T00:00:00"/>
    <x v="0"/>
    <x v="4"/>
    <s v="Y"/>
    <x v="0"/>
    <n v="10"/>
    <d v="1900-07-16T13:02:23"/>
    <n v="3"/>
    <x v="12"/>
    <d v="2028-01-18T00:00:00"/>
    <x v="0"/>
  </r>
  <r>
    <s v="ID4767"/>
    <d v="2028-01-19T00:00:00"/>
    <x v="1"/>
    <x v="1"/>
    <s v="Y"/>
    <x v="1"/>
    <n v="17"/>
    <d v="1900-07-16T14:02:23"/>
    <n v="4"/>
    <x v="12"/>
    <d v="2028-01-19T00:00:00"/>
    <x v="0"/>
  </r>
  <r>
    <s v="ID4768"/>
    <d v="2028-01-20T00:00:00"/>
    <x v="7"/>
    <x v="1"/>
    <s v="Y"/>
    <x v="0"/>
    <n v="121"/>
    <d v="1900-07-16T15:02:23"/>
    <n v="3"/>
    <x v="12"/>
    <d v="2028-01-20T00:00:00"/>
    <x v="0"/>
  </r>
  <r>
    <s v="ID4769"/>
    <d v="2028-01-21T00:00:00"/>
    <x v="6"/>
    <x v="1"/>
    <s v="Y"/>
    <x v="0"/>
    <n v="74"/>
    <d v="1900-07-16T16:02:23"/>
    <n v="5"/>
    <x v="12"/>
    <d v="2028-01-21T00:00:00"/>
    <x v="0"/>
  </r>
  <r>
    <s v="ID4770"/>
    <d v="2028-01-22T00:00:00"/>
    <x v="3"/>
    <x v="2"/>
    <s v="Y"/>
    <x v="0"/>
    <n v="22"/>
    <d v="1900-07-16T17:02:23"/>
    <n v="3"/>
    <x v="12"/>
    <d v="2028-01-22T00:00:00"/>
    <x v="0"/>
  </r>
  <r>
    <s v="ID4771"/>
    <d v="2028-01-23T00:00:00"/>
    <x v="4"/>
    <x v="3"/>
    <s v="Y"/>
    <x v="0"/>
    <n v="76"/>
    <d v="1900-07-16T18:02:23"/>
    <n v="4"/>
    <x v="12"/>
    <d v="2028-01-23T00:00:00"/>
    <x v="0"/>
  </r>
  <r>
    <s v="ID4772"/>
    <d v="2028-01-24T00:00:00"/>
    <x v="4"/>
    <x v="1"/>
    <s v="Y"/>
    <x v="1"/>
    <n v="86"/>
    <d v="1900-07-16T19:02:23"/>
    <n v="5"/>
    <x v="12"/>
    <d v="2028-01-24T00:00:00"/>
    <x v="0"/>
  </r>
  <r>
    <s v="ID4773"/>
    <d v="2028-01-25T00:00:00"/>
    <x v="2"/>
    <x v="1"/>
    <s v="Y"/>
    <x v="0"/>
    <n v="59"/>
    <d v="1900-07-16T20:02:23"/>
    <n v="3"/>
    <x v="12"/>
    <d v="2028-01-25T00:00:00"/>
    <x v="0"/>
  </r>
  <r>
    <s v="ID4774"/>
    <d v="2028-01-26T00:00:00"/>
    <x v="1"/>
    <x v="3"/>
    <s v="N"/>
    <x v="1"/>
    <s v=""/>
    <d v="1900-07-16T21:02:23"/>
    <s v=""/>
    <x v="12"/>
    <d v="2028-01-26T00:00:00"/>
    <x v="0"/>
  </r>
  <r>
    <s v="ID4775"/>
    <d v="2028-01-27T00:00:00"/>
    <x v="0"/>
    <x v="3"/>
    <s v="Y"/>
    <x v="0"/>
    <n v="57"/>
    <d v="1900-07-16T22:02:23"/>
    <n v="5"/>
    <x v="12"/>
    <d v="2028-01-27T00:00:00"/>
    <x v="0"/>
  </r>
  <r>
    <s v="ID4776"/>
    <d v="2028-01-28T00:00:00"/>
    <x v="5"/>
    <x v="3"/>
    <s v="Y"/>
    <x v="0"/>
    <n v="92"/>
    <d v="1900-07-16T23:02:23"/>
    <n v="3"/>
    <x v="12"/>
    <d v="2028-01-28T00:00:00"/>
    <x v="0"/>
  </r>
  <r>
    <s v="ID4777"/>
    <d v="2028-01-29T00:00:00"/>
    <x v="1"/>
    <x v="0"/>
    <s v="Y"/>
    <x v="0"/>
    <n v="35"/>
    <d v="1900-07-17T00:02:23"/>
    <n v="1"/>
    <x v="12"/>
    <d v="2028-01-29T00:00:00"/>
    <x v="0"/>
  </r>
  <r>
    <s v="ID4778"/>
    <d v="2028-01-30T00:00:00"/>
    <x v="5"/>
    <x v="1"/>
    <s v="N"/>
    <x v="1"/>
    <s v=""/>
    <d v="1900-07-17T01:02:23"/>
    <s v=""/>
    <x v="12"/>
    <d v="2028-01-30T00:00:00"/>
    <x v="0"/>
  </r>
  <r>
    <s v="ID4779"/>
    <d v="2028-01-31T00:00:00"/>
    <x v="6"/>
    <x v="4"/>
    <s v="Y"/>
    <x v="0"/>
    <n v="76"/>
    <d v="1900-07-17T02:02:23"/>
    <n v="5"/>
    <x v="12"/>
    <d v="2028-01-31T00:00:00"/>
    <x v="0"/>
  </r>
  <r>
    <s v="ID4780"/>
    <d v="2028-02-01T00:00:00"/>
    <x v="5"/>
    <x v="0"/>
    <s v="Y"/>
    <x v="0"/>
    <n v="110"/>
    <d v="1900-07-17T03:02:23"/>
    <n v="5"/>
    <x v="12"/>
    <d v="2028-02-01T00:00:00"/>
    <x v="0"/>
  </r>
  <r>
    <s v="ID4781"/>
    <d v="2028-02-02T00:00:00"/>
    <x v="1"/>
    <x v="3"/>
    <s v="Y"/>
    <x v="0"/>
    <n v="125"/>
    <d v="1900-07-17T04:02:23"/>
    <n v="1"/>
    <x v="12"/>
    <d v="2028-02-02T00:00:00"/>
    <x v="0"/>
  </r>
  <r>
    <s v="ID4782"/>
    <d v="2028-02-03T00:00:00"/>
    <x v="7"/>
    <x v="1"/>
    <s v="Y"/>
    <x v="0"/>
    <n v="44"/>
    <d v="1900-07-17T05:02:23"/>
    <n v="1"/>
    <x v="12"/>
    <d v="2028-02-03T00:00:00"/>
    <x v="0"/>
  </r>
  <r>
    <s v="ID4783"/>
    <d v="2028-02-04T00:00:00"/>
    <x v="6"/>
    <x v="0"/>
    <s v="Y"/>
    <x v="0"/>
    <n v="113"/>
    <d v="1900-07-17T06:02:23"/>
    <n v="1"/>
    <x v="12"/>
    <d v="2028-02-04T00:00:00"/>
    <x v="0"/>
  </r>
  <r>
    <s v="ID4784"/>
    <d v="2028-02-05T00:00:00"/>
    <x v="1"/>
    <x v="2"/>
    <s v="Y"/>
    <x v="0"/>
    <n v="101"/>
    <d v="1900-07-17T07:02:23"/>
    <n v="3"/>
    <x v="12"/>
    <d v="2028-02-05T00:00:00"/>
    <x v="0"/>
  </r>
  <r>
    <s v="ID4785"/>
    <d v="2028-02-06T00:00:00"/>
    <x v="0"/>
    <x v="4"/>
    <s v="Y"/>
    <x v="0"/>
    <n v="27"/>
    <d v="1900-07-17T08:02:23"/>
    <n v="1"/>
    <x v="12"/>
    <d v="2028-02-06T00:00:00"/>
    <x v="0"/>
  </r>
  <r>
    <s v="ID4786"/>
    <d v="2028-02-07T00:00:00"/>
    <x v="0"/>
    <x v="0"/>
    <s v="N"/>
    <x v="1"/>
    <s v=""/>
    <d v="1900-07-17T09:02:23"/>
    <s v=""/>
    <x v="12"/>
    <d v="2028-02-07T00:00:00"/>
    <x v="0"/>
  </r>
  <r>
    <s v="ID4787"/>
    <d v="2028-02-08T00:00:00"/>
    <x v="0"/>
    <x v="2"/>
    <s v="Y"/>
    <x v="1"/>
    <n v="125"/>
    <d v="1900-07-17T10:02:23"/>
    <n v="4"/>
    <x v="12"/>
    <d v="2028-02-08T00:00:00"/>
    <x v="0"/>
  </r>
  <r>
    <s v="ID4788"/>
    <d v="2028-02-09T00:00:00"/>
    <x v="1"/>
    <x v="3"/>
    <s v="Y"/>
    <x v="0"/>
    <n v="10"/>
    <d v="1900-07-17T11:02:23"/>
    <n v="1"/>
    <x v="12"/>
    <d v="2028-02-09T00:00:00"/>
    <x v="0"/>
  </r>
  <r>
    <s v="ID4789"/>
    <d v="2028-02-10T00:00:00"/>
    <x v="7"/>
    <x v="0"/>
    <s v="Y"/>
    <x v="0"/>
    <n v="16"/>
    <d v="1900-07-17T12:02:23"/>
    <n v="4"/>
    <x v="12"/>
    <d v="2028-02-10T00:00:00"/>
    <x v="0"/>
  </r>
  <r>
    <s v="ID4790"/>
    <d v="2028-02-11T00:00:00"/>
    <x v="5"/>
    <x v="0"/>
    <s v="Y"/>
    <x v="0"/>
    <n v="85"/>
    <d v="1900-07-17T13:02:23"/>
    <n v="1"/>
    <x v="12"/>
    <d v="2028-02-11T00:00:00"/>
    <x v="0"/>
  </r>
  <r>
    <s v="ID4791"/>
    <d v="2028-02-12T00:00:00"/>
    <x v="7"/>
    <x v="4"/>
    <s v="Y"/>
    <x v="0"/>
    <n v="36"/>
    <d v="1900-07-17T14:02:23"/>
    <n v="4"/>
    <x v="12"/>
    <d v="2028-02-12T00:00:00"/>
    <x v="0"/>
  </r>
  <r>
    <s v="ID4792"/>
    <d v="2028-02-13T00:00:00"/>
    <x v="3"/>
    <x v="0"/>
    <s v="Y"/>
    <x v="0"/>
    <n v="96"/>
    <d v="1900-07-17T15:02:23"/>
    <n v="3"/>
    <x v="12"/>
    <d v="2028-02-13T00:00:00"/>
    <x v="0"/>
  </r>
  <r>
    <s v="ID4793"/>
    <d v="2028-02-14T00:00:00"/>
    <x v="3"/>
    <x v="1"/>
    <s v="Y"/>
    <x v="0"/>
    <n v="19"/>
    <d v="1900-07-17T16:02:23"/>
    <n v="4"/>
    <x v="12"/>
    <d v="2028-02-14T00:00:00"/>
    <x v="1"/>
  </r>
  <r>
    <s v="ID4794"/>
    <d v="2028-02-15T00:00:00"/>
    <x v="1"/>
    <x v="2"/>
    <s v="Y"/>
    <x v="1"/>
    <n v="70"/>
    <d v="1900-07-17T17:02:23"/>
    <n v="5"/>
    <x v="12"/>
    <d v="2028-02-15T00:00:00"/>
    <x v="1"/>
  </r>
  <r>
    <s v="ID4795"/>
    <d v="2028-02-16T00:00:00"/>
    <x v="3"/>
    <x v="1"/>
    <s v="N"/>
    <x v="1"/>
    <s v=""/>
    <d v="1900-07-17T18:02:23"/>
    <s v=""/>
    <x v="12"/>
    <d v="2028-02-16T00:00:00"/>
    <x v="1"/>
  </r>
  <r>
    <s v="ID4796"/>
    <d v="2028-02-17T00:00:00"/>
    <x v="6"/>
    <x v="0"/>
    <s v="N"/>
    <x v="1"/>
    <s v=""/>
    <d v="1900-07-17T19:02:23"/>
    <s v=""/>
    <x v="12"/>
    <d v="2028-02-17T00:00:00"/>
    <x v="1"/>
  </r>
  <r>
    <s v="ID4797"/>
    <d v="2028-02-18T00:00:00"/>
    <x v="4"/>
    <x v="1"/>
    <s v="N"/>
    <x v="1"/>
    <s v=""/>
    <d v="1900-07-17T20:02:23"/>
    <s v=""/>
    <x v="12"/>
    <d v="2028-02-18T00:00:00"/>
    <x v="1"/>
  </r>
  <r>
    <s v="ID4798"/>
    <d v="2028-02-19T00:00:00"/>
    <x v="3"/>
    <x v="0"/>
    <s v="Y"/>
    <x v="0"/>
    <n v="88"/>
    <d v="1900-07-17T21:02:23"/>
    <n v="5"/>
    <x v="12"/>
    <d v="2028-02-19T00:00:00"/>
    <x v="1"/>
  </r>
  <r>
    <s v="ID4799"/>
    <d v="2028-02-20T00:00:00"/>
    <x v="3"/>
    <x v="3"/>
    <s v="Y"/>
    <x v="0"/>
    <n v="23"/>
    <d v="1900-07-17T22:02:23"/>
    <n v="1"/>
    <x v="12"/>
    <d v="2028-02-20T00:00:00"/>
    <x v="1"/>
  </r>
  <r>
    <s v="ID4800"/>
    <d v="2028-02-21T00:00:00"/>
    <x v="7"/>
    <x v="0"/>
    <s v="Y"/>
    <x v="0"/>
    <n v="78"/>
    <d v="1900-07-17T23:02:23"/>
    <n v="2"/>
    <x v="12"/>
    <d v="2028-02-21T00:00:00"/>
    <x v="1"/>
  </r>
  <r>
    <s v="ID4801"/>
    <d v="2028-02-22T00:00:00"/>
    <x v="4"/>
    <x v="4"/>
    <s v="Y"/>
    <x v="0"/>
    <n v="100"/>
    <d v="1900-07-18T00:02:23"/>
    <n v="2"/>
    <x v="12"/>
    <d v="2028-02-22T00:00:00"/>
    <x v="1"/>
  </r>
  <r>
    <s v="ID4802"/>
    <d v="2028-02-23T00:00:00"/>
    <x v="1"/>
    <x v="2"/>
    <s v="Y"/>
    <x v="0"/>
    <n v="124"/>
    <d v="1900-07-18T01:02:23"/>
    <n v="5"/>
    <x v="12"/>
    <d v="2028-02-23T00:00:00"/>
    <x v="1"/>
  </r>
  <r>
    <s v="ID4803"/>
    <d v="2028-02-24T00:00:00"/>
    <x v="5"/>
    <x v="1"/>
    <s v="Y"/>
    <x v="0"/>
    <n v="73"/>
    <d v="1900-07-18T02:02:23"/>
    <n v="3"/>
    <x v="12"/>
    <d v="2028-02-24T00:00:00"/>
    <x v="1"/>
  </r>
  <r>
    <s v="ID4804"/>
    <d v="2028-02-25T00:00:00"/>
    <x v="1"/>
    <x v="3"/>
    <s v="Y"/>
    <x v="0"/>
    <n v="94"/>
    <d v="1900-07-18T03:02:23"/>
    <n v="4"/>
    <x v="12"/>
    <d v="2028-02-25T00:00:00"/>
    <x v="1"/>
  </r>
  <r>
    <s v="ID4805"/>
    <d v="2028-02-26T00:00:00"/>
    <x v="3"/>
    <x v="4"/>
    <s v="N"/>
    <x v="1"/>
    <s v=""/>
    <d v="1900-07-18T04:02:23"/>
    <s v=""/>
    <x v="12"/>
    <d v="2028-02-26T00:00:00"/>
    <x v="1"/>
  </r>
  <r>
    <s v="ID4806"/>
    <d v="2028-02-27T00:00:00"/>
    <x v="3"/>
    <x v="2"/>
    <s v="Y"/>
    <x v="0"/>
    <n v="40"/>
    <d v="1900-07-18T05:02:23"/>
    <n v="2"/>
    <x v="12"/>
    <d v="2028-02-27T00:00:00"/>
    <x v="1"/>
  </r>
  <r>
    <s v="ID4807"/>
    <d v="2028-02-28T00:00:00"/>
    <x v="6"/>
    <x v="2"/>
    <s v="Y"/>
    <x v="0"/>
    <n v="15"/>
    <d v="1900-07-18T06:02:23"/>
    <n v="3"/>
    <x v="12"/>
    <d v="2028-02-28T00:00:00"/>
    <x v="1"/>
  </r>
  <r>
    <s v="ID4808"/>
    <d v="2028-02-29T00:00:00"/>
    <x v="1"/>
    <x v="2"/>
    <s v="N"/>
    <x v="1"/>
    <s v=""/>
    <d v="1900-07-18T07:02:23"/>
    <s v=""/>
    <x v="12"/>
    <d v="2028-02-29T00:00:00"/>
    <x v="1"/>
  </r>
  <r>
    <s v="ID4809"/>
    <d v="2028-03-01T00:00:00"/>
    <x v="3"/>
    <x v="3"/>
    <s v="Y"/>
    <x v="0"/>
    <n v="104"/>
    <d v="1900-07-18T08:02:23"/>
    <n v="4"/>
    <x v="12"/>
    <d v="2028-03-01T00:00:00"/>
    <x v="1"/>
  </r>
  <r>
    <s v="ID4810"/>
    <d v="2028-03-02T00:00:00"/>
    <x v="7"/>
    <x v="4"/>
    <s v="Y"/>
    <x v="0"/>
    <n v="92"/>
    <d v="1900-07-18T09:02:23"/>
    <n v="3"/>
    <x v="12"/>
    <d v="2028-03-02T00:00:00"/>
    <x v="1"/>
  </r>
  <r>
    <s v="ID4811"/>
    <d v="2028-03-03T00:00:00"/>
    <x v="3"/>
    <x v="2"/>
    <s v="Y"/>
    <x v="0"/>
    <n v="103"/>
    <d v="1900-07-18T10:02:23"/>
    <n v="5"/>
    <x v="12"/>
    <d v="2028-03-03T00:00:00"/>
    <x v="1"/>
  </r>
  <r>
    <s v="ID4812"/>
    <d v="2028-03-04T00:00:00"/>
    <x v="1"/>
    <x v="2"/>
    <s v="Y"/>
    <x v="0"/>
    <n v="43"/>
    <d v="1900-07-18T11:02:23"/>
    <n v="4"/>
    <x v="12"/>
    <d v="2028-03-04T00:00:00"/>
    <x v="1"/>
  </r>
  <r>
    <s v="ID4813"/>
    <d v="2028-03-05T00:00:00"/>
    <x v="2"/>
    <x v="1"/>
    <s v="Y"/>
    <x v="0"/>
    <n v="93"/>
    <d v="1900-07-18T12:02:23"/>
    <n v="4"/>
    <x v="12"/>
    <d v="2028-03-05T00:00:00"/>
    <x v="1"/>
  </r>
  <r>
    <s v="ID4814"/>
    <d v="2028-03-06T00:00:00"/>
    <x v="5"/>
    <x v="2"/>
    <s v="N"/>
    <x v="1"/>
    <s v=""/>
    <d v="1900-07-18T13:02:23"/>
    <s v=""/>
    <x v="12"/>
    <d v="2028-03-06T00:00:00"/>
    <x v="1"/>
  </r>
  <r>
    <s v="ID4815"/>
    <d v="2028-03-07T00:00:00"/>
    <x v="4"/>
    <x v="4"/>
    <s v="Y"/>
    <x v="0"/>
    <n v="107"/>
    <d v="1900-07-18T14:02:23"/>
    <n v="3"/>
    <x v="12"/>
    <d v="2028-03-07T00:00:00"/>
    <x v="1"/>
  </r>
  <r>
    <s v="ID4816"/>
    <d v="2028-03-08T00:00:00"/>
    <x v="1"/>
    <x v="2"/>
    <s v="Y"/>
    <x v="0"/>
    <n v="51"/>
    <d v="1900-07-18T15:02:23"/>
    <n v="3"/>
    <x v="12"/>
    <d v="2028-03-08T00:00:00"/>
    <x v="1"/>
  </r>
  <r>
    <s v="ID4817"/>
    <d v="2028-03-09T00:00:00"/>
    <x v="3"/>
    <x v="2"/>
    <s v="N"/>
    <x v="1"/>
    <s v=""/>
    <d v="1900-07-18T16:02:23"/>
    <s v=""/>
    <x v="12"/>
    <d v="2028-03-09T00:00:00"/>
    <x v="1"/>
  </r>
  <r>
    <s v="ID4818"/>
    <d v="2028-03-10T00:00:00"/>
    <x v="4"/>
    <x v="2"/>
    <s v="Y"/>
    <x v="0"/>
    <n v="50"/>
    <d v="1900-07-18T17:02:23"/>
    <n v="3"/>
    <x v="12"/>
    <d v="2028-03-10T00:00:00"/>
    <x v="1"/>
  </r>
  <r>
    <s v="ID4819"/>
    <d v="2028-03-11T00:00:00"/>
    <x v="7"/>
    <x v="4"/>
    <s v="Y"/>
    <x v="0"/>
    <n v="68"/>
    <d v="1900-07-18T18:02:23"/>
    <n v="5"/>
    <x v="12"/>
    <d v="2028-03-11T00:00:00"/>
    <x v="1"/>
  </r>
  <r>
    <s v="ID4820"/>
    <d v="2028-03-12T00:00:00"/>
    <x v="2"/>
    <x v="2"/>
    <s v="Y"/>
    <x v="0"/>
    <n v="35"/>
    <d v="1900-07-18T19:02:23"/>
    <n v="4"/>
    <x v="12"/>
    <d v="2028-03-12T00:00:00"/>
    <x v="1"/>
  </r>
  <r>
    <s v="ID4821"/>
    <d v="2028-03-13T00:00:00"/>
    <x v="2"/>
    <x v="0"/>
    <s v="Y"/>
    <x v="0"/>
    <n v="87"/>
    <d v="1900-07-18T20:02:23"/>
    <n v="1"/>
    <x v="12"/>
    <d v="2028-03-13T00:00:00"/>
    <x v="1"/>
  </r>
  <r>
    <s v="ID4822"/>
    <d v="2028-03-14T00:00:00"/>
    <x v="6"/>
    <x v="4"/>
    <s v="N"/>
    <x v="1"/>
    <s v=""/>
    <d v="1900-07-18T21:02:23"/>
    <s v=""/>
    <x v="12"/>
    <d v="2028-03-14T00:00:00"/>
    <x v="1"/>
  </r>
  <r>
    <s v="ID4823"/>
    <d v="2028-03-15T00:00:00"/>
    <x v="1"/>
    <x v="0"/>
    <s v="N"/>
    <x v="1"/>
    <s v=""/>
    <d v="1900-07-18T22:02:23"/>
    <s v=""/>
    <x v="12"/>
    <d v="2028-03-15T00:00:00"/>
    <x v="1"/>
  </r>
  <r>
    <s v="ID4824"/>
    <d v="2028-03-16T00:00:00"/>
    <x v="7"/>
    <x v="2"/>
    <s v="Y"/>
    <x v="0"/>
    <n v="79"/>
    <d v="1900-07-18T23:02:23"/>
    <n v="3"/>
    <x v="12"/>
    <d v="2028-03-16T00:00:00"/>
    <x v="1"/>
  </r>
  <r>
    <s v="ID4825"/>
    <d v="2028-03-17T00:00:00"/>
    <x v="5"/>
    <x v="3"/>
    <s v="Y"/>
    <x v="0"/>
    <n v="28"/>
    <d v="1900-07-19T00:02:23"/>
    <n v="1"/>
    <x v="12"/>
    <d v="2028-03-17T00:00:00"/>
    <x v="1"/>
  </r>
  <r>
    <s v="ID4826"/>
    <d v="2028-03-18T00:00:00"/>
    <x v="3"/>
    <x v="0"/>
    <s v="Y"/>
    <x v="0"/>
    <n v="82"/>
    <d v="1900-07-19T01:02:23"/>
    <n v="5"/>
    <x v="12"/>
    <d v="2028-03-18T00:00:00"/>
    <x v="1"/>
  </r>
  <r>
    <s v="ID4827"/>
    <d v="2028-03-19T00:00:00"/>
    <x v="7"/>
    <x v="4"/>
    <s v="Y"/>
    <x v="0"/>
    <n v="56"/>
    <d v="1900-07-19T02:02:23"/>
    <n v="3"/>
    <x v="12"/>
    <d v="2028-03-19T00:00:00"/>
    <x v="1"/>
  </r>
  <r>
    <s v="ID4828"/>
    <d v="2028-03-20T00:00:00"/>
    <x v="1"/>
    <x v="2"/>
    <s v="Y"/>
    <x v="0"/>
    <n v="102"/>
    <d v="1900-07-19T03:02:23"/>
    <n v="4"/>
    <x v="12"/>
    <d v="2028-03-20T00:00:00"/>
    <x v="1"/>
  </r>
  <r>
    <s v="ID4829"/>
    <d v="2028-03-21T00:00:00"/>
    <x v="0"/>
    <x v="1"/>
    <s v="N"/>
    <x v="1"/>
    <s v=""/>
    <d v="1900-07-19T04:02:23"/>
    <s v=""/>
    <x v="12"/>
    <d v="2028-03-21T00:00:00"/>
    <x v="1"/>
  </r>
  <r>
    <s v="ID4830"/>
    <d v="2028-03-22T00:00:00"/>
    <x v="5"/>
    <x v="3"/>
    <s v="Y"/>
    <x v="0"/>
    <n v="11"/>
    <d v="1900-07-19T05:02:23"/>
    <n v="5"/>
    <x v="12"/>
    <d v="2028-03-22T00:00:00"/>
    <x v="1"/>
  </r>
  <r>
    <s v="ID4831"/>
    <d v="2028-03-23T00:00:00"/>
    <x v="5"/>
    <x v="2"/>
    <s v="Y"/>
    <x v="0"/>
    <n v="76"/>
    <d v="1900-07-19T06:02:23"/>
    <n v="1"/>
    <x v="12"/>
    <d v="2028-03-23T00:00:00"/>
    <x v="1"/>
  </r>
  <r>
    <s v="ID4832"/>
    <d v="2028-03-24T00:00:00"/>
    <x v="7"/>
    <x v="2"/>
    <s v="Y"/>
    <x v="0"/>
    <n v="69"/>
    <d v="1900-07-19T07:02:23"/>
    <n v="5"/>
    <x v="12"/>
    <d v="2028-03-24T00:00:00"/>
    <x v="1"/>
  </r>
  <r>
    <s v="ID4833"/>
    <d v="2028-03-25T00:00:00"/>
    <x v="2"/>
    <x v="3"/>
    <s v="Y"/>
    <x v="1"/>
    <n v="108"/>
    <d v="1900-07-19T08:02:23"/>
    <n v="3"/>
    <x v="12"/>
    <d v="2028-03-25T00:00:00"/>
    <x v="1"/>
  </r>
  <r>
    <s v="ID4834"/>
    <d v="2028-03-26T00:00:00"/>
    <x v="1"/>
    <x v="1"/>
    <s v="Y"/>
    <x v="0"/>
    <n v="47"/>
    <d v="1900-07-19T09:02:23"/>
    <n v="3"/>
    <x v="12"/>
    <d v="2028-03-26T00:00:00"/>
    <x v="1"/>
  </r>
  <r>
    <s v="ID4835"/>
    <d v="2028-03-27T00:00:00"/>
    <x v="5"/>
    <x v="3"/>
    <s v="Y"/>
    <x v="1"/>
    <n v="51"/>
    <d v="1900-07-19T10:02:23"/>
    <n v="3"/>
    <x v="12"/>
    <d v="2028-03-27T00:00:00"/>
    <x v="1"/>
  </r>
  <r>
    <s v="ID4836"/>
    <d v="2028-03-28T00:00:00"/>
    <x v="7"/>
    <x v="1"/>
    <s v="Y"/>
    <x v="0"/>
    <n v="57"/>
    <d v="1900-07-19T11:02:23"/>
    <n v="3"/>
    <x v="12"/>
    <d v="2028-03-28T00:00:00"/>
    <x v="1"/>
  </r>
  <r>
    <s v="ID4837"/>
    <d v="2028-03-29T00:00:00"/>
    <x v="2"/>
    <x v="1"/>
    <s v="Y"/>
    <x v="1"/>
    <n v="67"/>
    <d v="1900-07-19T12:02:23"/>
    <n v="4"/>
    <x v="12"/>
    <d v="2028-03-29T00:00:00"/>
    <x v="1"/>
  </r>
  <r>
    <s v="ID4838"/>
    <d v="2028-03-30T00:00:00"/>
    <x v="0"/>
    <x v="4"/>
    <s v="Y"/>
    <x v="1"/>
    <n v="22"/>
    <d v="1900-07-19T13:02:23"/>
    <n v="4"/>
    <x v="12"/>
    <d v="2028-03-30T00:00:00"/>
    <x v="1"/>
  </r>
  <r>
    <s v="ID4839"/>
    <d v="2028-03-31T00:00:00"/>
    <x v="6"/>
    <x v="2"/>
    <s v="Y"/>
    <x v="0"/>
    <n v="23"/>
    <d v="1900-07-19T14:02:23"/>
    <n v="2"/>
    <x v="12"/>
    <d v="2028-03-31T00:00:00"/>
    <x v="1"/>
  </r>
  <r>
    <s v="ID4840"/>
    <d v="2028-04-01T00:00:00"/>
    <x v="7"/>
    <x v="3"/>
    <s v="Y"/>
    <x v="0"/>
    <n v="88"/>
    <d v="1900-07-19T15:02:23"/>
    <n v="4"/>
    <x v="12"/>
    <d v="2028-04-01T00:00:00"/>
    <x v="1"/>
  </r>
  <r>
    <s v="ID4841"/>
    <d v="2028-04-02T00:00:00"/>
    <x v="6"/>
    <x v="1"/>
    <s v="Y"/>
    <x v="0"/>
    <n v="44"/>
    <d v="1900-07-19T16:02:23"/>
    <n v="3"/>
    <x v="12"/>
    <d v="2028-04-02T00:00:00"/>
    <x v="1"/>
  </r>
  <r>
    <s v="ID4842"/>
    <d v="2028-04-03T00:00:00"/>
    <x v="5"/>
    <x v="4"/>
    <s v="Y"/>
    <x v="0"/>
    <n v="111"/>
    <d v="1900-07-19T17:02:23"/>
    <n v="4"/>
    <x v="12"/>
    <d v="2028-04-03T00:00:00"/>
    <x v="1"/>
  </r>
  <r>
    <s v="ID4843"/>
    <d v="2028-04-04T00:00:00"/>
    <x v="4"/>
    <x v="3"/>
    <s v="N"/>
    <x v="1"/>
    <s v=""/>
    <d v="1900-07-19T18:02:23"/>
    <s v=""/>
    <x v="12"/>
    <d v="2028-04-04T00:00:00"/>
    <x v="1"/>
  </r>
  <r>
    <s v="ID4844"/>
    <d v="2028-04-05T00:00:00"/>
    <x v="0"/>
    <x v="3"/>
    <s v="Y"/>
    <x v="0"/>
    <n v="61"/>
    <d v="1900-07-19T19:02:23"/>
    <n v="4"/>
    <x v="12"/>
    <d v="2028-04-05T00:00:00"/>
    <x v="1"/>
  </r>
  <r>
    <s v="ID4845"/>
    <d v="2028-04-06T00:00:00"/>
    <x v="6"/>
    <x v="2"/>
    <s v="Y"/>
    <x v="0"/>
    <n v="108"/>
    <d v="1900-07-19T20:02:23"/>
    <n v="4"/>
    <x v="12"/>
    <d v="2028-04-06T00:00:00"/>
    <x v="1"/>
  </r>
  <r>
    <s v="ID4846"/>
    <d v="2028-04-07T00:00:00"/>
    <x v="2"/>
    <x v="0"/>
    <s v="N"/>
    <x v="1"/>
    <s v=""/>
    <d v="1900-07-19T21:02:23"/>
    <s v=""/>
    <x v="12"/>
    <d v="2028-04-07T00:00:00"/>
    <x v="1"/>
  </r>
  <r>
    <s v="ID4847"/>
    <d v="2028-04-08T00:00:00"/>
    <x v="2"/>
    <x v="4"/>
    <s v="Y"/>
    <x v="0"/>
    <n v="57"/>
    <d v="1900-07-19T22:02:23"/>
    <n v="5"/>
    <x v="12"/>
    <d v="2028-04-08T00:00:00"/>
    <x v="1"/>
  </r>
  <r>
    <s v="ID4848"/>
    <d v="2028-04-09T00:00:00"/>
    <x v="1"/>
    <x v="1"/>
    <s v="Y"/>
    <x v="0"/>
    <n v="55"/>
    <d v="1900-07-19T23:02:23"/>
    <n v="4"/>
    <x v="12"/>
    <d v="2028-04-09T00:00:00"/>
    <x v="1"/>
  </r>
  <r>
    <s v="ID4849"/>
    <d v="2028-04-10T00:00:00"/>
    <x v="6"/>
    <x v="1"/>
    <s v="Y"/>
    <x v="1"/>
    <n v="35"/>
    <d v="1900-07-20T00:02:23"/>
    <n v="4"/>
    <x v="12"/>
    <d v="2028-04-10T00:00:00"/>
    <x v="1"/>
  </r>
  <r>
    <s v="ID4850"/>
    <d v="2028-04-11T00:00:00"/>
    <x v="4"/>
    <x v="0"/>
    <s v="Y"/>
    <x v="0"/>
    <n v="28"/>
    <d v="1900-07-20T01:02:23"/>
    <n v="4"/>
    <x v="12"/>
    <d v="2028-04-11T00:00:00"/>
    <x v="1"/>
  </r>
  <r>
    <s v="ID4851"/>
    <d v="2028-04-12T00:00:00"/>
    <x v="7"/>
    <x v="4"/>
    <s v="Y"/>
    <x v="0"/>
    <n v="13"/>
    <d v="1900-07-20T02:02:23"/>
    <n v="3"/>
    <x v="12"/>
    <d v="2028-04-12T00:00:00"/>
    <x v="2"/>
  </r>
  <r>
    <s v="ID4852"/>
    <d v="2028-04-13T00:00:00"/>
    <x v="4"/>
    <x v="3"/>
    <s v="Y"/>
    <x v="0"/>
    <n v="37"/>
    <d v="1900-07-20T03:02:23"/>
    <n v="2"/>
    <x v="12"/>
    <d v="2028-04-13T00:00:00"/>
    <x v="2"/>
  </r>
  <r>
    <s v="ID4853"/>
    <d v="2028-04-14T00:00:00"/>
    <x v="7"/>
    <x v="1"/>
    <s v="Y"/>
    <x v="0"/>
    <n v="99"/>
    <d v="1900-07-20T04:02:23"/>
    <n v="3"/>
    <x v="12"/>
    <d v="2028-04-14T00:00:00"/>
    <x v="2"/>
  </r>
  <r>
    <s v="ID4854"/>
    <d v="2028-04-15T00:00:00"/>
    <x v="5"/>
    <x v="1"/>
    <s v="Y"/>
    <x v="1"/>
    <n v="89"/>
    <d v="1900-07-20T05:02:23"/>
    <n v="1"/>
    <x v="12"/>
    <d v="2028-04-15T00:00:00"/>
    <x v="2"/>
  </r>
  <r>
    <s v="ID4855"/>
    <d v="2028-04-16T00:00:00"/>
    <x v="7"/>
    <x v="3"/>
    <s v="Y"/>
    <x v="1"/>
    <n v="22"/>
    <d v="1900-07-20T06:02:23"/>
    <n v="5"/>
    <x v="12"/>
    <d v="2028-04-16T00:00:00"/>
    <x v="2"/>
  </r>
  <r>
    <s v="ID4856"/>
    <d v="2028-04-17T00:00:00"/>
    <x v="6"/>
    <x v="1"/>
    <s v="N"/>
    <x v="1"/>
    <s v=""/>
    <d v="1900-07-20T07:02:23"/>
    <s v=""/>
    <x v="12"/>
    <d v="2028-04-17T00:00:00"/>
    <x v="2"/>
  </r>
  <r>
    <s v="ID4857"/>
    <d v="2028-04-18T00:00:00"/>
    <x v="0"/>
    <x v="2"/>
    <s v="Y"/>
    <x v="0"/>
    <n v="32"/>
    <d v="1900-07-20T08:02:23"/>
    <n v="4"/>
    <x v="12"/>
    <d v="2028-04-18T00:00:00"/>
    <x v="2"/>
  </r>
  <r>
    <s v="ID4858"/>
    <d v="2028-04-19T00:00:00"/>
    <x v="1"/>
    <x v="2"/>
    <s v="N"/>
    <x v="1"/>
    <s v=""/>
    <d v="1900-07-20T09:02:23"/>
    <s v=""/>
    <x v="12"/>
    <d v="2028-04-19T00:00:00"/>
    <x v="2"/>
  </r>
  <r>
    <s v="ID4859"/>
    <d v="2028-04-20T00:00:00"/>
    <x v="3"/>
    <x v="2"/>
    <s v="Y"/>
    <x v="0"/>
    <n v="88"/>
    <d v="1900-07-20T10:02:23"/>
    <n v="3"/>
    <x v="12"/>
    <d v="2028-04-20T00:00:00"/>
    <x v="2"/>
  </r>
  <r>
    <s v="ID4860"/>
    <d v="2028-04-21T00:00:00"/>
    <x v="2"/>
    <x v="1"/>
    <s v="N"/>
    <x v="1"/>
    <s v=""/>
    <d v="1900-07-20T11:02:23"/>
    <s v=""/>
    <x v="12"/>
    <d v="2028-04-21T00:00:00"/>
    <x v="2"/>
  </r>
  <r>
    <s v="ID4861"/>
    <d v="2028-04-22T00:00:00"/>
    <x v="0"/>
    <x v="0"/>
    <s v="Y"/>
    <x v="0"/>
    <n v="29"/>
    <d v="1900-07-20T12:02:23"/>
    <n v="3"/>
    <x v="12"/>
    <d v="2028-04-22T00:00:00"/>
    <x v="2"/>
  </r>
  <r>
    <s v="ID4862"/>
    <d v="2028-04-23T00:00:00"/>
    <x v="5"/>
    <x v="3"/>
    <s v="Y"/>
    <x v="0"/>
    <n v="32"/>
    <d v="1900-07-20T13:02:23"/>
    <n v="3"/>
    <x v="12"/>
    <d v="2028-04-23T00:00:00"/>
    <x v="2"/>
  </r>
  <r>
    <s v="ID4863"/>
    <d v="2028-04-24T00:00:00"/>
    <x v="4"/>
    <x v="0"/>
    <s v="Y"/>
    <x v="0"/>
    <n v="16"/>
    <d v="1900-07-20T14:02:23"/>
    <n v="1"/>
    <x v="12"/>
    <d v="2028-04-24T00:00:00"/>
    <x v="2"/>
  </r>
  <r>
    <s v="ID4864"/>
    <d v="2028-04-25T00:00:00"/>
    <x v="1"/>
    <x v="1"/>
    <s v="Y"/>
    <x v="0"/>
    <n v="79"/>
    <d v="1900-07-20T15:02:23"/>
    <n v="1"/>
    <x v="12"/>
    <d v="2028-04-25T00:00:00"/>
    <x v="2"/>
  </r>
  <r>
    <s v="ID4865"/>
    <d v="2028-04-26T00:00:00"/>
    <x v="1"/>
    <x v="3"/>
    <s v="Y"/>
    <x v="0"/>
    <n v="23"/>
    <d v="1900-07-20T16:02:23"/>
    <n v="1"/>
    <x v="12"/>
    <d v="2028-04-26T00:00:00"/>
    <x v="2"/>
  </r>
  <r>
    <s v="ID4866"/>
    <d v="2028-04-27T00:00:00"/>
    <x v="4"/>
    <x v="1"/>
    <s v="Y"/>
    <x v="1"/>
    <n v="94"/>
    <d v="1900-07-20T17:02:23"/>
    <n v="5"/>
    <x v="12"/>
    <d v="2028-04-27T00:00:00"/>
    <x v="2"/>
  </r>
  <r>
    <s v="ID4867"/>
    <d v="2028-04-28T00:00:00"/>
    <x v="5"/>
    <x v="3"/>
    <s v="Y"/>
    <x v="0"/>
    <n v="39"/>
    <d v="1900-07-20T18:02:23"/>
    <n v="4"/>
    <x v="12"/>
    <d v="2028-04-28T00:00:00"/>
    <x v="2"/>
  </r>
  <r>
    <s v="ID4868"/>
    <d v="2028-04-29T00:00:00"/>
    <x v="3"/>
    <x v="4"/>
    <s v="Y"/>
    <x v="0"/>
    <n v="12"/>
    <d v="1900-07-20T19:02:23"/>
    <n v="2"/>
    <x v="12"/>
    <d v="2028-04-29T00:00:00"/>
    <x v="2"/>
  </r>
  <r>
    <s v="ID4869"/>
    <d v="2028-04-30T00:00:00"/>
    <x v="2"/>
    <x v="4"/>
    <s v="Y"/>
    <x v="0"/>
    <n v="54"/>
    <d v="1900-07-20T20:02:23"/>
    <n v="3"/>
    <x v="12"/>
    <d v="2028-04-30T00:00:00"/>
    <x v="2"/>
  </r>
  <r>
    <s v="ID4870"/>
    <d v="2028-05-01T00:00:00"/>
    <x v="5"/>
    <x v="3"/>
    <s v="N"/>
    <x v="1"/>
    <s v=""/>
    <d v="1900-07-20T21:02:23"/>
    <s v=""/>
    <x v="12"/>
    <d v="2028-05-01T00:00:00"/>
    <x v="2"/>
  </r>
  <r>
    <s v="ID4871"/>
    <d v="2028-05-02T00:00:00"/>
    <x v="7"/>
    <x v="1"/>
    <s v="Y"/>
    <x v="1"/>
    <n v="70"/>
    <d v="1900-07-20T22:02:23"/>
    <n v="5"/>
    <x v="12"/>
    <d v="2028-05-02T00:00:00"/>
    <x v="2"/>
  </r>
  <r>
    <s v="ID4872"/>
    <d v="2028-05-03T00:00:00"/>
    <x v="6"/>
    <x v="4"/>
    <s v="Y"/>
    <x v="0"/>
    <n v="123"/>
    <d v="1900-07-20T23:02:23"/>
    <n v="2"/>
    <x v="12"/>
    <d v="2028-05-03T00:00:00"/>
    <x v="2"/>
  </r>
  <r>
    <s v="ID4873"/>
    <d v="2028-05-04T00:00:00"/>
    <x v="2"/>
    <x v="1"/>
    <s v="Y"/>
    <x v="0"/>
    <n v="27"/>
    <d v="1900-07-21T00:02:23"/>
    <n v="1"/>
    <x v="12"/>
    <d v="2028-05-04T00:00:00"/>
    <x v="2"/>
  </r>
  <r>
    <s v="ID4874"/>
    <d v="2028-05-05T00:00:00"/>
    <x v="7"/>
    <x v="2"/>
    <s v="Y"/>
    <x v="0"/>
    <n v="112"/>
    <d v="1900-07-21T01:02:23"/>
    <n v="5"/>
    <x v="12"/>
    <d v="2028-05-05T00:00:00"/>
    <x v="2"/>
  </r>
  <r>
    <s v="ID4875"/>
    <d v="2028-05-06T00:00:00"/>
    <x v="0"/>
    <x v="1"/>
    <s v="N"/>
    <x v="1"/>
    <s v=""/>
    <d v="1900-07-21T02:02:23"/>
    <s v=""/>
    <x v="12"/>
    <d v="2028-05-06T00:00:00"/>
    <x v="2"/>
  </r>
  <r>
    <s v="ID4876"/>
    <d v="2028-05-07T00:00:00"/>
    <x v="7"/>
    <x v="2"/>
    <s v="N"/>
    <x v="1"/>
    <s v=""/>
    <d v="1900-07-21T03:02:23"/>
    <s v=""/>
    <x v="12"/>
    <d v="2028-05-07T00:00:00"/>
    <x v="2"/>
  </r>
  <r>
    <s v="ID4877"/>
    <d v="2028-05-08T00:00:00"/>
    <x v="1"/>
    <x v="2"/>
    <s v="Y"/>
    <x v="0"/>
    <n v="119"/>
    <d v="1900-07-21T04:02:23"/>
    <n v="1"/>
    <x v="12"/>
    <d v="2028-05-08T00:00:00"/>
    <x v="2"/>
  </r>
  <r>
    <s v="ID4878"/>
    <d v="2028-05-09T00:00:00"/>
    <x v="2"/>
    <x v="0"/>
    <s v="Y"/>
    <x v="0"/>
    <n v="18"/>
    <d v="1900-07-21T05:02:23"/>
    <n v="4"/>
    <x v="12"/>
    <d v="2028-05-09T00:00:00"/>
    <x v="2"/>
  </r>
  <r>
    <s v="ID4879"/>
    <d v="2028-05-10T00:00:00"/>
    <x v="0"/>
    <x v="2"/>
    <s v="Y"/>
    <x v="0"/>
    <n v="24"/>
    <d v="1900-07-21T06:02:23"/>
    <n v="3"/>
    <x v="12"/>
    <d v="2028-05-10T00:00:00"/>
    <x v="2"/>
  </r>
  <r>
    <s v="ID4880"/>
    <d v="2028-05-11T00:00:00"/>
    <x v="5"/>
    <x v="0"/>
    <s v="Y"/>
    <x v="0"/>
    <n v="70"/>
    <d v="1900-07-21T07:02:23"/>
    <n v="3"/>
    <x v="12"/>
    <d v="2028-05-11T00:00:00"/>
    <x v="2"/>
  </r>
  <r>
    <s v="ID4881"/>
    <d v="2028-05-12T00:00:00"/>
    <x v="3"/>
    <x v="3"/>
    <s v="N"/>
    <x v="1"/>
    <s v=""/>
    <d v="1900-07-21T08:02:23"/>
    <s v=""/>
    <x v="12"/>
    <d v="2028-05-12T00:00:00"/>
    <x v="2"/>
  </r>
  <r>
    <s v="ID4882"/>
    <d v="2028-05-13T00:00:00"/>
    <x v="3"/>
    <x v="4"/>
    <s v="Y"/>
    <x v="0"/>
    <n v="120"/>
    <d v="1900-07-21T09:02:23"/>
    <n v="2"/>
    <x v="12"/>
    <d v="2028-05-13T00:00:00"/>
    <x v="2"/>
  </r>
  <r>
    <s v="ID4883"/>
    <d v="2028-05-14T00:00:00"/>
    <x v="4"/>
    <x v="1"/>
    <s v="Y"/>
    <x v="0"/>
    <n v="46"/>
    <d v="1900-07-21T10:02:23"/>
    <n v="3"/>
    <x v="12"/>
    <d v="2028-05-14T00:00:00"/>
    <x v="2"/>
  </r>
  <r>
    <s v="ID4884"/>
    <d v="2028-05-15T00:00:00"/>
    <x v="3"/>
    <x v="2"/>
    <s v="Y"/>
    <x v="0"/>
    <n v="10"/>
    <d v="1900-07-21T11:02:23"/>
    <n v="2"/>
    <x v="12"/>
    <d v="2028-05-15T00:00:00"/>
    <x v="2"/>
  </r>
  <r>
    <s v="ID4885"/>
    <d v="2028-05-16T00:00:00"/>
    <x v="7"/>
    <x v="0"/>
    <s v="Y"/>
    <x v="0"/>
    <n v="32"/>
    <d v="1900-07-21T12:02:23"/>
    <n v="3"/>
    <x v="12"/>
    <d v="2028-05-16T00:00:00"/>
    <x v="2"/>
  </r>
  <r>
    <s v="ID4886"/>
    <d v="2028-05-17T00:00:00"/>
    <x v="2"/>
    <x v="4"/>
    <s v="Y"/>
    <x v="0"/>
    <n v="16"/>
    <d v="1900-07-21T13:02:23"/>
    <n v="4"/>
    <x v="12"/>
    <d v="2028-05-17T00:00:00"/>
    <x v="2"/>
  </r>
  <r>
    <s v="ID4887"/>
    <d v="2028-05-18T00:00:00"/>
    <x v="5"/>
    <x v="2"/>
    <s v="Y"/>
    <x v="0"/>
    <n v="64"/>
    <d v="1900-07-21T14:02:23"/>
    <n v="3"/>
    <x v="12"/>
    <d v="2028-05-18T00:00:00"/>
    <x v="2"/>
  </r>
  <r>
    <s v="ID4888"/>
    <d v="2028-05-19T00:00:00"/>
    <x v="0"/>
    <x v="0"/>
    <s v="Y"/>
    <x v="0"/>
    <n v="103"/>
    <d v="1900-07-21T15:02:23"/>
    <n v="5"/>
    <x v="12"/>
    <d v="2028-05-19T00:00:00"/>
    <x v="2"/>
  </r>
  <r>
    <s v="ID4889"/>
    <d v="2028-05-20T00:00:00"/>
    <x v="6"/>
    <x v="3"/>
    <s v="Y"/>
    <x v="0"/>
    <n v="109"/>
    <d v="1900-07-21T16:02:23"/>
    <n v="5"/>
    <x v="12"/>
    <d v="2028-05-20T00:00:00"/>
    <x v="3"/>
  </r>
  <r>
    <s v="ID4890"/>
    <d v="2028-05-21T00:00:00"/>
    <x v="6"/>
    <x v="1"/>
    <s v="Y"/>
    <x v="0"/>
    <n v="61"/>
    <d v="1900-07-21T17:02:23"/>
    <n v="5"/>
    <x v="12"/>
    <d v="2028-05-21T00:00:00"/>
    <x v="3"/>
  </r>
  <r>
    <s v="ID4891"/>
    <d v="2028-05-22T00:00:00"/>
    <x v="6"/>
    <x v="4"/>
    <s v="N"/>
    <x v="1"/>
    <s v=""/>
    <d v="1900-07-21T18:02:23"/>
    <s v=""/>
    <x v="12"/>
    <d v="2028-05-22T00:00:00"/>
    <x v="3"/>
  </r>
  <r>
    <s v="ID4892"/>
    <d v="2028-05-23T00:00:00"/>
    <x v="5"/>
    <x v="2"/>
    <s v="Y"/>
    <x v="0"/>
    <n v="23"/>
    <d v="1900-07-21T19:02:23"/>
    <n v="5"/>
    <x v="12"/>
    <d v="2028-05-23T00:00:00"/>
    <x v="3"/>
  </r>
  <r>
    <s v="ID4893"/>
    <d v="2028-05-24T00:00:00"/>
    <x v="0"/>
    <x v="0"/>
    <s v="Y"/>
    <x v="0"/>
    <n v="63"/>
    <d v="1900-07-21T20:02:23"/>
    <n v="4"/>
    <x v="12"/>
    <d v="2028-05-24T00:00:00"/>
    <x v="3"/>
  </r>
  <r>
    <s v="ID4894"/>
    <d v="2028-05-25T00:00:00"/>
    <x v="0"/>
    <x v="0"/>
    <s v="Y"/>
    <x v="0"/>
    <n v="117"/>
    <d v="1900-07-21T21:02:23"/>
    <n v="5"/>
    <x v="12"/>
    <d v="2028-05-25T00:00:00"/>
    <x v="3"/>
  </r>
  <r>
    <s v="ID4895"/>
    <d v="2028-05-26T00:00:00"/>
    <x v="2"/>
    <x v="1"/>
    <s v="Y"/>
    <x v="0"/>
    <n v="122"/>
    <d v="1900-07-21T22:02:23"/>
    <n v="1"/>
    <x v="12"/>
    <d v="2028-05-26T00:00:00"/>
    <x v="3"/>
  </r>
  <r>
    <s v="ID4896"/>
    <d v="2028-05-27T00:00:00"/>
    <x v="6"/>
    <x v="1"/>
    <s v="N"/>
    <x v="1"/>
    <s v=""/>
    <d v="1900-07-21T23:02:23"/>
    <s v=""/>
    <x v="12"/>
    <d v="2028-05-27T00:00:00"/>
    <x v="3"/>
  </r>
  <r>
    <s v="ID4897"/>
    <d v="2028-05-28T00:00:00"/>
    <x v="1"/>
    <x v="3"/>
    <s v="Y"/>
    <x v="0"/>
    <n v="77"/>
    <d v="1900-07-22T00:02:23"/>
    <n v="4"/>
    <x v="12"/>
    <d v="2028-05-28T00:00:00"/>
    <x v="3"/>
  </r>
  <r>
    <s v="ID4898"/>
    <d v="2028-05-29T00:00:00"/>
    <x v="0"/>
    <x v="0"/>
    <s v="Y"/>
    <x v="0"/>
    <n v="93"/>
    <d v="1900-07-22T01:02:23"/>
    <n v="2"/>
    <x v="12"/>
    <d v="2028-05-29T00:00:00"/>
    <x v="3"/>
  </r>
  <r>
    <s v="ID4899"/>
    <d v="2028-05-30T00:00:00"/>
    <x v="2"/>
    <x v="1"/>
    <s v="Y"/>
    <x v="0"/>
    <n v="53"/>
    <d v="1900-07-22T02:02:23"/>
    <n v="2"/>
    <x v="12"/>
    <d v="2028-05-30T00:00:00"/>
    <x v="3"/>
  </r>
  <r>
    <s v="ID4900"/>
    <d v="2028-05-31T00:00:00"/>
    <x v="3"/>
    <x v="1"/>
    <s v="N"/>
    <x v="1"/>
    <s v=""/>
    <d v="1900-07-22T03:02:23"/>
    <s v=""/>
    <x v="12"/>
    <d v="2028-05-31T00:00:00"/>
    <x v="3"/>
  </r>
  <r>
    <s v="ID4901"/>
    <d v="2028-06-01T00:00:00"/>
    <x v="6"/>
    <x v="1"/>
    <s v="Y"/>
    <x v="0"/>
    <n v="27"/>
    <d v="1900-07-22T04:02:23"/>
    <n v="2"/>
    <x v="12"/>
    <d v="2028-06-01T00:00:00"/>
    <x v="3"/>
  </r>
  <r>
    <s v="ID4902"/>
    <d v="2028-06-02T00:00:00"/>
    <x v="6"/>
    <x v="2"/>
    <s v="Y"/>
    <x v="0"/>
    <n v="111"/>
    <d v="1900-07-22T05:02:23"/>
    <n v="5"/>
    <x v="12"/>
    <d v="2028-06-02T00:00:00"/>
    <x v="3"/>
  </r>
  <r>
    <s v="ID4903"/>
    <d v="2028-06-03T00:00:00"/>
    <x v="2"/>
    <x v="2"/>
    <s v="Y"/>
    <x v="0"/>
    <n v="87"/>
    <d v="1900-07-22T06:02:23"/>
    <n v="3"/>
    <x v="12"/>
    <d v="2028-06-03T00:00:00"/>
    <x v="3"/>
  </r>
  <r>
    <s v="ID4904"/>
    <d v="2028-06-04T00:00:00"/>
    <x v="6"/>
    <x v="0"/>
    <s v="Y"/>
    <x v="0"/>
    <n v="78"/>
    <d v="1900-07-22T07:02:23"/>
    <n v="4"/>
    <x v="12"/>
    <d v="2028-06-04T00:00:00"/>
    <x v="3"/>
  </r>
  <r>
    <s v="ID4905"/>
    <d v="2028-06-05T00:00:00"/>
    <x v="3"/>
    <x v="0"/>
    <s v="Y"/>
    <x v="0"/>
    <n v="78"/>
    <d v="1900-07-22T08:02:23"/>
    <n v="1"/>
    <x v="12"/>
    <d v="2028-06-05T00:00:00"/>
    <x v="3"/>
  </r>
  <r>
    <s v="ID4906"/>
    <d v="2028-06-06T00:00:00"/>
    <x v="6"/>
    <x v="0"/>
    <s v="Y"/>
    <x v="0"/>
    <n v="116"/>
    <d v="1900-07-22T09:02:23"/>
    <n v="3"/>
    <x v="12"/>
    <d v="2028-06-06T00:00:00"/>
    <x v="3"/>
  </r>
  <r>
    <s v="ID4907"/>
    <d v="2028-06-07T00:00:00"/>
    <x v="2"/>
    <x v="1"/>
    <s v="Y"/>
    <x v="0"/>
    <n v="84"/>
    <d v="1900-07-22T10:02:23"/>
    <n v="3"/>
    <x v="12"/>
    <d v="2028-06-07T00:00:00"/>
    <x v="3"/>
  </r>
  <r>
    <s v="ID4908"/>
    <d v="2028-06-08T00:00:00"/>
    <x v="1"/>
    <x v="3"/>
    <s v="Y"/>
    <x v="0"/>
    <n v="44"/>
    <d v="1900-07-22T11:02:23"/>
    <n v="2"/>
    <x v="12"/>
    <d v="2028-06-08T00:00:00"/>
    <x v="3"/>
  </r>
  <r>
    <s v="ID4909"/>
    <d v="2028-06-09T00:00:00"/>
    <x v="4"/>
    <x v="0"/>
    <s v="Y"/>
    <x v="1"/>
    <n v="121"/>
    <d v="1900-07-22T12:02:23"/>
    <n v="3"/>
    <x v="12"/>
    <d v="2028-06-09T00:00:00"/>
    <x v="3"/>
  </r>
  <r>
    <s v="ID4910"/>
    <d v="2028-06-10T00:00:00"/>
    <x v="4"/>
    <x v="2"/>
    <s v="Y"/>
    <x v="0"/>
    <n v="92"/>
    <d v="1900-07-22T13:02:23"/>
    <n v="3"/>
    <x v="12"/>
    <d v="2028-06-10T00:00:00"/>
    <x v="3"/>
  </r>
  <r>
    <s v="ID4911"/>
    <d v="2028-06-11T00:00:00"/>
    <x v="2"/>
    <x v="0"/>
    <s v="Y"/>
    <x v="0"/>
    <n v="83"/>
    <d v="1900-07-22T14:02:23"/>
    <n v="3"/>
    <x v="12"/>
    <d v="2028-06-11T00:00:00"/>
    <x v="3"/>
  </r>
  <r>
    <s v="ID4912"/>
    <d v="2028-06-12T00:00:00"/>
    <x v="2"/>
    <x v="0"/>
    <s v="Y"/>
    <x v="0"/>
    <n v="12"/>
    <d v="1900-07-22T15:02:23"/>
    <n v="4"/>
    <x v="12"/>
    <d v="2028-06-12T00:00:00"/>
    <x v="3"/>
  </r>
  <r>
    <s v="ID4913"/>
    <d v="2028-06-13T00:00:00"/>
    <x v="7"/>
    <x v="3"/>
    <s v="Y"/>
    <x v="1"/>
    <n v="27"/>
    <d v="1900-07-22T16:02:23"/>
    <n v="3"/>
    <x v="12"/>
    <d v="2028-06-13T00:00:00"/>
    <x v="3"/>
  </r>
  <r>
    <s v="ID4914"/>
    <d v="2028-06-14T00:00:00"/>
    <x v="4"/>
    <x v="4"/>
    <s v="Y"/>
    <x v="0"/>
    <n v="56"/>
    <d v="1900-07-22T17:02:23"/>
    <n v="3"/>
    <x v="12"/>
    <d v="2028-06-14T00:00:00"/>
    <x v="3"/>
  </r>
  <r>
    <s v="ID4915"/>
    <d v="2028-06-15T00:00:00"/>
    <x v="2"/>
    <x v="4"/>
    <s v="Y"/>
    <x v="0"/>
    <n v="45"/>
    <d v="1900-07-22T18:02:23"/>
    <n v="4"/>
    <x v="12"/>
    <d v="2028-06-15T00:00:00"/>
    <x v="3"/>
  </r>
  <r>
    <s v="ID4916"/>
    <d v="2028-06-16T00:00:00"/>
    <x v="1"/>
    <x v="4"/>
    <s v="N"/>
    <x v="1"/>
    <s v=""/>
    <d v="1900-07-22T19:02:23"/>
    <s v=""/>
    <x v="12"/>
    <d v="2028-06-16T00:00:00"/>
    <x v="3"/>
  </r>
  <r>
    <s v="ID4917"/>
    <d v="2028-06-17T00:00:00"/>
    <x v="1"/>
    <x v="1"/>
    <s v="N"/>
    <x v="1"/>
    <s v=""/>
    <d v="1900-07-22T20:02:23"/>
    <s v=""/>
    <x v="12"/>
    <d v="2028-06-17T00:00:00"/>
    <x v="3"/>
  </r>
  <r>
    <s v="ID4918"/>
    <d v="2028-06-18T00:00:00"/>
    <x v="1"/>
    <x v="3"/>
    <s v="Y"/>
    <x v="0"/>
    <n v="91"/>
    <d v="1900-07-22T21:02:23"/>
    <n v="4"/>
    <x v="12"/>
    <d v="2028-06-18T00:00:00"/>
    <x v="3"/>
  </r>
  <r>
    <s v="ID4919"/>
    <d v="2028-06-19T00:00:00"/>
    <x v="5"/>
    <x v="1"/>
    <s v="Y"/>
    <x v="0"/>
    <n v="84"/>
    <d v="1900-07-22T22:02:23"/>
    <n v="1"/>
    <x v="12"/>
    <d v="2028-06-19T00:00:00"/>
    <x v="3"/>
  </r>
  <r>
    <s v="ID4920"/>
    <d v="2028-06-20T00:00:00"/>
    <x v="5"/>
    <x v="2"/>
    <s v="Y"/>
    <x v="0"/>
    <n v="15"/>
    <d v="1900-07-22T23:02:23"/>
    <n v="1"/>
    <x v="12"/>
    <d v="2028-06-20T00:00:00"/>
    <x v="3"/>
  </r>
  <r>
    <s v="ID4921"/>
    <d v="2028-06-21T00:00:00"/>
    <x v="5"/>
    <x v="1"/>
    <s v="Y"/>
    <x v="0"/>
    <n v="31"/>
    <d v="1900-07-23T00:02:23"/>
    <n v="5"/>
    <x v="12"/>
    <d v="2028-06-21T00:00:00"/>
    <x v="3"/>
  </r>
  <r>
    <s v="ID4922"/>
    <d v="2028-06-22T00:00:00"/>
    <x v="4"/>
    <x v="1"/>
    <s v="Y"/>
    <x v="0"/>
    <n v="100"/>
    <d v="1900-07-23T01:02:23"/>
    <n v="4"/>
    <x v="12"/>
    <d v="2028-06-22T00:00:00"/>
    <x v="3"/>
  </r>
  <r>
    <s v="ID4923"/>
    <d v="2028-06-23T00:00:00"/>
    <x v="4"/>
    <x v="3"/>
    <s v="Y"/>
    <x v="0"/>
    <n v="75"/>
    <d v="1900-07-23T02:02:23"/>
    <n v="3"/>
    <x v="12"/>
    <d v="2028-06-23T00:00:00"/>
    <x v="3"/>
  </r>
  <r>
    <s v="ID4924"/>
    <d v="2028-06-24T00:00:00"/>
    <x v="1"/>
    <x v="0"/>
    <s v="N"/>
    <x v="1"/>
    <s v=""/>
    <d v="1900-07-23T03:02:23"/>
    <s v=""/>
    <x v="12"/>
    <d v="2028-06-24T00:00:00"/>
    <x v="3"/>
  </r>
  <r>
    <s v="ID4925"/>
    <d v="2028-06-25T00:00:00"/>
    <x v="1"/>
    <x v="3"/>
    <s v="Y"/>
    <x v="0"/>
    <n v="47"/>
    <d v="1900-07-23T04:02:23"/>
    <n v="5"/>
    <x v="12"/>
    <d v="2028-06-25T00:00:00"/>
    <x v="3"/>
  </r>
  <r>
    <s v="ID4926"/>
    <d v="2028-06-26T00:00:00"/>
    <x v="7"/>
    <x v="4"/>
    <s v="N"/>
    <x v="1"/>
    <s v=""/>
    <d v="1900-07-23T05:02:23"/>
    <s v=""/>
    <x v="12"/>
    <d v="2028-06-26T00:00:00"/>
    <x v="3"/>
  </r>
  <r>
    <s v="ID4927"/>
    <d v="2028-06-27T00:00:00"/>
    <x v="7"/>
    <x v="1"/>
    <s v="Y"/>
    <x v="0"/>
    <n v="73"/>
    <d v="1900-07-23T06:02:23"/>
    <n v="3"/>
    <x v="12"/>
    <d v="2028-06-27T00:00:00"/>
    <x v="3"/>
  </r>
  <r>
    <s v="ID4928"/>
    <d v="2028-06-28T00:00:00"/>
    <x v="4"/>
    <x v="4"/>
    <s v="Y"/>
    <x v="0"/>
    <n v="33"/>
    <d v="1900-07-23T07:02:23"/>
    <n v="3"/>
    <x v="12"/>
    <d v="2028-06-28T00:00:00"/>
    <x v="3"/>
  </r>
  <r>
    <s v="ID4929"/>
    <d v="2028-06-29T00:00:00"/>
    <x v="5"/>
    <x v="3"/>
    <s v="N"/>
    <x v="1"/>
    <s v=""/>
    <d v="1900-07-23T08:02:23"/>
    <s v=""/>
    <x v="12"/>
    <d v="2028-06-29T00:00:00"/>
    <x v="3"/>
  </r>
  <r>
    <s v="ID4930"/>
    <d v="2028-06-30T00:00:00"/>
    <x v="2"/>
    <x v="0"/>
    <s v="Y"/>
    <x v="0"/>
    <n v="103"/>
    <d v="1900-07-23T09:02:23"/>
    <n v="1"/>
    <x v="12"/>
    <d v="2028-06-30T00:00:00"/>
    <x v="3"/>
  </r>
  <r>
    <s v="ID4931"/>
    <d v="2028-07-01T00:00:00"/>
    <x v="1"/>
    <x v="0"/>
    <s v="Y"/>
    <x v="0"/>
    <n v="75"/>
    <d v="1900-07-23T10:02:23"/>
    <n v="4"/>
    <x v="12"/>
    <d v="2028-07-01T00:00:00"/>
    <x v="3"/>
  </r>
  <r>
    <s v="ID4932"/>
    <d v="2028-07-02T00:00:00"/>
    <x v="0"/>
    <x v="2"/>
    <s v="Y"/>
    <x v="0"/>
    <n v="65"/>
    <d v="1900-07-23T11:02:23"/>
    <n v="4"/>
    <x v="12"/>
    <d v="2028-07-02T00:00:00"/>
    <x v="3"/>
  </r>
  <r>
    <s v="ID4933"/>
    <d v="2028-07-03T00:00:00"/>
    <x v="5"/>
    <x v="4"/>
    <s v="Y"/>
    <x v="0"/>
    <n v="110"/>
    <d v="1900-07-23T12:02:23"/>
    <n v="3"/>
    <x v="12"/>
    <d v="2028-07-03T00:00:00"/>
    <x v="3"/>
  </r>
  <r>
    <s v="ID4934"/>
    <d v="2028-07-04T00:00:00"/>
    <x v="0"/>
    <x v="2"/>
    <s v="Y"/>
    <x v="0"/>
    <n v="109"/>
    <d v="1900-07-23T13:02:23"/>
    <n v="5"/>
    <x v="12"/>
    <d v="2028-07-04T00:00:00"/>
    <x v="3"/>
  </r>
  <r>
    <s v="ID4935"/>
    <d v="2028-07-05T00:00:00"/>
    <x v="1"/>
    <x v="1"/>
    <s v="Y"/>
    <x v="0"/>
    <n v="96"/>
    <d v="1900-07-23T14:02:23"/>
    <n v="5"/>
    <x v="12"/>
    <d v="2028-07-05T00:00:00"/>
    <x v="3"/>
  </r>
  <r>
    <s v="ID4936"/>
    <d v="2028-07-06T00:00:00"/>
    <x v="4"/>
    <x v="0"/>
    <s v="Y"/>
    <x v="0"/>
    <n v="80"/>
    <d v="1900-07-23T15:02:23"/>
    <n v="4"/>
    <x v="12"/>
    <d v="2028-07-06T00:00:00"/>
    <x v="3"/>
  </r>
  <r>
    <s v="ID4937"/>
    <d v="2028-07-07T00:00:00"/>
    <x v="4"/>
    <x v="4"/>
    <s v="Y"/>
    <x v="0"/>
    <n v="82"/>
    <d v="1900-07-23T16:02:23"/>
    <n v="4"/>
    <x v="12"/>
    <d v="2028-07-07T00:00:00"/>
    <x v="3"/>
  </r>
  <r>
    <s v="ID4938"/>
    <d v="2028-07-08T00:00:00"/>
    <x v="2"/>
    <x v="3"/>
    <s v="Y"/>
    <x v="1"/>
    <n v="26"/>
    <d v="1900-07-23T17:02:23"/>
    <n v="2"/>
    <x v="12"/>
    <d v="2028-07-08T00:00:00"/>
    <x v="3"/>
  </r>
  <r>
    <s v="ID4939"/>
    <d v="2028-07-09T00:00:00"/>
    <x v="7"/>
    <x v="0"/>
    <s v="Y"/>
    <x v="0"/>
    <n v="109"/>
    <d v="1900-07-23T18:02:23"/>
    <n v="2"/>
    <x v="12"/>
    <d v="2028-07-09T00:00:00"/>
    <x v="3"/>
  </r>
  <r>
    <s v="ID4940"/>
    <d v="2028-07-10T00:00:00"/>
    <x v="5"/>
    <x v="1"/>
    <s v="Y"/>
    <x v="1"/>
    <n v="27"/>
    <d v="1900-07-23T19:02:23"/>
    <n v="1"/>
    <x v="12"/>
    <d v="2028-07-10T00:00:00"/>
    <x v="3"/>
  </r>
  <r>
    <s v="ID4941"/>
    <d v="2028-07-11T00:00:00"/>
    <x v="7"/>
    <x v="1"/>
    <s v="Y"/>
    <x v="0"/>
    <n v="63"/>
    <d v="1900-07-23T20:02:23"/>
    <n v="5"/>
    <x v="12"/>
    <d v="2028-07-11T00:00:00"/>
    <x v="3"/>
  </r>
  <r>
    <s v="ID4942"/>
    <d v="2028-07-12T00:00:00"/>
    <x v="6"/>
    <x v="3"/>
    <s v="N"/>
    <x v="1"/>
    <s v=""/>
    <d v="1900-07-23T21:02:23"/>
    <s v=""/>
    <x v="12"/>
    <d v="2028-07-12T00:00:00"/>
    <x v="3"/>
  </r>
  <r>
    <s v="ID4943"/>
    <d v="2028-07-13T00:00:00"/>
    <x v="4"/>
    <x v="0"/>
    <s v="Y"/>
    <x v="0"/>
    <n v="76"/>
    <d v="1900-07-23T22:02:23"/>
    <n v="4"/>
    <x v="12"/>
    <d v="2028-07-13T00:00:00"/>
    <x v="3"/>
  </r>
  <r>
    <s v="ID4944"/>
    <d v="2028-07-14T00:00:00"/>
    <x v="7"/>
    <x v="3"/>
    <s v="Y"/>
    <x v="0"/>
    <n v="91"/>
    <d v="1900-07-23T23:02:23"/>
    <n v="3"/>
    <x v="12"/>
    <d v="2028-07-14T00:00:00"/>
    <x v="3"/>
  </r>
  <r>
    <s v="ID4945"/>
    <d v="2028-07-15T00:00:00"/>
    <x v="0"/>
    <x v="0"/>
    <s v="Y"/>
    <x v="0"/>
    <n v="68"/>
    <d v="1900-07-24T00:02:23"/>
    <n v="4"/>
    <x v="12"/>
    <d v="2028-07-15T00:00:00"/>
    <x v="3"/>
  </r>
  <r>
    <s v="ID4946"/>
    <d v="2028-07-16T00:00:00"/>
    <x v="5"/>
    <x v="4"/>
    <s v="Y"/>
    <x v="0"/>
    <n v="123"/>
    <d v="1900-07-24T01:02:23"/>
    <n v="4"/>
    <x v="12"/>
    <d v="2028-07-16T00:00:00"/>
    <x v="3"/>
  </r>
  <r>
    <s v="ID4947"/>
    <d v="2028-07-17T00:00:00"/>
    <x v="3"/>
    <x v="3"/>
    <s v="Y"/>
    <x v="0"/>
    <n v="74"/>
    <d v="1900-07-24T02:02:23"/>
    <n v="3"/>
    <x v="12"/>
    <d v="2028-07-17T00:00:00"/>
    <x v="3"/>
  </r>
  <r>
    <s v="ID4948"/>
    <d v="2028-07-18T00:00:00"/>
    <x v="5"/>
    <x v="0"/>
    <s v="N"/>
    <x v="1"/>
    <s v=""/>
    <d v="1900-07-24T03:02:23"/>
    <s v=""/>
    <x v="12"/>
    <d v="2028-07-18T00:00:00"/>
    <x v="3"/>
  </r>
  <r>
    <s v="ID4949"/>
    <d v="2028-07-19T00:00:00"/>
    <x v="4"/>
    <x v="2"/>
    <s v="Y"/>
    <x v="0"/>
    <n v="92"/>
    <d v="1900-07-24T04:02:23"/>
    <n v="2"/>
    <x v="13"/>
    <d v="2028-07-19T00:00:00"/>
    <x v="4"/>
  </r>
  <r>
    <s v="ID4950"/>
    <d v="2028-07-20T00:00:00"/>
    <x v="0"/>
    <x v="2"/>
    <s v="Y"/>
    <x v="0"/>
    <n v="108"/>
    <d v="1900-07-24T05:02:23"/>
    <n v="3"/>
    <x v="13"/>
    <d v="2028-07-20T00:00:00"/>
    <x v="4"/>
  </r>
  <r>
    <s v="ID4951"/>
    <d v="2028-07-21T00:00:00"/>
    <x v="1"/>
    <x v="0"/>
    <s v="Y"/>
    <x v="0"/>
    <n v="63"/>
    <d v="1900-07-24T06:02:23"/>
    <n v="5"/>
    <x v="13"/>
    <d v="2028-07-21T00:00:00"/>
    <x v="4"/>
  </r>
  <r>
    <s v="ID4952"/>
    <d v="2028-07-22T00:00:00"/>
    <x v="0"/>
    <x v="3"/>
    <s v="Y"/>
    <x v="0"/>
    <n v="120"/>
    <d v="1900-07-24T07:02:23"/>
    <n v="3"/>
    <x v="13"/>
    <d v="2028-07-22T00:00:00"/>
    <x v="4"/>
  </r>
  <r>
    <s v="ID4953"/>
    <d v="2028-07-23T00:00:00"/>
    <x v="4"/>
    <x v="4"/>
    <s v="Y"/>
    <x v="0"/>
    <n v="50"/>
    <d v="1900-07-24T08:02:23"/>
    <n v="3"/>
    <x v="13"/>
    <d v="2028-07-23T00:00:00"/>
    <x v="4"/>
  </r>
  <r>
    <s v="ID4954"/>
    <d v="2028-07-24T00:00:00"/>
    <x v="7"/>
    <x v="4"/>
    <s v="N"/>
    <x v="1"/>
    <s v=""/>
    <d v="1900-07-24T09:02:23"/>
    <s v=""/>
    <x v="13"/>
    <d v="2028-07-24T00:00:00"/>
    <x v="4"/>
  </r>
  <r>
    <s v="ID4955"/>
    <d v="2028-07-25T00:00:00"/>
    <x v="5"/>
    <x v="3"/>
    <s v="Y"/>
    <x v="0"/>
    <n v="18"/>
    <d v="1900-07-24T10:02:23"/>
    <n v="3"/>
    <x v="13"/>
    <d v="2028-07-25T00:00:00"/>
    <x v="4"/>
  </r>
  <r>
    <s v="ID4956"/>
    <d v="2028-07-26T00:00:00"/>
    <x v="2"/>
    <x v="3"/>
    <s v="N"/>
    <x v="1"/>
    <s v=""/>
    <d v="1900-07-24T11:02:23"/>
    <s v=""/>
    <x v="13"/>
    <d v="2028-07-26T00:00:00"/>
    <x v="4"/>
  </r>
  <r>
    <s v="ID4957"/>
    <d v="2028-07-27T00:00:00"/>
    <x v="7"/>
    <x v="3"/>
    <s v="Y"/>
    <x v="0"/>
    <n v="114"/>
    <d v="1900-07-24T12:02:23"/>
    <n v="4"/>
    <x v="13"/>
    <d v="2028-07-27T00:00:00"/>
    <x v="4"/>
  </r>
  <r>
    <s v="ID4958"/>
    <d v="2028-07-28T00:00:00"/>
    <x v="1"/>
    <x v="2"/>
    <s v="Y"/>
    <x v="1"/>
    <n v="116"/>
    <d v="1900-07-24T13:02:23"/>
    <n v="4"/>
    <x v="13"/>
    <d v="2028-07-28T00:00:00"/>
    <x v="4"/>
  </r>
  <r>
    <s v="ID4959"/>
    <d v="2028-07-29T00:00:00"/>
    <x v="0"/>
    <x v="2"/>
    <s v="Y"/>
    <x v="0"/>
    <n v="124"/>
    <d v="1900-07-24T14:02:23"/>
    <n v="4"/>
    <x v="13"/>
    <d v="2028-07-29T00:00:00"/>
    <x v="4"/>
  </r>
  <r>
    <s v="ID4960"/>
    <d v="2028-07-30T00:00:00"/>
    <x v="6"/>
    <x v="0"/>
    <s v="Y"/>
    <x v="0"/>
    <n v="27"/>
    <d v="1900-07-24T15:02:23"/>
    <n v="5"/>
    <x v="13"/>
    <d v="2028-07-30T00:00:00"/>
    <x v="4"/>
  </r>
  <r>
    <s v="ID4961"/>
    <d v="2028-07-31T00:00:00"/>
    <x v="7"/>
    <x v="0"/>
    <s v="N"/>
    <x v="1"/>
    <s v=""/>
    <d v="1900-07-24T16:02:23"/>
    <s v=""/>
    <x v="13"/>
    <d v="2028-07-31T00:00:00"/>
    <x v="4"/>
  </r>
  <r>
    <s v="ID4962"/>
    <d v="2028-08-01T00:00:00"/>
    <x v="4"/>
    <x v="4"/>
    <s v="N"/>
    <x v="1"/>
    <s v=""/>
    <d v="1900-07-24T17:02:23"/>
    <s v=""/>
    <x v="13"/>
    <d v="2028-08-01T00:00:00"/>
    <x v="4"/>
  </r>
  <r>
    <s v="ID4963"/>
    <d v="2028-08-02T00:00:00"/>
    <x v="3"/>
    <x v="3"/>
    <s v="Y"/>
    <x v="1"/>
    <n v="22"/>
    <d v="1900-07-24T18:02:23"/>
    <n v="4"/>
    <x v="13"/>
    <d v="2028-08-02T00:00:00"/>
    <x v="4"/>
  </r>
  <r>
    <s v="ID4964"/>
    <d v="2028-08-03T00:00:00"/>
    <x v="0"/>
    <x v="1"/>
    <s v="Y"/>
    <x v="0"/>
    <n v="55"/>
    <d v="1900-07-24T19:02:23"/>
    <n v="2"/>
    <x v="13"/>
    <d v="2028-08-03T00:00:00"/>
    <x v="4"/>
  </r>
  <r>
    <s v="ID4965"/>
    <d v="2028-08-04T00:00:00"/>
    <x v="1"/>
    <x v="3"/>
    <s v="N"/>
    <x v="1"/>
    <s v=""/>
    <d v="1900-07-24T20:02:23"/>
    <s v=""/>
    <x v="13"/>
    <d v="2028-08-04T00:00:00"/>
    <x v="4"/>
  </r>
  <r>
    <s v="ID4966"/>
    <d v="2028-08-05T00:00:00"/>
    <x v="4"/>
    <x v="4"/>
    <s v="N"/>
    <x v="1"/>
    <s v=""/>
    <d v="1900-07-24T21:02:23"/>
    <s v=""/>
    <x v="13"/>
    <d v="2028-08-05T00:00:00"/>
    <x v="4"/>
  </r>
  <r>
    <s v="ID4967"/>
    <d v="2028-08-06T00:00:00"/>
    <x v="5"/>
    <x v="0"/>
    <s v="N"/>
    <x v="1"/>
    <s v=""/>
    <d v="1900-07-24T22:02:23"/>
    <s v=""/>
    <x v="13"/>
    <d v="2028-08-06T00:00:00"/>
    <x v="4"/>
  </r>
  <r>
    <s v="ID4968"/>
    <d v="2028-08-07T00:00:00"/>
    <x v="4"/>
    <x v="1"/>
    <s v="N"/>
    <x v="1"/>
    <s v=""/>
    <d v="1900-07-24T23:02:23"/>
    <s v=""/>
    <x v="13"/>
    <d v="2028-08-07T00:00:00"/>
    <x v="4"/>
  </r>
  <r>
    <s v="ID4969"/>
    <d v="2028-08-08T00:00:00"/>
    <x v="3"/>
    <x v="1"/>
    <s v="Y"/>
    <x v="0"/>
    <n v="105"/>
    <d v="1900-07-25T00:02:23"/>
    <n v="4"/>
    <x v="13"/>
    <d v="2028-08-08T00:00:00"/>
    <x v="4"/>
  </r>
  <r>
    <s v="ID4970"/>
    <d v="2028-08-09T00:00:00"/>
    <x v="7"/>
    <x v="1"/>
    <s v="Y"/>
    <x v="0"/>
    <n v="41"/>
    <d v="1900-07-25T01:02:23"/>
    <n v="5"/>
    <x v="13"/>
    <d v="2028-08-09T00:00:00"/>
    <x v="4"/>
  </r>
  <r>
    <s v="ID4971"/>
    <d v="2028-08-10T00:00:00"/>
    <x v="3"/>
    <x v="4"/>
    <s v="N"/>
    <x v="1"/>
    <s v=""/>
    <d v="1900-07-25T02:02:23"/>
    <s v=""/>
    <x v="13"/>
    <d v="2028-08-10T00:00:00"/>
    <x v="4"/>
  </r>
  <r>
    <s v="ID4972"/>
    <d v="2028-08-11T00:00:00"/>
    <x v="5"/>
    <x v="0"/>
    <s v="Y"/>
    <x v="0"/>
    <n v="42"/>
    <d v="1900-07-25T03:02:23"/>
    <n v="5"/>
    <x v="13"/>
    <d v="2028-08-11T00:00:00"/>
    <x v="4"/>
  </r>
  <r>
    <s v="ID4973"/>
    <d v="2028-08-12T00:00:00"/>
    <x v="5"/>
    <x v="3"/>
    <s v="Y"/>
    <x v="0"/>
    <n v="103"/>
    <d v="1900-07-25T04:02:23"/>
    <n v="3"/>
    <x v="13"/>
    <d v="2028-08-12T00:00:00"/>
    <x v="4"/>
  </r>
  <r>
    <s v="ID4974"/>
    <d v="2028-08-13T00:00:00"/>
    <x v="6"/>
    <x v="2"/>
    <s v="Y"/>
    <x v="0"/>
    <n v="124"/>
    <d v="1900-07-25T05:02:23"/>
    <n v="3"/>
    <x v="13"/>
    <d v="2028-08-13T00:00:00"/>
    <x v="5"/>
  </r>
  <r>
    <s v="ID4975"/>
    <d v="2028-08-14T00:00:00"/>
    <x v="7"/>
    <x v="1"/>
    <s v="Y"/>
    <x v="0"/>
    <n v="102"/>
    <d v="1900-07-25T06:02:23"/>
    <n v="5"/>
    <x v="13"/>
    <d v="2028-08-14T00:00:00"/>
    <x v="5"/>
  </r>
  <r>
    <s v="ID4976"/>
    <d v="2028-08-15T00:00:00"/>
    <x v="6"/>
    <x v="1"/>
    <s v="Y"/>
    <x v="0"/>
    <n v="87"/>
    <d v="1900-07-25T07:02:23"/>
    <n v="4"/>
    <x v="13"/>
    <d v="2028-08-15T00:00:00"/>
    <x v="5"/>
  </r>
  <r>
    <s v="ID4977"/>
    <d v="2028-08-16T00:00:00"/>
    <x v="3"/>
    <x v="4"/>
    <s v="Y"/>
    <x v="0"/>
    <n v="40"/>
    <d v="1900-07-25T08:02:23"/>
    <n v="4"/>
    <x v="13"/>
    <d v="2028-08-16T00:00:00"/>
    <x v="5"/>
  </r>
  <r>
    <s v="ID4978"/>
    <d v="2028-08-17T00:00:00"/>
    <x v="3"/>
    <x v="0"/>
    <s v="Y"/>
    <x v="0"/>
    <n v="94"/>
    <d v="1900-07-25T09:02:23"/>
    <n v="4"/>
    <x v="13"/>
    <d v="2028-08-17T00:00:00"/>
    <x v="5"/>
  </r>
  <r>
    <s v="ID4979"/>
    <d v="2028-08-18T00:00:00"/>
    <x v="3"/>
    <x v="1"/>
    <s v="N"/>
    <x v="1"/>
    <s v=""/>
    <d v="1900-07-25T10:02:23"/>
    <s v=""/>
    <x v="13"/>
    <d v="2028-08-18T00:00:00"/>
    <x v="5"/>
  </r>
  <r>
    <s v="ID4980"/>
    <d v="2028-08-19T00:00:00"/>
    <x v="1"/>
    <x v="3"/>
    <s v="Y"/>
    <x v="0"/>
    <n v="37"/>
    <d v="1900-07-25T11:02:23"/>
    <n v="5"/>
    <x v="13"/>
    <d v="2028-08-19T00:00:00"/>
    <x v="5"/>
  </r>
  <r>
    <s v="ID4981"/>
    <d v="2028-08-20T00:00:00"/>
    <x v="1"/>
    <x v="3"/>
    <s v="Y"/>
    <x v="0"/>
    <n v="23"/>
    <d v="1900-07-25T12:02:23"/>
    <n v="4"/>
    <x v="13"/>
    <d v="2028-08-20T00:00:00"/>
    <x v="5"/>
  </r>
  <r>
    <s v="ID4982"/>
    <d v="2028-08-21T00:00:00"/>
    <x v="4"/>
    <x v="0"/>
    <s v="Y"/>
    <x v="0"/>
    <n v="80"/>
    <d v="1900-07-25T13:02:23"/>
    <n v="3"/>
    <x v="13"/>
    <d v="2028-08-21T00:00:00"/>
    <x v="5"/>
  </r>
  <r>
    <s v="ID4983"/>
    <d v="2028-08-22T00:00:00"/>
    <x v="2"/>
    <x v="2"/>
    <s v="Y"/>
    <x v="0"/>
    <n v="81"/>
    <d v="1900-07-25T14:02:23"/>
    <n v="1"/>
    <x v="13"/>
    <d v="2028-08-22T00:00:00"/>
    <x v="5"/>
  </r>
  <r>
    <s v="ID4984"/>
    <d v="2028-08-23T00:00:00"/>
    <x v="5"/>
    <x v="0"/>
    <s v="Y"/>
    <x v="0"/>
    <n v="53"/>
    <d v="1900-07-25T15:02:23"/>
    <n v="4"/>
    <x v="13"/>
    <d v="2028-08-23T00:00:00"/>
    <x v="5"/>
  </r>
  <r>
    <s v="ID4985"/>
    <d v="2028-08-24T00:00:00"/>
    <x v="4"/>
    <x v="2"/>
    <s v="N"/>
    <x v="1"/>
    <s v=""/>
    <d v="1900-07-25T16:02:23"/>
    <s v=""/>
    <x v="13"/>
    <d v="2028-08-24T00:00:00"/>
    <x v="5"/>
  </r>
  <r>
    <s v="ID4986"/>
    <d v="2028-08-25T00:00:00"/>
    <x v="0"/>
    <x v="4"/>
    <s v="Y"/>
    <x v="1"/>
    <n v="55"/>
    <d v="1900-07-25T17:02:23"/>
    <n v="1"/>
    <x v="13"/>
    <d v="2028-08-25T00:00:00"/>
    <x v="5"/>
  </r>
  <r>
    <s v="ID4987"/>
    <d v="2028-08-26T00:00:00"/>
    <x v="2"/>
    <x v="2"/>
    <s v="Y"/>
    <x v="1"/>
    <n v="10"/>
    <d v="1900-07-25T18:02:23"/>
    <n v="4"/>
    <x v="13"/>
    <d v="2028-08-26T00:00:00"/>
    <x v="5"/>
  </r>
  <r>
    <s v="ID4988"/>
    <d v="2028-08-27T00:00:00"/>
    <x v="2"/>
    <x v="0"/>
    <s v="Y"/>
    <x v="0"/>
    <n v="14"/>
    <d v="1900-07-25T19:02:23"/>
    <n v="4"/>
    <x v="13"/>
    <d v="2028-08-27T00:00:00"/>
    <x v="5"/>
  </r>
  <r>
    <s v="ID4989"/>
    <d v="2028-08-28T00:00:00"/>
    <x v="6"/>
    <x v="0"/>
    <s v="Y"/>
    <x v="0"/>
    <n v="62"/>
    <d v="1900-07-25T20:02:23"/>
    <n v="5"/>
    <x v="13"/>
    <d v="2028-08-28T00:00:00"/>
    <x v="5"/>
  </r>
  <r>
    <s v="ID4990"/>
    <d v="2028-08-29T00:00:00"/>
    <x v="1"/>
    <x v="2"/>
    <s v="Y"/>
    <x v="0"/>
    <n v="122"/>
    <d v="1900-07-25T21:02:23"/>
    <n v="4"/>
    <x v="13"/>
    <d v="2028-08-29T00:00:00"/>
    <x v="5"/>
  </r>
  <r>
    <s v="ID4991"/>
    <d v="2028-08-30T00:00:00"/>
    <x v="2"/>
    <x v="4"/>
    <s v="Y"/>
    <x v="0"/>
    <n v="73"/>
    <d v="1900-07-25T22:02:23"/>
    <n v="1"/>
    <x v="13"/>
    <d v="2028-08-30T00:00:00"/>
    <x v="5"/>
  </r>
  <r>
    <s v="ID4992"/>
    <d v="2028-08-31T00:00:00"/>
    <x v="5"/>
    <x v="4"/>
    <s v="N"/>
    <x v="1"/>
    <s v=""/>
    <d v="1900-07-25T23:02:23"/>
    <s v=""/>
    <x v="13"/>
    <d v="2028-08-31T00:00:00"/>
    <x v="5"/>
  </r>
  <r>
    <s v="ID4993"/>
    <d v="2028-09-01T00:00:00"/>
    <x v="5"/>
    <x v="3"/>
    <s v="N"/>
    <x v="1"/>
    <s v=""/>
    <d v="1900-07-26T00:02:23"/>
    <s v=""/>
    <x v="13"/>
    <d v="2028-09-01T00:00:00"/>
    <x v="5"/>
  </r>
  <r>
    <s v="ID4994"/>
    <d v="2028-09-02T00:00:00"/>
    <x v="3"/>
    <x v="0"/>
    <s v="N"/>
    <x v="1"/>
    <s v=""/>
    <d v="1900-07-26T01:02:23"/>
    <s v=""/>
    <x v="13"/>
    <d v="2028-09-02T00:00:00"/>
    <x v="5"/>
  </r>
  <r>
    <s v="ID4995"/>
    <d v="2028-09-03T00:00:00"/>
    <x v="7"/>
    <x v="2"/>
    <s v="N"/>
    <x v="1"/>
    <s v=""/>
    <d v="1900-07-26T02:02:23"/>
    <s v=""/>
    <x v="13"/>
    <d v="2028-09-03T00:00:00"/>
    <x v="5"/>
  </r>
  <r>
    <s v="ID4996"/>
    <d v="2028-09-04T00:00:00"/>
    <x v="4"/>
    <x v="2"/>
    <s v="Y"/>
    <x v="0"/>
    <n v="22"/>
    <d v="1900-07-26T03:02:23"/>
    <n v="1"/>
    <x v="13"/>
    <d v="2028-09-04T00:00:00"/>
    <x v="5"/>
  </r>
  <r>
    <s v="ID4997"/>
    <d v="2028-09-05T00:00:00"/>
    <x v="0"/>
    <x v="2"/>
    <s v="Y"/>
    <x v="0"/>
    <n v="100"/>
    <d v="1900-07-26T04:02:23"/>
    <n v="3"/>
    <x v="13"/>
    <d v="2028-09-05T00:00:00"/>
    <x v="5"/>
  </r>
  <r>
    <s v="ID4998"/>
    <d v="2028-09-06T00:00:00"/>
    <x v="0"/>
    <x v="2"/>
    <s v="Y"/>
    <x v="0"/>
    <n v="84"/>
    <d v="1900-07-26T05:02:23"/>
    <n v="4"/>
    <x v="13"/>
    <d v="2028-09-06T00:00:00"/>
    <x v="5"/>
  </r>
  <r>
    <s v="ID4999"/>
    <d v="2028-09-07T00:00:00"/>
    <x v="4"/>
    <x v="4"/>
    <s v="Y"/>
    <x v="0"/>
    <n v="98"/>
    <d v="1900-07-26T06:02:23"/>
    <n v="5"/>
    <x v="13"/>
    <d v="2028-09-07T00:00:00"/>
    <x v="5"/>
  </r>
  <r>
    <s v="ID5000"/>
    <d v="2028-09-08T00:00:00"/>
    <x v="0"/>
    <x v="0"/>
    <s v="N"/>
    <x v="1"/>
    <s v=""/>
    <d v="1900-07-26T07:02:23"/>
    <s v=""/>
    <x v="13"/>
    <d v="2028-09-08T00:00:0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4000000}" name="PivotTable7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77:J92" firstHeaderRow="1" firstDataRow="2" firstDataCol="1"/>
  <pivotFields count="12">
    <pivotField showAll="0" defaultSubtotal="0"/>
    <pivotField numFmtId="14" showAll="0" defaultSubtotal="0"/>
    <pivotField axis="axisCol" showAll="0" defaultSubtotal="0">
      <items count="8">
        <item x="1"/>
        <item x="7"/>
        <item x="0"/>
        <item x="3"/>
        <item x="4"/>
        <item x="5"/>
        <item x="6"/>
        <item x="2"/>
      </items>
    </pivotField>
    <pivotField showAll="0" defaultSubtotal="0"/>
    <pivotField showAll="0"/>
    <pivotField showAll="0" defaultSubtotal="0"/>
    <pivotField dataField="1" showAll="0" defaultSubtotal="0"/>
    <pivotField numFmtId="164" showAll="0" defaultSubtota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Average of Speed of Answer" fld="6" subtotal="average" baseField="0" baseItem="0"/>
  </dataFields>
  <formats count="1">
    <format dxfId="126">
      <pivotArea collapsedLevelsAreSubtotals="1" fieldPosition="0">
        <references count="1">
          <reference field="9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PivotTable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63:I72" firstHeaderRow="1" firstDataRow="2" firstDataCol="1"/>
  <pivotFields count="12">
    <pivotField dataField="1" showAll="0" defaultSubtotal="0"/>
    <pivotField numFmtId="14" showAll="0" defaultSubtotal="0"/>
    <pivotField axis="axisRow" showAll="0" defaultSubtotal="0">
      <items count="8">
        <item x="1"/>
        <item x="7"/>
        <item x="0"/>
        <item x="3"/>
        <item x="4"/>
        <item x="5"/>
        <item x="6"/>
        <item x="2"/>
      </items>
    </pivotField>
    <pivotField showAll="0" defaultSubtotal="0"/>
    <pivotField showAll="0"/>
    <pivotField showAll="0" defaultSubtotal="0"/>
    <pivotField showAll="0" defaultSubtotal="0"/>
    <pivotField numFmtId="164" showAll="0" defaultSubtotal="0"/>
    <pivotField showAll="0" defaultSubtotal="0"/>
    <pivotField showAll="0" defaultSubtotal="0">
      <items count="14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</items>
    </pivotField>
    <pivotField numFmtId="14" showAll="0" defaultSubtotal="0"/>
    <pivotField axis="axisCol" showAll="0" defaultSubtotal="0">
      <items count="7">
        <item x="3"/>
        <item x="4"/>
        <item x="5"/>
        <item x="6"/>
        <item x="0"/>
        <item x="1"/>
        <item x="2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11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1">
    <dataField name="Count of Call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5000000}" name="PivotTable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95:J110" firstHeaderRow="1" firstDataRow="2" firstDataCol="1"/>
  <pivotFields count="12">
    <pivotField showAll="0" defaultSubtotal="0"/>
    <pivotField numFmtId="14" showAll="0" defaultSubtotal="0"/>
    <pivotField axis="axisCol" showAll="0" defaultSubtotal="0">
      <items count="8">
        <item x="1"/>
        <item x="7"/>
        <item x="0"/>
        <item x="3"/>
        <item x="4"/>
        <item x="5"/>
        <item x="6"/>
        <item x="2"/>
      </items>
    </pivotField>
    <pivotField showAll="0" defaultSubtotal="0"/>
    <pivotField showAll="0"/>
    <pivotField showAll="0" defaultSubtotal="0"/>
    <pivotField showAll="0" defaultSubtotal="0"/>
    <pivotField dataField="1" numFmtId="164" showAll="0" defaultSubtota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Average of TalkDuration" fld="7" subtotal="average" baseField="0" baseItem="0" numFmtId="164"/>
  </dataFields>
  <formats count="1">
    <format dxfId="1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44:J59" firstHeaderRow="1" firstDataRow="2" firstDataCol="1" rowPageCount="1" colPageCount="1"/>
  <pivotFields count="12">
    <pivotField dataField="1" showAll="0" defaultSubtotal="0"/>
    <pivotField numFmtId="14" showAll="0" defaultSubtotal="0"/>
    <pivotField axis="axisCol" showAll="0" defaultSubtotal="0">
      <items count="8">
        <item x="1"/>
        <item x="7"/>
        <item x="0"/>
        <item x="3"/>
        <item x="4"/>
        <item x="5"/>
        <item x="6"/>
        <item x="2"/>
      </items>
    </pivotField>
    <pivotField showAll="0" defaultSubtotal="0"/>
    <pivotField showAll="0"/>
    <pivotField axis="axisPage" showAll="0" defaultSubtotal="0">
      <items count="2">
        <item x="1"/>
        <item x="0"/>
      </items>
    </pivotField>
    <pivotField showAll="0" defaultSubtotal="0"/>
    <pivotField numFmtId="164" subtotalTop="0" showAll="0" defaultSubtota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1">
    <pageField fld="5" hier="0"/>
  </pageFields>
  <dataFields count="1">
    <dataField name="Count of Call Id" fld="0" subtotal="count" baseField="0" baseItem="0"/>
  </dataFields>
  <formats count="10">
    <format dxfId="137">
      <pivotArea type="all" dataOnly="0" outline="0" fieldPosition="0"/>
    </format>
    <format dxfId="136">
      <pivotArea outline="0" collapsedLevelsAreSubtotals="1" fieldPosition="0"/>
    </format>
    <format dxfId="135">
      <pivotArea type="origin" dataOnly="0" labelOnly="1" outline="0" fieldPosition="0"/>
    </format>
    <format dxfId="134">
      <pivotArea field="2" type="button" dataOnly="0" labelOnly="1" outline="0" fieldPosition="0"/>
    </format>
    <format dxfId="133">
      <pivotArea type="topRight" dataOnly="0" labelOnly="1" outline="0" fieldPosition="0"/>
    </format>
    <format dxfId="132">
      <pivotArea field="9" type="button" dataOnly="0" labelOnly="1" outline="0" fieldPosition="0"/>
    </format>
    <format dxfId="131">
      <pivotArea dataOnly="0" labelOnly="1" fieldPosition="0">
        <references count="1">
          <reference field="9" count="0"/>
        </references>
      </pivotArea>
    </format>
    <format dxfId="130">
      <pivotArea dataOnly="0" labelOnly="1" grandRow="1" outline="0" fieldPosition="0"/>
    </format>
    <format dxfId="129">
      <pivotArea dataOnly="0" labelOnly="1" fieldPosition="0">
        <references count="1">
          <reference field="2" count="0"/>
        </references>
      </pivotArea>
    </format>
    <format dxfId="12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6000000}" name="PivotTable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115:J130" firstHeaderRow="1" firstDataRow="2" firstDataCol="1"/>
  <pivotFields count="12">
    <pivotField showAll="0" defaultSubtotal="0"/>
    <pivotField numFmtId="14" showAll="0" defaultSubtotal="0"/>
    <pivotField axis="axisCol" showAll="0" defaultSubtotal="0">
      <items count="8">
        <item x="1"/>
        <item x="7"/>
        <item x="0"/>
        <item x="3"/>
        <item x="4"/>
        <item x="5"/>
        <item x="6"/>
        <item x="2"/>
      </items>
    </pivotField>
    <pivotField showAll="0" defaultSubtotal="0"/>
    <pivotField showAll="0"/>
    <pivotField showAll="0" defaultSubtotal="0"/>
    <pivotField showAll="0" defaultSubtotal="0"/>
    <pivotField numFmtId="164" showAll="0" defaultSubtotal="0"/>
    <pivotField dataField="1"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Sum of Satisfaction rating" fld="8" baseField="0" baseItem="0"/>
  </dataFields>
  <formats count="2">
    <format dxfId="139">
      <pivotArea collapsedLevelsAreSubtotals="1" fieldPosition="0">
        <references count="1">
          <reference field="9" count="0"/>
        </references>
      </pivotArea>
    </format>
    <format dxfId="13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0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23:J38" firstHeaderRow="1" firstDataRow="2" firstDataCol="1"/>
  <pivotFields count="12">
    <pivotField showAll="0" defaultSubtotal="0"/>
    <pivotField numFmtId="14" showAll="0" defaultSubtotal="0"/>
    <pivotField axis="axisCol" showAll="0" defaultSubtotal="0">
      <items count="8">
        <item x="1"/>
        <item x="7"/>
        <item x="0"/>
        <item x="3"/>
        <item x="4"/>
        <item x="5"/>
        <item x="6"/>
        <item x="2"/>
      </items>
    </pivotField>
    <pivotField showAll="0" defaultSubtotal="0"/>
    <pivotField showAll="0"/>
    <pivotField showAll="0" defaultSubtotal="0"/>
    <pivotField showAll="0" defaultSubtotal="0"/>
    <pivotField dataField="1" numFmtId="164" showAll="0" defaultSubtota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Average of TalkDuration" fld="7" subtotal="average" baseField="0" baseItem="0" numFmtId="164"/>
  </dataFields>
  <formats count="1">
    <format dxfId="14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4" cacheId="0" dataPosition="2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3:F19" firstHeaderRow="1" firstDataRow="3" firstDataCol="1"/>
  <pivotFields count="12">
    <pivotField dataField="1" showAll="0" defaultSubtotal="0"/>
    <pivotField numFmtId="14" showAll="0" defaultSubtotal="0"/>
    <pivotField showAll="0" defaultSubtotal="0"/>
    <pivotField showAll="0" defaultSubtotal="0"/>
    <pivotField showAll="0"/>
    <pivotField axis="axisCol" showAll="0" defaultSubtotal="0">
      <items count="2">
        <item h="1" x="1"/>
        <item x="0"/>
      </items>
    </pivotField>
    <pivotField dataField="1" showAll="0" defaultSubtotal="0"/>
    <pivotField dataField="1" numFmtId="164" subtotalTop="0" showAll="0" defaultSubtotal="0"/>
    <pivotField dataField="1"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2">
    <field x="5"/>
    <field x="-2"/>
  </colFields>
  <colItems count="4">
    <i>
      <x v="1"/>
      <x/>
    </i>
    <i r="1" i="1">
      <x v="1"/>
    </i>
    <i r="1" i="2">
      <x v="2"/>
    </i>
    <i r="1" i="3">
      <x v="3"/>
    </i>
  </colItems>
  <dataFields count="4">
    <dataField name="Count of Call Id" fld="0" subtotal="count" baseField="0" baseItem="0"/>
    <dataField name="Average of TalkDuration" fld="7" subtotal="average" baseField="0" baseItem="0"/>
    <dataField name="Average of Speed of Answer" fld="6" subtotal="average" baseField="0" baseItem="0"/>
    <dataField name="Average of Satisfaction rating" fld="8" subtotal="average" baseField="0" baseItem="0"/>
  </dataFields>
  <formats count="8">
    <format dxfId="148">
      <pivotArea type="all" dataOnly="0" outline="0" fieldPosition="0"/>
    </format>
    <format dxfId="147">
      <pivotArea outline="0" collapsedLevelsAreSubtotals="1" fieldPosition="0"/>
    </format>
    <format dxfId="146">
      <pivotArea type="origin" dataOnly="0" labelOnly="1" outline="0" fieldPosition="0"/>
    </format>
    <format dxfId="145">
      <pivotArea field="5" type="button" dataOnly="0" labelOnly="1" outline="0" fieldPosition="0"/>
    </format>
    <format dxfId="144">
      <pivotArea field="-2" type="button" dataOnly="0" labelOnly="1" outline="0" fieldPosition="0"/>
    </format>
    <format dxfId="143">
      <pivotArea type="topRight" dataOnly="0" labelOnly="1" outline="0" fieldPosition="0"/>
    </format>
    <format dxfId="142">
      <pivotArea field="9" type="button" dataOnly="0" labelOnly="1" outline="0" fieldPosition="0"/>
    </format>
    <format dxfId="141">
      <pivotArea dataOnly="0" labelOnly="1" fieldPosition="0">
        <references count="1">
          <reference field="9" count="0"/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39:G54" firstHeaderRow="1" firstDataRow="2" firstDataCol="1"/>
  <pivotFields count="12">
    <pivotField showAll="0" defaultSubtotal="0"/>
    <pivotField numFmtId="14" showAll="0" defaultSubtotal="0"/>
    <pivotField showAll="0" defaultSubtotal="0"/>
    <pivotField axis="axisCol" showAll="0" defaultSubtotal="0">
      <items count="5">
        <item x="1"/>
        <item x="3"/>
        <item x="4"/>
        <item x="2"/>
        <item x="0"/>
      </items>
    </pivotField>
    <pivotField showAll="0"/>
    <pivotField showAll="0" defaultSubtotal="0"/>
    <pivotField showAll="0" defaultSubtotal="0"/>
    <pivotField dataField="1" numFmtId="164" showAll="0" defaultSubtota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3"/>
  </colFields>
  <colItems count="5">
    <i>
      <x/>
    </i>
    <i>
      <x v="1"/>
    </i>
    <i>
      <x v="2"/>
    </i>
    <i>
      <x v="3"/>
    </i>
    <i>
      <x v="4"/>
    </i>
  </colItems>
  <dataFields count="1">
    <dataField name="Sum of TalkDuration" fld="7" baseField="0" baseItem="0" numFmtId="164"/>
  </dataFields>
  <formats count="1">
    <format dxfId="1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1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21:G36" firstHeaderRow="1" firstDataRow="2" firstDataCol="1"/>
  <pivotFields count="12">
    <pivotField showAll="0" defaultSubtotal="0"/>
    <pivotField numFmtId="14" showAll="0" defaultSubtotal="0"/>
    <pivotField showAll="0" defaultSubtotal="0"/>
    <pivotField axis="axisCol" showAll="0" defaultSubtotal="0">
      <items count="5">
        <item x="1"/>
        <item x="3"/>
        <item x="4"/>
        <item x="2"/>
        <item x="0"/>
      </items>
    </pivotField>
    <pivotField showAll="0"/>
    <pivotField showAll="0" defaultSubtotal="0"/>
    <pivotField dataField="1" showAll="0" defaultSubtotal="0"/>
    <pivotField numFmtId="164" showAll="0" defaultSubtota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3"/>
  </colFields>
  <colItems count="5">
    <i>
      <x/>
    </i>
    <i>
      <x v="1"/>
    </i>
    <i>
      <x v="2"/>
    </i>
    <i>
      <x v="3"/>
    </i>
    <i>
      <x v="4"/>
    </i>
  </colItems>
  <dataFields count="1">
    <dataField name="Average of Speed of Answer" fld="6" subtotal="average" baseField="0" baseItem="0" numFmtId="2"/>
  </dataFields>
  <formats count="1">
    <format dxfId="1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4:G19" firstHeaderRow="1" firstDataRow="2" firstDataCol="1" rowPageCount="1" colPageCount="1"/>
  <pivotFields count="12">
    <pivotField dataField="1" showAll="0" defaultSubtotal="0"/>
    <pivotField numFmtId="14" showAll="0" defaultSubtotal="0"/>
    <pivotField showAll="0" defaultSubtotal="0"/>
    <pivotField axis="axisCol" showAll="0" defaultSubtotal="0">
      <items count="5">
        <item x="1"/>
        <item x="3"/>
        <item x="4"/>
        <item x="2"/>
        <item x="0"/>
      </items>
    </pivotField>
    <pivotField showAll="0"/>
    <pivotField axis="axisPage" showAll="0" defaultSubtotal="0">
      <items count="2">
        <item x="1"/>
        <item x="0"/>
      </items>
    </pivotField>
    <pivotField showAll="0" defaultSubtotal="0"/>
    <pivotField numFmtId="164" showAll="0" defaultSubtota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3"/>
  </colFields>
  <colItems count="5">
    <i>
      <x/>
    </i>
    <i>
      <x v="1"/>
    </i>
    <i>
      <x v="2"/>
    </i>
    <i>
      <x v="3"/>
    </i>
    <i>
      <x v="4"/>
    </i>
  </colItems>
  <pageFields count="1">
    <pageField fld="5" hier="0"/>
  </pageFields>
  <dataFields count="1">
    <dataField name="Count of Call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1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createdVersion="8" indent="0" outline="1" outlineData="1" multipleFieldFilters="0">
  <location ref="B57:G72" firstHeaderRow="1" firstDataRow="2" firstDataCol="1"/>
  <pivotFields count="12">
    <pivotField showAll="0" defaultSubtotal="0"/>
    <pivotField numFmtId="14" showAll="0" defaultSubtotal="0"/>
    <pivotField showAll="0" defaultSubtotal="0"/>
    <pivotField axis="axisCol" showAll="0" defaultSubtotal="0">
      <items count="5">
        <item x="1"/>
        <item x="3"/>
        <item x="4"/>
        <item x="2"/>
        <item x="0"/>
      </items>
    </pivotField>
    <pivotField showAll="0"/>
    <pivotField showAll="0" defaultSubtotal="0"/>
    <pivotField showAll="0" defaultSubtotal="0"/>
    <pivotField numFmtId="164" showAll="0" defaultSubtotal="0"/>
    <pivotField dataField="1"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umFmtId="14" showAll="0" defaultSubtotal="0"/>
    <pivotField showAll="0" defaultSubtota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3"/>
  </colFields>
  <colItems count="5">
    <i>
      <x/>
    </i>
    <i>
      <x v="1"/>
    </i>
    <i>
      <x v="2"/>
    </i>
    <i>
      <x v="3"/>
    </i>
    <i>
      <x v="4"/>
    </i>
  </colItems>
  <dataFields count="1">
    <dataField name="Sum of Satisfaction rating" fld="8" baseField="0" baseItem="0" numFmtId="1"/>
  </dataFields>
  <formats count="1">
    <format dxfId="12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WEEK" xr10:uid="{00000000-0013-0000-FFFF-FFFF01000000}" sourceName="WEEK">
  <pivotTables>
    <pivotTable tabId="4" name="PivotTable6"/>
  </pivotTables>
  <data>
    <tabular pivotCacheId="1">
      <items count="14">
        <i x="0"/>
        <i x="1" s="1"/>
        <i x="2"/>
        <i x="3"/>
        <i x="4"/>
        <i x="5"/>
        <i x="6"/>
        <i x="7"/>
        <i x="8"/>
        <i x="9"/>
        <i x="10"/>
        <i x="11"/>
        <i x="12"/>
        <i x="13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WEEK" xr10:uid="{00000000-0014-0000-FFFF-FFFF01000000}" cache="Slicer_WEEK" caption="WEEK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8AF9A5-BDB3-41AE-BFAB-EE382D71DBB1}" name="Table2" displayName="Table2" ref="A1:M5001" totalsRowShown="0" headerRowDxfId="242" dataDxfId="241" tableBorderDxfId="240">
  <autoFilter ref="A1:M5001" xr:uid="{A78AF9A5-BDB3-41AE-BFAB-EE382D71DB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102B5176-5C84-4926-9626-3755C61AA7B4}" name="Call Id" dataDxfId="239"/>
    <tableColumn id="2" xr3:uid="{76FE63AC-02B4-4DD6-AE9C-165F0595F030}" name="Date" dataDxfId="238"/>
    <tableColumn id="3" xr3:uid="{8C0379F7-DEB1-44BE-9FC6-DEE4AB5980E8}" name="Agent" dataDxfId="237"/>
    <tableColumn id="4" xr3:uid="{CA9B5F56-A3AF-4E18-AC84-E58F4F606DB1}" name="Department" dataDxfId="236"/>
    <tableColumn id="5" xr3:uid="{BEEE5887-82CC-4729-98B1-48E52CC7CB5E}" name="Answered Calls" dataDxfId="235"/>
    <tableColumn id="6" xr3:uid="{6E84827C-BF1D-42E8-A0A1-7069243E8E93}" name="Resolved" dataDxfId="234"/>
    <tableColumn id="7" xr3:uid="{5844D307-8B2C-4415-8139-DF3BBA623A28}" name="Speed of Answer" dataDxfId="233"/>
    <tableColumn id="8" xr3:uid="{B4ADAC06-C13E-4DF3-B22A-D6EACDE31701}" name="TalkDuration" dataDxfId="232"/>
    <tableColumn id="9" xr3:uid="{7209D3FC-3813-4650-B4C1-19BFCA79FA4A}" name="call minutes" dataDxfId="231">
      <calculatedColumnFormula>HOUR(DAta!$H2)*60+MINUTE(DAta!$H2)</calculatedColumnFormula>
    </tableColumn>
    <tableColumn id="10" xr3:uid="{1820411A-AAC5-4342-9BEC-E865E87F6BB3}" name="Satisfaction rating" dataDxfId="230"/>
    <tableColumn id="11" xr3:uid="{3BFCFDCA-656E-4DBA-AD33-8E44B3FF1D55}" name="WEEK" dataDxfId="229"/>
    <tableColumn id="12" xr3:uid="{4C411A09-C4E4-44B9-B945-A4253B08FEDC}" name="DATE2" dataDxfId="228"/>
    <tableColumn id="13" xr3:uid="{FFE2A041-1574-4C9E-9166-CA3A58BD44EF}" name="WEEKDAY" dataDxfId="2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bl_total" displayName="tbl_total" ref="B4:K18" totalsRowShown="0">
  <autoFilter ref="B4:K18" xr:uid="{00000000-0009-0000-0100-000005000000}"/>
  <tableColumns count="10">
    <tableColumn id="1" xr3:uid="{00000000-0010-0000-0100-000001000000}" name="week" dataDxfId="226"/>
    <tableColumn id="2" xr3:uid="{00000000-0010-0000-0100-000002000000}" name="total calls" dataDxfId="225">
      <calculatedColumnFormula array="1">COUNTIFS(WEEK,tbl_total[[#This Row],[week]:[week]])</calculatedColumnFormula>
    </tableColumn>
    <tableColumn id="3" xr3:uid="{00000000-0010-0000-0100-000003000000}" name="Answered" dataDxfId="224">
      <calculatedColumnFormula array="1">COUNTIFS(Answered__Y_N,"Y",WEEK,tbl_total[[#This Row],[week]:[week]])</calculatedColumnFormula>
    </tableColumn>
    <tableColumn id="4" xr3:uid="{00000000-0010-0000-0100-000004000000}" name="Resolved" dataDxfId="223">
      <calculatedColumnFormula array="1">COUNTIFS(Resolved,"Y",WEEK,tbl_total[[#This Row],[week]:[week]])</calculatedColumnFormula>
    </tableColumn>
    <tableColumn id="5" xr3:uid="{00000000-0010-0000-0100-000005000000}" name="Avg of Speed of Answer" dataDxfId="222">
      <calculatedColumnFormula array="1">AVERAGEIFS(Speed_of_Answer,WEEK,tbl_total[[#This Row],[week]:[week]])</calculatedColumnFormula>
    </tableColumn>
    <tableColumn id="6" xr3:uid="{00000000-0010-0000-0100-000006000000}" name="Avg Talk Duration" dataDxfId="221">
      <calculatedColumnFormula array="1">AVERAGEIFS(TalkDuration,WEEK,tbl_total[[#This Row],[week]:[week]])</calculatedColumnFormula>
    </tableColumn>
    <tableColumn id="7" xr3:uid="{00000000-0010-0000-0100-000007000000}" name=" Satisfaction rating %" dataDxfId="220">
      <calculatedColumnFormula array="1">((COUNTIFS(Satisfaction_rating,"=4",WEEK,tbl_total[[#This Row],[week]:[week]])+COUNTIFS(Satisfaction_rating,"=5",WEEK,tbl_total[[#This Row],[week]:[week]]))/tbl_total[[#This Row],[week]:[week]])/100</calculatedColumnFormula>
    </tableColumn>
    <tableColumn id="8" xr3:uid="{00000000-0010-0000-0100-000008000000}" name="Abandoned rating %" dataDxfId="219">
      <calculatedColumnFormula>(tbl_total[[#This Row],[total calls]]-tbl_total[[#This Row],[Answered]])/tbl_total[[#This Row],[total calls]]</calculatedColumnFormula>
    </tableColumn>
    <tableColumn id="9" xr3:uid="{00000000-0010-0000-0100-000009000000}" name="Avg Call/Min" dataDxfId="218">
      <calculatedColumnFormula>M5/tbl_total[[#This Row],[Talk Duration]]</calculatedColumnFormula>
    </tableColumn>
    <tableColumn id="10" xr3:uid="{00000000-0010-0000-0100-00000A000000}" name="Talk Duration" dataDxfId="217">
      <calculatedColumnFormula>7.5*5*60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bl_total_calls" displayName="tbl_total_calls" ref="B22:J37" totalsRowCount="1">
  <autoFilter ref="B22:J36" xr:uid="{00000000-0009-0000-0100-000007000000}"/>
  <tableColumns count="9">
    <tableColumn id="1" xr3:uid="{00000000-0010-0000-0200-000001000000}" name="week" totalsRowLabel="Total" dataDxfId="216" totalsRowDxfId="215"/>
    <tableColumn id="2" xr3:uid="{00000000-0010-0000-0200-000002000000}" name="Diane" totalsRowFunction="sum" dataDxfId="214" totalsRowDxfId="213">
      <calculatedColumnFormula array="1">COUNTIFS(Agent,tbl_total_calls[[#Headers],[Diane]],WEEK,tbl_total_calls[[#This Row],[week]:[week]])</calculatedColumnFormula>
    </tableColumn>
    <tableColumn id="3" xr3:uid="{00000000-0010-0000-0200-000003000000}" name="Becky" totalsRowFunction="sum" dataDxfId="212" totalsRowDxfId="211">
      <calculatedColumnFormula array="1">COUNTIFS(Agent,tbl_total_calls[[#Headers],[Becky]],WEEK,tbl_total_calls[[#This Row],[week]:[week]])</calculatedColumnFormula>
    </tableColumn>
    <tableColumn id="4" xr3:uid="{00000000-0010-0000-0200-000004000000}" name="Stewart" totalsRowFunction="sum" dataDxfId="210" totalsRowDxfId="209">
      <calculatedColumnFormula array="1">COUNTIFS(Agent,tbl_total_calls[[#Headers],[Stewart]],WEEK,tbl_total_calls[[#This Row],[week]:[week]])</calculatedColumnFormula>
    </tableColumn>
    <tableColumn id="5" xr3:uid="{00000000-0010-0000-0200-000005000000}" name="Greg" totalsRowFunction="sum" dataDxfId="208" totalsRowDxfId="207">
      <calculatedColumnFormula array="1">COUNTIFS(Agent,tbl_total_calls[[#Headers],[Greg]],WEEK,tbl_total_calls[[#This Row],[week]:[week]])</calculatedColumnFormula>
    </tableColumn>
    <tableColumn id="6" xr3:uid="{00000000-0010-0000-0200-000006000000}" name="Jim" totalsRowFunction="sum" dataDxfId="206" totalsRowDxfId="205">
      <calculatedColumnFormula array="1">COUNTIFS(Agent,tbl_total_calls[[#Headers],[Jim]],WEEK,tbl_total_calls[[#This Row],[week]:[week]])</calculatedColumnFormula>
    </tableColumn>
    <tableColumn id="7" xr3:uid="{00000000-0010-0000-0200-000007000000}" name="Joe" totalsRowFunction="sum" dataDxfId="204" totalsRowDxfId="203">
      <calculatedColumnFormula array="1">COUNTIFS(Agent,tbl_total_calls[[#Headers],[Joe]],WEEK,tbl_total_calls[[#This Row],[week]:[week]])</calculatedColumnFormula>
    </tableColumn>
    <tableColumn id="8" xr3:uid="{00000000-0010-0000-0200-000008000000}" name="Martha" totalsRowFunction="sum" dataDxfId="202" totalsRowDxfId="201">
      <calculatedColumnFormula array="1">COUNTIFS(Agent,tbl_total_calls[[#Headers],[Martha]],WEEK,tbl_total_calls[[#This Row],[week]:[week]])</calculatedColumnFormula>
    </tableColumn>
    <tableColumn id="9" xr3:uid="{00000000-0010-0000-0200-000009000000}" name="Dan" totalsRowFunction="sum" dataDxfId="200" totalsRowDxfId="199">
      <calculatedColumnFormula array="1">COUNTIFS(Agent,tbl_total_calls[[#Headers],[Dan]],WEEK,tbl_total_calls[[#This Row],[week]:[week]])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3000000}" name="tbl_Answered" displayName="tbl_Answered" ref="B41:J56" totalsRowCount="1">
  <autoFilter ref="B41:J55" xr:uid="{00000000-0009-0000-0100-000008000000}"/>
  <tableColumns count="9">
    <tableColumn id="1" xr3:uid="{00000000-0010-0000-0300-000001000000}" name="week" totalsRowLabel="Total"/>
    <tableColumn id="2" xr3:uid="{00000000-0010-0000-0300-000002000000}" name="Diane" totalsRowFunction="sum" dataDxfId="198">
      <calculatedColumnFormula array="1">COUNTIFS(Agent,tbl_Answered[[#Headers],[Diane]],WEEK,tbl_Answered[[#This Row],[week]:[week]],Answered__Y_N,"Y")</calculatedColumnFormula>
    </tableColumn>
    <tableColumn id="3" xr3:uid="{00000000-0010-0000-0300-000003000000}" name="Becky" totalsRowFunction="sum">
      <calculatedColumnFormula array="1">COUNTIFS(Agent,tbl_Answered[[#Headers],[Becky]],WEEK,tbl_Answered[[#This Row],[week]:[week]],Answered__Y_N,"Y")</calculatedColumnFormula>
    </tableColumn>
    <tableColumn id="4" xr3:uid="{00000000-0010-0000-0300-000004000000}" name="Stewart" totalsRowFunction="sum">
      <calculatedColumnFormula array="1">COUNTIFS(Agent,tbl_Answered[[#Headers],[Stewart]],WEEK,tbl_Answered[[#This Row],[week]:[week]],Answered__Y_N,"Y")</calculatedColumnFormula>
    </tableColumn>
    <tableColumn id="5" xr3:uid="{00000000-0010-0000-0300-000005000000}" name="Greg" totalsRowFunction="sum">
      <calculatedColumnFormula array="1">COUNTIFS(Agent,tbl_Answered[[#Headers],[Greg]],WEEK,tbl_Answered[[#This Row],[week]:[week]],Answered__Y_N,"Y")</calculatedColumnFormula>
    </tableColumn>
    <tableColumn id="6" xr3:uid="{00000000-0010-0000-0300-000006000000}" name="Jim" totalsRowFunction="sum">
      <calculatedColumnFormula array="1">COUNTIFS(Agent,tbl_Answered[[#Headers],[Jim]],WEEK,tbl_Answered[[#This Row],[week]:[week]],Answered__Y_N,"Y")</calculatedColumnFormula>
    </tableColumn>
    <tableColumn id="7" xr3:uid="{00000000-0010-0000-0300-000007000000}" name="Joe" totalsRowFunction="sum">
      <calculatedColumnFormula array="1">COUNTIFS(Agent,tbl_Answered[[#Headers],[Joe]],WEEK,tbl_Answered[[#This Row],[week]:[week]],Answered__Y_N,"Y")</calculatedColumnFormula>
    </tableColumn>
    <tableColumn id="8" xr3:uid="{00000000-0010-0000-0300-000008000000}" name="Martha" totalsRowFunction="sum">
      <calculatedColumnFormula array="1">COUNTIFS(Agent,tbl_Answered[[#Headers],[Martha]],WEEK,tbl_Answered[[#This Row],[week]:[week]],Answered__Y_N,"Y")</calculatedColumnFormula>
    </tableColumn>
    <tableColumn id="9" xr3:uid="{00000000-0010-0000-0300-000009000000}" name="Dan" totalsRowFunction="sum">
      <calculatedColumnFormula array="1">COUNTIFS(Agent,tbl_Answered[[#Headers],[Dan]],WEEK,tbl_Answered[[#This Row],[week]:[week]],Answered__Y_N,"Y")</calculatedColumnFormula>
    </tableColumn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bl_Resolved" displayName="tbl_Resolved" ref="B61:J76" totalsRowCount="1">
  <autoFilter ref="B61:J75" xr:uid="{00000000-0009-0000-0100-00000A000000}"/>
  <tableColumns count="9">
    <tableColumn id="1" xr3:uid="{00000000-0010-0000-0400-000001000000}" name="week" totalsRowLabel="Total"/>
    <tableColumn id="2" xr3:uid="{00000000-0010-0000-0400-000002000000}" name="Diane" totalsRowFunction="sum" dataDxfId="197">
      <calculatedColumnFormula array="1">COUNTIFS(Agent,tbl_Resolved[[#Headers],[Diane]],WEEK,tbl_Resolved[[#This Row],[week]:[week]],Resolved,"Y")</calculatedColumnFormula>
    </tableColumn>
    <tableColumn id="3" xr3:uid="{00000000-0010-0000-0400-000003000000}" name="Becky" totalsRowFunction="sum">
      <calculatedColumnFormula array="1">COUNTIFS(Agent,tbl_Resolved[[#Headers],[Becky]],WEEK,tbl_Resolved[[#This Row],[week]:[week]],Resolved,"Y")</calculatedColumnFormula>
    </tableColumn>
    <tableColumn id="4" xr3:uid="{00000000-0010-0000-0400-000004000000}" name="Stewart" totalsRowFunction="sum">
      <calculatedColumnFormula array="1">COUNTIFS(Agent,tbl_Resolved[[#Headers],[Stewart]],WEEK,tbl_Resolved[[#This Row],[week]:[week]],Resolved,"Y")</calculatedColumnFormula>
    </tableColumn>
    <tableColumn id="5" xr3:uid="{00000000-0010-0000-0400-000005000000}" name="Greg" totalsRowFunction="sum">
      <calculatedColumnFormula array="1">COUNTIFS(Agent,tbl_Resolved[[#Headers],[Greg]],WEEK,tbl_Resolved[[#This Row],[week]:[week]],Resolved,"Y")</calculatedColumnFormula>
    </tableColumn>
    <tableColumn id="6" xr3:uid="{00000000-0010-0000-0400-000006000000}" name="Jim" totalsRowFunction="sum">
      <calculatedColumnFormula array="1">COUNTIFS(Agent,tbl_Resolved[[#Headers],[Jim]],WEEK,tbl_Resolved[[#This Row],[week]:[week]],Resolved,"Y")</calculatedColumnFormula>
    </tableColumn>
    <tableColumn id="7" xr3:uid="{00000000-0010-0000-0400-000007000000}" name="Joe" totalsRowFunction="sum">
      <calculatedColumnFormula array="1">COUNTIFS(Agent,tbl_Resolved[[#Headers],[Joe]],WEEK,tbl_Resolved[[#This Row],[week]:[week]],Resolved,"Y")</calculatedColumnFormula>
    </tableColumn>
    <tableColumn id="8" xr3:uid="{00000000-0010-0000-0400-000008000000}" name="Martha" totalsRowFunction="sum">
      <calculatedColumnFormula array="1">COUNTIFS(Agent,tbl_Resolved[[#Headers],[Martha]],WEEK,tbl_Resolved[[#This Row],[week]:[week]],Resolved,"Y")</calculatedColumnFormula>
    </tableColumn>
    <tableColumn id="9" xr3:uid="{00000000-0010-0000-0400-000009000000}" name="Dan" totalsRowFunction="sum">
      <calculatedColumnFormula array="1">COUNTIFS(Agent,tbl_Resolved[[#Headers],[Dan]],WEEK,tbl_Resolved[[#This Row],[week]:[week]],Resolved,"Y")</calculatedColumnFormula>
    </tableColumn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bl_Speed_Answe" displayName="tbl_Speed_Answe" ref="B80:J94" totalsRowShown="0">
  <autoFilter ref="B80:J94" xr:uid="{00000000-0009-0000-0100-00000B000000}"/>
  <tableColumns count="9">
    <tableColumn id="1" xr3:uid="{00000000-0010-0000-0500-000001000000}" name="week"/>
    <tableColumn id="2" xr3:uid="{00000000-0010-0000-0500-000002000000}" name="Diane" dataDxfId="196">
      <calculatedColumnFormula array="1">AVERAGEIFS(Speed_of_Answer,Agent,tbl_Speed_Answe[[#Headers],[Diane]],WEEK,tbl_Speed_Answe[[#This Row],[week]:[week]])</calculatedColumnFormula>
    </tableColumn>
    <tableColumn id="3" xr3:uid="{00000000-0010-0000-0500-000003000000}" name="Becky" dataDxfId="195">
      <calculatedColumnFormula array="1">AVERAGEIFS(Speed_of_Answer,Agent,tbl_Speed_Answe[[#Headers],[Becky]],WEEK,tbl_Speed_Answe[[#This Row],[week]:[week]])</calculatedColumnFormula>
    </tableColumn>
    <tableColumn id="4" xr3:uid="{00000000-0010-0000-0500-000004000000}" name="Stewart" dataDxfId="194">
      <calculatedColumnFormula array="1">AVERAGEIFS(Speed_of_Answer,Agent,tbl_Speed_Answe[[#Headers],[Stewart]],WEEK,tbl_Speed_Answe[[#This Row],[week]:[week]])</calculatedColumnFormula>
    </tableColumn>
    <tableColumn id="5" xr3:uid="{00000000-0010-0000-0500-000005000000}" name="Greg" dataDxfId="193">
      <calculatedColumnFormula array="1">AVERAGEIFS(Speed_of_Answer,Agent,tbl_Speed_Answe[[#Headers],[Greg]],WEEK,tbl_Speed_Answe[[#This Row],[week]:[week]])</calculatedColumnFormula>
    </tableColumn>
    <tableColumn id="6" xr3:uid="{00000000-0010-0000-0500-000006000000}" name="Jim" dataDxfId="192">
      <calculatedColumnFormula array="1">AVERAGEIFS(Speed_of_Answer,Agent,tbl_Speed_Answe[[#Headers],[Jim]],WEEK,tbl_Speed_Answe[[#This Row],[week]:[week]])</calculatedColumnFormula>
    </tableColumn>
    <tableColumn id="7" xr3:uid="{00000000-0010-0000-0500-000007000000}" name="Joe" dataDxfId="191">
      <calculatedColumnFormula array="1">AVERAGEIFS(Speed_of_Answer,Agent,tbl_Speed_Answe[[#Headers],[Joe]],WEEK,tbl_Speed_Answe[[#This Row],[week]:[week]])</calculatedColumnFormula>
    </tableColumn>
    <tableColumn id="8" xr3:uid="{00000000-0010-0000-0500-000008000000}" name="Martha" dataDxfId="190">
      <calculatedColumnFormula array="1">AVERAGEIFS(Speed_of_Answer,Agent,tbl_Speed_Answe[[#Headers],[Martha]],WEEK,tbl_Speed_Answe[[#This Row],[week]:[week]])</calculatedColumnFormula>
    </tableColumn>
    <tableColumn id="9" xr3:uid="{00000000-0010-0000-0500-000009000000}" name="Dan" dataDxfId="189">
      <calculatedColumnFormula array="1">AVERAGEIFS(Speed_of_Answer,Agent,tbl_Speed_Answe[[#Headers],[Dan]],WEEK,tbl_Speed_Answe[[#This Row],[week]:[week]])</calculatedColumnFormula>
    </tableColumn>
  </tableColumns>
  <tableStyleInfo name="TableStyleMedium2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tbl_TalkDuration" displayName="tbl_TalkDuration" ref="B98:J112" totalsRowShown="0">
  <autoFilter ref="B98:J112" xr:uid="{00000000-0009-0000-0100-00000C000000}"/>
  <tableColumns count="9">
    <tableColumn id="1" xr3:uid="{00000000-0010-0000-0600-000001000000}" name="week"/>
    <tableColumn id="2" xr3:uid="{00000000-0010-0000-0600-000002000000}" name="Diane" dataDxfId="188">
      <calculatedColumnFormula array="1">AVERAGEIFS(TalkDuration,Agent,tbl_TalkDuration[[#Headers],[Diane]],WEEK,tbl_TalkDuration[[#This Row],[week]:[week]])</calculatedColumnFormula>
    </tableColumn>
    <tableColumn id="3" xr3:uid="{00000000-0010-0000-0600-000003000000}" name="Becky" dataDxfId="187">
      <calculatedColumnFormula array="1">AVERAGEIFS(TalkDuration,Agent,tbl_TalkDuration[[#Headers],[Becky]],WEEK,tbl_TalkDuration[[#This Row],[week]:[week]])</calculatedColumnFormula>
    </tableColumn>
    <tableColumn id="4" xr3:uid="{00000000-0010-0000-0600-000004000000}" name="Stewart" dataDxfId="186">
      <calculatedColumnFormula array="1">AVERAGEIFS(TalkDuration,Agent,tbl_TalkDuration[[#Headers],[Stewart]],WEEK,tbl_TalkDuration[[#This Row],[week]:[week]])</calculatedColumnFormula>
    </tableColumn>
    <tableColumn id="5" xr3:uid="{00000000-0010-0000-0600-000005000000}" name="Greg" dataDxfId="185">
      <calculatedColumnFormula array="1">AVERAGEIFS(TalkDuration,Agent,tbl_TalkDuration[[#Headers],[Greg]],WEEK,tbl_TalkDuration[[#This Row],[week]:[week]])</calculatedColumnFormula>
    </tableColumn>
    <tableColumn id="6" xr3:uid="{00000000-0010-0000-0600-000006000000}" name="Jim" dataDxfId="184">
      <calculatedColumnFormula array="1">AVERAGEIFS(TalkDuration,Agent,tbl_TalkDuration[[#Headers],[Jim]],WEEK,tbl_TalkDuration[[#This Row],[week]:[week]])</calculatedColumnFormula>
    </tableColumn>
    <tableColumn id="7" xr3:uid="{00000000-0010-0000-0600-000007000000}" name="Joe" dataDxfId="183">
      <calculatedColumnFormula array="1">AVERAGEIFS(TalkDuration,Agent,tbl_TalkDuration[[#Headers],[Joe]],WEEK,tbl_TalkDuration[[#This Row],[week]:[week]])</calculatedColumnFormula>
    </tableColumn>
    <tableColumn id="8" xr3:uid="{00000000-0010-0000-0600-000008000000}" name="Martha" dataDxfId="182">
      <calculatedColumnFormula array="1">AVERAGEIFS(TalkDuration,Agent,tbl_TalkDuration[[#Headers],[Martha]],WEEK,tbl_TalkDuration[[#This Row],[week]:[week]])</calculatedColumnFormula>
    </tableColumn>
    <tableColumn id="9" xr3:uid="{00000000-0010-0000-0600-000009000000}" name="Dan" dataDxfId="181">
      <calculatedColumnFormula array="1">AVERAGEIFS(TalkDuration,Agent,tbl_TalkDuration[[#Headers],[Dan]],WEEK,tbl_TalkDuration[[#This Row],[week]:[week]])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bl_Satisfaction" displayName="tbl_Satisfaction" ref="B133:J147" totalsRowShown="0">
  <autoFilter ref="B133:J147" xr:uid="{00000000-0009-0000-0100-00000D000000}"/>
  <tableColumns count="9">
    <tableColumn id="1" xr3:uid="{00000000-0010-0000-0700-000001000000}" name="week"/>
    <tableColumn id="2" xr3:uid="{00000000-0010-0000-0700-000002000000}" name="Diane" dataDxfId="180">
      <calculatedColumnFormula>C116/C42</calculatedColumnFormula>
    </tableColumn>
    <tableColumn id="3" xr3:uid="{00000000-0010-0000-0700-000003000000}" name="Becky" dataDxfId="179">
      <calculatedColumnFormula>D116/D42</calculatedColumnFormula>
    </tableColumn>
    <tableColumn id="4" xr3:uid="{00000000-0010-0000-0700-000004000000}" name="Stewart" dataDxfId="178">
      <calculatedColumnFormula>E116/E42</calculatedColumnFormula>
    </tableColumn>
    <tableColumn id="5" xr3:uid="{00000000-0010-0000-0700-000005000000}" name="Greg" dataDxfId="177">
      <calculatedColumnFormula>F116/F42</calculatedColumnFormula>
    </tableColumn>
    <tableColumn id="6" xr3:uid="{00000000-0010-0000-0700-000006000000}" name="Jim" dataDxfId="176">
      <calculatedColumnFormula>G116/G42</calculatedColumnFormula>
    </tableColumn>
    <tableColumn id="7" xr3:uid="{00000000-0010-0000-0700-000007000000}" name="Joe" dataDxfId="175">
      <calculatedColumnFormula>H116/H42</calculatedColumnFormula>
    </tableColumn>
    <tableColumn id="8" xr3:uid="{00000000-0010-0000-0700-000008000000}" name="Martha" dataDxfId="174">
      <calculatedColumnFormula>I116/I42</calculatedColumnFormula>
    </tableColumn>
    <tableColumn id="9" xr3:uid="{00000000-0010-0000-0700-000009000000}" name="Dan" dataDxfId="173">
      <calculatedColumnFormula>J116/J42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bl_Resolution" displayName="tbl_Resolution" ref="B152:J166" totalsRowShown="0">
  <autoFilter ref="B152:J166" xr:uid="{00000000-0009-0000-0100-00000E000000}"/>
  <tableColumns count="9">
    <tableColumn id="1" xr3:uid="{00000000-0010-0000-0800-000001000000}" name="week"/>
    <tableColumn id="2" xr3:uid="{00000000-0010-0000-0800-000002000000}" name="Diane" dataDxfId="172">
      <calculatedColumnFormula>C62/C23</calculatedColumnFormula>
    </tableColumn>
    <tableColumn id="3" xr3:uid="{00000000-0010-0000-0800-000003000000}" name="Becky" dataDxfId="171">
      <calculatedColumnFormula>D62/D23</calculatedColumnFormula>
    </tableColumn>
    <tableColumn id="4" xr3:uid="{00000000-0010-0000-0800-000004000000}" name="Stewart" dataDxfId="170">
      <calculatedColumnFormula>E62/E23</calculatedColumnFormula>
    </tableColumn>
    <tableColumn id="5" xr3:uid="{00000000-0010-0000-0800-000005000000}" name="Greg" dataDxfId="169">
      <calculatedColumnFormula>F62/F23</calculatedColumnFormula>
    </tableColumn>
    <tableColumn id="6" xr3:uid="{00000000-0010-0000-0800-000006000000}" name="Jim" dataDxfId="168">
      <calculatedColumnFormula>G62/G23</calculatedColumnFormula>
    </tableColumn>
    <tableColumn id="7" xr3:uid="{00000000-0010-0000-0800-000007000000}" name="Joe" dataDxfId="167">
      <calculatedColumnFormula>H62/H23</calculatedColumnFormula>
    </tableColumn>
    <tableColumn id="8" xr3:uid="{00000000-0010-0000-0800-000008000000}" name="Martha" dataDxfId="166">
      <calculatedColumnFormula>I62/I23</calculatedColumnFormula>
    </tableColumn>
    <tableColumn id="9" xr3:uid="{00000000-0010-0000-0800-000009000000}" name="Dan" dataDxfId="165">
      <calculatedColumnFormula>J62/J23</calculatedColumnFormula>
    </tableColumn>
  </tableColumns>
  <tableStyleInfo name="TableStyleMedium1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9000000}" name="Table15" displayName="Table15" ref="B171:J186" totalsRowCount="1">
  <autoFilter ref="B171:J185" xr:uid="{00000000-0009-0000-0100-00000F000000}"/>
  <tableColumns count="9">
    <tableColumn id="1" xr3:uid="{00000000-0010-0000-0900-000001000000}" name="week" totalsRowFunction="average"/>
    <tableColumn id="2" xr3:uid="{00000000-0010-0000-0900-000002000000}" name="Diane" totalsRowFunction="average" dataDxfId="164">
      <calculatedColumnFormula>(C23-C42)/C23</calculatedColumnFormula>
    </tableColumn>
    <tableColumn id="3" xr3:uid="{00000000-0010-0000-0900-000003000000}" name="Becky" totalsRowFunction="average" dataDxfId="163">
      <calculatedColumnFormula>(D23-D42)/D23</calculatedColumnFormula>
    </tableColumn>
    <tableColumn id="4" xr3:uid="{00000000-0010-0000-0900-000004000000}" name="Stewart" totalsRowFunction="average" dataDxfId="162">
      <calculatedColumnFormula>(E23-E42)/E23</calculatedColumnFormula>
    </tableColumn>
    <tableColumn id="5" xr3:uid="{00000000-0010-0000-0900-000005000000}" name="Greg" totalsRowFunction="average" dataDxfId="161">
      <calculatedColumnFormula>(F23-F42)/F23</calculatedColumnFormula>
    </tableColumn>
    <tableColumn id="6" xr3:uid="{00000000-0010-0000-0900-000006000000}" name="Jim" totalsRowFunction="average" dataDxfId="160">
      <calculatedColumnFormula>(G23-G42)/G23</calculatedColumnFormula>
    </tableColumn>
    <tableColumn id="7" xr3:uid="{00000000-0010-0000-0900-000007000000}" name="Joe" totalsRowFunction="average" dataDxfId="159">
      <calculatedColumnFormula>(H23-H42)/H23</calculatedColumnFormula>
    </tableColumn>
    <tableColumn id="8" xr3:uid="{00000000-0010-0000-0900-000008000000}" name="Martha" totalsRowFunction="average" dataDxfId="158">
      <calculatedColumnFormula>(I23-I42)/I23</calculatedColumnFormula>
    </tableColumn>
    <tableColumn id="9" xr3:uid="{00000000-0010-0000-0900-000009000000}" name="Dan" totalsRowFunction="average" dataDxfId="157">
      <calculatedColumnFormula>(J23-J42)/J23</calculatedColumnFormula>
    </tableColumn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05E028-83F7-433E-8EEE-8F57875A6178}" name="tbl_Satisfaction5" displayName="tbl_Satisfaction5" ref="B115:J130" totalsRowCount="1">
  <autoFilter ref="B115:J129" xr:uid="{E505E028-83F7-433E-8EEE-8F57875A6178}"/>
  <tableColumns count="9">
    <tableColumn id="1" xr3:uid="{98A0D3AC-6494-4D3E-B748-B1923DA392CE}" name="week" totalsRowLabel="Total"/>
    <tableColumn id="2" xr3:uid="{6CEAE490-E5B0-4B45-A963-65062D2CB61B}" name="Diane" totalsRowFunction="sum" dataDxfId="156">
      <calculatedColumnFormula array="1">(COUNTIFS(Satisfaction_rating,"=4",WEEK,tbl_Satisfaction5[[#This Row],[week]:[week]],Agent,tbl_Satisfaction5[[#Headers],[Diane]])+COUNTIFS(Satisfaction_rating,"=5",WEEK,tbl_Satisfaction5[[#This Row],[week]:[week]],Agent,tbl_Satisfaction5[[#Headers],[Diane]]))</calculatedColumnFormula>
    </tableColumn>
    <tableColumn id="3" xr3:uid="{B9899B6F-F458-4A9A-B852-E7F8FECFBFAE}" name="Becky" totalsRowFunction="sum" dataDxfId="155">
      <calculatedColumnFormula array="1">(COUNTIFS(Satisfaction_rating,"=4",WEEK,tbl_Satisfaction5[[#This Row],[week]:[week]],Agent,tbl_Satisfaction5[[#Headers],[Becky]])+COUNTIFS(Satisfaction_rating,"=5",WEEK,tbl_Satisfaction5[[#This Row],[week]:[week]],Agent,tbl_Satisfaction5[[#Headers],[Becky]]))</calculatedColumnFormula>
    </tableColumn>
    <tableColumn id="4" xr3:uid="{980528A7-D4F2-45D2-8DF1-CB3735D693DC}" name="Stewart" totalsRowFunction="sum" dataDxfId="154">
      <calculatedColumnFormula array="1">(COUNTIFS(Satisfaction_rating,"=4",WEEK,tbl_Satisfaction5[[#This Row],[week]:[week]],Agent,tbl_Satisfaction5[[#Headers],[Stewart]])+COUNTIFS(Satisfaction_rating,"=5",WEEK,tbl_Satisfaction5[[#This Row],[week]:[week]],Agent,tbl_Satisfaction5[[#Headers],[Stewart]]))</calculatedColumnFormula>
    </tableColumn>
    <tableColumn id="5" xr3:uid="{B7F2CF77-F687-4095-B7A9-D1CB5815274C}" name="Greg" totalsRowFunction="sum" dataDxfId="153">
      <calculatedColumnFormula array="1">(COUNTIFS(Satisfaction_rating,"=4",WEEK,tbl_Satisfaction5[[#This Row],[week]:[week]],Agent,tbl_Satisfaction5[[#Headers],[Greg]])+COUNTIFS(Satisfaction_rating,"=5",WEEK,tbl_Satisfaction5[[#This Row],[week]:[week]],Agent,tbl_Satisfaction5[[#Headers],[Greg]]))</calculatedColumnFormula>
    </tableColumn>
    <tableColumn id="6" xr3:uid="{284F35FA-C663-4B65-95E6-EF73EAD4FC8A}" name="Jim" totalsRowFunction="sum" dataDxfId="152">
      <calculatedColumnFormula array="1">(COUNTIFS(Satisfaction_rating,"=4",WEEK,tbl_Satisfaction5[[#This Row],[week]:[week]],Agent,tbl_Satisfaction5[[#Headers],[Jim]])+COUNTIFS(Satisfaction_rating,"=5",WEEK,tbl_Satisfaction5[[#This Row],[week]:[week]],Agent,tbl_Satisfaction5[[#Headers],[Jim]]))</calculatedColumnFormula>
    </tableColumn>
    <tableColumn id="7" xr3:uid="{35614512-1936-4777-9876-BE7D3242E534}" name="Joe" totalsRowFunction="sum" dataDxfId="151">
      <calculatedColumnFormula array="1">(COUNTIFS(Satisfaction_rating,"=4",WEEK,tbl_Satisfaction5[[#This Row],[week]:[week]],Agent,tbl_Satisfaction5[[#Headers],[Joe]])+COUNTIFS(Satisfaction_rating,"=5",WEEK,tbl_Satisfaction5[[#This Row],[week]:[week]],Agent,tbl_Satisfaction5[[#Headers],[Joe]]))</calculatedColumnFormula>
    </tableColumn>
    <tableColumn id="8" xr3:uid="{1E91F0C2-91CF-4A4B-B0B0-C04674B8F64E}" name="Martha" totalsRowFunction="sum" dataDxfId="150">
      <calculatedColumnFormula array="1">(COUNTIFS(Satisfaction_rating,"=4",WEEK,tbl_Satisfaction5[[#This Row],[week]:[week]],Agent,tbl_Satisfaction5[[#Headers],[Martha]])+COUNTIFS(Satisfaction_rating,"=5",WEEK,tbl_Satisfaction5[[#This Row],[week]:[week]],Agent,tbl_Satisfaction5[[#Headers],[Martha]]))</calculatedColumnFormula>
    </tableColumn>
    <tableColumn id="9" xr3:uid="{FE09B61A-1E01-44F9-B2DA-724B66B4625F}" name="Dan" totalsRowFunction="sum" dataDxfId="149">
      <calculatedColumnFormula array="1">(COUNTIFS(Satisfaction_rating,"=4",WEEK,tbl_Satisfaction5[[#This Row],[week]:[week]],Agent,tbl_Satisfaction5[[#Headers],[Dan]])+COUNTIFS(Satisfaction_rating,"=5",WEEK,tbl_Satisfaction5[[#This Row],[week]:[week]],Agent,tbl_Satisfaction5[[#Headers],[Dan]]))</calculatedColumn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A000000}" name="vbl_TOTAL" displayName="vbl_TOTAL" ref="B4:G18" totalsRowShown="0">
  <autoFilter ref="B4:G18" xr:uid="{00000000-0009-0000-0100-000010000000}"/>
  <tableColumns count="6">
    <tableColumn id="1" xr3:uid="{00000000-0010-0000-0A00-000001000000}" name="week" dataDxfId="122"/>
    <tableColumn id="2" xr3:uid="{00000000-0010-0000-0A00-000002000000}" name="Washing Machine" dataDxfId="121">
      <calculatedColumnFormula array="1">COUNTIFS(Department,vbl_TOTAL[[#Headers],[Washing Machine]],WEEK,vbl_TOTAL[[#This Row],[week]:[week]])</calculatedColumnFormula>
    </tableColumn>
    <tableColumn id="3" xr3:uid="{00000000-0010-0000-0A00-000003000000}" name="Air Conditioner" dataDxfId="120">
      <calculatedColumnFormula array="1">COUNTIFS(Department,vbl_TOTAL[[#Headers],[Air Conditioner]],WEEK,vbl_TOTAL[[#This Row],[week]:[week]])</calculatedColumnFormula>
    </tableColumn>
    <tableColumn id="4" xr3:uid="{00000000-0010-0000-0A00-000004000000}" name="Toaster" dataDxfId="119">
      <calculatedColumnFormula array="1">COUNTIFS(Department,vbl_TOTAL[[#Headers],[Toaster]],WEEK,vbl_TOTAL[[#This Row],[week]:[week]])</calculatedColumnFormula>
    </tableColumn>
    <tableColumn id="5" xr3:uid="{00000000-0010-0000-0A00-000005000000}" name="Fridge" dataDxfId="118">
      <calculatedColumnFormula array="1">COUNTIFS(Department,vbl_TOTAL[[#Headers],[Fridge]],WEEK,vbl_TOTAL[[#This Row],[week]:[week]])</calculatedColumnFormula>
    </tableColumn>
    <tableColumn id="6" xr3:uid="{00000000-0010-0000-0A00-000006000000}" name="Television" dataDxfId="117">
      <calculatedColumnFormula array="1">COUNTIFS(Department,vbl_TOTAL[[#Headers],[Television]],WEEK,vbl_TOTAL[[#This Row],[week]:[week]])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B000000}" name="vbl_Answered" displayName="vbl_Answered" ref="B22:G36" totalsRowShown="0">
  <autoFilter ref="B22:G36" xr:uid="{00000000-0009-0000-0100-000011000000}"/>
  <tableColumns count="6">
    <tableColumn id="1" xr3:uid="{00000000-0010-0000-0B00-000001000000}" name="week" dataDxfId="116"/>
    <tableColumn id="2" xr3:uid="{00000000-0010-0000-0B00-000002000000}" name="Washing Machine" dataDxfId="115">
      <calculatedColumnFormula array="1">COUNTIFS(Department,vbl_Answered[[#Headers],[Washing Machine]],WEEK,vbl_Answered[[#This Row],[week]:[week]],Answered__Y_N,"Y")</calculatedColumnFormula>
    </tableColumn>
    <tableColumn id="3" xr3:uid="{00000000-0010-0000-0B00-000003000000}" name="Air Conditioner" dataDxfId="114">
      <calculatedColumnFormula array="1">COUNTIFS(Department,vbl_Answered[[#Headers],[Air Conditioner]],WEEK,vbl_Answered[[#This Row],[week]:[week]],Answered__Y_N,"Y")</calculatedColumnFormula>
    </tableColumn>
    <tableColumn id="4" xr3:uid="{00000000-0010-0000-0B00-000004000000}" name="Toaster" dataDxfId="113">
      <calculatedColumnFormula array="1">COUNTIFS(Department,vbl_Answered[[#Headers],[Toaster]],WEEK,vbl_Answered[[#This Row],[week]:[week]],Answered__Y_N,"Y")</calculatedColumnFormula>
    </tableColumn>
    <tableColumn id="5" xr3:uid="{00000000-0010-0000-0B00-000005000000}" name="Fridge" dataDxfId="112">
      <calculatedColumnFormula array="1">COUNTIFS(Department,vbl_Answered[[#Headers],[Fridge]],WEEK,vbl_Answered[[#This Row],[week]:[week]],Answered__Y_N,"Y")</calculatedColumnFormula>
    </tableColumn>
    <tableColumn id="6" xr3:uid="{00000000-0010-0000-0B00-000006000000}" name="Television" dataDxfId="111">
      <calculatedColumnFormula array="1">COUNTIFS(Department,vbl_Answered[[#Headers],[Television]],WEEK,vbl_Answered[[#This Row],[week]:[week]],Answered__Y_N,"Y")</calculatedColumnFormula>
    </tableColumn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C000000}" name="vbl_Resolved" displayName="vbl_Resolved" ref="B40:G54" totalsRowShown="0">
  <autoFilter ref="B40:G54" xr:uid="{00000000-0009-0000-0100-000012000000}"/>
  <tableColumns count="6">
    <tableColumn id="1" xr3:uid="{00000000-0010-0000-0C00-000001000000}" name="week" dataDxfId="110"/>
    <tableColumn id="2" xr3:uid="{00000000-0010-0000-0C00-000002000000}" name="Washing Machine" dataDxfId="109">
      <calculatedColumnFormula array="1">COUNTIFS(Department,vbl_Resolved[[#Headers],[Washing Machine]],WEEK,vbl_Resolved[[#This Row],[week]:[week]],Resolved,"Y")</calculatedColumnFormula>
    </tableColumn>
    <tableColumn id="3" xr3:uid="{00000000-0010-0000-0C00-000003000000}" name="Air Conditioner" dataDxfId="108">
      <calculatedColumnFormula array="1">COUNTIFS(Department,vbl_Resolved[[#Headers],[Air Conditioner]],WEEK,vbl_Resolved[[#This Row],[week]:[week]],Resolved,"Y")</calculatedColumnFormula>
    </tableColumn>
    <tableColumn id="4" xr3:uid="{00000000-0010-0000-0C00-000004000000}" name="Toaster" dataDxfId="107">
      <calculatedColumnFormula array="1">COUNTIFS(Department,vbl_Resolved[[#Headers],[Toaster]],WEEK,vbl_Resolved[[#This Row],[week]:[week]],Resolved,"Y")</calculatedColumnFormula>
    </tableColumn>
    <tableColumn id="5" xr3:uid="{00000000-0010-0000-0C00-000005000000}" name="Fridge" dataDxfId="106">
      <calculatedColumnFormula array="1">COUNTIFS(Department,vbl_Resolved[[#Headers],[Fridge]],WEEK,vbl_Resolved[[#This Row],[week]:[week]],Resolved,"Y")</calculatedColumnFormula>
    </tableColumn>
    <tableColumn id="6" xr3:uid="{00000000-0010-0000-0C00-000006000000}" name="Television" dataDxfId="105">
      <calculatedColumnFormula array="1">COUNTIFS(Department,vbl_Resolved[[#Headers],[Television]],WEEK,vbl_Resolved[[#This Row],[week]:[week]],Resolved,"Y")</calculatedColumnFormula>
    </tableColumn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D000000}" name="vbl_Speed_Answer" displayName="vbl_Speed_Answer" ref="B58:G72" totalsRowShown="0">
  <autoFilter ref="B58:G72" xr:uid="{00000000-0009-0000-0100-000013000000}"/>
  <tableColumns count="6">
    <tableColumn id="1" xr3:uid="{00000000-0010-0000-0D00-000001000000}" name="week" dataDxfId="104"/>
    <tableColumn id="2" xr3:uid="{00000000-0010-0000-0D00-000002000000}" name="Washing Machine" dataDxfId="103">
      <calculatedColumnFormula array="1">AVERAGEIFS(Speed_of_Answer,Department,vbl_Speed_Answer[[#Headers],[Washing Machine]],WEEK,vbl_Speed_Answer[[#This Row],[week]:[week]])</calculatedColumnFormula>
    </tableColumn>
    <tableColumn id="3" xr3:uid="{00000000-0010-0000-0D00-000003000000}" name="Air Conditioner" dataDxfId="102">
      <calculatedColumnFormula array="1">AVERAGEIFS(Speed_of_Answer,Department,vbl_Speed_Answer[[#Headers],[Air Conditioner]],WEEK,vbl_Speed_Answer[[#This Row],[week]:[week]])</calculatedColumnFormula>
    </tableColumn>
    <tableColumn id="4" xr3:uid="{00000000-0010-0000-0D00-000004000000}" name="Toaster" dataDxfId="101">
      <calculatedColumnFormula array="1">AVERAGEIFS(Speed_of_Answer,Department,vbl_Speed_Answer[[#Headers],[Toaster]],WEEK,vbl_Speed_Answer[[#This Row],[week]:[week]])</calculatedColumnFormula>
    </tableColumn>
    <tableColumn id="5" xr3:uid="{00000000-0010-0000-0D00-000005000000}" name="Fridge" dataDxfId="100">
      <calculatedColumnFormula array="1">AVERAGEIFS(Speed_of_Answer,Department,vbl_Speed_Answer[[#Headers],[Fridge]],WEEK,vbl_Speed_Answer[[#This Row],[week]:[week]])</calculatedColumnFormula>
    </tableColumn>
    <tableColumn id="6" xr3:uid="{00000000-0010-0000-0D00-000006000000}" name="Television" dataDxfId="99">
      <calculatedColumnFormula array="1">AVERAGEIFS(Speed_of_Answer,Department,vbl_Speed_Answer[[#Headers],[Television]],WEEK,vbl_Speed_Answer[[#This Row],[week]:[week]])</calculatedColumnFormula>
    </tableColumn>
  </tableColumns>
  <tableStyleInfo name="TableStyleLight2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E000000}" name="vbl_TalkDuration" displayName="vbl_TalkDuration" ref="B76:G90" totalsRowShown="0">
  <autoFilter ref="B76:G90" xr:uid="{00000000-0009-0000-0100-000014000000}"/>
  <tableColumns count="6">
    <tableColumn id="1" xr3:uid="{00000000-0010-0000-0E00-000001000000}" name="week" dataDxfId="98"/>
    <tableColumn id="2" xr3:uid="{00000000-0010-0000-0E00-000002000000}" name="Washing Machine" dataDxfId="97">
      <calculatedColumnFormula array="1">AVERAGEIFS(TalkDuration,Department,vbl_TalkDuration[[#Headers],[Washing Machine]],WEEK,vbl_TalkDuration[[#This Row],[week]:[week]])</calculatedColumnFormula>
    </tableColumn>
    <tableColumn id="3" xr3:uid="{00000000-0010-0000-0E00-000003000000}" name="Air Conditioner" dataDxfId="96">
      <calculatedColumnFormula array="1">AVERAGEIFS(TalkDuration,Department,vbl_TalkDuration[[#Headers],[Air Conditioner]],WEEK,vbl_TalkDuration[[#This Row],[week]:[week]])</calculatedColumnFormula>
    </tableColumn>
    <tableColumn id="4" xr3:uid="{00000000-0010-0000-0E00-000004000000}" name="Toaster" dataDxfId="95">
      <calculatedColumnFormula array="1">AVERAGEIFS(TalkDuration,Department,vbl_TalkDuration[[#Headers],[Toaster]],WEEK,vbl_TalkDuration[[#This Row],[week]:[week]])</calculatedColumnFormula>
    </tableColumn>
    <tableColumn id="5" xr3:uid="{00000000-0010-0000-0E00-000005000000}" name="Fridge" dataDxfId="94">
      <calculatedColumnFormula array="1">AVERAGEIFS(TalkDuration,Department,vbl_TalkDuration[[#Headers],[Fridge]],WEEK,vbl_TalkDuration[[#This Row],[week]:[week]])</calculatedColumnFormula>
    </tableColumn>
    <tableColumn id="6" xr3:uid="{00000000-0010-0000-0E00-000006000000}" name="Television" dataDxfId="93">
      <calculatedColumnFormula array="1">AVERAGEIFS(TalkDuration,Department,vbl_TalkDuration[[#Headers],[Television]],WEEK,vbl_TalkDuration[[#This Row],[week]:[week]])</calculatedColumnFormula>
    </tableColumn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F000000}" name="vbl_Satisfaction_rating" displayName="vbl_Satisfaction_rating" ref="B94:G108" totalsRowShown="0">
  <autoFilter ref="B94:G108" xr:uid="{00000000-0009-0000-0100-000015000000}"/>
  <tableColumns count="6">
    <tableColumn id="1" xr3:uid="{00000000-0010-0000-0F00-000001000000}" name="week" dataDxfId="92"/>
    <tableColumn id="2" xr3:uid="{00000000-0010-0000-0F00-000002000000}" name="Washing Machine" dataDxfId="91">
      <calculatedColumnFormula array="1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calculatedColumnFormula>
    </tableColumn>
    <tableColumn id="3" xr3:uid="{00000000-0010-0000-0F00-000003000000}" name="Air Conditioner" dataDxfId="90">
      <calculatedColumnFormula array="1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calculatedColumnFormula>
    </tableColumn>
    <tableColumn id="4" xr3:uid="{00000000-0010-0000-0F00-000004000000}" name="Toaster" dataDxfId="89">
      <calculatedColumnFormula array="1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calculatedColumnFormula>
    </tableColumn>
    <tableColumn id="5" xr3:uid="{00000000-0010-0000-0F00-000005000000}" name="Fridge" dataDxfId="88">
      <calculatedColumnFormula array="1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calculatedColumnFormula>
    </tableColumn>
    <tableColumn id="6" xr3:uid="{00000000-0010-0000-0F00-000006000000}" name="Television" dataDxfId="87">
      <calculatedColumnFormula array="1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0000000}" name="Table22" displayName="Table22" ref="B130:G144" totalsRowShown="0">
  <autoFilter ref="B130:G144" xr:uid="{00000000-0009-0000-0100-000016000000}"/>
  <tableColumns count="6">
    <tableColumn id="1" xr3:uid="{00000000-0010-0000-1000-000001000000}" name="week" dataDxfId="86"/>
    <tableColumn id="2" xr3:uid="{00000000-0010-0000-1000-000002000000}" name="Washing Machine" dataDxfId="85">
      <calculatedColumnFormula>(C5-C23)/C5</calculatedColumnFormula>
    </tableColumn>
    <tableColumn id="3" xr3:uid="{00000000-0010-0000-1000-000003000000}" name="Air Conditioner" dataDxfId="84">
      <calculatedColumnFormula>(D5-D23)/D5</calculatedColumnFormula>
    </tableColumn>
    <tableColumn id="4" xr3:uid="{00000000-0010-0000-1000-000004000000}" name="Toaster" dataDxfId="83">
      <calculatedColumnFormula>(E5-E23)/E5</calculatedColumnFormula>
    </tableColumn>
    <tableColumn id="5" xr3:uid="{00000000-0010-0000-1000-000005000000}" name="Fridge" dataDxfId="82">
      <calculatedColumnFormula>(F5-F23)/F5</calculatedColumnFormula>
    </tableColumn>
    <tableColumn id="6" xr3:uid="{00000000-0010-0000-1000-000006000000}" name="Television" dataDxfId="81">
      <calculatedColumnFormula>(G5-G23)/G5</calculatedColumnFormula>
    </tableColumn>
  </tableColumns>
  <tableStyleInfo name="TableStyleMedium1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le23" displayName="Table23" ref="B113:G127" totalsRowShown="0">
  <autoFilter ref="B113:G127" xr:uid="{00000000-0009-0000-0100-000017000000}"/>
  <tableColumns count="6">
    <tableColumn id="1" xr3:uid="{00000000-0010-0000-1100-000001000000}" name="week" dataDxfId="80"/>
    <tableColumn id="2" xr3:uid="{00000000-0010-0000-1100-000002000000}" name="Washing Machine" dataDxfId="79">
      <calculatedColumnFormula>C41/C5</calculatedColumnFormula>
    </tableColumn>
    <tableColumn id="3" xr3:uid="{00000000-0010-0000-1100-000003000000}" name="Air Conditioner" dataDxfId="78">
      <calculatedColumnFormula>D41/D5</calculatedColumnFormula>
    </tableColumn>
    <tableColumn id="4" xr3:uid="{00000000-0010-0000-1100-000004000000}" name="Toaster" dataDxfId="77">
      <calculatedColumnFormula>E41/E5</calculatedColumnFormula>
    </tableColumn>
    <tableColumn id="5" xr3:uid="{00000000-0010-0000-1100-000005000000}" name="Fridge" dataDxfId="76">
      <calculatedColumnFormula>F41/F5</calculatedColumnFormula>
    </tableColumn>
    <tableColumn id="6" xr3:uid="{00000000-0010-0000-1100-000006000000}" name="Television" dataDxfId="75">
      <calculatedColumnFormula>G41/G5</calculatedColumnFormula>
    </tableColumn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135DA-BE3D-4683-91C2-01755B712A1A}" name="Table1" displayName="Table1" ref="Q1:Q15" totalsRowShown="0" headerRowDxfId="74" dataDxfId="73">
  <autoFilter ref="Q1:Q15" xr:uid="{151135DA-BE3D-4683-91C2-01755B712A1A}">
    <filterColumn colId="0" hiddenButton="1"/>
  </autoFilter>
  <tableColumns count="1">
    <tableColumn id="1" xr3:uid="{B29F6303-D993-4A0F-ABBF-890925012FEA}" name="order of  weeks" dataDxfId="72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DBF718-B4F1-4EA3-A927-0FF152C0E687}" name="final" displayName="final" ref="A1:N2" totalsRowShown="0" headerRowDxfId="71" dataDxfId="70">
  <autoFilter ref="A1:N2" xr:uid="{6DDBF718-B4F1-4EA3-A927-0FF152C0E68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8F3E4B11-E801-4A8F-B0B1-7EE8F4DF5759}" name="Week" dataDxfId="69"/>
    <tableColumn id="2" xr3:uid="{E4CD8172-DE84-46E6-847D-B3B514850886}" name="Display" dataDxfId="68">
      <calculatedColumnFormula>_xlfn.CONCAT("week-",A2)</calculatedColumnFormula>
    </tableColumn>
    <tableColumn id="3" xr3:uid="{1470EDA5-9EA3-41A2-9FA7-ECE4C6DC28EA}" name="Total Calls" dataDxfId="67">
      <calculatedColumnFormula>INDEX(tbl_total[#All],MATCH(calculation!A2,tbl_total[[#All],[week]],0),MATCH(calculation!C1,tbl_total[#Headers],0))</calculatedColumnFormula>
    </tableColumn>
    <tableColumn id="4" xr3:uid="{2E4F1354-4A84-44CF-ADC2-707EAA7F21A7}" name="Answered" dataDxfId="66">
      <calculatedColumnFormula>INDEX(tbl_total[#All],MATCH(calculation!$A$2,tbl_total[[#All],[week]],0),MATCH(calculation!D$1,tbl_total[#Headers],0))</calculatedColumnFormula>
    </tableColumn>
    <tableColumn id="5" xr3:uid="{464BA43B-C768-49E0-819D-3C529C4EE475}" name="Resolved" dataDxfId="65">
      <calculatedColumnFormula>INDEX(tbl_total[#All],MATCH(calculation!$A$2,tbl_total[[#All],[week]],0),MATCH(calculation!E$1,tbl_total[#Headers],0))</calculatedColumnFormula>
    </tableColumn>
    <tableColumn id="6" xr3:uid="{72594647-4D7F-4E34-8AED-9B8CE7391F22}" name="Avg of Speed of Answer" dataDxfId="64">
      <calculatedColumnFormula>INDEX(tbl_total[#All],MATCH(calculation!$A$2,tbl_total[[#All],[week]],0),MATCH(calculation!F$1,tbl_total[#Headers],0))</calculatedColumnFormula>
    </tableColumn>
    <tableColumn id="7" xr3:uid="{AB54D7F8-B164-4820-8742-41BF2D1DC100}" name="Avg Talk Duration" dataDxfId="63">
      <calculatedColumnFormula>INDEX(tbl_total[#All],MATCH(calculation!$A$2,tbl_total[[#All],[week]],0),MATCH(calculation!G$1,tbl_total[#Headers],0))</calculatedColumnFormula>
    </tableColumn>
    <tableColumn id="8" xr3:uid="{D309E3EA-48EE-44AF-9242-6F9A10B6E605}" name=" Satisfaction Overall" dataDxfId="62">
      <calculatedColumnFormula array="1">AVERAGEIFS(Satisfaction_rating,WEEK,final[Week])</calculatedColumnFormula>
    </tableColumn>
    <tableColumn id="9" xr3:uid="{963CCE65-3B92-4F57-B76B-8F99D745C82B}" name="Abandoned cals" dataDxfId="61">
      <calculatedColumnFormula array="1">COUNTIFS(Answered__Y_N,"N",WEEK,final[Week])</calculatedColumnFormula>
    </tableColumn>
    <tableColumn id="10" xr3:uid="{D365E84B-1B52-49BE-A242-4F182C9B7AF9}" name="Avg Call/Min" dataDxfId="60">
      <calculatedColumnFormula array="1">AVERAGEIFS(call_minutes,WEEK,final[Week])</calculatedColumnFormula>
    </tableColumn>
    <tableColumn id="11" xr3:uid="{0A01A5AE-B480-4385-9048-A990CA8AF78F}" name="Total calls lessthan 180 seconds" dataDxfId="59">
      <calculatedColumnFormula array="1">COUNTIFS(WEEK,final[Week],call_minutes,"&lt;60")</calculatedColumnFormula>
    </tableColumn>
    <tableColumn id="12" xr3:uid="{16107283-2AB0-480B-A554-61E373145936}" name="Satisfactory Calls" dataDxfId="58">
      <calculatedColumnFormula array="1">COUNTIFS(WEEK,final[Week],Satisfaction_rating,"&gt;=4")</calculatedColumnFormula>
    </tableColumn>
    <tableColumn id="13" xr3:uid="{DF40BC78-1F2B-4781-BC78-2B70C090A3C5}" name="Satisfied" dataDxfId="57">
      <calculatedColumnFormula array="1">COUNTIFS(WEEK,final[Week],Satisfaction_rating,"=3")</calculatedColumnFormula>
    </tableColumn>
    <tableColumn id="14" xr3:uid="{49A9FBDE-A6A2-4B8A-B10D-68F287A74AEE}" name="Not Satisfied" dataDxfId="56">
      <calculatedColumnFormula array="1">COUNTIFS(WEEK,final[Week],Satisfaction_rating,"&lt;=2")</calculatedColumnFormula>
    </tableColumn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816D37-0642-4751-B814-8973F23D9C59}" name="Table9" displayName="Table9" ref="C7:F8" totalsRowShown="0" headerRowDxfId="55" dataDxfId="54">
  <autoFilter ref="C7:F8" xr:uid="{D6816D37-0642-4751-B814-8973F23D9C59}">
    <filterColumn colId="0" hiddenButton="1"/>
    <filterColumn colId="1" hiddenButton="1"/>
    <filterColumn colId="2" hiddenButton="1"/>
    <filterColumn colId="3" hiddenButton="1"/>
  </autoFilter>
  <tableColumns count="4">
    <tableColumn id="1" xr3:uid="{59F0E7D9-C4F3-45AE-812B-BF5A80A341FB}" name="Average Speed of Answer" dataDxfId="53">
      <calculatedColumnFormula array="1">AVERAGEIFS(Speed_of_Answer,WEEK,final[Week])</calculatedColumnFormula>
    </tableColumn>
    <tableColumn id="2" xr3:uid="{8FCD2327-9D98-4299-9D51-C4BADA74A000}" name="Abandoned rating %" dataDxfId="52">
      <calculatedColumnFormula array="1">COUNTIFS(Answered__Y_N,"N",WEEK,final[Week])/final[Total Calls]</calculatedColumnFormula>
    </tableColumn>
    <tableColumn id="3" xr3:uid="{03059CC6-BB10-49BC-A2FD-A85BB93767C1}" name="calls lessthan 180 seconds rateing %" dataDxfId="51">
      <calculatedColumnFormula array="1">final[Total calls lessthan 180 seconds]/final[Total Calls]</calculatedColumnFormula>
    </tableColumn>
    <tableColumn id="4" xr3:uid="{305DE7CB-5675-44FA-831A-74FB25D80C16}" name="Satisfaction less than equal to 3" dataDxfId="50">
      <calculatedColumnFormula array="1">COUNTIFS(WEEK,final[Week],Satisfaction_rating,"=3")</calculatedColumnFormula>
    </tableColumn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9325FC-4D37-4CB2-8A93-A85428AEBCA1}" name="calc_total" displayName="calc_total" ref="B15:O23" totalsRowShown="0" headerRowDxfId="49" dataDxfId="48">
  <autoFilter ref="B15:O23" xr:uid="{C29325FC-4D37-4CB2-8A93-A85428AEBCA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3C58CB70-6E33-4740-88C2-18661E3F1DCE}" name="Agent name" dataDxfId="47"/>
    <tableColumn id="2" xr3:uid="{D4F25E75-076B-4AE7-AF06-4CB9B43F7A52}" name="Total Calls" dataDxfId="46">
      <calculatedColumnFormula array="1">COUNTIFS(Agent,$B16,WEEK,final[Week])</calculatedColumnFormula>
    </tableColumn>
    <tableColumn id="3" xr3:uid="{1D7058D1-25DF-4EC8-8531-34586816CB4C}" name="Answered Calls" dataDxfId="45">
      <calculatedColumnFormula array="1">COUNTIFS(Agent,$B16,Answered__Y_N,"Y",WEEK,final[Week])</calculatedColumnFormula>
    </tableColumn>
    <tableColumn id="4" xr3:uid="{73E0C72C-C526-4EA4-8B48-0FD18C2EE6E6}" name="Resolved" dataDxfId="44">
      <calculatedColumnFormula array="1">COUNTIFS(Agent,$B16,Resolved,"Y",WEEK,final[Week])</calculatedColumnFormula>
    </tableColumn>
    <tableColumn id="5" xr3:uid="{F4DFAC2E-1ACC-40B5-865F-FD49EC4B7276}" name="Avg of Speed of Answer" dataDxfId="43">
      <calculatedColumnFormula array="1">AVERAGEIFS(Speed_of_Answer,Agent,$B16,WEEK,final[Week])</calculatedColumnFormula>
    </tableColumn>
    <tableColumn id="6" xr3:uid="{B3619773-44A7-4D27-9760-B222BA1C3D96}" name="Avg Talk Duration" dataDxfId="42">
      <calculatedColumnFormula array="1">AVERAGEIFS(TalkDuration,Agent,$B16,WEEK,final[Week])</calculatedColumnFormula>
    </tableColumn>
    <tableColumn id="7" xr3:uid="{D6E10AEF-0831-4F7A-A81A-33DB6D2BE2CC}" name=" Satisfaction rating %" dataDxfId="41">
      <calculatedColumnFormula array="1">COUNTIFS(Agent,calc_total[[#This Row],[Agent name]:[Agent name]],Satisfaction_rating,"&gt;=4",WEEK,final[Week])/calc_total[[#This Row],[Total Calls]]</calculatedColumnFormula>
    </tableColumn>
    <tableColumn id="8" xr3:uid="{D1F47C75-6379-4E43-A2A0-F0F20BA21E71}" name=" Satisfaction calls" dataDxfId="40">
      <calculatedColumnFormula array="1">COUNTIFS(Agent,calc_total[[#This Row],[Agent name]:[Agent name]],Satisfaction_rating,"&gt;=4",WEEK,final[Week])</calculatedColumnFormula>
    </tableColumn>
    <tableColumn id="9" xr3:uid="{450FDB61-5334-4DE9-8D10-7C3E689AD711}" name="Abandoned rating %" dataDxfId="39">
      <calculatedColumnFormula array="1">COUNTIFS(Agent,calc_total[[#This Row],[Agent name]:[Agent name]],Answered__Y_N,"N",WEEK,final[Week])/calc_total[[#This Row],[Total Calls]]</calculatedColumnFormula>
    </tableColumn>
    <tableColumn id="11" xr3:uid="{7FB731AD-BDA4-4FB0-AFC9-D16B92490AEA}" name="Abandoned rcalls" dataDxfId="38">
      <calculatedColumnFormula array="1">COUNTIFS(Agent,calc_total[[#This Row],[Agent name]:[Agent name]],Answered__Y_N,"N",WEEK,final[Week])</calculatedColumnFormula>
    </tableColumn>
    <tableColumn id="10" xr3:uid="{B8CE8860-7E68-459D-AC9D-127CAEA9ABF2}" name="Call Resolution %" dataDxfId="37">
      <calculatedColumnFormula>calc_total[[#This Row],[Resolved]]/calc_total[[#This Row],[Answered Calls]]</calculatedColumnFormula>
    </tableColumn>
    <tableColumn id="12" xr3:uid="{5A1D3B91-012F-4BD3-B932-C00CD58653C8}" name="CR Trend5" dataDxfId="36"/>
    <tableColumn id="13" xr3:uid="{2D1A5050-F394-4820-8DA3-F28FB0F4A7B2}" name="Column1" dataDxfId="35">
      <calculatedColumnFormula>IF(COUNTIFS($E$16:E16,calc_total[[#This Row],[Resolved]])&gt;1,calc_total[[#This Row],[Resolved]]+0.1,calc_total[[#This Row],[Resolved]])</calculatedColumnFormula>
    </tableColumn>
    <tableColumn id="14" xr3:uid="{16C693E9-866A-4C07-9522-6C5C3FFBBAF3}" name="Column2" dataDxfId="34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3BA36A8-04A5-44E9-845C-8DABC2E8BA8D}" name="Table24" displayName="Table24" ref="G31:K35" totalsRowShown="0" headerRowDxfId="33" dataDxfId="32">
  <autoFilter ref="G31:K35" xr:uid="{E3BA36A8-04A5-44E9-845C-8DABC2E8BA8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3E37B09-29BD-4190-AE8F-863A4586685E}" name="position" dataDxfId="31"/>
    <tableColumn id="2" xr3:uid="{6D3D74B5-5E8C-451E-ACA3-0690ABACB9C4}" name="unique value" dataDxfId="30">
      <calculatedColumnFormula>LARGE(calc_total[Column1],G32)</calculatedColumnFormula>
    </tableColumn>
    <tableColumn id="3" xr3:uid="{D4D8D1AA-5422-4E55-849A-922772339CF0}" name="agents name" dataDxfId="29">
      <calculatedColumnFormula>INDEX(calc_total[Agent name],MATCH(H32,calc_total[Column1],0))</calculatedColumnFormula>
    </tableColumn>
    <tableColumn id="4" xr3:uid="{BD57FD75-FBC3-4128-8241-4DB5B50F7919}" name="Satisfied" dataDxfId="28">
      <calculatedColumnFormula>INDEX(calc_total[[ Satisfaction calls]],MATCH(Table24[[#This Row],[agents name]],calc_total[Agent name]))</calculatedColumnFormula>
    </tableColumn>
    <tableColumn id="5" xr3:uid="{D0D30E34-12BA-4AF0-9347-92E8A32A97A4}" name="Column1" dataDxfId="27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2266E49-FB1C-4524-9D3A-E7A034727FF3}" name="Table25" displayName="Table25" ref="B38:G46" totalsRowShown="0" headerRowDxfId="26" dataDxfId="25">
  <autoFilter ref="B38:G46" xr:uid="{F2266E49-FB1C-4524-9D3A-E7A034727FF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3060C33-BC86-4A38-86E4-A259F06B0D22}" name="Agent name" dataDxfId="24"/>
    <tableColumn id="2" xr3:uid="{80CE434D-D57A-4695-BC31-3590B02B0C80}" name="Total Calls" dataDxfId="23">
      <calculatedColumnFormula array="1">COUNTIFS(Agent,$B39,WEEK,final[Week])</calculatedColumnFormula>
    </tableColumn>
    <tableColumn id="3" xr3:uid="{EAEAA524-CCAC-4C39-A12A-5332F9E387C6}" name="Answered Calls" dataDxfId="22">
      <calculatedColumnFormula array="1">COUNTIFS(Agent,$B39,Answered__Y_N,"Y",WEEK,final[Week])</calculatedColumnFormula>
    </tableColumn>
    <tableColumn id="4" xr3:uid="{8C990709-B319-4C26-B6E3-BE577DFFFFFA}" name="Avg of Speed of Answer" dataDxfId="21">
      <calculatedColumnFormula array="1">AVERAGEIFS(Speed_of_Answer,Agent,$B39,WEEK,final[Week])</calculatedColumnFormula>
    </tableColumn>
    <tableColumn id="5" xr3:uid="{DFFC8ABB-9141-431A-AAA6-5CDCBB3654A8}" name="Call Resolution %" dataDxfId="20">
      <calculatedColumnFormula>E16/D16</calculatedColumnFormula>
    </tableColumn>
    <tableColumn id="6" xr3:uid="{3E4A644F-11FC-4AD0-86D0-383575353E7C}" name="CR Trend" dataDxfId="19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B796C52-9FF0-49C0-AFE2-AEC9EF3C316C}" name="final_dp" displayName="final_dp" ref="B50:K55" totalsRowShown="0" headerRowDxfId="18" dataDxfId="17">
  <autoFilter ref="B50:K55" xr:uid="{8B796C52-9FF0-49C0-AFE2-AEC9EF3C31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F46B2E75-9643-47D9-8791-B229C83648DD}" name="Departmen" dataDxfId="16"/>
    <tableColumn id="2" xr3:uid="{E4C17D33-53C6-4627-BC3B-461CDF2FDB74}" name="Total Calls" dataDxfId="15">
      <calculatedColumnFormula array="1">COUNTIFS(Department,final_dp[[#This Row],[Departmen]:[Departmen]],WEEK,final[Week])</calculatedColumnFormula>
    </tableColumn>
    <tableColumn id="3" xr3:uid="{39C2AC91-CD3A-49B4-81E7-06F0E6F17977}" name="Answered Calls" dataDxfId="14">
      <calculatedColumnFormula array="1">COUNTIFS(Answered__Y_N,"Y",Department,final_dp[[#This Row],[Departmen]:[Departmen]],WEEK,final[Week])</calculatedColumnFormula>
    </tableColumn>
    <tableColumn id="4" xr3:uid="{455C1E6E-ED7A-4EB3-B9A4-1091B025EC29}" name="Resolved" dataDxfId="13">
      <calculatedColumnFormula array="1">COUNTIFS(Resolved,"Y",Department,final_dp[[#This Row],[Departmen]:[Departmen]],WEEK,final[Week])</calculatedColumnFormula>
    </tableColumn>
    <tableColumn id="5" xr3:uid="{4047A617-0F7F-4145-B2C9-C1917B444DDB}" name="Avg of Speed of Answer2" dataDxfId="12">
      <calculatedColumnFormula array="1">AVERAGEIFS(Speed_of_Answer,WEEK,final[Week],Department,final_dp[[#This Row],[Departmen]:[Departmen]])</calculatedColumnFormula>
    </tableColumn>
    <tableColumn id="6" xr3:uid="{42F309BD-BDBB-4939-9220-8BAC73B213FA}" name="Call Resolution %" dataDxfId="11">
      <calculatedColumnFormula>final_dp[[#This Row],[Resolved]]/final_dp[[#This Row],[Answered Calls]]</calculatedColumnFormula>
    </tableColumn>
    <tableColumn id="7" xr3:uid="{EF39BB3B-134B-49D6-ACF6-81E21FFA1D01}" name="Satisfied" dataDxfId="10">
      <calculatedColumnFormula array="1">COUNTIFS(Satisfaction_rating,"&gt;=4",WEEK,final[Week],Department,final_dp[[#This Row],[Departmen]:[Departmen]])</calculatedColumnFormula>
    </tableColumn>
    <tableColumn id="8" xr3:uid="{5197F184-6246-493A-8C93-184C87746D2A}" name="Not Satisfied" dataDxfId="9">
      <calculatedColumnFormula>final_dp[[#This Row],[Total Calls]]-final_dp[[#This Row],[Satisfied]]</calculatedColumnFormula>
    </tableColumn>
    <tableColumn id="9" xr3:uid="{28A49F54-0E71-44F0-B752-3DF798685FB4}" name="Abandon Rate" dataDxfId="8">
      <calculatedColumnFormula>(final_dp[[#This Row],[Total Calls]]-final_dp[[#This Row],[Answered Calls]])/final_dp[[#This Row],[Total Calls]]</calculatedColumnFormula>
    </tableColumn>
    <tableColumn id="10" xr3:uid="{113F3524-57B6-4F39-A9CB-25DAA42EE4A2}" name="not answered" dataDxfId="7">
      <calculatedColumnFormula>final_dp[[#This Row],[Total Calls]]-final_dp[[#This Row],[Answered Calls]]</calculatedColumnFormula>
    </tableColumn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B8BC3CD-ABBA-43B9-8103-AC2E364C8D76}" name="Table2427" displayName="Table2427" ref="H40:L44" totalsRowShown="0" headerRowDxfId="6" dataDxfId="5">
  <autoFilter ref="H40:L44" xr:uid="{0B8BC3CD-ABBA-43B9-8103-AC2E364C8D7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A70AD13-B4B4-4CCD-B2E0-D044388BA578}" name="position" dataDxfId="4"/>
    <tableColumn id="2" xr3:uid="{863A1D73-9749-4BC3-BDA3-A0F1382FB918}" name="unique value" dataDxfId="3">
      <calculatedColumnFormula>LARGE(calc_total[Resolved],Table2427[[#This Row],[position]])</calculatedColumnFormula>
    </tableColumn>
    <tableColumn id="3" xr3:uid="{A16B1D27-7930-4F5B-BD3E-DB5D9BE294C4}" name="agents name" dataDxfId="2">
      <calculatedColumnFormula>INDEX(calc_total[Agent name],MATCH(I41,calc_total[Resolved],0))</calculatedColumnFormula>
    </tableColumn>
    <tableColumn id="4" xr3:uid="{1C9ADCA3-55AF-4437-909B-0E2B65EF16B6}" name="Satisfied" dataDxfId="1">
      <calculatedColumnFormula>INDEX(J25:J32,MATCH(J41,calc_total[Agent name],0))</calculatedColumnFormula>
    </tableColumn>
    <tableColumn id="5" xr3:uid="{4EF01BED-C107-4213-92BB-D1547576638E}" name="unique value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pivotTable" Target="../pivotTables/pivotTable1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6.xml"/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2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Relationship Id="rId9" Type="http://schemas.openxmlformats.org/officeDocument/2006/relationships/table" Target="../tables/table2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1"/>
  <sheetViews>
    <sheetView topLeftCell="C1" workbookViewId="0">
      <selection activeCell="N10" sqref="N10"/>
    </sheetView>
  </sheetViews>
  <sheetFormatPr defaultColWidth="9" defaultRowHeight="15"/>
  <cols>
    <col min="2" max="2" width="15.5703125" customWidth="1"/>
    <col min="3" max="3" width="13.140625" customWidth="1"/>
    <col min="4" max="4" width="22.28515625" customWidth="1"/>
    <col min="5" max="5" width="17.42578125" customWidth="1"/>
    <col min="6" max="6" width="11.28515625" customWidth="1"/>
    <col min="7" max="7" width="18.140625" customWidth="1"/>
    <col min="8" max="9" width="17.7109375" customWidth="1"/>
    <col min="10" max="10" width="19" customWidth="1"/>
    <col min="12" max="12" width="14" customWidth="1"/>
    <col min="13" max="13" width="12" customWidth="1"/>
  </cols>
  <sheetData>
    <row r="1" spans="1:15">
      <c r="A1" s="42" t="s">
        <v>0</v>
      </c>
      <c r="B1" s="42" t="s">
        <v>1</v>
      </c>
      <c r="C1" s="42" t="s">
        <v>2</v>
      </c>
      <c r="D1" s="42" t="s">
        <v>3</v>
      </c>
      <c r="E1" s="42" t="s">
        <v>5058</v>
      </c>
      <c r="F1" s="42" t="s">
        <v>4</v>
      </c>
      <c r="G1" s="42" t="s">
        <v>5</v>
      </c>
      <c r="H1" s="42" t="s">
        <v>6</v>
      </c>
      <c r="I1" s="42" t="s">
        <v>5060</v>
      </c>
      <c r="J1" s="42" t="s">
        <v>7</v>
      </c>
      <c r="K1" s="42" t="s">
        <v>8</v>
      </c>
      <c r="L1" s="42" t="s">
        <v>9</v>
      </c>
      <c r="M1" s="42" t="s">
        <v>10</v>
      </c>
    </row>
    <row r="2" spans="1:15">
      <c r="A2" s="37" t="s">
        <v>11</v>
      </c>
      <c r="B2" s="36">
        <v>42005.384004629603</v>
      </c>
      <c r="C2" s="37" t="s">
        <v>12</v>
      </c>
      <c r="D2" s="37" t="s">
        <v>13</v>
      </c>
      <c r="E2" s="37" t="s">
        <v>14</v>
      </c>
      <c r="F2" s="37" t="s">
        <v>14</v>
      </c>
      <c r="G2" s="37">
        <v>109</v>
      </c>
      <c r="H2" s="38">
        <v>1.6575258900405801E-3</v>
      </c>
      <c r="I2" s="37">
        <f>HOUR(DAta!$H2)*60+MINUTE(DAta!$H2)</f>
        <v>2</v>
      </c>
      <c r="J2" s="37">
        <v>3</v>
      </c>
      <c r="K2" s="37">
        <v>1</v>
      </c>
      <c r="L2" s="36">
        <v>42005.384004629603</v>
      </c>
      <c r="M2" s="37">
        <v>5</v>
      </c>
      <c r="O2" s="20"/>
    </row>
    <row r="3" spans="1:15">
      <c r="A3" s="40" t="s">
        <v>15</v>
      </c>
      <c r="B3" s="39">
        <v>42006</v>
      </c>
      <c r="C3" s="40" t="s">
        <v>16</v>
      </c>
      <c r="D3" s="40" t="s">
        <v>17</v>
      </c>
      <c r="E3" s="40" t="s">
        <v>14</v>
      </c>
      <c r="F3" s="40" t="s">
        <v>18</v>
      </c>
      <c r="G3" s="40">
        <v>70</v>
      </c>
      <c r="H3" s="41">
        <v>4.3324192556707199E-2</v>
      </c>
      <c r="I3" s="37">
        <f>HOUR(DAta!$H3)*60+MINUTE(DAta!$H3)</f>
        <v>62</v>
      </c>
      <c r="J3" s="40">
        <v>3</v>
      </c>
      <c r="K3" s="40">
        <v>1</v>
      </c>
      <c r="L3" s="39">
        <v>42006</v>
      </c>
      <c r="M3" s="40">
        <v>5</v>
      </c>
    </row>
    <row r="4" spans="1:15">
      <c r="A4" s="37" t="s">
        <v>19</v>
      </c>
      <c r="B4" s="36">
        <v>42007</v>
      </c>
      <c r="C4" s="37" t="s">
        <v>20</v>
      </c>
      <c r="D4" s="37" t="s">
        <v>13</v>
      </c>
      <c r="E4" s="37" t="s">
        <v>14</v>
      </c>
      <c r="F4" s="37" t="s">
        <v>14</v>
      </c>
      <c r="G4" s="37">
        <v>10</v>
      </c>
      <c r="H4" s="38">
        <v>8.4990859223373905E-2</v>
      </c>
      <c r="I4" s="37">
        <f>HOUR(DAta!$H4)*60+MINUTE(DAta!$H4)</f>
        <v>122</v>
      </c>
      <c r="J4" s="37">
        <v>3</v>
      </c>
      <c r="K4" s="37">
        <v>1</v>
      </c>
      <c r="L4" s="36">
        <v>42007</v>
      </c>
      <c r="M4" s="37">
        <v>5</v>
      </c>
    </row>
    <row r="5" spans="1:15">
      <c r="A5" s="40" t="s">
        <v>21</v>
      </c>
      <c r="B5" s="39">
        <v>42008</v>
      </c>
      <c r="C5" s="40" t="s">
        <v>22</v>
      </c>
      <c r="D5" s="40" t="s">
        <v>13</v>
      </c>
      <c r="E5" s="40" t="s">
        <v>14</v>
      </c>
      <c r="F5" s="40" t="s">
        <v>14</v>
      </c>
      <c r="G5" s="40">
        <v>53</v>
      </c>
      <c r="H5" s="41">
        <v>0.12665752589004101</v>
      </c>
      <c r="I5" s="37">
        <f>HOUR(DAta!$H5)*60+MINUTE(DAta!$H5)</f>
        <v>182</v>
      </c>
      <c r="J5" s="40">
        <v>2</v>
      </c>
      <c r="K5" s="40">
        <v>1</v>
      </c>
      <c r="L5" s="39">
        <v>42008</v>
      </c>
      <c r="M5" s="40">
        <v>5</v>
      </c>
    </row>
    <row r="6" spans="1:15">
      <c r="A6" s="37" t="s">
        <v>23</v>
      </c>
      <c r="B6" s="36">
        <v>42009</v>
      </c>
      <c r="C6" s="37" t="s">
        <v>16</v>
      </c>
      <c r="D6" s="37" t="s">
        <v>24</v>
      </c>
      <c r="E6" s="37" t="s">
        <v>14</v>
      </c>
      <c r="F6" s="37" t="s">
        <v>14</v>
      </c>
      <c r="G6" s="37">
        <v>95</v>
      </c>
      <c r="H6" s="38">
        <v>0.168324192556707</v>
      </c>
      <c r="I6" s="37">
        <f>HOUR(DAta!$H6)*60+MINUTE(DAta!$H6)</f>
        <v>242</v>
      </c>
      <c r="J6" s="37">
        <v>3</v>
      </c>
      <c r="K6" s="37">
        <v>1</v>
      </c>
      <c r="L6" s="36">
        <v>42009</v>
      </c>
      <c r="M6" s="37">
        <v>5</v>
      </c>
    </row>
    <row r="7" spans="1:15">
      <c r="A7" s="40" t="s">
        <v>25</v>
      </c>
      <c r="B7" s="39">
        <v>42010</v>
      </c>
      <c r="C7" s="40" t="s">
        <v>20</v>
      </c>
      <c r="D7" s="40" t="s">
        <v>17</v>
      </c>
      <c r="E7" s="40" t="s">
        <v>18</v>
      </c>
      <c r="F7" s="40" t="s">
        <v>18</v>
      </c>
      <c r="G7" s="40" t="s">
        <v>26</v>
      </c>
      <c r="H7" s="41">
        <v>0.20999085922337399</v>
      </c>
      <c r="I7" s="37">
        <f>HOUR(DAta!$H7)*60+MINUTE(DAta!$H7)</f>
        <v>302</v>
      </c>
      <c r="J7" s="40" t="s">
        <v>26</v>
      </c>
      <c r="K7" s="40">
        <v>1</v>
      </c>
      <c r="L7" s="39">
        <v>42010</v>
      </c>
      <c r="M7" s="40">
        <v>5</v>
      </c>
    </row>
    <row r="8" spans="1:15">
      <c r="A8" s="37" t="s">
        <v>27</v>
      </c>
      <c r="B8" s="36">
        <v>42011</v>
      </c>
      <c r="C8" s="37" t="s">
        <v>12</v>
      </c>
      <c r="D8" s="37" t="s">
        <v>24</v>
      </c>
      <c r="E8" s="37" t="s">
        <v>14</v>
      </c>
      <c r="F8" s="37" t="s">
        <v>14</v>
      </c>
      <c r="G8" s="37">
        <v>24</v>
      </c>
      <c r="H8" s="38">
        <v>0.25165752589004098</v>
      </c>
      <c r="I8" s="37">
        <f>HOUR(DAta!$H8)*60+MINUTE(DAta!$H8)</f>
        <v>362</v>
      </c>
      <c r="J8" s="37">
        <v>2</v>
      </c>
      <c r="K8" s="37">
        <v>1</v>
      </c>
      <c r="L8" s="36">
        <v>42011</v>
      </c>
      <c r="M8" s="37">
        <v>5</v>
      </c>
    </row>
    <row r="9" spans="1:15">
      <c r="A9" s="40" t="s">
        <v>28</v>
      </c>
      <c r="B9" s="39">
        <v>42012</v>
      </c>
      <c r="C9" s="40" t="s">
        <v>12</v>
      </c>
      <c r="D9" s="40" t="s">
        <v>24</v>
      </c>
      <c r="E9" s="40" t="s">
        <v>14</v>
      </c>
      <c r="F9" s="40" t="s">
        <v>14</v>
      </c>
      <c r="G9" s="40">
        <v>22</v>
      </c>
      <c r="H9" s="41">
        <v>0.293324192556707</v>
      </c>
      <c r="I9" s="37">
        <f>HOUR(DAta!$H9)*60+MINUTE(DAta!$H9)</f>
        <v>422</v>
      </c>
      <c r="J9" s="40">
        <v>4</v>
      </c>
      <c r="K9" s="40">
        <v>1</v>
      </c>
      <c r="L9" s="39">
        <v>42012</v>
      </c>
      <c r="M9" s="40">
        <v>5</v>
      </c>
    </row>
    <row r="10" spans="1:15">
      <c r="A10" s="37" t="s">
        <v>29</v>
      </c>
      <c r="B10" s="36">
        <v>42013</v>
      </c>
      <c r="C10" s="37" t="s">
        <v>22</v>
      </c>
      <c r="D10" s="37" t="s">
        <v>30</v>
      </c>
      <c r="E10" s="37" t="s">
        <v>14</v>
      </c>
      <c r="F10" s="37" t="s">
        <v>14</v>
      </c>
      <c r="G10" s="37">
        <v>15</v>
      </c>
      <c r="H10" s="38">
        <v>0.33499085922337402</v>
      </c>
      <c r="I10" s="37">
        <f>HOUR(DAta!$H10)*60+MINUTE(DAta!$H10)</f>
        <v>482</v>
      </c>
      <c r="J10" s="37">
        <v>4</v>
      </c>
      <c r="K10" s="37">
        <v>1</v>
      </c>
      <c r="L10" s="36">
        <v>42013</v>
      </c>
      <c r="M10" s="37">
        <v>5</v>
      </c>
    </row>
    <row r="11" spans="1:15">
      <c r="A11" s="40" t="s">
        <v>31</v>
      </c>
      <c r="B11" s="39">
        <v>42014</v>
      </c>
      <c r="C11" s="40" t="s">
        <v>32</v>
      </c>
      <c r="D11" s="40" t="s">
        <v>33</v>
      </c>
      <c r="E11" s="40" t="s">
        <v>14</v>
      </c>
      <c r="F11" s="40" t="s">
        <v>14</v>
      </c>
      <c r="G11" s="40">
        <v>78</v>
      </c>
      <c r="H11" s="41">
        <v>0.37665752589004098</v>
      </c>
      <c r="I11" s="37">
        <f>HOUR(DAta!$H11)*60+MINUTE(DAta!$H11)</f>
        <v>542</v>
      </c>
      <c r="J11" s="40">
        <v>3</v>
      </c>
      <c r="K11" s="40">
        <v>1</v>
      </c>
      <c r="L11" s="39">
        <v>42014</v>
      </c>
      <c r="M11" s="40">
        <v>5</v>
      </c>
    </row>
    <row r="12" spans="1:15">
      <c r="A12" s="37" t="s">
        <v>34</v>
      </c>
      <c r="B12" s="36">
        <v>42015</v>
      </c>
      <c r="C12" s="37" t="s">
        <v>35</v>
      </c>
      <c r="D12" s="37" t="s">
        <v>24</v>
      </c>
      <c r="E12" s="37" t="s">
        <v>18</v>
      </c>
      <c r="F12" s="37" t="s">
        <v>18</v>
      </c>
      <c r="G12" s="37" t="s">
        <v>26</v>
      </c>
      <c r="H12" s="38">
        <v>0.418324192556707</v>
      </c>
      <c r="I12" s="37">
        <f>HOUR(DAta!$H12)*60+MINUTE(DAta!$H12)</f>
        <v>602</v>
      </c>
      <c r="J12" s="37" t="s">
        <v>26</v>
      </c>
      <c r="K12" s="37">
        <v>1</v>
      </c>
      <c r="L12" s="36">
        <v>42015</v>
      </c>
      <c r="M12" s="37">
        <v>5</v>
      </c>
    </row>
    <row r="13" spans="1:15">
      <c r="A13" s="40" t="s">
        <v>36</v>
      </c>
      <c r="B13" s="39">
        <v>42016</v>
      </c>
      <c r="C13" s="40" t="s">
        <v>22</v>
      </c>
      <c r="D13" s="40" t="s">
        <v>24</v>
      </c>
      <c r="E13" s="40" t="s">
        <v>14</v>
      </c>
      <c r="F13" s="40" t="s">
        <v>14</v>
      </c>
      <c r="G13" s="40">
        <v>50</v>
      </c>
      <c r="H13" s="41">
        <v>0.45999085922337402</v>
      </c>
      <c r="I13" s="37">
        <f>HOUR(DAta!$H13)*60+MINUTE(DAta!$H13)</f>
        <v>662</v>
      </c>
      <c r="J13" s="40">
        <v>4</v>
      </c>
      <c r="K13" s="40">
        <v>1</v>
      </c>
      <c r="L13" s="39">
        <v>42016</v>
      </c>
      <c r="M13" s="40">
        <v>5</v>
      </c>
    </row>
    <row r="14" spans="1:15">
      <c r="A14" s="37" t="s">
        <v>37</v>
      </c>
      <c r="B14" s="36">
        <v>42017</v>
      </c>
      <c r="C14" s="37" t="s">
        <v>35</v>
      </c>
      <c r="D14" s="37" t="s">
        <v>24</v>
      </c>
      <c r="E14" s="37" t="s">
        <v>14</v>
      </c>
      <c r="F14" s="37" t="s">
        <v>14</v>
      </c>
      <c r="G14" s="37">
        <v>84</v>
      </c>
      <c r="H14" s="38">
        <v>0.50165752589004098</v>
      </c>
      <c r="I14" s="37">
        <f>HOUR(DAta!$H14)*60+MINUTE(DAta!$H14)</f>
        <v>722</v>
      </c>
      <c r="J14" s="37">
        <v>3</v>
      </c>
      <c r="K14" s="37">
        <v>1</v>
      </c>
      <c r="L14" s="36">
        <v>42017</v>
      </c>
      <c r="M14" s="37">
        <v>5</v>
      </c>
    </row>
    <row r="15" spans="1:15">
      <c r="A15" s="40" t="s">
        <v>38</v>
      </c>
      <c r="B15" s="39">
        <v>42018</v>
      </c>
      <c r="C15" s="40" t="s">
        <v>39</v>
      </c>
      <c r="D15" s="40" t="s">
        <v>13</v>
      </c>
      <c r="E15" s="40" t="s">
        <v>14</v>
      </c>
      <c r="F15" s="40" t="s">
        <v>14</v>
      </c>
      <c r="G15" s="40">
        <v>89</v>
      </c>
      <c r="H15" s="41">
        <v>0.54332419255670705</v>
      </c>
      <c r="I15" s="37">
        <f>HOUR(DAta!$H15)*60+MINUTE(DAta!$H15)</f>
        <v>782</v>
      </c>
      <c r="J15" s="40">
        <v>3</v>
      </c>
      <c r="K15" s="40">
        <v>1</v>
      </c>
      <c r="L15" s="39">
        <v>42018</v>
      </c>
      <c r="M15" s="40">
        <v>5</v>
      </c>
    </row>
    <row r="16" spans="1:15">
      <c r="A16" s="37" t="s">
        <v>40</v>
      </c>
      <c r="B16" s="36">
        <v>42019</v>
      </c>
      <c r="C16" s="37" t="s">
        <v>16</v>
      </c>
      <c r="D16" s="37" t="s">
        <v>30</v>
      </c>
      <c r="E16" s="37" t="s">
        <v>14</v>
      </c>
      <c r="F16" s="37" t="s">
        <v>14</v>
      </c>
      <c r="G16" s="37">
        <v>48</v>
      </c>
      <c r="H16" s="38">
        <v>0.58499085922337402</v>
      </c>
      <c r="I16" s="37">
        <f>HOUR(DAta!$H16)*60+MINUTE(DAta!$H16)</f>
        <v>842</v>
      </c>
      <c r="J16" s="37">
        <v>4</v>
      </c>
      <c r="K16" s="37">
        <v>1</v>
      </c>
      <c r="L16" s="36">
        <v>42019</v>
      </c>
      <c r="M16" s="37">
        <v>5</v>
      </c>
    </row>
    <row r="17" spans="1:13">
      <c r="A17" s="40" t="s">
        <v>41</v>
      </c>
      <c r="B17" s="39">
        <v>42020</v>
      </c>
      <c r="C17" s="40" t="s">
        <v>16</v>
      </c>
      <c r="D17" s="40" t="s">
        <v>30</v>
      </c>
      <c r="E17" s="40" t="s">
        <v>14</v>
      </c>
      <c r="F17" s="40" t="s">
        <v>14</v>
      </c>
      <c r="G17" s="40">
        <v>63</v>
      </c>
      <c r="H17" s="41">
        <v>0.62665752589004098</v>
      </c>
      <c r="I17" s="37">
        <f>HOUR(DAta!$H17)*60+MINUTE(DAta!$H17)</f>
        <v>902</v>
      </c>
      <c r="J17" s="40">
        <v>2</v>
      </c>
      <c r="K17" s="40">
        <v>1</v>
      </c>
      <c r="L17" s="39">
        <v>42020</v>
      </c>
      <c r="M17" s="40">
        <v>5</v>
      </c>
    </row>
    <row r="18" spans="1:13">
      <c r="A18" s="37" t="s">
        <v>42</v>
      </c>
      <c r="B18" s="36">
        <v>42021</v>
      </c>
      <c r="C18" s="37" t="s">
        <v>22</v>
      </c>
      <c r="D18" s="37" t="s">
        <v>17</v>
      </c>
      <c r="E18" s="37" t="s">
        <v>14</v>
      </c>
      <c r="F18" s="37" t="s">
        <v>14</v>
      </c>
      <c r="G18" s="37">
        <v>45</v>
      </c>
      <c r="H18" s="38">
        <v>0.66832419255670705</v>
      </c>
      <c r="I18" s="37">
        <f>HOUR(DAta!$H18)*60+MINUTE(DAta!$H18)</f>
        <v>962</v>
      </c>
      <c r="J18" s="37">
        <v>5</v>
      </c>
      <c r="K18" s="37">
        <v>1</v>
      </c>
      <c r="L18" s="36">
        <v>42021</v>
      </c>
      <c r="M18" s="37">
        <v>5</v>
      </c>
    </row>
    <row r="19" spans="1:13">
      <c r="A19" s="40" t="s">
        <v>43</v>
      </c>
      <c r="B19" s="39">
        <v>42022</v>
      </c>
      <c r="C19" s="40" t="s">
        <v>16</v>
      </c>
      <c r="D19" s="40" t="s">
        <v>30</v>
      </c>
      <c r="E19" s="40" t="s">
        <v>18</v>
      </c>
      <c r="F19" s="40" t="s">
        <v>18</v>
      </c>
      <c r="G19" s="40" t="s">
        <v>26</v>
      </c>
      <c r="H19" s="41">
        <v>0.70999085922337402</v>
      </c>
      <c r="I19" s="37">
        <f>HOUR(DAta!$H19)*60+MINUTE(DAta!$H19)</f>
        <v>1022</v>
      </c>
      <c r="J19" s="40" t="s">
        <v>26</v>
      </c>
      <c r="K19" s="40">
        <v>1</v>
      </c>
      <c r="L19" s="39">
        <v>42022</v>
      </c>
      <c r="M19" s="40">
        <v>5</v>
      </c>
    </row>
    <row r="20" spans="1:13">
      <c r="A20" s="37" t="s">
        <v>44</v>
      </c>
      <c r="B20" s="36">
        <v>42023</v>
      </c>
      <c r="C20" s="37" t="s">
        <v>32</v>
      </c>
      <c r="D20" s="37" t="s">
        <v>33</v>
      </c>
      <c r="E20" s="37" t="s">
        <v>18</v>
      </c>
      <c r="F20" s="37" t="s">
        <v>18</v>
      </c>
      <c r="G20" s="37" t="s">
        <v>26</v>
      </c>
      <c r="H20" s="38">
        <v>0.75165752589004098</v>
      </c>
      <c r="I20" s="37">
        <f>HOUR(DAta!$H20)*60+MINUTE(DAta!$H20)</f>
        <v>1082</v>
      </c>
      <c r="J20" s="37" t="s">
        <v>26</v>
      </c>
      <c r="K20" s="37">
        <v>1</v>
      </c>
      <c r="L20" s="36">
        <v>42023</v>
      </c>
      <c r="M20" s="37">
        <v>5</v>
      </c>
    </row>
    <row r="21" spans="1:13">
      <c r="A21" s="40" t="s">
        <v>45</v>
      </c>
      <c r="B21" s="39">
        <v>42024</v>
      </c>
      <c r="C21" s="40" t="s">
        <v>32</v>
      </c>
      <c r="D21" s="40" t="s">
        <v>13</v>
      </c>
      <c r="E21" s="40" t="s">
        <v>14</v>
      </c>
      <c r="F21" s="40" t="s">
        <v>14</v>
      </c>
      <c r="G21" s="40">
        <v>101</v>
      </c>
      <c r="H21" s="41">
        <v>0.79332419255670705</v>
      </c>
      <c r="I21" s="37">
        <f>HOUR(DAta!$H21)*60+MINUTE(DAta!$H21)</f>
        <v>1142</v>
      </c>
      <c r="J21" s="40">
        <v>3</v>
      </c>
      <c r="K21" s="40">
        <v>1</v>
      </c>
      <c r="L21" s="39">
        <v>42024</v>
      </c>
      <c r="M21" s="40">
        <v>5</v>
      </c>
    </row>
    <row r="22" spans="1:13">
      <c r="A22" s="37" t="s">
        <v>46</v>
      </c>
      <c r="B22" s="36">
        <v>42025</v>
      </c>
      <c r="C22" s="37" t="s">
        <v>32</v>
      </c>
      <c r="D22" s="37" t="s">
        <v>17</v>
      </c>
      <c r="E22" s="37" t="s">
        <v>14</v>
      </c>
      <c r="F22" s="37" t="s">
        <v>14</v>
      </c>
      <c r="G22" s="37">
        <v>74</v>
      </c>
      <c r="H22" s="38">
        <v>0.83499085922337402</v>
      </c>
      <c r="I22" s="37">
        <f>HOUR(DAta!$H22)*60+MINUTE(DAta!$H22)</f>
        <v>1202</v>
      </c>
      <c r="J22" s="37">
        <v>5</v>
      </c>
      <c r="K22" s="37">
        <v>1</v>
      </c>
      <c r="L22" s="36">
        <v>42025</v>
      </c>
      <c r="M22" s="37">
        <v>5</v>
      </c>
    </row>
    <row r="23" spans="1:13">
      <c r="A23" s="40" t="s">
        <v>47</v>
      </c>
      <c r="B23" s="39">
        <v>42026</v>
      </c>
      <c r="C23" s="40" t="s">
        <v>48</v>
      </c>
      <c r="D23" s="40" t="s">
        <v>30</v>
      </c>
      <c r="E23" s="40" t="s">
        <v>14</v>
      </c>
      <c r="F23" s="40" t="s">
        <v>14</v>
      </c>
      <c r="G23" s="40">
        <v>89</v>
      </c>
      <c r="H23" s="41">
        <v>0.87665752589004098</v>
      </c>
      <c r="I23" s="37">
        <f>HOUR(DAta!$H23)*60+MINUTE(DAta!$H23)</f>
        <v>1262</v>
      </c>
      <c r="J23" s="40">
        <v>5</v>
      </c>
      <c r="K23" s="40">
        <v>1</v>
      </c>
      <c r="L23" s="39">
        <v>42026</v>
      </c>
      <c r="M23" s="40">
        <v>5</v>
      </c>
    </row>
    <row r="24" spans="1:13">
      <c r="A24" s="37" t="s">
        <v>49</v>
      </c>
      <c r="B24" s="36">
        <v>42027</v>
      </c>
      <c r="C24" s="37" t="s">
        <v>39</v>
      </c>
      <c r="D24" s="37" t="s">
        <v>17</v>
      </c>
      <c r="E24" s="37" t="s">
        <v>18</v>
      </c>
      <c r="F24" s="37" t="s">
        <v>18</v>
      </c>
      <c r="G24" s="37" t="s">
        <v>26</v>
      </c>
      <c r="H24" s="38">
        <v>0.91832419255670705</v>
      </c>
      <c r="I24" s="37">
        <f>HOUR(DAta!$H24)*60+MINUTE(DAta!$H24)</f>
        <v>1322</v>
      </c>
      <c r="J24" s="37" t="s">
        <v>26</v>
      </c>
      <c r="K24" s="37">
        <v>1</v>
      </c>
      <c r="L24" s="36">
        <v>42027</v>
      </c>
      <c r="M24" s="37">
        <v>5</v>
      </c>
    </row>
    <row r="25" spans="1:13">
      <c r="A25" s="40" t="s">
        <v>50</v>
      </c>
      <c r="B25" s="39">
        <v>42028</v>
      </c>
      <c r="C25" s="40" t="s">
        <v>35</v>
      </c>
      <c r="D25" s="40" t="s">
        <v>17</v>
      </c>
      <c r="E25" s="40" t="s">
        <v>14</v>
      </c>
      <c r="F25" s="40" t="s">
        <v>14</v>
      </c>
      <c r="G25" s="40">
        <v>68</v>
      </c>
      <c r="H25" s="41">
        <v>0.95999085922337402</v>
      </c>
      <c r="I25" s="37">
        <f>HOUR(DAta!$H25)*60+MINUTE(DAta!$H25)</f>
        <v>1382</v>
      </c>
      <c r="J25" s="40">
        <v>2</v>
      </c>
      <c r="K25" s="40">
        <v>1</v>
      </c>
      <c r="L25" s="39">
        <v>42028</v>
      </c>
      <c r="M25" s="40">
        <v>5</v>
      </c>
    </row>
    <row r="26" spans="1:13">
      <c r="A26" s="37" t="s">
        <v>51</v>
      </c>
      <c r="B26" s="36">
        <v>42029</v>
      </c>
      <c r="C26" s="37" t="s">
        <v>12</v>
      </c>
      <c r="D26" s="37" t="s">
        <v>33</v>
      </c>
      <c r="E26" s="37" t="s">
        <v>14</v>
      </c>
      <c r="F26" s="37" t="s">
        <v>14</v>
      </c>
      <c r="G26" s="37">
        <v>97</v>
      </c>
      <c r="H26" s="38">
        <v>1.00165752589004</v>
      </c>
      <c r="I26" s="37">
        <f>HOUR(DAta!$H26)*60+MINUTE(DAta!$H26)</f>
        <v>2</v>
      </c>
      <c r="J26" s="37">
        <v>3</v>
      </c>
      <c r="K26" s="37">
        <v>1</v>
      </c>
      <c r="L26" s="36">
        <v>42029</v>
      </c>
      <c r="M26" s="37">
        <v>5</v>
      </c>
    </row>
    <row r="27" spans="1:13">
      <c r="A27" s="40" t="s">
        <v>52</v>
      </c>
      <c r="B27" s="39">
        <v>42030</v>
      </c>
      <c r="C27" s="40" t="s">
        <v>48</v>
      </c>
      <c r="D27" s="40" t="s">
        <v>24</v>
      </c>
      <c r="E27" s="40" t="s">
        <v>18</v>
      </c>
      <c r="F27" s="40" t="s">
        <v>18</v>
      </c>
      <c r="G27" s="40" t="s">
        <v>26</v>
      </c>
      <c r="H27" s="41">
        <v>1.0433241925567101</v>
      </c>
      <c r="I27" s="37">
        <f>HOUR(DAta!$H27)*60+MINUTE(DAta!$H27)</f>
        <v>62</v>
      </c>
      <c r="J27" s="40" t="s">
        <v>26</v>
      </c>
      <c r="K27" s="40">
        <v>1</v>
      </c>
      <c r="L27" s="39">
        <v>42030</v>
      </c>
      <c r="M27" s="40">
        <v>5</v>
      </c>
    </row>
    <row r="28" spans="1:13">
      <c r="A28" s="37" t="s">
        <v>53</v>
      </c>
      <c r="B28" s="36">
        <v>42031</v>
      </c>
      <c r="C28" s="37" t="s">
        <v>35</v>
      </c>
      <c r="D28" s="37" t="s">
        <v>33</v>
      </c>
      <c r="E28" s="37" t="s">
        <v>14</v>
      </c>
      <c r="F28" s="37" t="s">
        <v>14</v>
      </c>
      <c r="G28" s="37">
        <v>39</v>
      </c>
      <c r="H28" s="38">
        <v>1.0849908592233699</v>
      </c>
      <c r="I28" s="37">
        <f>HOUR(DAta!$H28)*60+MINUTE(DAta!$H28)</f>
        <v>122</v>
      </c>
      <c r="J28" s="37">
        <v>3</v>
      </c>
      <c r="K28" s="37">
        <v>1</v>
      </c>
      <c r="L28" s="36">
        <v>42031</v>
      </c>
      <c r="M28" s="37">
        <v>5</v>
      </c>
    </row>
    <row r="29" spans="1:13">
      <c r="A29" s="40" t="s">
        <v>54</v>
      </c>
      <c r="B29" s="39">
        <v>42032</v>
      </c>
      <c r="C29" s="40" t="s">
        <v>39</v>
      </c>
      <c r="D29" s="40" t="s">
        <v>13</v>
      </c>
      <c r="E29" s="40" t="s">
        <v>14</v>
      </c>
      <c r="F29" s="40" t="s">
        <v>14</v>
      </c>
      <c r="G29" s="40">
        <v>51</v>
      </c>
      <c r="H29" s="41">
        <v>1.12665752589004</v>
      </c>
      <c r="I29" s="37">
        <f>HOUR(DAta!$H29)*60+MINUTE(DAta!$H29)</f>
        <v>182</v>
      </c>
      <c r="J29" s="40">
        <v>4</v>
      </c>
      <c r="K29" s="40">
        <v>1</v>
      </c>
      <c r="L29" s="39">
        <v>42032</v>
      </c>
      <c r="M29" s="40">
        <v>5</v>
      </c>
    </row>
    <row r="30" spans="1:13">
      <c r="A30" s="37" t="s">
        <v>55</v>
      </c>
      <c r="B30" s="36">
        <v>42033</v>
      </c>
      <c r="C30" s="37" t="s">
        <v>35</v>
      </c>
      <c r="D30" s="37" t="s">
        <v>17</v>
      </c>
      <c r="E30" s="37" t="s">
        <v>14</v>
      </c>
      <c r="F30" s="37" t="s">
        <v>14</v>
      </c>
      <c r="G30" s="37">
        <v>106</v>
      </c>
      <c r="H30" s="38">
        <v>1.1683241925567101</v>
      </c>
      <c r="I30" s="37">
        <f>HOUR(DAta!$H30)*60+MINUTE(DAta!$H30)</f>
        <v>242</v>
      </c>
      <c r="J30" s="37">
        <v>4</v>
      </c>
      <c r="K30" s="37">
        <v>1</v>
      </c>
      <c r="L30" s="36">
        <v>42033</v>
      </c>
      <c r="M30" s="37">
        <v>5</v>
      </c>
    </row>
    <row r="31" spans="1:13">
      <c r="A31" s="40" t="s">
        <v>56</v>
      </c>
      <c r="B31" s="39">
        <v>42034</v>
      </c>
      <c r="C31" s="40" t="s">
        <v>20</v>
      </c>
      <c r="D31" s="40" t="s">
        <v>33</v>
      </c>
      <c r="E31" s="40" t="s">
        <v>14</v>
      </c>
      <c r="F31" s="40" t="s">
        <v>14</v>
      </c>
      <c r="G31" s="40">
        <v>107</v>
      </c>
      <c r="H31" s="41">
        <v>1.2099908592233699</v>
      </c>
      <c r="I31" s="37">
        <f>HOUR(DAta!$H31)*60+MINUTE(DAta!$H31)</f>
        <v>302</v>
      </c>
      <c r="J31" s="40">
        <v>3</v>
      </c>
      <c r="K31" s="40">
        <v>1</v>
      </c>
      <c r="L31" s="39">
        <v>42034</v>
      </c>
      <c r="M31" s="40">
        <v>5</v>
      </c>
    </row>
    <row r="32" spans="1:13">
      <c r="A32" s="37" t="s">
        <v>57</v>
      </c>
      <c r="B32" s="36">
        <v>42035</v>
      </c>
      <c r="C32" s="37" t="s">
        <v>35</v>
      </c>
      <c r="D32" s="37" t="s">
        <v>30</v>
      </c>
      <c r="E32" s="37" t="s">
        <v>14</v>
      </c>
      <c r="F32" s="37" t="s">
        <v>14</v>
      </c>
      <c r="G32" s="37">
        <v>22</v>
      </c>
      <c r="H32" s="38">
        <v>1.25165752589004</v>
      </c>
      <c r="I32" s="37">
        <f>HOUR(DAta!$H32)*60+MINUTE(DAta!$H32)</f>
        <v>362</v>
      </c>
      <c r="J32" s="37">
        <v>3</v>
      </c>
      <c r="K32" s="37">
        <v>1</v>
      </c>
      <c r="L32" s="36">
        <v>42035</v>
      </c>
      <c r="M32" s="37">
        <v>5</v>
      </c>
    </row>
    <row r="33" spans="1:13">
      <c r="A33" s="40" t="s">
        <v>58</v>
      </c>
      <c r="B33" s="39">
        <v>42036</v>
      </c>
      <c r="C33" s="40" t="s">
        <v>35</v>
      </c>
      <c r="D33" s="40" t="s">
        <v>33</v>
      </c>
      <c r="E33" s="40" t="s">
        <v>14</v>
      </c>
      <c r="F33" s="40" t="s">
        <v>14</v>
      </c>
      <c r="G33" s="40">
        <v>122</v>
      </c>
      <c r="H33" s="41">
        <v>1.2933241925567101</v>
      </c>
      <c r="I33" s="37">
        <f>HOUR(DAta!$H33)*60+MINUTE(DAta!$H33)</f>
        <v>422</v>
      </c>
      <c r="J33" s="40">
        <v>4</v>
      </c>
      <c r="K33" s="40">
        <v>1</v>
      </c>
      <c r="L33" s="39">
        <v>42036</v>
      </c>
      <c r="M33" s="40">
        <v>5</v>
      </c>
    </row>
    <row r="34" spans="1:13">
      <c r="A34" s="37" t="s">
        <v>59</v>
      </c>
      <c r="B34" s="36">
        <v>42037</v>
      </c>
      <c r="C34" s="37" t="s">
        <v>12</v>
      </c>
      <c r="D34" s="37" t="s">
        <v>17</v>
      </c>
      <c r="E34" s="37" t="s">
        <v>14</v>
      </c>
      <c r="F34" s="37" t="s">
        <v>14</v>
      </c>
      <c r="G34" s="37">
        <v>57</v>
      </c>
      <c r="H34" s="38">
        <v>1.3349908592233699</v>
      </c>
      <c r="I34" s="37">
        <f>HOUR(DAta!$H34)*60+MINUTE(DAta!$H34)</f>
        <v>482</v>
      </c>
      <c r="J34" s="37">
        <v>3</v>
      </c>
      <c r="K34" s="37">
        <v>1</v>
      </c>
      <c r="L34" s="36">
        <v>42037</v>
      </c>
      <c r="M34" s="37">
        <v>5</v>
      </c>
    </row>
    <row r="35" spans="1:13">
      <c r="A35" s="40" t="s">
        <v>60</v>
      </c>
      <c r="B35" s="39">
        <v>42038</v>
      </c>
      <c r="C35" s="40" t="s">
        <v>32</v>
      </c>
      <c r="D35" s="40" t="s">
        <v>24</v>
      </c>
      <c r="E35" s="40" t="s">
        <v>14</v>
      </c>
      <c r="F35" s="40" t="s">
        <v>18</v>
      </c>
      <c r="G35" s="40">
        <v>53</v>
      </c>
      <c r="H35" s="41">
        <v>1.37665752589004</v>
      </c>
      <c r="I35" s="37">
        <f>HOUR(DAta!$H35)*60+MINUTE(DAta!$H35)</f>
        <v>542</v>
      </c>
      <c r="J35" s="40">
        <v>2</v>
      </c>
      <c r="K35" s="40">
        <v>1</v>
      </c>
      <c r="L35" s="39">
        <v>42038</v>
      </c>
      <c r="M35" s="40">
        <v>5</v>
      </c>
    </row>
    <row r="36" spans="1:13">
      <c r="A36" s="37" t="s">
        <v>61</v>
      </c>
      <c r="B36" s="36">
        <v>42039</v>
      </c>
      <c r="C36" s="37" t="s">
        <v>16</v>
      </c>
      <c r="D36" s="37" t="s">
        <v>33</v>
      </c>
      <c r="E36" s="37" t="s">
        <v>14</v>
      </c>
      <c r="F36" s="37" t="s">
        <v>14</v>
      </c>
      <c r="G36" s="37">
        <v>119</v>
      </c>
      <c r="H36" s="38">
        <v>1.4183241925567101</v>
      </c>
      <c r="I36" s="37">
        <f>HOUR(DAta!$H36)*60+MINUTE(DAta!$H36)</f>
        <v>602</v>
      </c>
      <c r="J36" s="37">
        <v>5</v>
      </c>
      <c r="K36" s="37">
        <v>1</v>
      </c>
      <c r="L36" s="36">
        <v>42039</v>
      </c>
      <c r="M36" s="37">
        <v>5</v>
      </c>
    </row>
    <row r="37" spans="1:13">
      <c r="A37" s="40" t="s">
        <v>62</v>
      </c>
      <c r="B37" s="39">
        <v>42040</v>
      </c>
      <c r="C37" s="40" t="s">
        <v>12</v>
      </c>
      <c r="D37" s="40" t="s">
        <v>33</v>
      </c>
      <c r="E37" s="40" t="s">
        <v>18</v>
      </c>
      <c r="F37" s="40" t="s">
        <v>18</v>
      </c>
      <c r="G37" s="40" t="s">
        <v>26</v>
      </c>
      <c r="H37" s="41">
        <v>1.4599908592233699</v>
      </c>
      <c r="I37" s="37">
        <f>HOUR(DAta!$H37)*60+MINUTE(DAta!$H37)</f>
        <v>662</v>
      </c>
      <c r="J37" s="40" t="s">
        <v>26</v>
      </c>
      <c r="K37" s="40">
        <v>1</v>
      </c>
      <c r="L37" s="39">
        <v>42040</v>
      </c>
      <c r="M37" s="40">
        <v>5</v>
      </c>
    </row>
    <row r="38" spans="1:13">
      <c r="A38" s="37" t="s">
        <v>63</v>
      </c>
      <c r="B38" s="36">
        <v>42041</v>
      </c>
      <c r="C38" s="37" t="s">
        <v>39</v>
      </c>
      <c r="D38" s="37" t="s">
        <v>17</v>
      </c>
      <c r="E38" s="37" t="s">
        <v>14</v>
      </c>
      <c r="F38" s="37" t="s">
        <v>18</v>
      </c>
      <c r="G38" s="37">
        <v>20</v>
      </c>
      <c r="H38" s="38">
        <v>1.50165752589004</v>
      </c>
      <c r="I38" s="37">
        <f>HOUR(DAta!$H38)*60+MINUTE(DAta!$H38)</f>
        <v>722</v>
      </c>
      <c r="J38" s="37">
        <v>2</v>
      </c>
      <c r="K38" s="37">
        <v>1</v>
      </c>
      <c r="L38" s="36">
        <v>42041</v>
      </c>
      <c r="M38" s="37">
        <v>5</v>
      </c>
    </row>
    <row r="39" spans="1:13">
      <c r="A39" s="40" t="s">
        <v>64</v>
      </c>
      <c r="B39" s="39">
        <v>42042</v>
      </c>
      <c r="C39" s="40" t="s">
        <v>35</v>
      </c>
      <c r="D39" s="40" t="s">
        <v>17</v>
      </c>
      <c r="E39" s="40" t="s">
        <v>14</v>
      </c>
      <c r="F39" s="40" t="s">
        <v>14</v>
      </c>
      <c r="G39" s="40">
        <v>52</v>
      </c>
      <c r="H39" s="41">
        <v>1.5433241925567101</v>
      </c>
      <c r="I39" s="37">
        <f>HOUR(DAta!$H39)*60+MINUTE(DAta!$H39)</f>
        <v>782</v>
      </c>
      <c r="J39" s="40">
        <v>3</v>
      </c>
      <c r="K39" s="40">
        <v>1</v>
      </c>
      <c r="L39" s="39">
        <v>42042</v>
      </c>
      <c r="M39" s="40">
        <v>5</v>
      </c>
    </row>
    <row r="40" spans="1:13">
      <c r="A40" s="37" t="s">
        <v>65</v>
      </c>
      <c r="B40" s="36">
        <v>42043</v>
      </c>
      <c r="C40" s="37" t="s">
        <v>20</v>
      </c>
      <c r="D40" s="37" t="s">
        <v>13</v>
      </c>
      <c r="E40" s="37" t="s">
        <v>14</v>
      </c>
      <c r="F40" s="37" t="s">
        <v>14</v>
      </c>
      <c r="G40" s="37">
        <v>74</v>
      </c>
      <c r="H40" s="38">
        <v>1.5849908592233699</v>
      </c>
      <c r="I40" s="37">
        <f>HOUR(DAta!$H40)*60+MINUTE(DAta!$H40)</f>
        <v>842</v>
      </c>
      <c r="J40" s="37">
        <v>1</v>
      </c>
      <c r="K40" s="37">
        <v>1</v>
      </c>
      <c r="L40" s="36">
        <v>42043</v>
      </c>
      <c r="M40" s="37">
        <v>5</v>
      </c>
    </row>
    <row r="41" spans="1:13">
      <c r="A41" s="40" t="s">
        <v>66</v>
      </c>
      <c r="B41" s="39">
        <v>42044</v>
      </c>
      <c r="C41" s="40" t="s">
        <v>22</v>
      </c>
      <c r="D41" s="40" t="s">
        <v>17</v>
      </c>
      <c r="E41" s="40" t="s">
        <v>14</v>
      </c>
      <c r="F41" s="40" t="s">
        <v>14</v>
      </c>
      <c r="G41" s="40">
        <v>49</v>
      </c>
      <c r="H41" s="41">
        <v>1.62665752589004</v>
      </c>
      <c r="I41" s="37">
        <f>HOUR(DAta!$H41)*60+MINUTE(DAta!$H41)</f>
        <v>902</v>
      </c>
      <c r="J41" s="40">
        <v>3</v>
      </c>
      <c r="K41" s="40">
        <v>1</v>
      </c>
      <c r="L41" s="39">
        <v>42044</v>
      </c>
      <c r="M41" s="40">
        <v>5</v>
      </c>
    </row>
    <row r="42" spans="1:13">
      <c r="A42" s="37" t="s">
        <v>67</v>
      </c>
      <c r="B42" s="36">
        <v>42045</v>
      </c>
      <c r="C42" s="37" t="s">
        <v>32</v>
      </c>
      <c r="D42" s="37" t="s">
        <v>17</v>
      </c>
      <c r="E42" s="37" t="s">
        <v>14</v>
      </c>
      <c r="F42" s="37" t="s">
        <v>14</v>
      </c>
      <c r="G42" s="37">
        <v>27</v>
      </c>
      <c r="H42" s="38">
        <v>1.6683241925567101</v>
      </c>
      <c r="I42" s="37">
        <f>HOUR(DAta!$H42)*60+MINUTE(DAta!$H42)</f>
        <v>962</v>
      </c>
      <c r="J42" s="37">
        <v>5</v>
      </c>
      <c r="K42" s="37">
        <v>1</v>
      </c>
      <c r="L42" s="36">
        <v>42045</v>
      </c>
      <c r="M42" s="37">
        <v>5</v>
      </c>
    </row>
    <row r="43" spans="1:13">
      <c r="A43" s="40" t="s">
        <v>68</v>
      </c>
      <c r="B43" s="39">
        <v>42046</v>
      </c>
      <c r="C43" s="40" t="s">
        <v>22</v>
      </c>
      <c r="D43" s="40" t="s">
        <v>13</v>
      </c>
      <c r="E43" s="40" t="s">
        <v>14</v>
      </c>
      <c r="F43" s="40" t="s">
        <v>14</v>
      </c>
      <c r="G43" s="40">
        <v>100</v>
      </c>
      <c r="H43" s="41">
        <v>1.7099908592233699</v>
      </c>
      <c r="I43" s="37">
        <f>HOUR(DAta!$H43)*60+MINUTE(DAta!$H43)</f>
        <v>1022</v>
      </c>
      <c r="J43" s="40">
        <v>5</v>
      </c>
      <c r="K43" s="40">
        <v>1</v>
      </c>
      <c r="L43" s="39">
        <v>42046</v>
      </c>
      <c r="M43" s="40">
        <v>5</v>
      </c>
    </row>
    <row r="44" spans="1:13">
      <c r="A44" s="37" t="s">
        <v>69</v>
      </c>
      <c r="B44" s="36">
        <v>42047</v>
      </c>
      <c r="C44" s="37" t="s">
        <v>12</v>
      </c>
      <c r="D44" s="37" t="s">
        <v>17</v>
      </c>
      <c r="E44" s="37" t="s">
        <v>14</v>
      </c>
      <c r="F44" s="37" t="s">
        <v>14</v>
      </c>
      <c r="G44" s="37">
        <v>45</v>
      </c>
      <c r="H44" s="38">
        <v>1.75165752589004</v>
      </c>
      <c r="I44" s="37">
        <f>HOUR(DAta!$H44)*60+MINUTE(DAta!$H44)</f>
        <v>1082</v>
      </c>
      <c r="J44" s="37">
        <v>3</v>
      </c>
      <c r="K44" s="37">
        <v>1</v>
      </c>
      <c r="L44" s="36">
        <v>42047</v>
      </c>
      <c r="M44" s="37">
        <v>5</v>
      </c>
    </row>
    <row r="45" spans="1:13">
      <c r="A45" s="40" t="s">
        <v>70</v>
      </c>
      <c r="B45" s="39">
        <v>42048</v>
      </c>
      <c r="C45" s="40" t="s">
        <v>16</v>
      </c>
      <c r="D45" s="40" t="s">
        <v>24</v>
      </c>
      <c r="E45" s="40" t="s">
        <v>14</v>
      </c>
      <c r="F45" s="40" t="s">
        <v>14</v>
      </c>
      <c r="G45" s="40">
        <v>98</v>
      </c>
      <c r="H45" s="41">
        <v>1.7933241925567101</v>
      </c>
      <c r="I45" s="37">
        <f>HOUR(DAta!$H45)*60+MINUTE(DAta!$H45)</f>
        <v>1142</v>
      </c>
      <c r="J45" s="40">
        <v>5</v>
      </c>
      <c r="K45" s="40">
        <v>1</v>
      </c>
      <c r="L45" s="39">
        <v>42048</v>
      </c>
      <c r="M45" s="40">
        <v>5</v>
      </c>
    </row>
    <row r="46" spans="1:13">
      <c r="A46" s="37" t="s">
        <v>71</v>
      </c>
      <c r="B46" s="36">
        <v>42049</v>
      </c>
      <c r="C46" s="37" t="s">
        <v>12</v>
      </c>
      <c r="D46" s="37" t="s">
        <v>30</v>
      </c>
      <c r="E46" s="37" t="s">
        <v>14</v>
      </c>
      <c r="F46" s="37" t="s">
        <v>14</v>
      </c>
      <c r="G46" s="37">
        <v>25</v>
      </c>
      <c r="H46" s="38">
        <v>1.8349908592233699</v>
      </c>
      <c r="I46" s="37">
        <f>HOUR(DAta!$H46)*60+MINUTE(DAta!$H46)</f>
        <v>1202</v>
      </c>
      <c r="J46" s="37">
        <v>5</v>
      </c>
      <c r="K46" s="37">
        <v>1</v>
      </c>
      <c r="L46" s="36">
        <v>42049</v>
      </c>
      <c r="M46" s="37">
        <v>5</v>
      </c>
    </row>
    <row r="47" spans="1:13">
      <c r="A47" s="40" t="s">
        <v>72</v>
      </c>
      <c r="B47" s="39">
        <v>42050</v>
      </c>
      <c r="C47" s="40" t="s">
        <v>32</v>
      </c>
      <c r="D47" s="40" t="s">
        <v>13</v>
      </c>
      <c r="E47" s="40" t="s">
        <v>18</v>
      </c>
      <c r="F47" s="40" t="s">
        <v>18</v>
      </c>
      <c r="G47" s="40" t="s">
        <v>26</v>
      </c>
      <c r="H47" s="41">
        <v>1.87665752589004</v>
      </c>
      <c r="I47" s="37">
        <f>HOUR(DAta!$H47)*60+MINUTE(DAta!$H47)</f>
        <v>1262</v>
      </c>
      <c r="J47" s="40" t="s">
        <v>26</v>
      </c>
      <c r="K47" s="40">
        <v>1</v>
      </c>
      <c r="L47" s="39">
        <v>42050</v>
      </c>
      <c r="M47" s="40">
        <v>5</v>
      </c>
    </row>
    <row r="48" spans="1:13">
      <c r="A48" s="37" t="s">
        <v>73</v>
      </c>
      <c r="B48" s="36">
        <v>42051</v>
      </c>
      <c r="C48" s="37" t="s">
        <v>48</v>
      </c>
      <c r="D48" s="37" t="s">
        <v>30</v>
      </c>
      <c r="E48" s="37" t="s">
        <v>14</v>
      </c>
      <c r="F48" s="37" t="s">
        <v>14</v>
      </c>
      <c r="G48" s="37">
        <v>107</v>
      </c>
      <c r="H48" s="38">
        <v>1.9183241925567101</v>
      </c>
      <c r="I48" s="37">
        <f>HOUR(DAta!$H48)*60+MINUTE(DAta!$H48)</f>
        <v>1322</v>
      </c>
      <c r="J48" s="37">
        <v>3</v>
      </c>
      <c r="K48" s="37">
        <v>1</v>
      </c>
      <c r="L48" s="36">
        <v>42051</v>
      </c>
      <c r="M48" s="37">
        <v>5</v>
      </c>
    </row>
    <row r="49" spans="1:13">
      <c r="A49" s="40" t="s">
        <v>74</v>
      </c>
      <c r="B49" s="39">
        <v>42052</v>
      </c>
      <c r="C49" s="40" t="s">
        <v>39</v>
      </c>
      <c r="D49" s="40" t="s">
        <v>13</v>
      </c>
      <c r="E49" s="40" t="s">
        <v>18</v>
      </c>
      <c r="F49" s="40" t="s">
        <v>18</v>
      </c>
      <c r="G49" s="40" t="s">
        <v>26</v>
      </c>
      <c r="H49" s="41">
        <v>1.9599908592233699</v>
      </c>
      <c r="I49" s="37">
        <f>HOUR(DAta!$H49)*60+MINUTE(DAta!$H49)</f>
        <v>1382</v>
      </c>
      <c r="J49" s="40" t="s">
        <v>26</v>
      </c>
      <c r="K49" s="40">
        <v>1</v>
      </c>
      <c r="L49" s="39">
        <v>42052</v>
      </c>
      <c r="M49" s="40">
        <v>5</v>
      </c>
    </row>
    <row r="50" spans="1:13">
      <c r="A50" s="37" t="s">
        <v>75</v>
      </c>
      <c r="B50" s="36">
        <v>42053</v>
      </c>
      <c r="C50" s="37" t="s">
        <v>35</v>
      </c>
      <c r="D50" s="37" t="s">
        <v>17</v>
      </c>
      <c r="E50" s="37" t="s">
        <v>14</v>
      </c>
      <c r="F50" s="37" t="s">
        <v>14</v>
      </c>
      <c r="G50" s="37">
        <v>104</v>
      </c>
      <c r="H50" s="38">
        <v>2.0016575258900402</v>
      </c>
      <c r="I50" s="37">
        <f>HOUR(DAta!$H50)*60+MINUTE(DAta!$H50)</f>
        <v>2</v>
      </c>
      <c r="J50" s="37">
        <v>5</v>
      </c>
      <c r="K50" s="37">
        <v>1</v>
      </c>
      <c r="L50" s="36">
        <v>42053</v>
      </c>
      <c r="M50" s="37">
        <v>5</v>
      </c>
    </row>
    <row r="51" spans="1:13">
      <c r="A51" s="40" t="s">
        <v>76</v>
      </c>
      <c r="B51" s="39">
        <v>42054</v>
      </c>
      <c r="C51" s="40" t="s">
        <v>48</v>
      </c>
      <c r="D51" s="40" t="s">
        <v>17</v>
      </c>
      <c r="E51" s="40" t="s">
        <v>18</v>
      </c>
      <c r="F51" s="40" t="s">
        <v>18</v>
      </c>
      <c r="G51" s="40" t="s">
        <v>26</v>
      </c>
      <c r="H51" s="41">
        <v>2.0433241925567098</v>
      </c>
      <c r="I51" s="37">
        <f>HOUR(DAta!$H51)*60+MINUTE(DAta!$H51)</f>
        <v>62</v>
      </c>
      <c r="J51" s="40" t="s">
        <v>26</v>
      </c>
      <c r="K51" s="40">
        <v>1</v>
      </c>
      <c r="L51" s="39">
        <v>42054</v>
      </c>
      <c r="M51" s="40">
        <v>5</v>
      </c>
    </row>
    <row r="52" spans="1:13">
      <c r="A52" s="37" t="s">
        <v>77</v>
      </c>
      <c r="B52" s="36">
        <v>42055</v>
      </c>
      <c r="C52" s="37" t="s">
        <v>39</v>
      </c>
      <c r="D52" s="37" t="s">
        <v>13</v>
      </c>
      <c r="E52" s="37" t="s">
        <v>18</v>
      </c>
      <c r="F52" s="37" t="s">
        <v>18</v>
      </c>
      <c r="G52" s="37" t="s">
        <v>26</v>
      </c>
      <c r="H52" s="38">
        <v>2.0849908592233701</v>
      </c>
      <c r="I52" s="37">
        <f>HOUR(DAta!$H52)*60+MINUTE(DAta!$H52)</f>
        <v>122</v>
      </c>
      <c r="J52" s="37" t="s">
        <v>26</v>
      </c>
      <c r="K52" s="37">
        <v>1</v>
      </c>
      <c r="L52" s="36">
        <v>42055</v>
      </c>
      <c r="M52" s="37">
        <v>5</v>
      </c>
    </row>
    <row r="53" spans="1:13">
      <c r="A53" s="40" t="s">
        <v>78</v>
      </c>
      <c r="B53" s="39">
        <v>42056</v>
      </c>
      <c r="C53" s="40" t="s">
        <v>32</v>
      </c>
      <c r="D53" s="40" t="s">
        <v>30</v>
      </c>
      <c r="E53" s="40" t="s">
        <v>18</v>
      </c>
      <c r="F53" s="40" t="s">
        <v>18</v>
      </c>
      <c r="G53" s="40" t="s">
        <v>26</v>
      </c>
      <c r="H53" s="41">
        <v>2.1266575258900402</v>
      </c>
      <c r="I53" s="37">
        <f>HOUR(DAta!$H53)*60+MINUTE(DAta!$H53)</f>
        <v>182</v>
      </c>
      <c r="J53" s="40" t="s">
        <v>26</v>
      </c>
      <c r="K53" s="40">
        <v>1</v>
      </c>
      <c r="L53" s="39">
        <v>42056</v>
      </c>
      <c r="M53" s="40">
        <v>5</v>
      </c>
    </row>
    <row r="54" spans="1:13">
      <c r="A54" s="37" t="s">
        <v>79</v>
      </c>
      <c r="B54" s="36">
        <v>42057</v>
      </c>
      <c r="C54" s="37" t="s">
        <v>20</v>
      </c>
      <c r="D54" s="37" t="s">
        <v>24</v>
      </c>
      <c r="E54" s="37" t="s">
        <v>14</v>
      </c>
      <c r="F54" s="37" t="s">
        <v>14</v>
      </c>
      <c r="G54" s="37">
        <v>13</v>
      </c>
      <c r="H54" s="38">
        <v>2.1683241925567098</v>
      </c>
      <c r="I54" s="37">
        <f>HOUR(DAta!$H54)*60+MINUTE(DAta!$H54)</f>
        <v>242</v>
      </c>
      <c r="J54" s="37">
        <v>5</v>
      </c>
      <c r="K54" s="37">
        <v>1</v>
      </c>
      <c r="L54" s="36">
        <v>42057</v>
      </c>
      <c r="M54" s="37">
        <v>5</v>
      </c>
    </row>
    <row r="55" spans="1:13">
      <c r="A55" s="40" t="s">
        <v>80</v>
      </c>
      <c r="B55" s="39">
        <v>42058</v>
      </c>
      <c r="C55" s="40" t="s">
        <v>48</v>
      </c>
      <c r="D55" s="40" t="s">
        <v>24</v>
      </c>
      <c r="E55" s="40" t="s">
        <v>14</v>
      </c>
      <c r="F55" s="40" t="s">
        <v>14</v>
      </c>
      <c r="G55" s="40">
        <v>119</v>
      </c>
      <c r="H55" s="41">
        <v>2.2099908592233701</v>
      </c>
      <c r="I55" s="37">
        <f>HOUR(DAta!$H55)*60+MINUTE(DAta!$H55)</f>
        <v>302</v>
      </c>
      <c r="J55" s="40">
        <v>5</v>
      </c>
      <c r="K55" s="40">
        <v>1</v>
      </c>
      <c r="L55" s="39">
        <v>42058</v>
      </c>
      <c r="M55" s="40">
        <v>5</v>
      </c>
    </row>
    <row r="56" spans="1:13">
      <c r="A56" s="37" t="s">
        <v>81</v>
      </c>
      <c r="B56" s="36">
        <v>42059</v>
      </c>
      <c r="C56" s="37" t="s">
        <v>16</v>
      </c>
      <c r="D56" s="37" t="s">
        <v>33</v>
      </c>
      <c r="E56" s="37" t="s">
        <v>14</v>
      </c>
      <c r="F56" s="37" t="s">
        <v>14</v>
      </c>
      <c r="G56" s="37">
        <v>35</v>
      </c>
      <c r="H56" s="38">
        <v>2.2516575258900402</v>
      </c>
      <c r="I56" s="37">
        <f>HOUR(DAta!$H56)*60+MINUTE(DAta!$H56)</f>
        <v>362</v>
      </c>
      <c r="J56" s="37">
        <v>3</v>
      </c>
      <c r="K56" s="37">
        <v>1</v>
      </c>
      <c r="L56" s="36">
        <v>42059</v>
      </c>
      <c r="M56" s="37">
        <v>5</v>
      </c>
    </row>
    <row r="57" spans="1:13">
      <c r="A57" s="40" t="s">
        <v>82</v>
      </c>
      <c r="B57" s="39">
        <v>42060</v>
      </c>
      <c r="C57" s="40" t="s">
        <v>48</v>
      </c>
      <c r="D57" s="40" t="s">
        <v>33</v>
      </c>
      <c r="E57" s="40" t="s">
        <v>14</v>
      </c>
      <c r="F57" s="40" t="s">
        <v>14</v>
      </c>
      <c r="G57" s="40">
        <v>83</v>
      </c>
      <c r="H57" s="41">
        <v>2.2933241925567098</v>
      </c>
      <c r="I57" s="37">
        <f>HOUR(DAta!$H57)*60+MINUTE(DAta!$H57)</f>
        <v>422</v>
      </c>
      <c r="J57" s="40">
        <v>4</v>
      </c>
      <c r="K57" s="40">
        <v>1</v>
      </c>
      <c r="L57" s="39">
        <v>42060</v>
      </c>
      <c r="M57" s="40">
        <v>5</v>
      </c>
    </row>
    <row r="58" spans="1:13">
      <c r="A58" s="37" t="s">
        <v>83</v>
      </c>
      <c r="B58" s="36">
        <v>42061</v>
      </c>
      <c r="C58" s="37" t="s">
        <v>32</v>
      </c>
      <c r="D58" s="37" t="s">
        <v>17</v>
      </c>
      <c r="E58" s="37" t="s">
        <v>14</v>
      </c>
      <c r="F58" s="37" t="s">
        <v>14</v>
      </c>
      <c r="G58" s="37">
        <v>48</v>
      </c>
      <c r="H58" s="38">
        <v>2.3349908592233701</v>
      </c>
      <c r="I58" s="37">
        <f>HOUR(DAta!$H58)*60+MINUTE(DAta!$H58)</f>
        <v>482</v>
      </c>
      <c r="J58" s="37">
        <v>2</v>
      </c>
      <c r="K58" s="37">
        <v>1</v>
      </c>
      <c r="L58" s="36">
        <v>42061</v>
      </c>
      <c r="M58" s="37">
        <v>5</v>
      </c>
    </row>
    <row r="59" spans="1:13">
      <c r="A59" s="40" t="s">
        <v>84</v>
      </c>
      <c r="B59" s="39">
        <v>42062</v>
      </c>
      <c r="C59" s="40" t="s">
        <v>20</v>
      </c>
      <c r="D59" s="40" t="s">
        <v>30</v>
      </c>
      <c r="E59" s="40" t="s">
        <v>14</v>
      </c>
      <c r="F59" s="40" t="s">
        <v>14</v>
      </c>
      <c r="G59" s="40">
        <v>45</v>
      </c>
      <c r="H59" s="41">
        <v>2.3766575258900402</v>
      </c>
      <c r="I59" s="37">
        <f>HOUR(DAta!$H59)*60+MINUTE(DAta!$H59)</f>
        <v>542</v>
      </c>
      <c r="J59" s="40">
        <v>5</v>
      </c>
      <c r="K59" s="40">
        <v>1</v>
      </c>
      <c r="L59" s="39">
        <v>42062</v>
      </c>
      <c r="M59" s="40">
        <v>5</v>
      </c>
    </row>
    <row r="60" spans="1:13">
      <c r="A60" s="37" t="s">
        <v>85</v>
      </c>
      <c r="B60" s="36">
        <v>42063</v>
      </c>
      <c r="C60" s="37" t="s">
        <v>48</v>
      </c>
      <c r="D60" s="37" t="s">
        <v>17</v>
      </c>
      <c r="E60" s="37" t="s">
        <v>14</v>
      </c>
      <c r="F60" s="37" t="s">
        <v>14</v>
      </c>
      <c r="G60" s="37">
        <v>65</v>
      </c>
      <c r="H60" s="38">
        <v>2.4183241925567098</v>
      </c>
      <c r="I60" s="37">
        <f>HOUR(DAta!$H60)*60+MINUTE(DAta!$H60)</f>
        <v>602</v>
      </c>
      <c r="J60" s="37">
        <v>5</v>
      </c>
      <c r="K60" s="37">
        <v>1</v>
      </c>
      <c r="L60" s="36">
        <v>42063</v>
      </c>
      <c r="M60" s="37">
        <v>6</v>
      </c>
    </row>
    <row r="61" spans="1:13">
      <c r="A61" s="40" t="s">
        <v>86</v>
      </c>
      <c r="B61" s="39">
        <v>42064</v>
      </c>
      <c r="C61" s="40" t="s">
        <v>48</v>
      </c>
      <c r="D61" s="40" t="s">
        <v>13</v>
      </c>
      <c r="E61" s="40" t="s">
        <v>14</v>
      </c>
      <c r="F61" s="40" t="s">
        <v>14</v>
      </c>
      <c r="G61" s="40">
        <v>50</v>
      </c>
      <c r="H61" s="41">
        <v>2.4599908592233701</v>
      </c>
      <c r="I61" s="37">
        <f>HOUR(DAta!$H61)*60+MINUTE(DAta!$H61)</f>
        <v>662</v>
      </c>
      <c r="J61" s="40">
        <v>3</v>
      </c>
      <c r="K61" s="40">
        <v>1</v>
      </c>
      <c r="L61" s="39">
        <v>42064</v>
      </c>
      <c r="M61" s="40">
        <v>6</v>
      </c>
    </row>
    <row r="62" spans="1:13">
      <c r="A62" s="37" t="s">
        <v>87</v>
      </c>
      <c r="B62" s="36">
        <v>42065</v>
      </c>
      <c r="C62" s="37" t="s">
        <v>12</v>
      </c>
      <c r="D62" s="37" t="s">
        <v>33</v>
      </c>
      <c r="E62" s="37" t="s">
        <v>14</v>
      </c>
      <c r="F62" s="37" t="s">
        <v>14</v>
      </c>
      <c r="G62" s="37">
        <v>17</v>
      </c>
      <c r="H62" s="38">
        <v>2.5016575258900402</v>
      </c>
      <c r="I62" s="37">
        <f>HOUR(DAta!$H62)*60+MINUTE(DAta!$H62)</f>
        <v>722</v>
      </c>
      <c r="J62" s="37">
        <v>3</v>
      </c>
      <c r="K62" s="37">
        <v>1</v>
      </c>
      <c r="L62" s="36">
        <v>42065</v>
      </c>
      <c r="M62" s="37">
        <v>6</v>
      </c>
    </row>
    <row r="63" spans="1:13">
      <c r="A63" s="40" t="s">
        <v>88</v>
      </c>
      <c r="B63" s="39">
        <v>42066</v>
      </c>
      <c r="C63" s="40" t="s">
        <v>35</v>
      </c>
      <c r="D63" s="40" t="s">
        <v>17</v>
      </c>
      <c r="E63" s="40" t="s">
        <v>18</v>
      </c>
      <c r="F63" s="40" t="s">
        <v>18</v>
      </c>
      <c r="G63" s="40" t="s">
        <v>26</v>
      </c>
      <c r="H63" s="41">
        <v>2.5433241925567098</v>
      </c>
      <c r="I63" s="37">
        <f>HOUR(DAta!$H63)*60+MINUTE(DAta!$H63)</f>
        <v>782</v>
      </c>
      <c r="J63" s="40" t="s">
        <v>26</v>
      </c>
      <c r="K63" s="40">
        <v>1</v>
      </c>
      <c r="L63" s="39">
        <v>42066</v>
      </c>
      <c r="M63" s="40">
        <v>6</v>
      </c>
    </row>
    <row r="64" spans="1:13">
      <c r="A64" s="37" t="s">
        <v>89</v>
      </c>
      <c r="B64" s="36">
        <v>42067</v>
      </c>
      <c r="C64" s="37" t="s">
        <v>48</v>
      </c>
      <c r="D64" s="37" t="s">
        <v>33</v>
      </c>
      <c r="E64" s="37" t="s">
        <v>14</v>
      </c>
      <c r="F64" s="37" t="s">
        <v>14</v>
      </c>
      <c r="G64" s="37">
        <v>96</v>
      </c>
      <c r="H64" s="38">
        <v>2.5849908592233701</v>
      </c>
      <c r="I64" s="37">
        <f>HOUR(DAta!$H64)*60+MINUTE(DAta!$H64)</f>
        <v>842</v>
      </c>
      <c r="J64" s="37">
        <v>1</v>
      </c>
      <c r="K64" s="37">
        <v>1</v>
      </c>
      <c r="L64" s="36">
        <v>42067</v>
      </c>
      <c r="M64" s="37">
        <v>6</v>
      </c>
    </row>
    <row r="65" spans="1:13">
      <c r="A65" s="40" t="s">
        <v>90</v>
      </c>
      <c r="B65" s="39">
        <v>42068</v>
      </c>
      <c r="C65" s="40" t="s">
        <v>20</v>
      </c>
      <c r="D65" s="40" t="s">
        <v>33</v>
      </c>
      <c r="E65" s="40" t="s">
        <v>14</v>
      </c>
      <c r="F65" s="40" t="s">
        <v>14</v>
      </c>
      <c r="G65" s="40">
        <v>90</v>
      </c>
      <c r="H65" s="41">
        <v>2.6266575258900402</v>
      </c>
      <c r="I65" s="37">
        <f>HOUR(DAta!$H65)*60+MINUTE(DAta!$H65)</f>
        <v>902</v>
      </c>
      <c r="J65" s="40">
        <v>3</v>
      </c>
      <c r="K65" s="40">
        <v>1</v>
      </c>
      <c r="L65" s="39">
        <v>42068</v>
      </c>
      <c r="M65" s="40">
        <v>6</v>
      </c>
    </row>
    <row r="66" spans="1:13">
      <c r="A66" s="37" t="s">
        <v>91</v>
      </c>
      <c r="B66" s="36">
        <v>42069</v>
      </c>
      <c r="C66" s="37" t="s">
        <v>32</v>
      </c>
      <c r="D66" s="37" t="s">
        <v>13</v>
      </c>
      <c r="E66" s="37" t="s">
        <v>14</v>
      </c>
      <c r="F66" s="37" t="s">
        <v>14</v>
      </c>
      <c r="G66" s="37">
        <v>98</v>
      </c>
      <c r="H66" s="38">
        <v>2.6683241925567098</v>
      </c>
      <c r="I66" s="37">
        <f>HOUR(DAta!$H66)*60+MINUTE(DAta!$H66)</f>
        <v>962</v>
      </c>
      <c r="J66" s="37">
        <v>2</v>
      </c>
      <c r="K66" s="37">
        <v>1</v>
      </c>
      <c r="L66" s="36">
        <v>42069</v>
      </c>
      <c r="M66" s="37">
        <v>6</v>
      </c>
    </row>
    <row r="67" spans="1:13">
      <c r="A67" s="40" t="s">
        <v>92</v>
      </c>
      <c r="B67" s="39">
        <v>42070</v>
      </c>
      <c r="C67" s="40" t="s">
        <v>12</v>
      </c>
      <c r="D67" s="40" t="s">
        <v>17</v>
      </c>
      <c r="E67" s="40" t="s">
        <v>14</v>
      </c>
      <c r="F67" s="40" t="s">
        <v>18</v>
      </c>
      <c r="G67" s="40">
        <v>90</v>
      </c>
      <c r="H67" s="41">
        <v>2.7099908592233701</v>
      </c>
      <c r="I67" s="37">
        <f>HOUR(DAta!$H67)*60+MINUTE(DAta!$H67)</f>
        <v>1022</v>
      </c>
      <c r="J67" s="40">
        <v>4</v>
      </c>
      <c r="K67" s="40">
        <v>1</v>
      </c>
      <c r="L67" s="39">
        <v>42070</v>
      </c>
      <c r="M67" s="40">
        <v>6</v>
      </c>
    </row>
    <row r="68" spans="1:13">
      <c r="A68" s="37" t="s">
        <v>93</v>
      </c>
      <c r="B68" s="36">
        <v>42071</v>
      </c>
      <c r="C68" s="37" t="s">
        <v>32</v>
      </c>
      <c r="D68" s="37" t="s">
        <v>13</v>
      </c>
      <c r="E68" s="37" t="s">
        <v>14</v>
      </c>
      <c r="F68" s="37" t="s">
        <v>14</v>
      </c>
      <c r="G68" s="37">
        <v>98</v>
      </c>
      <c r="H68" s="38">
        <v>2.7516575258900402</v>
      </c>
      <c r="I68" s="37">
        <f>HOUR(DAta!$H68)*60+MINUTE(DAta!$H68)</f>
        <v>1082</v>
      </c>
      <c r="J68" s="37">
        <v>5</v>
      </c>
      <c r="K68" s="37">
        <v>1</v>
      </c>
      <c r="L68" s="36">
        <v>42071</v>
      </c>
      <c r="M68" s="37">
        <v>6</v>
      </c>
    </row>
    <row r="69" spans="1:13">
      <c r="A69" s="40" t="s">
        <v>94</v>
      </c>
      <c r="B69" s="39">
        <v>42072</v>
      </c>
      <c r="C69" s="40" t="s">
        <v>32</v>
      </c>
      <c r="D69" s="40" t="s">
        <v>13</v>
      </c>
      <c r="E69" s="40" t="s">
        <v>14</v>
      </c>
      <c r="F69" s="40" t="s">
        <v>14</v>
      </c>
      <c r="G69" s="40">
        <v>70</v>
      </c>
      <c r="H69" s="41">
        <v>2.7933241925567098</v>
      </c>
      <c r="I69" s="37">
        <f>HOUR(DAta!$H69)*60+MINUTE(DAta!$H69)</f>
        <v>1142</v>
      </c>
      <c r="J69" s="40">
        <v>5</v>
      </c>
      <c r="K69" s="40">
        <v>1</v>
      </c>
      <c r="L69" s="39">
        <v>42072</v>
      </c>
      <c r="M69" s="40">
        <v>6</v>
      </c>
    </row>
    <row r="70" spans="1:13">
      <c r="A70" s="37" t="s">
        <v>95</v>
      </c>
      <c r="B70" s="36">
        <v>42073</v>
      </c>
      <c r="C70" s="37" t="s">
        <v>12</v>
      </c>
      <c r="D70" s="37" t="s">
        <v>13</v>
      </c>
      <c r="E70" s="37" t="s">
        <v>14</v>
      </c>
      <c r="F70" s="37" t="s">
        <v>14</v>
      </c>
      <c r="G70" s="37">
        <v>69</v>
      </c>
      <c r="H70" s="38">
        <v>2.8349908592233701</v>
      </c>
      <c r="I70" s="37">
        <f>HOUR(DAta!$H70)*60+MINUTE(DAta!$H70)</f>
        <v>1202</v>
      </c>
      <c r="J70" s="37">
        <v>4</v>
      </c>
      <c r="K70" s="37">
        <v>1</v>
      </c>
      <c r="L70" s="36">
        <v>42073</v>
      </c>
      <c r="M70" s="37">
        <v>6</v>
      </c>
    </row>
    <row r="71" spans="1:13">
      <c r="A71" s="40" t="s">
        <v>96</v>
      </c>
      <c r="B71" s="39">
        <v>42074</v>
      </c>
      <c r="C71" s="40" t="s">
        <v>12</v>
      </c>
      <c r="D71" s="40" t="s">
        <v>30</v>
      </c>
      <c r="E71" s="40" t="s">
        <v>18</v>
      </c>
      <c r="F71" s="40" t="s">
        <v>18</v>
      </c>
      <c r="G71" s="40" t="s">
        <v>26</v>
      </c>
      <c r="H71" s="41">
        <v>2.8766575258900402</v>
      </c>
      <c r="I71" s="37">
        <f>HOUR(DAta!$H71)*60+MINUTE(DAta!$H71)</f>
        <v>1262</v>
      </c>
      <c r="J71" s="40" t="s">
        <v>26</v>
      </c>
      <c r="K71" s="40">
        <v>1</v>
      </c>
      <c r="L71" s="39">
        <v>42074</v>
      </c>
      <c r="M71" s="40">
        <v>6</v>
      </c>
    </row>
    <row r="72" spans="1:13">
      <c r="A72" s="37" t="s">
        <v>97</v>
      </c>
      <c r="B72" s="36">
        <v>42075</v>
      </c>
      <c r="C72" s="37" t="s">
        <v>35</v>
      </c>
      <c r="D72" s="37" t="s">
        <v>17</v>
      </c>
      <c r="E72" s="37" t="s">
        <v>14</v>
      </c>
      <c r="F72" s="37" t="s">
        <v>14</v>
      </c>
      <c r="G72" s="37">
        <v>120</v>
      </c>
      <c r="H72" s="38">
        <v>2.9183241925567098</v>
      </c>
      <c r="I72" s="37">
        <f>HOUR(DAta!$H72)*60+MINUTE(DAta!$H72)</f>
        <v>1322</v>
      </c>
      <c r="J72" s="37">
        <v>4</v>
      </c>
      <c r="K72" s="37">
        <v>1</v>
      </c>
      <c r="L72" s="36">
        <v>42075</v>
      </c>
      <c r="M72" s="37">
        <v>6</v>
      </c>
    </row>
    <row r="73" spans="1:13">
      <c r="A73" s="40" t="s">
        <v>98</v>
      </c>
      <c r="B73" s="39">
        <v>42076</v>
      </c>
      <c r="C73" s="40" t="s">
        <v>20</v>
      </c>
      <c r="D73" s="40" t="s">
        <v>30</v>
      </c>
      <c r="E73" s="40" t="s">
        <v>14</v>
      </c>
      <c r="F73" s="40" t="s">
        <v>14</v>
      </c>
      <c r="G73" s="40">
        <v>113</v>
      </c>
      <c r="H73" s="41">
        <v>2.9599908592233701</v>
      </c>
      <c r="I73" s="37">
        <f>HOUR(DAta!$H73)*60+MINUTE(DAta!$H73)</f>
        <v>1382</v>
      </c>
      <c r="J73" s="40">
        <v>5</v>
      </c>
      <c r="K73" s="40">
        <v>1</v>
      </c>
      <c r="L73" s="39">
        <v>42076</v>
      </c>
      <c r="M73" s="40">
        <v>6</v>
      </c>
    </row>
    <row r="74" spans="1:13">
      <c r="A74" s="37" t="s">
        <v>99</v>
      </c>
      <c r="B74" s="36">
        <v>42077</v>
      </c>
      <c r="C74" s="37" t="s">
        <v>22</v>
      </c>
      <c r="D74" s="37" t="s">
        <v>24</v>
      </c>
      <c r="E74" s="37" t="s">
        <v>14</v>
      </c>
      <c r="F74" s="37" t="s">
        <v>18</v>
      </c>
      <c r="G74" s="37">
        <v>10</v>
      </c>
      <c r="H74" s="38">
        <v>3.0016575258900402</v>
      </c>
      <c r="I74" s="37">
        <f>HOUR(DAta!$H74)*60+MINUTE(DAta!$H74)</f>
        <v>2</v>
      </c>
      <c r="J74" s="37">
        <v>5</v>
      </c>
      <c r="K74" s="37">
        <v>1</v>
      </c>
      <c r="L74" s="36">
        <v>42077</v>
      </c>
      <c r="M74" s="37">
        <v>6</v>
      </c>
    </row>
    <row r="75" spans="1:13">
      <c r="A75" s="40" t="s">
        <v>100</v>
      </c>
      <c r="B75" s="39">
        <v>42078</v>
      </c>
      <c r="C75" s="40" t="s">
        <v>16</v>
      </c>
      <c r="D75" s="40" t="s">
        <v>13</v>
      </c>
      <c r="E75" s="40" t="s">
        <v>14</v>
      </c>
      <c r="F75" s="40" t="s">
        <v>14</v>
      </c>
      <c r="G75" s="40">
        <v>122</v>
      </c>
      <c r="H75" s="41">
        <v>3.0433241925567098</v>
      </c>
      <c r="I75" s="37">
        <f>HOUR(DAta!$H75)*60+MINUTE(DAta!$H75)</f>
        <v>62</v>
      </c>
      <c r="J75" s="40">
        <v>1</v>
      </c>
      <c r="K75" s="40">
        <v>1</v>
      </c>
      <c r="L75" s="39">
        <v>42078</v>
      </c>
      <c r="M75" s="40">
        <v>6</v>
      </c>
    </row>
    <row r="76" spans="1:13">
      <c r="A76" s="37" t="s">
        <v>101</v>
      </c>
      <c r="B76" s="36">
        <v>42079</v>
      </c>
      <c r="C76" s="37" t="s">
        <v>20</v>
      </c>
      <c r="D76" s="37" t="s">
        <v>17</v>
      </c>
      <c r="E76" s="37" t="s">
        <v>14</v>
      </c>
      <c r="F76" s="37" t="s">
        <v>18</v>
      </c>
      <c r="G76" s="37">
        <v>125</v>
      </c>
      <c r="H76" s="38">
        <v>3.0849908592233701</v>
      </c>
      <c r="I76" s="37">
        <f>HOUR(DAta!$H76)*60+MINUTE(DAta!$H76)</f>
        <v>122</v>
      </c>
      <c r="J76" s="37">
        <v>3</v>
      </c>
      <c r="K76" s="37">
        <v>1</v>
      </c>
      <c r="L76" s="36">
        <v>42079</v>
      </c>
      <c r="M76" s="37">
        <v>6</v>
      </c>
    </row>
    <row r="77" spans="1:13">
      <c r="A77" s="40" t="s">
        <v>102</v>
      </c>
      <c r="B77" s="39">
        <v>42080</v>
      </c>
      <c r="C77" s="40" t="s">
        <v>12</v>
      </c>
      <c r="D77" s="40" t="s">
        <v>30</v>
      </c>
      <c r="E77" s="40" t="s">
        <v>18</v>
      </c>
      <c r="F77" s="40" t="s">
        <v>18</v>
      </c>
      <c r="G77" s="40" t="s">
        <v>26</v>
      </c>
      <c r="H77" s="41">
        <v>3.1266575258900402</v>
      </c>
      <c r="I77" s="37">
        <f>HOUR(DAta!$H77)*60+MINUTE(DAta!$H77)</f>
        <v>182</v>
      </c>
      <c r="J77" s="40" t="s">
        <v>26</v>
      </c>
      <c r="K77" s="40">
        <v>1</v>
      </c>
      <c r="L77" s="39">
        <v>42080</v>
      </c>
      <c r="M77" s="40">
        <v>6</v>
      </c>
    </row>
    <row r="78" spans="1:13">
      <c r="A78" s="37" t="s">
        <v>103</v>
      </c>
      <c r="B78" s="36">
        <v>42081</v>
      </c>
      <c r="C78" s="37" t="s">
        <v>39</v>
      </c>
      <c r="D78" s="37" t="s">
        <v>17</v>
      </c>
      <c r="E78" s="37" t="s">
        <v>14</v>
      </c>
      <c r="F78" s="37" t="s">
        <v>14</v>
      </c>
      <c r="G78" s="37">
        <v>33</v>
      </c>
      <c r="H78" s="38">
        <v>3.1683241925567098</v>
      </c>
      <c r="I78" s="37">
        <f>HOUR(DAta!$H78)*60+MINUTE(DAta!$H78)</f>
        <v>242</v>
      </c>
      <c r="J78" s="37">
        <v>2</v>
      </c>
      <c r="K78" s="37">
        <v>1</v>
      </c>
      <c r="L78" s="36">
        <v>42081</v>
      </c>
      <c r="M78" s="37">
        <v>6</v>
      </c>
    </row>
    <row r="79" spans="1:13">
      <c r="A79" s="40" t="s">
        <v>104</v>
      </c>
      <c r="B79" s="39">
        <v>42082</v>
      </c>
      <c r="C79" s="40" t="s">
        <v>48</v>
      </c>
      <c r="D79" s="40" t="s">
        <v>13</v>
      </c>
      <c r="E79" s="40" t="s">
        <v>14</v>
      </c>
      <c r="F79" s="40" t="s">
        <v>14</v>
      </c>
      <c r="G79" s="40">
        <v>51</v>
      </c>
      <c r="H79" s="41">
        <v>3.2099908592233701</v>
      </c>
      <c r="I79" s="37">
        <f>HOUR(DAta!$H79)*60+MINUTE(DAta!$H79)</f>
        <v>302</v>
      </c>
      <c r="J79" s="40">
        <v>2</v>
      </c>
      <c r="K79" s="40">
        <v>1</v>
      </c>
      <c r="L79" s="39">
        <v>42082</v>
      </c>
      <c r="M79" s="40">
        <v>6</v>
      </c>
    </row>
    <row r="80" spans="1:13">
      <c r="A80" s="37" t="s">
        <v>105</v>
      </c>
      <c r="B80" s="36">
        <v>42083</v>
      </c>
      <c r="C80" s="37" t="s">
        <v>16</v>
      </c>
      <c r="D80" s="37" t="s">
        <v>13</v>
      </c>
      <c r="E80" s="37" t="s">
        <v>14</v>
      </c>
      <c r="F80" s="37" t="s">
        <v>14</v>
      </c>
      <c r="G80" s="37">
        <v>58</v>
      </c>
      <c r="H80" s="38">
        <v>3.2516575258900402</v>
      </c>
      <c r="I80" s="37">
        <f>HOUR(DAta!$H80)*60+MINUTE(DAta!$H80)</f>
        <v>362</v>
      </c>
      <c r="J80" s="37">
        <v>3</v>
      </c>
      <c r="K80" s="37">
        <v>1</v>
      </c>
      <c r="L80" s="36">
        <v>42083</v>
      </c>
      <c r="M80" s="37">
        <v>6</v>
      </c>
    </row>
    <row r="81" spans="1:13">
      <c r="A81" s="40" t="s">
        <v>106</v>
      </c>
      <c r="B81" s="39">
        <v>42084</v>
      </c>
      <c r="C81" s="40" t="s">
        <v>48</v>
      </c>
      <c r="D81" s="40" t="s">
        <v>30</v>
      </c>
      <c r="E81" s="40" t="s">
        <v>14</v>
      </c>
      <c r="F81" s="40" t="s">
        <v>14</v>
      </c>
      <c r="G81" s="40">
        <v>121</v>
      </c>
      <c r="H81" s="41">
        <v>3.2933241925567098</v>
      </c>
      <c r="I81" s="37">
        <f>HOUR(DAta!$H81)*60+MINUTE(DAta!$H81)</f>
        <v>422</v>
      </c>
      <c r="J81" s="40">
        <v>5</v>
      </c>
      <c r="K81" s="40">
        <v>1</v>
      </c>
      <c r="L81" s="39">
        <v>42084</v>
      </c>
      <c r="M81" s="40">
        <v>6</v>
      </c>
    </row>
    <row r="82" spans="1:13">
      <c r="A82" s="37" t="s">
        <v>107</v>
      </c>
      <c r="B82" s="36">
        <v>42085</v>
      </c>
      <c r="C82" s="37" t="s">
        <v>12</v>
      </c>
      <c r="D82" s="37" t="s">
        <v>30</v>
      </c>
      <c r="E82" s="37" t="s">
        <v>14</v>
      </c>
      <c r="F82" s="37" t="s">
        <v>14</v>
      </c>
      <c r="G82" s="37">
        <v>118</v>
      </c>
      <c r="H82" s="38">
        <v>3.3349908592233701</v>
      </c>
      <c r="I82" s="37">
        <f>HOUR(DAta!$H82)*60+MINUTE(DAta!$H82)</f>
        <v>482</v>
      </c>
      <c r="J82" s="37">
        <v>4</v>
      </c>
      <c r="K82" s="37">
        <v>1</v>
      </c>
      <c r="L82" s="36">
        <v>42085</v>
      </c>
      <c r="M82" s="37">
        <v>6</v>
      </c>
    </row>
    <row r="83" spans="1:13">
      <c r="A83" s="40" t="s">
        <v>108</v>
      </c>
      <c r="B83" s="39">
        <v>42086</v>
      </c>
      <c r="C83" s="40" t="s">
        <v>22</v>
      </c>
      <c r="D83" s="40" t="s">
        <v>24</v>
      </c>
      <c r="E83" s="40" t="s">
        <v>14</v>
      </c>
      <c r="F83" s="40" t="s">
        <v>14</v>
      </c>
      <c r="G83" s="40">
        <v>52</v>
      </c>
      <c r="H83" s="41">
        <v>3.3766575258900402</v>
      </c>
      <c r="I83" s="37">
        <f>HOUR(DAta!$H83)*60+MINUTE(DAta!$H83)</f>
        <v>542</v>
      </c>
      <c r="J83" s="40">
        <v>4</v>
      </c>
      <c r="K83" s="40">
        <v>1</v>
      </c>
      <c r="L83" s="39">
        <v>42086</v>
      </c>
      <c r="M83" s="40">
        <v>6</v>
      </c>
    </row>
    <row r="84" spans="1:13">
      <c r="A84" s="37" t="s">
        <v>109</v>
      </c>
      <c r="B84" s="36">
        <v>42087</v>
      </c>
      <c r="C84" s="37" t="s">
        <v>20</v>
      </c>
      <c r="D84" s="37" t="s">
        <v>30</v>
      </c>
      <c r="E84" s="37" t="s">
        <v>14</v>
      </c>
      <c r="F84" s="37" t="s">
        <v>14</v>
      </c>
      <c r="G84" s="37">
        <v>55</v>
      </c>
      <c r="H84" s="38">
        <v>3.4183241925567098</v>
      </c>
      <c r="I84" s="37">
        <f>HOUR(DAta!$H84)*60+MINUTE(DAta!$H84)</f>
        <v>602</v>
      </c>
      <c r="J84" s="37">
        <v>3</v>
      </c>
      <c r="K84" s="37">
        <v>1</v>
      </c>
      <c r="L84" s="36">
        <v>42087</v>
      </c>
      <c r="M84" s="37">
        <v>6</v>
      </c>
    </row>
    <row r="85" spans="1:13">
      <c r="A85" s="40" t="s">
        <v>110</v>
      </c>
      <c r="B85" s="39">
        <v>42088</v>
      </c>
      <c r="C85" s="40" t="s">
        <v>48</v>
      </c>
      <c r="D85" s="40" t="s">
        <v>13</v>
      </c>
      <c r="E85" s="40" t="s">
        <v>14</v>
      </c>
      <c r="F85" s="40" t="s">
        <v>14</v>
      </c>
      <c r="G85" s="40">
        <v>68</v>
      </c>
      <c r="H85" s="41">
        <v>3.4599908592233701</v>
      </c>
      <c r="I85" s="37">
        <f>HOUR(DAta!$H85)*60+MINUTE(DAta!$H85)</f>
        <v>662</v>
      </c>
      <c r="J85" s="40">
        <v>4</v>
      </c>
      <c r="K85" s="40">
        <v>1</v>
      </c>
      <c r="L85" s="39">
        <v>42088</v>
      </c>
      <c r="M85" s="40">
        <v>6</v>
      </c>
    </row>
    <row r="86" spans="1:13">
      <c r="A86" s="37" t="s">
        <v>111</v>
      </c>
      <c r="B86" s="36">
        <v>42089</v>
      </c>
      <c r="C86" s="37" t="s">
        <v>16</v>
      </c>
      <c r="D86" s="37" t="s">
        <v>17</v>
      </c>
      <c r="E86" s="37" t="s">
        <v>14</v>
      </c>
      <c r="F86" s="37" t="s">
        <v>14</v>
      </c>
      <c r="G86" s="37">
        <v>106</v>
      </c>
      <c r="H86" s="38">
        <v>3.5016575258900402</v>
      </c>
      <c r="I86" s="37">
        <f>HOUR(DAta!$H86)*60+MINUTE(DAta!$H86)</f>
        <v>722</v>
      </c>
      <c r="J86" s="37">
        <v>5</v>
      </c>
      <c r="K86" s="37">
        <v>1</v>
      </c>
      <c r="L86" s="36">
        <v>42089</v>
      </c>
      <c r="M86" s="37">
        <v>6</v>
      </c>
    </row>
    <row r="87" spans="1:13">
      <c r="A87" s="40" t="s">
        <v>112</v>
      </c>
      <c r="B87" s="39">
        <v>42090</v>
      </c>
      <c r="C87" s="40" t="s">
        <v>39</v>
      </c>
      <c r="D87" s="40" t="s">
        <v>17</v>
      </c>
      <c r="E87" s="40" t="s">
        <v>14</v>
      </c>
      <c r="F87" s="40" t="s">
        <v>14</v>
      </c>
      <c r="G87" s="40">
        <v>32</v>
      </c>
      <c r="H87" s="41">
        <v>3.5433241925567098</v>
      </c>
      <c r="I87" s="37">
        <f>HOUR(DAta!$H87)*60+MINUTE(DAta!$H87)</f>
        <v>782</v>
      </c>
      <c r="J87" s="40">
        <v>3</v>
      </c>
      <c r="K87" s="40">
        <v>1</v>
      </c>
      <c r="L87" s="39">
        <v>42090</v>
      </c>
      <c r="M87" s="40">
        <v>6</v>
      </c>
    </row>
    <row r="88" spans="1:13">
      <c r="A88" s="37" t="s">
        <v>113</v>
      </c>
      <c r="B88" s="36">
        <v>42091</v>
      </c>
      <c r="C88" s="37" t="s">
        <v>32</v>
      </c>
      <c r="D88" s="37" t="s">
        <v>24</v>
      </c>
      <c r="E88" s="37" t="s">
        <v>18</v>
      </c>
      <c r="F88" s="37" t="s">
        <v>18</v>
      </c>
      <c r="G88" s="37" t="s">
        <v>26</v>
      </c>
      <c r="H88" s="38">
        <v>3.5849908592233701</v>
      </c>
      <c r="I88" s="37">
        <f>HOUR(DAta!$H88)*60+MINUTE(DAta!$H88)</f>
        <v>842</v>
      </c>
      <c r="J88" s="37" t="s">
        <v>26</v>
      </c>
      <c r="K88" s="37">
        <v>1</v>
      </c>
      <c r="L88" s="36">
        <v>42091</v>
      </c>
      <c r="M88" s="37">
        <v>6</v>
      </c>
    </row>
    <row r="89" spans="1:13">
      <c r="A89" s="40" t="s">
        <v>114</v>
      </c>
      <c r="B89" s="39">
        <v>42092</v>
      </c>
      <c r="C89" s="40" t="s">
        <v>39</v>
      </c>
      <c r="D89" s="40" t="s">
        <v>30</v>
      </c>
      <c r="E89" s="40" t="s">
        <v>14</v>
      </c>
      <c r="F89" s="40" t="s">
        <v>18</v>
      </c>
      <c r="G89" s="40">
        <v>45</v>
      </c>
      <c r="H89" s="41">
        <v>3.6266575258900402</v>
      </c>
      <c r="I89" s="37">
        <f>HOUR(DAta!$H89)*60+MINUTE(DAta!$H89)</f>
        <v>902</v>
      </c>
      <c r="J89" s="40">
        <v>4</v>
      </c>
      <c r="K89" s="40">
        <v>1</v>
      </c>
      <c r="L89" s="39">
        <v>42092</v>
      </c>
      <c r="M89" s="40">
        <v>6</v>
      </c>
    </row>
    <row r="90" spans="1:13">
      <c r="A90" s="37" t="s">
        <v>115</v>
      </c>
      <c r="B90" s="36">
        <v>42093</v>
      </c>
      <c r="C90" s="37" t="s">
        <v>35</v>
      </c>
      <c r="D90" s="37" t="s">
        <v>17</v>
      </c>
      <c r="E90" s="37" t="s">
        <v>14</v>
      </c>
      <c r="F90" s="37" t="s">
        <v>14</v>
      </c>
      <c r="G90" s="37">
        <v>119</v>
      </c>
      <c r="H90" s="38">
        <v>3.6683241925567098</v>
      </c>
      <c r="I90" s="37">
        <f>HOUR(DAta!$H90)*60+MINUTE(DAta!$H90)</f>
        <v>962</v>
      </c>
      <c r="J90" s="37">
        <v>4</v>
      </c>
      <c r="K90" s="37">
        <v>1</v>
      </c>
      <c r="L90" s="36">
        <v>42093</v>
      </c>
      <c r="M90" s="37">
        <v>6</v>
      </c>
    </row>
    <row r="91" spans="1:13">
      <c r="A91" s="40" t="s">
        <v>116</v>
      </c>
      <c r="B91" s="39">
        <v>42094</v>
      </c>
      <c r="C91" s="40" t="s">
        <v>48</v>
      </c>
      <c r="D91" s="40" t="s">
        <v>33</v>
      </c>
      <c r="E91" s="40" t="s">
        <v>18</v>
      </c>
      <c r="F91" s="40" t="s">
        <v>18</v>
      </c>
      <c r="G91" s="40" t="s">
        <v>26</v>
      </c>
      <c r="H91" s="41">
        <v>3.7099908592233701</v>
      </c>
      <c r="I91" s="37">
        <f>HOUR(DAta!$H91)*60+MINUTE(DAta!$H91)</f>
        <v>1022</v>
      </c>
      <c r="J91" s="40" t="s">
        <v>26</v>
      </c>
      <c r="K91" s="40">
        <v>1</v>
      </c>
      <c r="L91" s="39">
        <v>42094</v>
      </c>
      <c r="M91" s="40">
        <v>6</v>
      </c>
    </row>
    <row r="92" spans="1:13">
      <c r="A92" s="37" t="s">
        <v>117</v>
      </c>
      <c r="B92" s="36">
        <v>42095</v>
      </c>
      <c r="C92" s="37" t="s">
        <v>32</v>
      </c>
      <c r="D92" s="37" t="s">
        <v>13</v>
      </c>
      <c r="E92" s="37" t="s">
        <v>14</v>
      </c>
      <c r="F92" s="37" t="s">
        <v>14</v>
      </c>
      <c r="G92" s="37">
        <v>46</v>
      </c>
      <c r="H92" s="38">
        <v>3.7516575258900402</v>
      </c>
      <c r="I92" s="37">
        <f>HOUR(DAta!$H92)*60+MINUTE(DAta!$H92)</f>
        <v>1082</v>
      </c>
      <c r="J92" s="37">
        <v>1</v>
      </c>
      <c r="K92" s="37">
        <v>1</v>
      </c>
      <c r="L92" s="36">
        <v>42095</v>
      </c>
      <c r="M92" s="37">
        <v>6</v>
      </c>
    </row>
    <row r="93" spans="1:13">
      <c r="A93" s="40" t="s">
        <v>118</v>
      </c>
      <c r="B93" s="39">
        <v>42096</v>
      </c>
      <c r="C93" s="40" t="s">
        <v>20</v>
      </c>
      <c r="D93" s="40" t="s">
        <v>17</v>
      </c>
      <c r="E93" s="40" t="s">
        <v>14</v>
      </c>
      <c r="F93" s="40" t="s">
        <v>14</v>
      </c>
      <c r="G93" s="40">
        <v>101</v>
      </c>
      <c r="H93" s="41">
        <v>3.7933241925567098</v>
      </c>
      <c r="I93" s="37">
        <f>HOUR(DAta!$H93)*60+MINUTE(DAta!$H93)</f>
        <v>1142</v>
      </c>
      <c r="J93" s="40">
        <v>3</v>
      </c>
      <c r="K93" s="40">
        <v>1</v>
      </c>
      <c r="L93" s="39">
        <v>42096</v>
      </c>
      <c r="M93" s="40">
        <v>6</v>
      </c>
    </row>
    <row r="94" spans="1:13">
      <c r="A94" s="37" t="s">
        <v>119</v>
      </c>
      <c r="B94" s="36">
        <v>42097</v>
      </c>
      <c r="C94" s="37" t="s">
        <v>32</v>
      </c>
      <c r="D94" s="37" t="s">
        <v>17</v>
      </c>
      <c r="E94" s="37" t="s">
        <v>14</v>
      </c>
      <c r="F94" s="37" t="s">
        <v>14</v>
      </c>
      <c r="G94" s="37">
        <v>56</v>
      </c>
      <c r="H94" s="38">
        <v>3.8349908592233701</v>
      </c>
      <c r="I94" s="37">
        <f>HOUR(DAta!$H94)*60+MINUTE(DAta!$H94)</f>
        <v>1202</v>
      </c>
      <c r="J94" s="37">
        <v>3</v>
      </c>
      <c r="K94" s="37">
        <v>1</v>
      </c>
      <c r="L94" s="36">
        <v>42097</v>
      </c>
      <c r="M94" s="37">
        <v>6</v>
      </c>
    </row>
    <row r="95" spans="1:13">
      <c r="A95" s="40" t="s">
        <v>120</v>
      </c>
      <c r="B95" s="39">
        <v>42098</v>
      </c>
      <c r="C95" s="40" t="s">
        <v>16</v>
      </c>
      <c r="D95" s="40" t="s">
        <v>17</v>
      </c>
      <c r="E95" s="40" t="s">
        <v>14</v>
      </c>
      <c r="F95" s="40" t="s">
        <v>14</v>
      </c>
      <c r="G95" s="40">
        <v>80</v>
      </c>
      <c r="H95" s="41">
        <v>3.8766575258900402</v>
      </c>
      <c r="I95" s="37">
        <f>HOUR(DAta!$H95)*60+MINUTE(DAta!$H95)</f>
        <v>1262</v>
      </c>
      <c r="J95" s="40">
        <v>3</v>
      </c>
      <c r="K95" s="40">
        <v>1</v>
      </c>
      <c r="L95" s="39">
        <v>42098</v>
      </c>
      <c r="M95" s="40">
        <v>6</v>
      </c>
    </row>
    <row r="96" spans="1:13">
      <c r="A96" s="37" t="s">
        <v>121</v>
      </c>
      <c r="B96" s="36">
        <v>42099</v>
      </c>
      <c r="C96" s="37" t="s">
        <v>12</v>
      </c>
      <c r="D96" s="37" t="s">
        <v>33</v>
      </c>
      <c r="E96" s="37" t="s">
        <v>14</v>
      </c>
      <c r="F96" s="37" t="s">
        <v>14</v>
      </c>
      <c r="G96" s="37">
        <v>24</v>
      </c>
      <c r="H96" s="38">
        <v>3.9183241925567098</v>
      </c>
      <c r="I96" s="37">
        <f>HOUR(DAta!$H96)*60+MINUTE(DAta!$H96)</f>
        <v>1322</v>
      </c>
      <c r="J96" s="37">
        <v>3</v>
      </c>
      <c r="K96" s="37">
        <v>1</v>
      </c>
      <c r="L96" s="36">
        <v>42099</v>
      </c>
      <c r="M96" s="37">
        <v>6</v>
      </c>
    </row>
    <row r="97" spans="1:13">
      <c r="A97" s="40" t="s">
        <v>122</v>
      </c>
      <c r="B97" s="39">
        <v>42100</v>
      </c>
      <c r="C97" s="40" t="s">
        <v>20</v>
      </c>
      <c r="D97" s="40" t="s">
        <v>24</v>
      </c>
      <c r="E97" s="40" t="s">
        <v>14</v>
      </c>
      <c r="F97" s="40" t="s">
        <v>14</v>
      </c>
      <c r="G97" s="40">
        <v>113</v>
      </c>
      <c r="H97" s="41">
        <v>3.9599908592233701</v>
      </c>
      <c r="I97" s="37">
        <f>HOUR(DAta!$H97)*60+MINUTE(DAta!$H97)</f>
        <v>1382</v>
      </c>
      <c r="J97" s="40">
        <v>2</v>
      </c>
      <c r="K97" s="40">
        <v>1</v>
      </c>
      <c r="L97" s="39">
        <v>42100</v>
      </c>
      <c r="M97" s="40">
        <v>6</v>
      </c>
    </row>
    <row r="98" spans="1:13">
      <c r="A98" s="37" t="s">
        <v>123</v>
      </c>
      <c r="B98" s="36">
        <v>42101</v>
      </c>
      <c r="C98" s="37" t="s">
        <v>22</v>
      </c>
      <c r="D98" s="37" t="s">
        <v>13</v>
      </c>
      <c r="E98" s="37" t="s">
        <v>14</v>
      </c>
      <c r="F98" s="37" t="s">
        <v>14</v>
      </c>
      <c r="G98" s="37">
        <v>19</v>
      </c>
      <c r="H98" s="38">
        <v>4.0016575258900398</v>
      </c>
      <c r="I98" s="37">
        <f>HOUR(DAta!$H98)*60+MINUTE(DAta!$H98)</f>
        <v>2</v>
      </c>
      <c r="J98" s="37">
        <v>4</v>
      </c>
      <c r="K98" s="37">
        <v>1</v>
      </c>
      <c r="L98" s="36">
        <v>42101</v>
      </c>
      <c r="M98" s="37">
        <v>6</v>
      </c>
    </row>
    <row r="99" spans="1:13">
      <c r="A99" s="40" t="s">
        <v>124</v>
      </c>
      <c r="B99" s="39">
        <v>42102</v>
      </c>
      <c r="C99" s="40" t="s">
        <v>39</v>
      </c>
      <c r="D99" s="40" t="s">
        <v>33</v>
      </c>
      <c r="E99" s="40" t="s">
        <v>18</v>
      </c>
      <c r="F99" s="40" t="s">
        <v>18</v>
      </c>
      <c r="G99" s="40" t="s">
        <v>26</v>
      </c>
      <c r="H99" s="41">
        <v>4.0433241925567103</v>
      </c>
      <c r="I99" s="37">
        <f>HOUR(DAta!$H99)*60+MINUTE(DAta!$H99)</f>
        <v>62</v>
      </c>
      <c r="J99" s="40" t="s">
        <v>26</v>
      </c>
      <c r="K99" s="40">
        <v>1</v>
      </c>
      <c r="L99" s="39">
        <v>42102</v>
      </c>
      <c r="M99" s="40">
        <v>6</v>
      </c>
    </row>
    <row r="100" spans="1:13">
      <c r="A100" s="37" t="s">
        <v>125</v>
      </c>
      <c r="B100" s="36">
        <v>42103</v>
      </c>
      <c r="C100" s="37" t="s">
        <v>48</v>
      </c>
      <c r="D100" s="37" t="s">
        <v>13</v>
      </c>
      <c r="E100" s="37" t="s">
        <v>14</v>
      </c>
      <c r="F100" s="37" t="s">
        <v>14</v>
      </c>
      <c r="G100" s="37">
        <v>45</v>
      </c>
      <c r="H100" s="38">
        <v>4.0849908592233701</v>
      </c>
      <c r="I100" s="37">
        <f>HOUR(DAta!$H100)*60+MINUTE(DAta!$H100)</f>
        <v>122</v>
      </c>
      <c r="J100" s="37">
        <v>3</v>
      </c>
      <c r="K100" s="37">
        <v>1</v>
      </c>
      <c r="L100" s="36">
        <v>42103</v>
      </c>
      <c r="M100" s="37">
        <v>6</v>
      </c>
    </row>
    <row r="101" spans="1:13">
      <c r="A101" s="40" t="s">
        <v>126</v>
      </c>
      <c r="B101" s="39">
        <v>42104</v>
      </c>
      <c r="C101" s="40" t="s">
        <v>12</v>
      </c>
      <c r="D101" s="40" t="s">
        <v>17</v>
      </c>
      <c r="E101" s="40" t="s">
        <v>14</v>
      </c>
      <c r="F101" s="40" t="s">
        <v>14</v>
      </c>
      <c r="G101" s="40">
        <v>95</v>
      </c>
      <c r="H101" s="41">
        <v>4.1266575258900398</v>
      </c>
      <c r="I101" s="37">
        <f>HOUR(DAta!$H101)*60+MINUTE(DAta!$H101)</f>
        <v>182</v>
      </c>
      <c r="J101" s="40">
        <v>1</v>
      </c>
      <c r="K101" s="40">
        <v>1</v>
      </c>
      <c r="L101" s="39">
        <v>42104</v>
      </c>
      <c r="M101" s="40">
        <v>6</v>
      </c>
    </row>
    <row r="102" spans="1:13">
      <c r="A102" s="37" t="s">
        <v>127</v>
      </c>
      <c r="B102" s="36">
        <v>42105</v>
      </c>
      <c r="C102" s="37" t="s">
        <v>16</v>
      </c>
      <c r="D102" s="37" t="s">
        <v>17</v>
      </c>
      <c r="E102" s="37" t="s">
        <v>18</v>
      </c>
      <c r="F102" s="37" t="s">
        <v>18</v>
      </c>
      <c r="G102" s="37" t="s">
        <v>26</v>
      </c>
      <c r="H102" s="38">
        <v>4.1683241925567103</v>
      </c>
      <c r="I102" s="37">
        <f>HOUR(DAta!$H102)*60+MINUTE(DAta!$H102)</f>
        <v>242</v>
      </c>
      <c r="J102" s="37" t="s">
        <v>26</v>
      </c>
      <c r="K102" s="37">
        <v>1</v>
      </c>
      <c r="L102" s="36">
        <v>42105</v>
      </c>
      <c r="M102" s="37">
        <v>6</v>
      </c>
    </row>
    <row r="103" spans="1:13">
      <c r="A103" s="40" t="s">
        <v>128</v>
      </c>
      <c r="B103" s="39">
        <v>42106</v>
      </c>
      <c r="C103" s="40" t="s">
        <v>39</v>
      </c>
      <c r="D103" s="40" t="s">
        <v>17</v>
      </c>
      <c r="E103" s="40" t="s">
        <v>14</v>
      </c>
      <c r="F103" s="40" t="s">
        <v>18</v>
      </c>
      <c r="G103" s="40">
        <v>79</v>
      </c>
      <c r="H103" s="41">
        <v>4.2099908592233701</v>
      </c>
      <c r="I103" s="37">
        <f>HOUR(DAta!$H103)*60+MINUTE(DAta!$H103)</f>
        <v>302</v>
      </c>
      <c r="J103" s="40">
        <v>1</v>
      </c>
      <c r="K103" s="40">
        <v>1</v>
      </c>
      <c r="L103" s="39">
        <v>42106</v>
      </c>
      <c r="M103" s="40">
        <v>6</v>
      </c>
    </row>
    <row r="104" spans="1:13">
      <c r="A104" s="37" t="s">
        <v>129</v>
      </c>
      <c r="B104" s="36">
        <v>42107</v>
      </c>
      <c r="C104" s="37" t="s">
        <v>12</v>
      </c>
      <c r="D104" s="37" t="s">
        <v>24</v>
      </c>
      <c r="E104" s="37" t="s">
        <v>14</v>
      </c>
      <c r="F104" s="37" t="s">
        <v>14</v>
      </c>
      <c r="G104" s="37">
        <v>22</v>
      </c>
      <c r="H104" s="38">
        <v>4.2516575258900398</v>
      </c>
      <c r="I104" s="37">
        <f>HOUR(DAta!$H104)*60+MINUTE(DAta!$H104)</f>
        <v>362</v>
      </c>
      <c r="J104" s="37">
        <v>2</v>
      </c>
      <c r="K104" s="37">
        <v>1</v>
      </c>
      <c r="L104" s="36">
        <v>42107</v>
      </c>
      <c r="M104" s="37">
        <v>6</v>
      </c>
    </row>
    <row r="105" spans="1:13">
      <c r="A105" s="40" t="s">
        <v>130</v>
      </c>
      <c r="B105" s="39">
        <v>42108</v>
      </c>
      <c r="C105" s="40" t="s">
        <v>39</v>
      </c>
      <c r="D105" s="40" t="s">
        <v>13</v>
      </c>
      <c r="E105" s="40" t="s">
        <v>14</v>
      </c>
      <c r="F105" s="40" t="s">
        <v>14</v>
      </c>
      <c r="G105" s="40">
        <v>38</v>
      </c>
      <c r="H105" s="41">
        <v>4.2933241925567103</v>
      </c>
      <c r="I105" s="37">
        <f>HOUR(DAta!$H105)*60+MINUTE(DAta!$H105)</f>
        <v>422</v>
      </c>
      <c r="J105" s="40">
        <v>1</v>
      </c>
      <c r="K105" s="40">
        <v>1</v>
      </c>
      <c r="L105" s="39">
        <v>42108</v>
      </c>
      <c r="M105" s="40">
        <v>6</v>
      </c>
    </row>
    <row r="106" spans="1:13">
      <c r="A106" s="37" t="s">
        <v>131</v>
      </c>
      <c r="B106" s="36">
        <v>42109</v>
      </c>
      <c r="C106" s="37" t="s">
        <v>16</v>
      </c>
      <c r="D106" s="37" t="s">
        <v>17</v>
      </c>
      <c r="E106" s="37" t="s">
        <v>14</v>
      </c>
      <c r="F106" s="37" t="s">
        <v>14</v>
      </c>
      <c r="G106" s="37">
        <v>112</v>
      </c>
      <c r="H106" s="38">
        <v>4.3349908592233701</v>
      </c>
      <c r="I106" s="37">
        <f>HOUR(DAta!$H106)*60+MINUTE(DAta!$H106)</f>
        <v>482</v>
      </c>
      <c r="J106" s="37">
        <v>5</v>
      </c>
      <c r="K106" s="37">
        <v>1</v>
      </c>
      <c r="L106" s="36">
        <v>42109</v>
      </c>
      <c r="M106" s="37">
        <v>6</v>
      </c>
    </row>
    <row r="107" spans="1:13">
      <c r="A107" s="40" t="s">
        <v>132</v>
      </c>
      <c r="B107" s="39">
        <v>42110</v>
      </c>
      <c r="C107" s="40" t="s">
        <v>16</v>
      </c>
      <c r="D107" s="40" t="s">
        <v>24</v>
      </c>
      <c r="E107" s="40" t="s">
        <v>14</v>
      </c>
      <c r="F107" s="40" t="s">
        <v>14</v>
      </c>
      <c r="G107" s="40">
        <v>65</v>
      </c>
      <c r="H107" s="41">
        <v>4.3766575258900398</v>
      </c>
      <c r="I107" s="37">
        <f>HOUR(DAta!$H107)*60+MINUTE(DAta!$H107)</f>
        <v>542</v>
      </c>
      <c r="J107" s="40">
        <v>3</v>
      </c>
      <c r="K107" s="40">
        <v>1</v>
      </c>
      <c r="L107" s="39">
        <v>42110</v>
      </c>
      <c r="M107" s="40">
        <v>6</v>
      </c>
    </row>
    <row r="108" spans="1:13">
      <c r="A108" s="37" t="s">
        <v>133</v>
      </c>
      <c r="B108" s="36">
        <v>42111</v>
      </c>
      <c r="C108" s="37" t="s">
        <v>35</v>
      </c>
      <c r="D108" s="37" t="s">
        <v>33</v>
      </c>
      <c r="E108" s="37" t="s">
        <v>18</v>
      </c>
      <c r="F108" s="37" t="s">
        <v>18</v>
      </c>
      <c r="G108" s="37" t="s">
        <v>26</v>
      </c>
      <c r="H108" s="38">
        <v>4.4183241925567103</v>
      </c>
      <c r="I108" s="37">
        <f>HOUR(DAta!$H108)*60+MINUTE(DAta!$H108)</f>
        <v>602</v>
      </c>
      <c r="J108" s="37" t="s">
        <v>26</v>
      </c>
      <c r="K108" s="37">
        <v>1</v>
      </c>
      <c r="L108" s="36">
        <v>42111</v>
      </c>
      <c r="M108" s="37">
        <v>6</v>
      </c>
    </row>
    <row r="109" spans="1:13">
      <c r="A109" s="40" t="s">
        <v>134</v>
      </c>
      <c r="B109" s="39">
        <v>42112</v>
      </c>
      <c r="C109" s="40" t="s">
        <v>16</v>
      </c>
      <c r="D109" s="40" t="s">
        <v>13</v>
      </c>
      <c r="E109" s="40" t="s">
        <v>14</v>
      </c>
      <c r="F109" s="40" t="s">
        <v>18</v>
      </c>
      <c r="G109" s="40">
        <v>55</v>
      </c>
      <c r="H109" s="41">
        <v>4.4599908592233701</v>
      </c>
      <c r="I109" s="37">
        <f>HOUR(DAta!$H109)*60+MINUTE(DAta!$H109)</f>
        <v>662</v>
      </c>
      <c r="J109" s="40">
        <v>1</v>
      </c>
      <c r="K109" s="40">
        <v>1</v>
      </c>
      <c r="L109" s="39">
        <v>42112</v>
      </c>
      <c r="M109" s="40">
        <v>6</v>
      </c>
    </row>
    <row r="110" spans="1:13">
      <c r="A110" s="37" t="s">
        <v>135</v>
      </c>
      <c r="B110" s="36">
        <v>42113</v>
      </c>
      <c r="C110" s="37" t="s">
        <v>20</v>
      </c>
      <c r="D110" s="37" t="s">
        <v>30</v>
      </c>
      <c r="E110" s="37" t="s">
        <v>18</v>
      </c>
      <c r="F110" s="37" t="s">
        <v>18</v>
      </c>
      <c r="G110" s="37" t="s">
        <v>26</v>
      </c>
      <c r="H110" s="38">
        <v>4.5016575258900398</v>
      </c>
      <c r="I110" s="37">
        <f>HOUR(DAta!$H110)*60+MINUTE(DAta!$H110)</f>
        <v>722</v>
      </c>
      <c r="J110" s="37" t="s">
        <v>26</v>
      </c>
      <c r="K110" s="37">
        <v>1</v>
      </c>
      <c r="L110" s="36">
        <v>42113</v>
      </c>
      <c r="M110" s="37">
        <v>6</v>
      </c>
    </row>
    <row r="111" spans="1:13">
      <c r="A111" s="40" t="s">
        <v>136</v>
      </c>
      <c r="B111" s="39">
        <v>42114</v>
      </c>
      <c r="C111" s="40" t="s">
        <v>35</v>
      </c>
      <c r="D111" s="40" t="s">
        <v>33</v>
      </c>
      <c r="E111" s="40" t="s">
        <v>14</v>
      </c>
      <c r="F111" s="40" t="s">
        <v>14</v>
      </c>
      <c r="G111" s="40">
        <v>19</v>
      </c>
      <c r="H111" s="41">
        <v>4.5433241925567103</v>
      </c>
      <c r="I111" s="37">
        <f>HOUR(DAta!$H111)*60+MINUTE(DAta!$H111)</f>
        <v>782</v>
      </c>
      <c r="J111" s="40">
        <v>2</v>
      </c>
      <c r="K111" s="40">
        <v>1</v>
      </c>
      <c r="L111" s="39">
        <v>42114</v>
      </c>
      <c r="M111" s="40">
        <v>6</v>
      </c>
    </row>
    <row r="112" spans="1:13">
      <c r="A112" s="37" t="s">
        <v>137</v>
      </c>
      <c r="B112" s="36">
        <v>42115</v>
      </c>
      <c r="C112" s="37" t="s">
        <v>16</v>
      </c>
      <c r="D112" s="37" t="s">
        <v>17</v>
      </c>
      <c r="E112" s="37" t="s">
        <v>14</v>
      </c>
      <c r="F112" s="37" t="s">
        <v>14</v>
      </c>
      <c r="G112" s="37">
        <v>53</v>
      </c>
      <c r="H112" s="38">
        <v>4.5849908592233701</v>
      </c>
      <c r="I112" s="37">
        <f>HOUR(DAta!$H112)*60+MINUTE(DAta!$H112)</f>
        <v>842</v>
      </c>
      <c r="J112" s="37">
        <v>3</v>
      </c>
      <c r="K112" s="37">
        <v>1</v>
      </c>
      <c r="L112" s="36">
        <v>42115</v>
      </c>
      <c r="M112" s="37">
        <v>6</v>
      </c>
    </row>
    <row r="113" spans="1:13">
      <c r="A113" s="40" t="s">
        <v>138</v>
      </c>
      <c r="B113" s="39">
        <v>42116</v>
      </c>
      <c r="C113" s="40" t="s">
        <v>12</v>
      </c>
      <c r="D113" s="40" t="s">
        <v>17</v>
      </c>
      <c r="E113" s="40" t="s">
        <v>14</v>
      </c>
      <c r="F113" s="40" t="s">
        <v>14</v>
      </c>
      <c r="G113" s="40">
        <v>24</v>
      </c>
      <c r="H113" s="41">
        <v>4.6266575258900398</v>
      </c>
      <c r="I113" s="37">
        <f>HOUR(DAta!$H113)*60+MINUTE(DAta!$H113)</f>
        <v>902</v>
      </c>
      <c r="J113" s="40">
        <v>5</v>
      </c>
      <c r="K113" s="40">
        <v>1</v>
      </c>
      <c r="L113" s="39">
        <v>42116</v>
      </c>
      <c r="M113" s="40">
        <v>6</v>
      </c>
    </row>
    <row r="114" spans="1:13">
      <c r="A114" s="37" t="s">
        <v>139</v>
      </c>
      <c r="B114" s="36">
        <v>42117</v>
      </c>
      <c r="C114" s="37" t="s">
        <v>39</v>
      </c>
      <c r="D114" s="37" t="s">
        <v>33</v>
      </c>
      <c r="E114" s="37" t="s">
        <v>14</v>
      </c>
      <c r="F114" s="37" t="s">
        <v>14</v>
      </c>
      <c r="G114" s="37">
        <v>73</v>
      </c>
      <c r="H114" s="38">
        <v>4.6683241925567103</v>
      </c>
      <c r="I114" s="37">
        <f>HOUR(DAta!$H114)*60+MINUTE(DAta!$H114)</f>
        <v>962</v>
      </c>
      <c r="J114" s="37">
        <v>3</v>
      </c>
      <c r="K114" s="37">
        <v>1</v>
      </c>
      <c r="L114" s="36">
        <v>42117</v>
      </c>
      <c r="M114" s="37">
        <v>6</v>
      </c>
    </row>
    <row r="115" spans="1:13">
      <c r="A115" s="40" t="s">
        <v>140</v>
      </c>
      <c r="B115" s="39">
        <v>42118</v>
      </c>
      <c r="C115" s="40" t="s">
        <v>20</v>
      </c>
      <c r="D115" s="40" t="s">
        <v>17</v>
      </c>
      <c r="E115" s="40" t="s">
        <v>18</v>
      </c>
      <c r="F115" s="40" t="s">
        <v>18</v>
      </c>
      <c r="G115" s="40" t="s">
        <v>26</v>
      </c>
      <c r="H115" s="41">
        <v>4.7099908592233701</v>
      </c>
      <c r="I115" s="37">
        <f>HOUR(DAta!$H115)*60+MINUTE(DAta!$H115)</f>
        <v>1022</v>
      </c>
      <c r="J115" s="40" t="s">
        <v>26</v>
      </c>
      <c r="K115" s="40">
        <v>1</v>
      </c>
      <c r="L115" s="39">
        <v>42118</v>
      </c>
      <c r="M115" s="40">
        <v>6</v>
      </c>
    </row>
    <row r="116" spans="1:13">
      <c r="A116" s="37" t="s">
        <v>141</v>
      </c>
      <c r="B116" s="36">
        <v>42119</v>
      </c>
      <c r="C116" s="37" t="s">
        <v>32</v>
      </c>
      <c r="D116" s="37" t="s">
        <v>17</v>
      </c>
      <c r="E116" s="37" t="s">
        <v>14</v>
      </c>
      <c r="F116" s="37" t="s">
        <v>14</v>
      </c>
      <c r="G116" s="37">
        <v>55</v>
      </c>
      <c r="H116" s="38">
        <v>4.7516575258900398</v>
      </c>
      <c r="I116" s="37">
        <f>HOUR(DAta!$H116)*60+MINUTE(DAta!$H116)</f>
        <v>1082</v>
      </c>
      <c r="J116" s="37">
        <v>5</v>
      </c>
      <c r="K116" s="37">
        <v>1</v>
      </c>
      <c r="L116" s="36">
        <v>42119</v>
      </c>
      <c r="M116" s="37">
        <v>6</v>
      </c>
    </row>
    <row r="117" spans="1:13">
      <c r="A117" s="40" t="s">
        <v>142</v>
      </c>
      <c r="B117" s="39">
        <v>42120</v>
      </c>
      <c r="C117" s="40" t="s">
        <v>22</v>
      </c>
      <c r="D117" s="40" t="s">
        <v>24</v>
      </c>
      <c r="E117" s="40" t="s">
        <v>18</v>
      </c>
      <c r="F117" s="40" t="s">
        <v>18</v>
      </c>
      <c r="G117" s="40" t="s">
        <v>26</v>
      </c>
      <c r="H117" s="41">
        <v>4.7933241925567103</v>
      </c>
      <c r="I117" s="37">
        <f>HOUR(DAta!$H117)*60+MINUTE(DAta!$H117)</f>
        <v>1142</v>
      </c>
      <c r="J117" s="40" t="s">
        <v>26</v>
      </c>
      <c r="K117" s="40">
        <v>1</v>
      </c>
      <c r="L117" s="39">
        <v>42120</v>
      </c>
      <c r="M117" s="40">
        <v>6</v>
      </c>
    </row>
    <row r="118" spans="1:13">
      <c r="A118" s="37" t="s">
        <v>143</v>
      </c>
      <c r="B118" s="36">
        <v>42121</v>
      </c>
      <c r="C118" s="37" t="s">
        <v>12</v>
      </c>
      <c r="D118" s="37" t="s">
        <v>33</v>
      </c>
      <c r="E118" s="37" t="s">
        <v>18</v>
      </c>
      <c r="F118" s="37" t="s">
        <v>18</v>
      </c>
      <c r="G118" s="37" t="s">
        <v>26</v>
      </c>
      <c r="H118" s="38">
        <v>4.8349908592233701</v>
      </c>
      <c r="I118" s="37">
        <f>HOUR(DAta!$H118)*60+MINUTE(DAta!$H118)</f>
        <v>1202</v>
      </c>
      <c r="J118" s="37" t="s">
        <v>26</v>
      </c>
      <c r="K118" s="37">
        <v>1</v>
      </c>
      <c r="L118" s="36">
        <v>42121</v>
      </c>
      <c r="M118" s="37">
        <v>6</v>
      </c>
    </row>
    <row r="119" spans="1:13">
      <c r="A119" s="40" t="s">
        <v>144</v>
      </c>
      <c r="B119" s="39">
        <v>42122</v>
      </c>
      <c r="C119" s="40" t="s">
        <v>39</v>
      </c>
      <c r="D119" s="40" t="s">
        <v>33</v>
      </c>
      <c r="E119" s="40" t="s">
        <v>14</v>
      </c>
      <c r="F119" s="40" t="s">
        <v>14</v>
      </c>
      <c r="G119" s="40">
        <v>23</v>
      </c>
      <c r="H119" s="41">
        <v>4.8766575258900398</v>
      </c>
      <c r="I119" s="37">
        <f>HOUR(DAta!$H119)*60+MINUTE(DAta!$H119)</f>
        <v>1262</v>
      </c>
      <c r="J119" s="40">
        <v>4</v>
      </c>
      <c r="K119" s="40">
        <v>1</v>
      </c>
      <c r="L119" s="39">
        <v>42122</v>
      </c>
      <c r="M119" s="40">
        <v>6</v>
      </c>
    </row>
    <row r="120" spans="1:13">
      <c r="A120" s="37" t="s">
        <v>145</v>
      </c>
      <c r="B120" s="36">
        <v>42123</v>
      </c>
      <c r="C120" s="37" t="s">
        <v>48</v>
      </c>
      <c r="D120" s="37" t="s">
        <v>24</v>
      </c>
      <c r="E120" s="37" t="s">
        <v>14</v>
      </c>
      <c r="F120" s="37" t="s">
        <v>18</v>
      </c>
      <c r="G120" s="37">
        <v>124</v>
      </c>
      <c r="H120" s="38">
        <v>4.9183241925567103</v>
      </c>
      <c r="I120" s="37">
        <f>HOUR(DAta!$H120)*60+MINUTE(DAta!$H120)</f>
        <v>1322</v>
      </c>
      <c r="J120" s="37">
        <v>5</v>
      </c>
      <c r="K120" s="37">
        <v>1</v>
      </c>
      <c r="L120" s="36">
        <v>42123</v>
      </c>
      <c r="M120" s="37">
        <v>7</v>
      </c>
    </row>
    <row r="121" spans="1:13">
      <c r="A121" s="40" t="s">
        <v>146</v>
      </c>
      <c r="B121" s="39">
        <v>42124</v>
      </c>
      <c r="C121" s="40" t="s">
        <v>48</v>
      </c>
      <c r="D121" s="40" t="s">
        <v>13</v>
      </c>
      <c r="E121" s="40" t="s">
        <v>18</v>
      </c>
      <c r="F121" s="40" t="s">
        <v>18</v>
      </c>
      <c r="G121" s="40" t="s">
        <v>26</v>
      </c>
      <c r="H121" s="41">
        <v>4.9599908592233701</v>
      </c>
      <c r="I121" s="37">
        <f>HOUR(DAta!$H121)*60+MINUTE(DAta!$H121)</f>
        <v>1382</v>
      </c>
      <c r="J121" s="40" t="s">
        <v>26</v>
      </c>
      <c r="K121" s="40">
        <v>1</v>
      </c>
      <c r="L121" s="39">
        <v>42124</v>
      </c>
      <c r="M121" s="40">
        <v>7</v>
      </c>
    </row>
    <row r="122" spans="1:13">
      <c r="A122" s="37" t="s">
        <v>147</v>
      </c>
      <c r="B122" s="36">
        <v>42125</v>
      </c>
      <c r="C122" s="37" t="s">
        <v>48</v>
      </c>
      <c r="D122" s="37" t="s">
        <v>17</v>
      </c>
      <c r="E122" s="37" t="s">
        <v>14</v>
      </c>
      <c r="F122" s="37" t="s">
        <v>14</v>
      </c>
      <c r="G122" s="37">
        <v>103</v>
      </c>
      <c r="H122" s="38">
        <v>5.0016575258900398</v>
      </c>
      <c r="I122" s="37">
        <f>HOUR(DAta!$H122)*60+MINUTE(DAta!$H122)</f>
        <v>2</v>
      </c>
      <c r="J122" s="37">
        <v>4</v>
      </c>
      <c r="K122" s="37">
        <v>1</v>
      </c>
      <c r="L122" s="36">
        <v>42125</v>
      </c>
      <c r="M122" s="37">
        <v>7</v>
      </c>
    </row>
    <row r="123" spans="1:13">
      <c r="A123" s="40" t="s">
        <v>148</v>
      </c>
      <c r="B123" s="39">
        <v>42126</v>
      </c>
      <c r="C123" s="40" t="s">
        <v>39</v>
      </c>
      <c r="D123" s="40" t="s">
        <v>13</v>
      </c>
      <c r="E123" s="40" t="s">
        <v>14</v>
      </c>
      <c r="F123" s="40" t="s">
        <v>14</v>
      </c>
      <c r="G123" s="40">
        <v>69</v>
      </c>
      <c r="H123" s="41">
        <v>5.0433241925567103</v>
      </c>
      <c r="I123" s="37">
        <f>HOUR(DAta!$H123)*60+MINUTE(DAta!$H123)</f>
        <v>62</v>
      </c>
      <c r="J123" s="40">
        <v>4</v>
      </c>
      <c r="K123" s="40">
        <v>1</v>
      </c>
      <c r="L123" s="39">
        <v>42126</v>
      </c>
      <c r="M123" s="40">
        <v>7</v>
      </c>
    </row>
    <row r="124" spans="1:13">
      <c r="A124" s="37" t="s">
        <v>149</v>
      </c>
      <c r="B124" s="36">
        <v>42127</v>
      </c>
      <c r="C124" s="37" t="s">
        <v>35</v>
      </c>
      <c r="D124" s="37" t="s">
        <v>33</v>
      </c>
      <c r="E124" s="37" t="s">
        <v>14</v>
      </c>
      <c r="F124" s="37" t="s">
        <v>14</v>
      </c>
      <c r="G124" s="37">
        <v>78</v>
      </c>
      <c r="H124" s="38">
        <v>5.0849908592233701</v>
      </c>
      <c r="I124" s="37">
        <f>HOUR(DAta!$H124)*60+MINUTE(DAta!$H124)</f>
        <v>122</v>
      </c>
      <c r="J124" s="37">
        <v>3</v>
      </c>
      <c r="K124" s="37">
        <v>1</v>
      </c>
      <c r="L124" s="36">
        <v>42127</v>
      </c>
      <c r="M124" s="37">
        <v>7</v>
      </c>
    </row>
    <row r="125" spans="1:13">
      <c r="A125" s="40" t="s">
        <v>150</v>
      </c>
      <c r="B125" s="39">
        <v>42128</v>
      </c>
      <c r="C125" s="40" t="s">
        <v>39</v>
      </c>
      <c r="D125" s="40" t="s">
        <v>17</v>
      </c>
      <c r="E125" s="40" t="s">
        <v>14</v>
      </c>
      <c r="F125" s="40" t="s">
        <v>14</v>
      </c>
      <c r="G125" s="40">
        <v>78</v>
      </c>
      <c r="H125" s="41">
        <v>5.1266575258900398</v>
      </c>
      <c r="I125" s="37">
        <f>HOUR(DAta!$H125)*60+MINUTE(DAta!$H125)</f>
        <v>182</v>
      </c>
      <c r="J125" s="40">
        <v>5</v>
      </c>
      <c r="K125" s="40">
        <v>1</v>
      </c>
      <c r="L125" s="39">
        <v>42128</v>
      </c>
      <c r="M125" s="40">
        <v>7</v>
      </c>
    </row>
    <row r="126" spans="1:13">
      <c r="A126" s="37" t="s">
        <v>151</v>
      </c>
      <c r="B126" s="36">
        <v>42129</v>
      </c>
      <c r="C126" s="37" t="s">
        <v>39</v>
      </c>
      <c r="D126" s="37" t="s">
        <v>17</v>
      </c>
      <c r="E126" s="37" t="s">
        <v>18</v>
      </c>
      <c r="F126" s="37" t="s">
        <v>18</v>
      </c>
      <c r="G126" s="37" t="s">
        <v>26</v>
      </c>
      <c r="H126" s="38">
        <v>5.1683241925567103</v>
      </c>
      <c r="I126" s="37">
        <f>HOUR(DAta!$H126)*60+MINUTE(DAta!$H126)</f>
        <v>242</v>
      </c>
      <c r="J126" s="37" t="s">
        <v>26</v>
      </c>
      <c r="K126" s="37">
        <v>1</v>
      </c>
      <c r="L126" s="36">
        <v>42129</v>
      </c>
      <c r="M126" s="37">
        <v>7</v>
      </c>
    </row>
    <row r="127" spans="1:13">
      <c r="A127" s="40" t="s">
        <v>152</v>
      </c>
      <c r="B127" s="39">
        <v>42130</v>
      </c>
      <c r="C127" s="40" t="s">
        <v>12</v>
      </c>
      <c r="D127" s="40" t="s">
        <v>24</v>
      </c>
      <c r="E127" s="40" t="s">
        <v>14</v>
      </c>
      <c r="F127" s="40" t="s">
        <v>14</v>
      </c>
      <c r="G127" s="40">
        <v>44</v>
      </c>
      <c r="H127" s="41">
        <v>5.2099908592233701</v>
      </c>
      <c r="I127" s="37">
        <f>HOUR(DAta!$H127)*60+MINUTE(DAta!$H127)</f>
        <v>302</v>
      </c>
      <c r="J127" s="40">
        <v>4</v>
      </c>
      <c r="K127" s="40">
        <v>1</v>
      </c>
      <c r="L127" s="39">
        <v>42130</v>
      </c>
      <c r="M127" s="40">
        <v>7</v>
      </c>
    </row>
    <row r="128" spans="1:13">
      <c r="A128" s="37" t="s">
        <v>153</v>
      </c>
      <c r="B128" s="36">
        <v>42131</v>
      </c>
      <c r="C128" s="37" t="s">
        <v>39</v>
      </c>
      <c r="D128" s="37" t="s">
        <v>30</v>
      </c>
      <c r="E128" s="37" t="s">
        <v>14</v>
      </c>
      <c r="F128" s="37" t="s">
        <v>14</v>
      </c>
      <c r="G128" s="37">
        <v>35</v>
      </c>
      <c r="H128" s="38">
        <v>5.2516575258900398</v>
      </c>
      <c r="I128" s="37">
        <f>HOUR(DAta!$H128)*60+MINUTE(DAta!$H128)</f>
        <v>362</v>
      </c>
      <c r="J128" s="37">
        <v>4</v>
      </c>
      <c r="K128" s="37">
        <v>1</v>
      </c>
      <c r="L128" s="36">
        <v>42131</v>
      </c>
      <c r="M128" s="37">
        <v>7</v>
      </c>
    </row>
    <row r="129" spans="1:13">
      <c r="A129" s="40" t="s">
        <v>154</v>
      </c>
      <c r="B129" s="39">
        <v>42132</v>
      </c>
      <c r="C129" s="40" t="s">
        <v>16</v>
      </c>
      <c r="D129" s="40" t="s">
        <v>30</v>
      </c>
      <c r="E129" s="40" t="s">
        <v>14</v>
      </c>
      <c r="F129" s="40" t="s">
        <v>14</v>
      </c>
      <c r="G129" s="40">
        <v>102</v>
      </c>
      <c r="H129" s="41">
        <v>5.2933241925567103</v>
      </c>
      <c r="I129" s="37">
        <f>HOUR(DAta!$H129)*60+MINUTE(DAta!$H129)</f>
        <v>422</v>
      </c>
      <c r="J129" s="40">
        <v>4</v>
      </c>
      <c r="K129" s="40">
        <v>1</v>
      </c>
      <c r="L129" s="39">
        <v>42132</v>
      </c>
      <c r="M129" s="40">
        <v>7</v>
      </c>
    </row>
    <row r="130" spans="1:13">
      <c r="A130" s="37" t="s">
        <v>155</v>
      </c>
      <c r="B130" s="36">
        <v>42133</v>
      </c>
      <c r="C130" s="37" t="s">
        <v>32</v>
      </c>
      <c r="D130" s="37" t="s">
        <v>13</v>
      </c>
      <c r="E130" s="37" t="s">
        <v>14</v>
      </c>
      <c r="F130" s="37" t="s">
        <v>14</v>
      </c>
      <c r="G130" s="37">
        <v>99</v>
      </c>
      <c r="H130" s="38">
        <v>5.3349908592233701</v>
      </c>
      <c r="I130" s="37">
        <f>HOUR(DAta!$H130)*60+MINUTE(DAta!$H130)</f>
        <v>482</v>
      </c>
      <c r="J130" s="37">
        <v>3</v>
      </c>
      <c r="K130" s="37">
        <v>1</v>
      </c>
      <c r="L130" s="36">
        <v>42133</v>
      </c>
      <c r="M130" s="37">
        <v>7</v>
      </c>
    </row>
    <row r="131" spans="1:13">
      <c r="A131" s="40" t="s">
        <v>156</v>
      </c>
      <c r="B131" s="39">
        <v>42134</v>
      </c>
      <c r="C131" s="40" t="s">
        <v>32</v>
      </c>
      <c r="D131" s="40" t="s">
        <v>30</v>
      </c>
      <c r="E131" s="40" t="s">
        <v>14</v>
      </c>
      <c r="F131" s="40" t="s">
        <v>14</v>
      </c>
      <c r="G131" s="40">
        <v>29</v>
      </c>
      <c r="H131" s="41">
        <v>5.3766575258900398</v>
      </c>
      <c r="I131" s="37">
        <f>HOUR(DAta!$H131)*60+MINUTE(DAta!$H131)</f>
        <v>542</v>
      </c>
      <c r="J131" s="40">
        <v>3</v>
      </c>
      <c r="K131" s="40">
        <v>1</v>
      </c>
      <c r="L131" s="39">
        <v>42134</v>
      </c>
      <c r="M131" s="40">
        <v>7</v>
      </c>
    </row>
    <row r="132" spans="1:13">
      <c r="A132" s="37" t="s">
        <v>157</v>
      </c>
      <c r="B132" s="36">
        <v>42135</v>
      </c>
      <c r="C132" s="37" t="s">
        <v>16</v>
      </c>
      <c r="D132" s="37" t="s">
        <v>30</v>
      </c>
      <c r="E132" s="37" t="s">
        <v>14</v>
      </c>
      <c r="F132" s="37" t="s">
        <v>18</v>
      </c>
      <c r="G132" s="37">
        <v>42</v>
      </c>
      <c r="H132" s="38">
        <v>5.4183241925567103</v>
      </c>
      <c r="I132" s="37">
        <f>HOUR(DAta!$H132)*60+MINUTE(DAta!$H132)</f>
        <v>602</v>
      </c>
      <c r="J132" s="37">
        <v>5</v>
      </c>
      <c r="K132" s="37">
        <v>1</v>
      </c>
      <c r="L132" s="36">
        <v>42135</v>
      </c>
      <c r="M132" s="37">
        <v>7</v>
      </c>
    </row>
    <row r="133" spans="1:13">
      <c r="A133" s="40" t="s">
        <v>158</v>
      </c>
      <c r="B133" s="39">
        <v>42136</v>
      </c>
      <c r="C133" s="40" t="s">
        <v>12</v>
      </c>
      <c r="D133" s="40" t="s">
        <v>24</v>
      </c>
      <c r="E133" s="40" t="s">
        <v>14</v>
      </c>
      <c r="F133" s="40" t="s">
        <v>14</v>
      </c>
      <c r="G133" s="40">
        <v>113</v>
      </c>
      <c r="H133" s="41">
        <v>5.4599908592233701</v>
      </c>
      <c r="I133" s="37">
        <f>HOUR(DAta!$H133)*60+MINUTE(DAta!$H133)</f>
        <v>662</v>
      </c>
      <c r="J133" s="40">
        <v>4</v>
      </c>
      <c r="K133" s="40">
        <v>1</v>
      </c>
      <c r="L133" s="39">
        <v>42136</v>
      </c>
      <c r="M133" s="40">
        <v>7</v>
      </c>
    </row>
    <row r="134" spans="1:13">
      <c r="A134" s="37" t="s">
        <v>159</v>
      </c>
      <c r="B134" s="36">
        <v>42137</v>
      </c>
      <c r="C134" s="37" t="s">
        <v>48</v>
      </c>
      <c r="D134" s="37" t="s">
        <v>30</v>
      </c>
      <c r="E134" s="37" t="s">
        <v>14</v>
      </c>
      <c r="F134" s="37" t="s">
        <v>14</v>
      </c>
      <c r="G134" s="37">
        <v>124</v>
      </c>
      <c r="H134" s="38">
        <v>5.5016575258900398</v>
      </c>
      <c r="I134" s="37">
        <f>HOUR(DAta!$H134)*60+MINUTE(DAta!$H134)</f>
        <v>722</v>
      </c>
      <c r="J134" s="37">
        <v>2</v>
      </c>
      <c r="K134" s="37">
        <v>1</v>
      </c>
      <c r="L134" s="36">
        <v>42137</v>
      </c>
      <c r="M134" s="37">
        <v>7</v>
      </c>
    </row>
    <row r="135" spans="1:13">
      <c r="A135" s="40" t="s">
        <v>160</v>
      </c>
      <c r="B135" s="39">
        <v>42138</v>
      </c>
      <c r="C135" s="40" t="s">
        <v>32</v>
      </c>
      <c r="D135" s="40" t="s">
        <v>17</v>
      </c>
      <c r="E135" s="40" t="s">
        <v>18</v>
      </c>
      <c r="F135" s="40" t="s">
        <v>18</v>
      </c>
      <c r="G135" s="40" t="s">
        <v>26</v>
      </c>
      <c r="H135" s="41">
        <v>5.5433241925567103</v>
      </c>
      <c r="I135" s="37">
        <f>HOUR(DAta!$H135)*60+MINUTE(DAta!$H135)</f>
        <v>782</v>
      </c>
      <c r="J135" s="40" t="s">
        <v>26</v>
      </c>
      <c r="K135" s="40">
        <v>1</v>
      </c>
      <c r="L135" s="39">
        <v>42138</v>
      </c>
      <c r="M135" s="40">
        <v>7</v>
      </c>
    </row>
    <row r="136" spans="1:13">
      <c r="A136" s="37" t="s">
        <v>161</v>
      </c>
      <c r="B136" s="36">
        <v>42139</v>
      </c>
      <c r="C136" s="37" t="s">
        <v>48</v>
      </c>
      <c r="D136" s="37" t="s">
        <v>24</v>
      </c>
      <c r="E136" s="37" t="s">
        <v>14</v>
      </c>
      <c r="F136" s="37" t="s">
        <v>14</v>
      </c>
      <c r="G136" s="37">
        <v>55</v>
      </c>
      <c r="H136" s="38">
        <v>5.5849908592233701</v>
      </c>
      <c r="I136" s="37">
        <f>HOUR(DAta!$H136)*60+MINUTE(DAta!$H136)</f>
        <v>842</v>
      </c>
      <c r="J136" s="37">
        <v>1</v>
      </c>
      <c r="K136" s="37">
        <v>1</v>
      </c>
      <c r="L136" s="36">
        <v>42139</v>
      </c>
      <c r="M136" s="37">
        <v>7</v>
      </c>
    </row>
    <row r="137" spans="1:13">
      <c r="A137" s="40" t="s">
        <v>162</v>
      </c>
      <c r="B137" s="39">
        <v>42140</v>
      </c>
      <c r="C137" s="40" t="s">
        <v>22</v>
      </c>
      <c r="D137" s="40" t="s">
        <v>17</v>
      </c>
      <c r="E137" s="40" t="s">
        <v>14</v>
      </c>
      <c r="F137" s="40" t="s">
        <v>18</v>
      </c>
      <c r="G137" s="40">
        <v>105</v>
      </c>
      <c r="H137" s="41">
        <v>5.6266575258900398</v>
      </c>
      <c r="I137" s="37">
        <f>HOUR(DAta!$H137)*60+MINUTE(DAta!$H137)</f>
        <v>902</v>
      </c>
      <c r="J137" s="40">
        <v>3</v>
      </c>
      <c r="K137" s="40">
        <v>1</v>
      </c>
      <c r="L137" s="39">
        <v>42140</v>
      </c>
      <c r="M137" s="40">
        <v>7</v>
      </c>
    </row>
    <row r="138" spans="1:13">
      <c r="A138" s="37" t="s">
        <v>163</v>
      </c>
      <c r="B138" s="36">
        <v>42141</v>
      </c>
      <c r="C138" s="37" t="s">
        <v>20</v>
      </c>
      <c r="D138" s="37" t="s">
        <v>13</v>
      </c>
      <c r="E138" s="37" t="s">
        <v>14</v>
      </c>
      <c r="F138" s="37" t="s">
        <v>18</v>
      </c>
      <c r="G138" s="37">
        <v>112</v>
      </c>
      <c r="H138" s="38">
        <v>5.6683241925567103</v>
      </c>
      <c r="I138" s="37">
        <f>HOUR(DAta!$H138)*60+MINUTE(DAta!$H138)</f>
        <v>962</v>
      </c>
      <c r="J138" s="37">
        <v>5</v>
      </c>
      <c r="K138" s="37">
        <v>1</v>
      </c>
      <c r="L138" s="36">
        <v>42141</v>
      </c>
      <c r="M138" s="37">
        <v>7</v>
      </c>
    </row>
    <row r="139" spans="1:13">
      <c r="A139" s="40" t="s">
        <v>164</v>
      </c>
      <c r="B139" s="39">
        <v>42142</v>
      </c>
      <c r="C139" s="40" t="s">
        <v>39</v>
      </c>
      <c r="D139" s="40" t="s">
        <v>13</v>
      </c>
      <c r="E139" s="40" t="s">
        <v>18</v>
      </c>
      <c r="F139" s="40" t="s">
        <v>18</v>
      </c>
      <c r="G139" s="40" t="s">
        <v>26</v>
      </c>
      <c r="H139" s="41">
        <v>5.7099908592233701</v>
      </c>
      <c r="I139" s="37">
        <f>HOUR(DAta!$H139)*60+MINUTE(DAta!$H139)</f>
        <v>1022</v>
      </c>
      <c r="J139" s="40" t="s">
        <v>26</v>
      </c>
      <c r="K139" s="40">
        <v>1</v>
      </c>
      <c r="L139" s="39">
        <v>42142</v>
      </c>
      <c r="M139" s="40">
        <v>7</v>
      </c>
    </row>
    <row r="140" spans="1:13">
      <c r="A140" s="37" t="s">
        <v>165</v>
      </c>
      <c r="B140" s="36">
        <v>42143</v>
      </c>
      <c r="C140" s="37" t="s">
        <v>16</v>
      </c>
      <c r="D140" s="37" t="s">
        <v>17</v>
      </c>
      <c r="E140" s="37" t="s">
        <v>14</v>
      </c>
      <c r="F140" s="37" t="s">
        <v>14</v>
      </c>
      <c r="G140" s="37">
        <v>43</v>
      </c>
      <c r="H140" s="38">
        <v>5.7516575258900398</v>
      </c>
      <c r="I140" s="37">
        <f>HOUR(DAta!$H140)*60+MINUTE(DAta!$H140)</f>
        <v>1082</v>
      </c>
      <c r="J140" s="37">
        <v>5</v>
      </c>
      <c r="K140" s="37">
        <v>1</v>
      </c>
      <c r="L140" s="36">
        <v>42143</v>
      </c>
      <c r="M140" s="37">
        <v>7</v>
      </c>
    </row>
    <row r="141" spans="1:13">
      <c r="A141" s="40" t="s">
        <v>166</v>
      </c>
      <c r="B141" s="39">
        <v>42144</v>
      </c>
      <c r="C141" s="40" t="s">
        <v>35</v>
      </c>
      <c r="D141" s="40" t="s">
        <v>24</v>
      </c>
      <c r="E141" s="40" t="s">
        <v>14</v>
      </c>
      <c r="F141" s="40" t="s">
        <v>14</v>
      </c>
      <c r="G141" s="40">
        <v>20</v>
      </c>
      <c r="H141" s="41">
        <v>5.7933241925567103</v>
      </c>
      <c r="I141" s="37">
        <f>HOUR(DAta!$H141)*60+MINUTE(DAta!$H141)</f>
        <v>1142</v>
      </c>
      <c r="J141" s="40">
        <v>3</v>
      </c>
      <c r="K141" s="40">
        <v>1</v>
      </c>
      <c r="L141" s="39">
        <v>42144</v>
      </c>
      <c r="M141" s="40">
        <v>7</v>
      </c>
    </row>
    <row r="142" spans="1:13">
      <c r="A142" s="37" t="s">
        <v>167</v>
      </c>
      <c r="B142" s="36">
        <v>42145</v>
      </c>
      <c r="C142" s="37" t="s">
        <v>22</v>
      </c>
      <c r="D142" s="37" t="s">
        <v>17</v>
      </c>
      <c r="E142" s="37" t="s">
        <v>14</v>
      </c>
      <c r="F142" s="37" t="s">
        <v>14</v>
      </c>
      <c r="G142" s="37">
        <v>84</v>
      </c>
      <c r="H142" s="38">
        <v>5.8349908592233701</v>
      </c>
      <c r="I142" s="37">
        <f>HOUR(DAta!$H142)*60+MINUTE(DAta!$H142)</f>
        <v>1202</v>
      </c>
      <c r="J142" s="37">
        <v>5</v>
      </c>
      <c r="K142" s="37">
        <v>1</v>
      </c>
      <c r="L142" s="36">
        <v>42145</v>
      </c>
      <c r="M142" s="37">
        <v>7</v>
      </c>
    </row>
    <row r="143" spans="1:13">
      <c r="A143" s="40" t="s">
        <v>168</v>
      </c>
      <c r="B143" s="39">
        <v>42146</v>
      </c>
      <c r="C143" s="40" t="s">
        <v>32</v>
      </c>
      <c r="D143" s="40" t="s">
        <v>13</v>
      </c>
      <c r="E143" s="40" t="s">
        <v>14</v>
      </c>
      <c r="F143" s="40" t="s">
        <v>14</v>
      </c>
      <c r="G143" s="40">
        <v>20</v>
      </c>
      <c r="H143" s="41">
        <v>5.8766575258900398</v>
      </c>
      <c r="I143" s="37">
        <f>HOUR(DAta!$H143)*60+MINUTE(DAta!$H143)</f>
        <v>1262</v>
      </c>
      <c r="J143" s="40">
        <v>4</v>
      </c>
      <c r="K143" s="40">
        <v>1</v>
      </c>
      <c r="L143" s="39">
        <v>42146</v>
      </c>
      <c r="M143" s="40">
        <v>7</v>
      </c>
    </row>
    <row r="144" spans="1:13">
      <c r="A144" s="37" t="s">
        <v>169</v>
      </c>
      <c r="B144" s="36">
        <v>42147</v>
      </c>
      <c r="C144" s="37" t="s">
        <v>22</v>
      </c>
      <c r="D144" s="37" t="s">
        <v>33</v>
      </c>
      <c r="E144" s="37" t="s">
        <v>14</v>
      </c>
      <c r="F144" s="37" t="s">
        <v>14</v>
      </c>
      <c r="G144" s="37">
        <v>101</v>
      </c>
      <c r="H144" s="38">
        <v>5.9183241925567103</v>
      </c>
      <c r="I144" s="37">
        <f>HOUR(DAta!$H144)*60+MINUTE(DAta!$H144)</f>
        <v>1322</v>
      </c>
      <c r="J144" s="37">
        <v>3</v>
      </c>
      <c r="K144" s="37">
        <v>1</v>
      </c>
      <c r="L144" s="36">
        <v>42147</v>
      </c>
      <c r="M144" s="37">
        <v>7</v>
      </c>
    </row>
    <row r="145" spans="1:13">
      <c r="A145" s="40" t="s">
        <v>170</v>
      </c>
      <c r="B145" s="39">
        <v>42148</v>
      </c>
      <c r="C145" s="40" t="s">
        <v>12</v>
      </c>
      <c r="D145" s="40" t="s">
        <v>17</v>
      </c>
      <c r="E145" s="40" t="s">
        <v>14</v>
      </c>
      <c r="F145" s="40" t="s">
        <v>14</v>
      </c>
      <c r="G145" s="40">
        <v>31</v>
      </c>
      <c r="H145" s="41">
        <v>5.9599908592233701</v>
      </c>
      <c r="I145" s="37">
        <f>HOUR(DAta!$H145)*60+MINUTE(DAta!$H145)</f>
        <v>1382</v>
      </c>
      <c r="J145" s="40">
        <v>5</v>
      </c>
      <c r="K145" s="40">
        <v>1</v>
      </c>
      <c r="L145" s="39">
        <v>42148</v>
      </c>
      <c r="M145" s="40">
        <v>7</v>
      </c>
    </row>
    <row r="146" spans="1:13">
      <c r="A146" s="37" t="s">
        <v>171</v>
      </c>
      <c r="B146" s="36">
        <v>42149</v>
      </c>
      <c r="C146" s="37" t="s">
        <v>32</v>
      </c>
      <c r="D146" s="37" t="s">
        <v>13</v>
      </c>
      <c r="E146" s="37" t="s">
        <v>14</v>
      </c>
      <c r="F146" s="37" t="s">
        <v>14</v>
      </c>
      <c r="G146" s="37">
        <v>56</v>
      </c>
      <c r="H146" s="38">
        <v>6.0016575258900398</v>
      </c>
      <c r="I146" s="37">
        <f>HOUR(DAta!$H146)*60+MINUTE(DAta!$H146)</f>
        <v>2</v>
      </c>
      <c r="J146" s="37">
        <v>5</v>
      </c>
      <c r="K146" s="37">
        <v>1</v>
      </c>
      <c r="L146" s="36">
        <v>42149</v>
      </c>
      <c r="M146" s="37">
        <v>7</v>
      </c>
    </row>
    <row r="147" spans="1:13">
      <c r="A147" s="40" t="s">
        <v>172</v>
      </c>
      <c r="B147" s="39">
        <v>42150</v>
      </c>
      <c r="C147" s="40" t="s">
        <v>35</v>
      </c>
      <c r="D147" s="40" t="s">
        <v>13</v>
      </c>
      <c r="E147" s="40" t="s">
        <v>18</v>
      </c>
      <c r="F147" s="40" t="s">
        <v>18</v>
      </c>
      <c r="G147" s="40" t="s">
        <v>26</v>
      </c>
      <c r="H147" s="41">
        <v>6.0433241925567103</v>
      </c>
      <c r="I147" s="37">
        <f>HOUR(DAta!$H147)*60+MINUTE(DAta!$H147)</f>
        <v>62</v>
      </c>
      <c r="J147" s="40" t="s">
        <v>26</v>
      </c>
      <c r="K147" s="40">
        <v>1</v>
      </c>
      <c r="L147" s="39">
        <v>42150</v>
      </c>
      <c r="M147" s="40">
        <v>7</v>
      </c>
    </row>
    <row r="148" spans="1:13">
      <c r="A148" s="37" t="s">
        <v>173</v>
      </c>
      <c r="B148" s="36">
        <v>42151</v>
      </c>
      <c r="C148" s="37" t="s">
        <v>35</v>
      </c>
      <c r="D148" s="37" t="s">
        <v>24</v>
      </c>
      <c r="E148" s="37" t="s">
        <v>14</v>
      </c>
      <c r="F148" s="37" t="s">
        <v>14</v>
      </c>
      <c r="G148" s="37">
        <v>77</v>
      </c>
      <c r="H148" s="38">
        <v>6.0849908592233701</v>
      </c>
      <c r="I148" s="37">
        <f>HOUR(DAta!$H148)*60+MINUTE(DAta!$H148)</f>
        <v>122</v>
      </c>
      <c r="J148" s="37">
        <v>5</v>
      </c>
      <c r="K148" s="37">
        <v>1</v>
      </c>
      <c r="L148" s="36">
        <v>42151</v>
      </c>
      <c r="M148" s="37">
        <v>7</v>
      </c>
    </row>
    <row r="149" spans="1:13">
      <c r="A149" s="40" t="s">
        <v>174</v>
      </c>
      <c r="B149" s="39">
        <v>42152</v>
      </c>
      <c r="C149" s="40" t="s">
        <v>32</v>
      </c>
      <c r="D149" s="40" t="s">
        <v>24</v>
      </c>
      <c r="E149" s="40" t="s">
        <v>14</v>
      </c>
      <c r="F149" s="40" t="s">
        <v>14</v>
      </c>
      <c r="G149" s="40">
        <v>46</v>
      </c>
      <c r="H149" s="41">
        <v>6.1266575258900398</v>
      </c>
      <c r="I149" s="37">
        <f>HOUR(DAta!$H149)*60+MINUTE(DAta!$H149)</f>
        <v>182</v>
      </c>
      <c r="J149" s="40">
        <v>4</v>
      </c>
      <c r="K149" s="40">
        <v>1</v>
      </c>
      <c r="L149" s="39">
        <v>42152</v>
      </c>
      <c r="M149" s="40">
        <v>7</v>
      </c>
    </row>
    <row r="150" spans="1:13">
      <c r="A150" s="37" t="s">
        <v>175</v>
      </c>
      <c r="B150" s="36">
        <v>42153</v>
      </c>
      <c r="C150" s="37" t="s">
        <v>20</v>
      </c>
      <c r="D150" s="37" t="s">
        <v>30</v>
      </c>
      <c r="E150" s="37" t="s">
        <v>14</v>
      </c>
      <c r="F150" s="37" t="s">
        <v>14</v>
      </c>
      <c r="G150" s="37">
        <v>88</v>
      </c>
      <c r="H150" s="38">
        <v>6.1683241925567103</v>
      </c>
      <c r="I150" s="37">
        <f>HOUR(DAta!$H150)*60+MINUTE(DAta!$H150)</f>
        <v>242</v>
      </c>
      <c r="J150" s="37">
        <v>3</v>
      </c>
      <c r="K150" s="37">
        <v>1</v>
      </c>
      <c r="L150" s="36">
        <v>42153</v>
      </c>
      <c r="M150" s="37">
        <v>7</v>
      </c>
    </row>
    <row r="151" spans="1:13">
      <c r="A151" s="40" t="s">
        <v>176</v>
      </c>
      <c r="B151" s="39">
        <v>42154</v>
      </c>
      <c r="C151" s="40" t="s">
        <v>12</v>
      </c>
      <c r="D151" s="40" t="s">
        <v>24</v>
      </c>
      <c r="E151" s="40" t="s">
        <v>14</v>
      </c>
      <c r="F151" s="40" t="s">
        <v>14</v>
      </c>
      <c r="G151" s="40">
        <v>88</v>
      </c>
      <c r="H151" s="41">
        <v>6.2099908592233701</v>
      </c>
      <c r="I151" s="37">
        <f>HOUR(DAta!$H151)*60+MINUTE(DAta!$H151)</f>
        <v>302</v>
      </c>
      <c r="J151" s="40">
        <v>1</v>
      </c>
      <c r="K151" s="40">
        <v>1</v>
      </c>
      <c r="L151" s="39">
        <v>42154</v>
      </c>
      <c r="M151" s="40">
        <v>7</v>
      </c>
    </row>
    <row r="152" spans="1:13">
      <c r="A152" s="37" t="s">
        <v>177</v>
      </c>
      <c r="B152" s="36">
        <v>42155</v>
      </c>
      <c r="C152" s="37" t="s">
        <v>35</v>
      </c>
      <c r="D152" s="37" t="s">
        <v>17</v>
      </c>
      <c r="E152" s="37" t="s">
        <v>14</v>
      </c>
      <c r="F152" s="37" t="s">
        <v>14</v>
      </c>
      <c r="G152" s="37">
        <v>124</v>
      </c>
      <c r="H152" s="38">
        <v>6.2516575258900398</v>
      </c>
      <c r="I152" s="37">
        <f>HOUR(DAta!$H152)*60+MINUTE(DAta!$H152)</f>
        <v>362</v>
      </c>
      <c r="J152" s="37">
        <v>1</v>
      </c>
      <c r="K152" s="37">
        <v>1</v>
      </c>
      <c r="L152" s="36">
        <v>42155</v>
      </c>
      <c r="M152" s="37">
        <v>7</v>
      </c>
    </row>
    <row r="153" spans="1:13">
      <c r="A153" s="40" t="s">
        <v>178</v>
      </c>
      <c r="B153" s="39">
        <v>42156</v>
      </c>
      <c r="C153" s="40" t="s">
        <v>20</v>
      </c>
      <c r="D153" s="40" t="s">
        <v>13</v>
      </c>
      <c r="E153" s="40" t="s">
        <v>18</v>
      </c>
      <c r="F153" s="40" t="s">
        <v>18</v>
      </c>
      <c r="G153" s="40" t="s">
        <v>26</v>
      </c>
      <c r="H153" s="41">
        <v>6.2933241925567103</v>
      </c>
      <c r="I153" s="37">
        <f>HOUR(DAta!$H153)*60+MINUTE(DAta!$H153)</f>
        <v>422</v>
      </c>
      <c r="J153" s="40" t="s">
        <v>26</v>
      </c>
      <c r="K153" s="40">
        <v>1</v>
      </c>
      <c r="L153" s="39">
        <v>42156</v>
      </c>
      <c r="M153" s="40">
        <v>7</v>
      </c>
    </row>
    <row r="154" spans="1:13">
      <c r="A154" s="37" t="s">
        <v>179</v>
      </c>
      <c r="B154" s="36">
        <v>42157</v>
      </c>
      <c r="C154" s="37" t="s">
        <v>39</v>
      </c>
      <c r="D154" s="37" t="s">
        <v>24</v>
      </c>
      <c r="E154" s="37" t="s">
        <v>14</v>
      </c>
      <c r="F154" s="37" t="s">
        <v>18</v>
      </c>
      <c r="G154" s="37">
        <v>52</v>
      </c>
      <c r="H154" s="38">
        <v>6.3349908592233701</v>
      </c>
      <c r="I154" s="37">
        <f>HOUR(DAta!$H154)*60+MINUTE(DAta!$H154)</f>
        <v>482</v>
      </c>
      <c r="J154" s="37">
        <v>4</v>
      </c>
      <c r="K154" s="37">
        <v>1</v>
      </c>
      <c r="L154" s="36">
        <v>42157</v>
      </c>
      <c r="M154" s="37">
        <v>7</v>
      </c>
    </row>
    <row r="155" spans="1:13">
      <c r="A155" s="40" t="s">
        <v>180</v>
      </c>
      <c r="B155" s="39">
        <v>42158</v>
      </c>
      <c r="C155" s="40" t="s">
        <v>35</v>
      </c>
      <c r="D155" s="40" t="s">
        <v>30</v>
      </c>
      <c r="E155" s="40" t="s">
        <v>14</v>
      </c>
      <c r="F155" s="40" t="s">
        <v>14</v>
      </c>
      <c r="G155" s="40">
        <v>67</v>
      </c>
      <c r="H155" s="41">
        <v>6.3766575258900398</v>
      </c>
      <c r="I155" s="37">
        <f>HOUR(DAta!$H155)*60+MINUTE(DAta!$H155)</f>
        <v>542</v>
      </c>
      <c r="J155" s="40">
        <v>5</v>
      </c>
      <c r="K155" s="40">
        <v>1</v>
      </c>
      <c r="L155" s="39">
        <v>42158</v>
      </c>
      <c r="M155" s="40">
        <v>7</v>
      </c>
    </row>
    <row r="156" spans="1:13">
      <c r="A156" s="37" t="s">
        <v>181</v>
      </c>
      <c r="B156" s="36">
        <v>42159</v>
      </c>
      <c r="C156" s="37" t="s">
        <v>39</v>
      </c>
      <c r="D156" s="37" t="s">
        <v>24</v>
      </c>
      <c r="E156" s="37" t="s">
        <v>14</v>
      </c>
      <c r="F156" s="37" t="s">
        <v>14</v>
      </c>
      <c r="G156" s="37">
        <v>119</v>
      </c>
      <c r="H156" s="38">
        <v>6.4183241925567103</v>
      </c>
      <c r="I156" s="37">
        <f>HOUR(DAta!$H156)*60+MINUTE(DAta!$H156)</f>
        <v>602</v>
      </c>
      <c r="J156" s="37">
        <v>3</v>
      </c>
      <c r="K156" s="37">
        <v>1</v>
      </c>
      <c r="L156" s="36">
        <v>42159</v>
      </c>
      <c r="M156" s="37">
        <v>7</v>
      </c>
    </row>
    <row r="157" spans="1:13">
      <c r="A157" s="40" t="s">
        <v>182</v>
      </c>
      <c r="B157" s="39">
        <v>42160</v>
      </c>
      <c r="C157" s="40" t="s">
        <v>48</v>
      </c>
      <c r="D157" s="40" t="s">
        <v>30</v>
      </c>
      <c r="E157" s="40" t="s">
        <v>14</v>
      </c>
      <c r="F157" s="40" t="s">
        <v>14</v>
      </c>
      <c r="G157" s="40">
        <v>98</v>
      </c>
      <c r="H157" s="41">
        <v>6.4599908592233701</v>
      </c>
      <c r="I157" s="37">
        <f>HOUR(DAta!$H157)*60+MINUTE(DAta!$H157)</f>
        <v>662</v>
      </c>
      <c r="J157" s="40">
        <v>2</v>
      </c>
      <c r="K157" s="40">
        <v>1</v>
      </c>
      <c r="L157" s="39">
        <v>42160</v>
      </c>
      <c r="M157" s="40">
        <v>7</v>
      </c>
    </row>
    <row r="158" spans="1:13">
      <c r="A158" s="37" t="s">
        <v>183</v>
      </c>
      <c r="B158" s="36">
        <v>42161</v>
      </c>
      <c r="C158" s="37" t="s">
        <v>32</v>
      </c>
      <c r="D158" s="37" t="s">
        <v>17</v>
      </c>
      <c r="E158" s="37" t="s">
        <v>18</v>
      </c>
      <c r="F158" s="37" t="s">
        <v>18</v>
      </c>
      <c r="G158" s="37" t="s">
        <v>26</v>
      </c>
      <c r="H158" s="38">
        <v>6.5016575258900398</v>
      </c>
      <c r="I158" s="37">
        <f>HOUR(DAta!$H158)*60+MINUTE(DAta!$H158)</f>
        <v>722</v>
      </c>
      <c r="J158" s="37" t="s">
        <v>26</v>
      </c>
      <c r="K158" s="37">
        <v>1</v>
      </c>
      <c r="L158" s="36">
        <v>42161</v>
      </c>
      <c r="M158" s="37">
        <v>7</v>
      </c>
    </row>
    <row r="159" spans="1:13">
      <c r="A159" s="40" t="s">
        <v>184</v>
      </c>
      <c r="B159" s="39">
        <v>42162</v>
      </c>
      <c r="C159" s="40" t="s">
        <v>35</v>
      </c>
      <c r="D159" s="40" t="s">
        <v>17</v>
      </c>
      <c r="E159" s="40" t="s">
        <v>14</v>
      </c>
      <c r="F159" s="40" t="s">
        <v>14</v>
      </c>
      <c r="G159" s="40">
        <v>118</v>
      </c>
      <c r="H159" s="41">
        <v>6.5433241925567103</v>
      </c>
      <c r="I159" s="37">
        <f>HOUR(DAta!$H159)*60+MINUTE(DAta!$H159)</f>
        <v>782</v>
      </c>
      <c r="J159" s="40">
        <v>3</v>
      </c>
      <c r="K159" s="40">
        <v>1</v>
      </c>
      <c r="L159" s="39">
        <v>42162</v>
      </c>
      <c r="M159" s="40">
        <v>7</v>
      </c>
    </row>
    <row r="160" spans="1:13">
      <c r="A160" s="37" t="s">
        <v>185</v>
      </c>
      <c r="B160" s="36">
        <v>42163</v>
      </c>
      <c r="C160" s="37" t="s">
        <v>16</v>
      </c>
      <c r="D160" s="37" t="s">
        <v>30</v>
      </c>
      <c r="E160" s="37" t="s">
        <v>14</v>
      </c>
      <c r="F160" s="37" t="s">
        <v>14</v>
      </c>
      <c r="G160" s="37">
        <v>123</v>
      </c>
      <c r="H160" s="38">
        <v>6.5849908592233701</v>
      </c>
      <c r="I160" s="37">
        <f>HOUR(DAta!$H160)*60+MINUTE(DAta!$H160)</f>
        <v>842</v>
      </c>
      <c r="J160" s="37">
        <v>3</v>
      </c>
      <c r="K160" s="37">
        <v>1</v>
      </c>
      <c r="L160" s="36">
        <v>42163</v>
      </c>
      <c r="M160" s="37">
        <v>7</v>
      </c>
    </row>
    <row r="161" spans="1:13">
      <c r="A161" s="40" t="s">
        <v>186</v>
      </c>
      <c r="B161" s="39">
        <v>42164</v>
      </c>
      <c r="C161" s="40" t="s">
        <v>16</v>
      </c>
      <c r="D161" s="40" t="s">
        <v>33</v>
      </c>
      <c r="E161" s="40" t="s">
        <v>14</v>
      </c>
      <c r="F161" s="40" t="s">
        <v>18</v>
      </c>
      <c r="G161" s="40">
        <v>86</v>
      </c>
      <c r="H161" s="41">
        <v>6.6266575258900398</v>
      </c>
      <c r="I161" s="37">
        <f>HOUR(DAta!$H161)*60+MINUTE(DAta!$H161)</f>
        <v>902</v>
      </c>
      <c r="J161" s="40">
        <v>1</v>
      </c>
      <c r="K161" s="40">
        <v>1</v>
      </c>
      <c r="L161" s="39">
        <v>42164</v>
      </c>
      <c r="M161" s="40">
        <v>7</v>
      </c>
    </row>
    <row r="162" spans="1:13">
      <c r="A162" s="37" t="s">
        <v>187</v>
      </c>
      <c r="B162" s="36">
        <v>42165</v>
      </c>
      <c r="C162" s="37" t="s">
        <v>22</v>
      </c>
      <c r="D162" s="37" t="s">
        <v>30</v>
      </c>
      <c r="E162" s="37" t="s">
        <v>14</v>
      </c>
      <c r="F162" s="37" t="s">
        <v>14</v>
      </c>
      <c r="G162" s="37">
        <v>104</v>
      </c>
      <c r="H162" s="38">
        <v>6.6683241925567103</v>
      </c>
      <c r="I162" s="37">
        <f>HOUR(DAta!$H162)*60+MINUTE(DAta!$H162)</f>
        <v>962</v>
      </c>
      <c r="J162" s="37">
        <v>3</v>
      </c>
      <c r="K162" s="37">
        <v>1</v>
      </c>
      <c r="L162" s="36">
        <v>42165</v>
      </c>
      <c r="M162" s="37">
        <v>7</v>
      </c>
    </row>
    <row r="163" spans="1:13">
      <c r="A163" s="40" t="s">
        <v>188</v>
      </c>
      <c r="B163" s="39">
        <v>42166</v>
      </c>
      <c r="C163" s="40" t="s">
        <v>22</v>
      </c>
      <c r="D163" s="40" t="s">
        <v>24</v>
      </c>
      <c r="E163" s="40" t="s">
        <v>14</v>
      </c>
      <c r="F163" s="40" t="s">
        <v>14</v>
      </c>
      <c r="G163" s="40">
        <v>69</v>
      </c>
      <c r="H163" s="41">
        <v>6.7099908592233701</v>
      </c>
      <c r="I163" s="37">
        <f>HOUR(DAta!$H163)*60+MINUTE(DAta!$H163)</f>
        <v>1022</v>
      </c>
      <c r="J163" s="40">
        <v>2</v>
      </c>
      <c r="K163" s="40">
        <v>1</v>
      </c>
      <c r="L163" s="39">
        <v>42166</v>
      </c>
      <c r="M163" s="40">
        <v>7</v>
      </c>
    </row>
    <row r="164" spans="1:13">
      <c r="A164" s="37" t="s">
        <v>189</v>
      </c>
      <c r="B164" s="36">
        <v>42167</v>
      </c>
      <c r="C164" s="37" t="s">
        <v>48</v>
      </c>
      <c r="D164" s="37" t="s">
        <v>13</v>
      </c>
      <c r="E164" s="37" t="s">
        <v>14</v>
      </c>
      <c r="F164" s="37" t="s">
        <v>14</v>
      </c>
      <c r="G164" s="37">
        <v>113</v>
      </c>
      <c r="H164" s="38">
        <v>6.7516575258900398</v>
      </c>
      <c r="I164" s="37">
        <f>HOUR(DAta!$H164)*60+MINUTE(DAta!$H164)</f>
        <v>1082</v>
      </c>
      <c r="J164" s="37">
        <v>1</v>
      </c>
      <c r="K164" s="37">
        <v>1</v>
      </c>
      <c r="L164" s="36">
        <v>42167</v>
      </c>
      <c r="M164" s="37">
        <v>7</v>
      </c>
    </row>
    <row r="165" spans="1:13">
      <c r="A165" s="40" t="s">
        <v>190</v>
      </c>
      <c r="B165" s="39">
        <v>42168</v>
      </c>
      <c r="C165" s="40" t="s">
        <v>35</v>
      </c>
      <c r="D165" s="40" t="s">
        <v>33</v>
      </c>
      <c r="E165" s="40" t="s">
        <v>14</v>
      </c>
      <c r="F165" s="40" t="s">
        <v>14</v>
      </c>
      <c r="G165" s="40">
        <v>88</v>
      </c>
      <c r="H165" s="41">
        <v>6.7933241925567103</v>
      </c>
      <c r="I165" s="37">
        <f>HOUR(DAta!$H165)*60+MINUTE(DAta!$H165)</f>
        <v>1142</v>
      </c>
      <c r="J165" s="40">
        <v>5</v>
      </c>
      <c r="K165" s="40">
        <v>1</v>
      </c>
      <c r="L165" s="39">
        <v>42168</v>
      </c>
      <c r="M165" s="40">
        <v>7</v>
      </c>
    </row>
    <row r="166" spans="1:13">
      <c r="A166" s="37" t="s">
        <v>191</v>
      </c>
      <c r="B166" s="36">
        <v>42169</v>
      </c>
      <c r="C166" s="37" t="s">
        <v>35</v>
      </c>
      <c r="D166" s="37" t="s">
        <v>33</v>
      </c>
      <c r="E166" s="37" t="s">
        <v>18</v>
      </c>
      <c r="F166" s="37" t="s">
        <v>18</v>
      </c>
      <c r="G166" s="37" t="s">
        <v>26</v>
      </c>
      <c r="H166" s="38">
        <v>6.8349908592233701</v>
      </c>
      <c r="I166" s="37">
        <f>HOUR(DAta!$H166)*60+MINUTE(DAta!$H166)</f>
        <v>1202</v>
      </c>
      <c r="J166" s="37" t="s">
        <v>26</v>
      </c>
      <c r="K166" s="37">
        <v>1</v>
      </c>
      <c r="L166" s="36">
        <v>42169</v>
      </c>
      <c r="M166" s="37">
        <v>7</v>
      </c>
    </row>
    <row r="167" spans="1:13">
      <c r="A167" s="40" t="s">
        <v>192</v>
      </c>
      <c r="B167" s="39">
        <v>42170</v>
      </c>
      <c r="C167" s="40" t="s">
        <v>20</v>
      </c>
      <c r="D167" s="40" t="s">
        <v>24</v>
      </c>
      <c r="E167" s="40" t="s">
        <v>18</v>
      </c>
      <c r="F167" s="40" t="s">
        <v>18</v>
      </c>
      <c r="G167" s="40" t="s">
        <v>26</v>
      </c>
      <c r="H167" s="41">
        <v>6.8766575258900398</v>
      </c>
      <c r="I167" s="37">
        <f>HOUR(DAta!$H167)*60+MINUTE(DAta!$H167)</f>
        <v>1262</v>
      </c>
      <c r="J167" s="40" t="s">
        <v>26</v>
      </c>
      <c r="K167" s="40">
        <v>1</v>
      </c>
      <c r="L167" s="39">
        <v>42170</v>
      </c>
      <c r="M167" s="40">
        <v>7</v>
      </c>
    </row>
    <row r="168" spans="1:13">
      <c r="A168" s="37" t="s">
        <v>193</v>
      </c>
      <c r="B168" s="36">
        <v>42171</v>
      </c>
      <c r="C168" s="37" t="s">
        <v>35</v>
      </c>
      <c r="D168" s="37" t="s">
        <v>24</v>
      </c>
      <c r="E168" s="37" t="s">
        <v>14</v>
      </c>
      <c r="F168" s="37" t="s">
        <v>14</v>
      </c>
      <c r="G168" s="37">
        <v>84</v>
      </c>
      <c r="H168" s="38">
        <v>6.9183241925567103</v>
      </c>
      <c r="I168" s="37">
        <f>HOUR(DAta!$H168)*60+MINUTE(DAta!$H168)</f>
        <v>1322</v>
      </c>
      <c r="J168" s="37">
        <v>2</v>
      </c>
      <c r="K168" s="37">
        <v>1</v>
      </c>
      <c r="L168" s="36">
        <v>42171</v>
      </c>
      <c r="M168" s="37">
        <v>7</v>
      </c>
    </row>
    <row r="169" spans="1:13">
      <c r="A169" s="40" t="s">
        <v>194</v>
      </c>
      <c r="B169" s="39">
        <v>42172</v>
      </c>
      <c r="C169" s="40" t="s">
        <v>12</v>
      </c>
      <c r="D169" s="40" t="s">
        <v>33</v>
      </c>
      <c r="E169" s="40" t="s">
        <v>14</v>
      </c>
      <c r="F169" s="40" t="s">
        <v>14</v>
      </c>
      <c r="G169" s="40">
        <v>113</v>
      </c>
      <c r="H169" s="41">
        <v>6.9599908592233701</v>
      </c>
      <c r="I169" s="37">
        <f>HOUR(DAta!$H169)*60+MINUTE(DAta!$H169)</f>
        <v>1382</v>
      </c>
      <c r="J169" s="40">
        <v>3</v>
      </c>
      <c r="K169" s="40">
        <v>1</v>
      </c>
      <c r="L169" s="39">
        <v>42172</v>
      </c>
      <c r="M169" s="40">
        <v>7</v>
      </c>
    </row>
    <row r="170" spans="1:13">
      <c r="A170" s="37" t="s">
        <v>195</v>
      </c>
      <c r="B170" s="36">
        <v>42173</v>
      </c>
      <c r="C170" s="37" t="s">
        <v>35</v>
      </c>
      <c r="D170" s="37" t="s">
        <v>33</v>
      </c>
      <c r="E170" s="37" t="s">
        <v>14</v>
      </c>
      <c r="F170" s="37" t="s">
        <v>14</v>
      </c>
      <c r="G170" s="37">
        <v>38</v>
      </c>
      <c r="H170" s="38">
        <v>7.0016575258900398</v>
      </c>
      <c r="I170" s="37">
        <f>HOUR(DAta!$H170)*60+MINUTE(DAta!$H170)</f>
        <v>2</v>
      </c>
      <c r="J170" s="37">
        <v>4</v>
      </c>
      <c r="K170" s="37">
        <v>1</v>
      </c>
      <c r="L170" s="36">
        <v>42173</v>
      </c>
      <c r="M170" s="37">
        <v>7</v>
      </c>
    </row>
    <row r="171" spans="1:13">
      <c r="A171" s="40" t="s">
        <v>196</v>
      </c>
      <c r="B171" s="39">
        <v>42174</v>
      </c>
      <c r="C171" s="40" t="s">
        <v>48</v>
      </c>
      <c r="D171" s="40" t="s">
        <v>33</v>
      </c>
      <c r="E171" s="40" t="s">
        <v>14</v>
      </c>
      <c r="F171" s="40" t="s">
        <v>14</v>
      </c>
      <c r="G171" s="40">
        <v>14</v>
      </c>
      <c r="H171" s="41">
        <v>7.0433241925567103</v>
      </c>
      <c r="I171" s="37">
        <f>HOUR(DAta!$H171)*60+MINUTE(DAta!$H171)</f>
        <v>62</v>
      </c>
      <c r="J171" s="40">
        <v>4</v>
      </c>
      <c r="K171" s="40">
        <v>1</v>
      </c>
      <c r="L171" s="39">
        <v>42174</v>
      </c>
      <c r="M171" s="40">
        <v>7</v>
      </c>
    </row>
    <row r="172" spans="1:13">
      <c r="A172" s="37" t="s">
        <v>197</v>
      </c>
      <c r="B172" s="36">
        <v>42175</v>
      </c>
      <c r="C172" s="37" t="s">
        <v>39</v>
      </c>
      <c r="D172" s="37" t="s">
        <v>33</v>
      </c>
      <c r="E172" s="37" t="s">
        <v>14</v>
      </c>
      <c r="F172" s="37" t="s">
        <v>18</v>
      </c>
      <c r="G172" s="37">
        <v>25</v>
      </c>
      <c r="H172" s="38">
        <v>7.0849908592233701</v>
      </c>
      <c r="I172" s="37">
        <f>HOUR(DAta!$H172)*60+MINUTE(DAta!$H172)</f>
        <v>122</v>
      </c>
      <c r="J172" s="37">
        <v>4</v>
      </c>
      <c r="K172" s="37">
        <v>1</v>
      </c>
      <c r="L172" s="36">
        <v>42175</v>
      </c>
      <c r="M172" s="37">
        <v>7</v>
      </c>
    </row>
    <row r="173" spans="1:13">
      <c r="A173" s="40" t="s">
        <v>198</v>
      </c>
      <c r="B173" s="39">
        <v>42176</v>
      </c>
      <c r="C173" s="40" t="s">
        <v>48</v>
      </c>
      <c r="D173" s="40" t="s">
        <v>13</v>
      </c>
      <c r="E173" s="40" t="s">
        <v>18</v>
      </c>
      <c r="F173" s="40" t="s">
        <v>18</v>
      </c>
      <c r="G173" s="40" t="s">
        <v>26</v>
      </c>
      <c r="H173" s="41">
        <v>7.1266575258900398</v>
      </c>
      <c r="I173" s="37">
        <f>HOUR(DAta!$H173)*60+MINUTE(DAta!$H173)</f>
        <v>182</v>
      </c>
      <c r="J173" s="40" t="s">
        <v>26</v>
      </c>
      <c r="K173" s="40">
        <v>1</v>
      </c>
      <c r="L173" s="39">
        <v>42176</v>
      </c>
      <c r="M173" s="40">
        <v>7</v>
      </c>
    </row>
    <row r="174" spans="1:13">
      <c r="A174" s="37" t="s">
        <v>199</v>
      </c>
      <c r="B174" s="36">
        <v>42177</v>
      </c>
      <c r="C174" s="37" t="s">
        <v>12</v>
      </c>
      <c r="D174" s="37" t="s">
        <v>17</v>
      </c>
      <c r="E174" s="37" t="s">
        <v>18</v>
      </c>
      <c r="F174" s="37" t="s">
        <v>18</v>
      </c>
      <c r="G174" s="37" t="s">
        <v>26</v>
      </c>
      <c r="H174" s="38">
        <v>7.1683241925567103</v>
      </c>
      <c r="I174" s="37">
        <f>HOUR(DAta!$H174)*60+MINUTE(DAta!$H174)</f>
        <v>242</v>
      </c>
      <c r="J174" s="37" t="s">
        <v>26</v>
      </c>
      <c r="K174" s="37">
        <v>1</v>
      </c>
      <c r="L174" s="36">
        <v>42177</v>
      </c>
      <c r="M174" s="37">
        <v>7</v>
      </c>
    </row>
    <row r="175" spans="1:13">
      <c r="A175" s="40" t="s">
        <v>200</v>
      </c>
      <c r="B175" s="39">
        <v>42178</v>
      </c>
      <c r="C175" s="40" t="s">
        <v>35</v>
      </c>
      <c r="D175" s="40" t="s">
        <v>24</v>
      </c>
      <c r="E175" s="40" t="s">
        <v>14</v>
      </c>
      <c r="F175" s="40" t="s">
        <v>14</v>
      </c>
      <c r="G175" s="40">
        <v>117</v>
      </c>
      <c r="H175" s="41">
        <v>7.2099908592233701</v>
      </c>
      <c r="I175" s="37">
        <f>HOUR(DAta!$H175)*60+MINUTE(DAta!$H175)</f>
        <v>302</v>
      </c>
      <c r="J175" s="40">
        <v>4</v>
      </c>
      <c r="K175" s="40">
        <v>1</v>
      </c>
      <c r="L175" s="39">
        <v>42178</v>
      </c>
      <c r="M175" s="40">
        <v>7</v>
      </c>
    </row>
    <row r="176" spans="1:13">
      <c r="A176" s="37" t="s">
        <v>201</v>
      </c>
      <c r="B176" s="36">
        <v>42179</v>
      </c>
      <c r="C176" s="37" t="s">
        <v>20</v>
      </c>
      <c r="D176" s="37" t="s">
        <v>24</v>
      </c>
      <c r="E176" s="37" t="s">
        <v>14</v>
      </c>
      <c r="F176" s="37" t="s">
        <v>18</v>
      </c>
      <c r="G176" s="37">
        <v>57</v>
      </c>
      <c r="H176" s="38">
        <v>7.2516575258900398</v>
      </c>
      <c r="I176" s="37">
        <f>HOUR(DAta!$H176)*60+MINUTE(DAta!$H176)</f>
        <v>362</v>
      </c>
      <c r="J176" s="37">
        <v>2</v>
      </c>
      <c r="K176" s="37">
        <v>1</v>
      </c>
      <c r="L176" s="36">
        <v>42179</v>
      </c>
      <c r="M176" s="37">
        <v>7</v>
      </c>
    </row>
    <row r="177" spans="1:13">
      <c r="A177" s="40" t="s">
        <v>202</v>
      </c>
      <c r="B177" s="39">
        <v>42180</v>
      </c>
      <c r="C177" s="40" t="s">
        <v>39</v>
      </c>
      <c r="D177" s="40" t="s">
        <v>17</v>
      </c>
      <c r="E177" s="40" t="s">
        <v>14</v>
      </c>
      <c r="F177" s="40" t="s">
        <v>14</v>
      </c>
      <c r="G177" s="40">
        <v>119</v>
      </c>
      <c r="H177" s="41">
        <v>7.2933241925567103</v>
      </c>
      <c r="I177" s="37">
        <f>HOUR(DAta!$H177)*60+MINUTE(DAta!$H177)</f>
        <v>422</v>
      </c>
      <c r="J177" s="40">
        <v>5</v>
      </c>
      <c r="K177" s="40">
        <v>1</v>
      </c>
      <c r="L177" s="39">
        <v>42180</v>
      </c>
      <c r="M177" s="40">
        <v>7</v>
      </c>
    </row>
    <row r="178" spans="1:13">
      <c r="A178" s="37" t="s">
        <v>203</v>
      </c>
      <c r="B178" s="36">
        <v>42181</v>
      </c>
      <c r="C178" s="37" t="s">
        <v>39</v>
      </c>
      <c r="D178" s="37" t="s">
        <v>13</v>
      </c>
      <c r="E178" s="37" t="s">
        <v>18</v>
      </c>
      <c r="F178" s="37" t="s">
        <v>18</v>
      </c>
      <c r="G178" s="37" t="s">
        <v>26</v>
      </c>
      <c r="H178" s="38">
        <v>7.3349908592233701</v>
      </c>
      <c r="I178" s="37">
        <f>HOUR(DAta!$H178)*60+MINUTE(DAta!$H178)</f>
        <v>482</v>
      </c>
      <c r="J178" s="37" t="s">
        <v>26</v>
      </c>
      <c r="K178" s="37">
        <v>1</v>
      </c>
      <c r="L178" s="36">
        <v>42181</v>
      </c>
      <c r="M178" s="37">
        <v>1</v>
      </c>
    </row>
    <row r="179" spans="1:13">
      <c r="A179" s="40" t="s">
        <v>204</v>
      </c>
      <c r="B179" s="39">
        <v>42182</v>
      </c>
      <c r="C179" s="40" t="s">
        <v>12</v>
      </c>
      <c r="D179" s="40" t="s">
        <v>33</v>
      </c>
      <c r="E179" s="40" t="s">
        <v>14</v>
      </c>
      <c r="F179" s="40" t="s">
        <v>14</v>
      </c>
      <c r="G179" s="40">
        <v>93</v>
      </c>
      <c r="H179" s="41">
        <v>7.3766575258900398</v>
      </c>
      <c r="I179" s="37">
        <f>HOUR(DAta!$H179)*60+MINUTE(DAta!$H179)</f>
        <v>542</v>
      </c>
      <c r="J179" s="40">
        <v>5</v>
      </c>
      <c r="K179" s="40">
        <v>1</v>
      </c>
      <c r="L179" s="39">
        <v>42182</v>
      </c>
      <c r="M179" s="40">
        <v>1</v>
      </c>
    </row>
    <row r="180" spans="1:13">
      <c r="A180" s="37" t="s">
        <v>205</v>
      </c>
      <c r="B180" s="36">
        <v>42183</v>
      </c>
      <c r="C180" s="37" t="s">
        <v>39</v>
      </c>
      <c r="D180" s="37" t="s">
        <v>24</v>
      </c>
      <c r="E180" s="37" t="s">
        <v>14</v>
      </c>
      <c r="F180" s="37" t="s">
        <v>14</v>
      </c>
      <c r="G180" s="37">
        <v>86</v>
      </c>
      <c r="H180" s="38">
        <v>7.4183241925567103</v>
      </c>
      <c r="I180" s="37">
        <f>HOUR(DAta!$H180)*60+MINUTE(DAta!$H180)</f>
        <v>602</v>
      </c>
      <c r="J180" s="37">
        <v>4</v>
      </c>
      <c r="K180" s="37">
        <v>1</v>
      </c>
      <c r="L180" s="36">
        <v>42183</v>
      </c>
      <c r="M180" s="37">
        <v>1</v>
      </c>
    </row>
    <row r="181" spans="1:13">
      <c r="A181" s="40" t="s">
        <v>206</v>
      </c>
      <c r="B181" s="39">
        <v>42184</v>
      </c>
      <c r="C181" s="40" t="s">
        <v>35</v>
      </c>
      <c r="D181" s="40" t="s">
        <v>33</v>
      </c>
      <c r="E181" s="40" t="s">
        <v>18</v>
      </c>
      <c r="F181" s="40" t="s">
        <v>18</v>
      </c>
      <c r="G181" s="40" t="s">
        <v>26</v>
      </c>
      <c r="H181" s="41">
        <v>7.4599908592233701</v>
      </c>
      <c r="I181" s="37">
        <f>HOUR(DAta!$H181)*60+MINUTE(DAta!$H181)</f>
        <v>662</v>
      </c>
      <c r="J181" s="40" t="s">
        <v>26</v>
      </c>
      <c r="K181" s="40">
        <v>1</v>
      </c>
      <c r="L181" s="39">
        <v>42184</v>
      </c>
      <c r="M181" s="40">
        <v>1</v>
      </c>
    </row>
    <row r="182" spans="1:13">
      <c r="A182" s="37" t="s">
        <v>207</v>
      </c>
      <c r="B182" s="36">
        <v>42185</v>
      </c>
      <c r="C182" s="37" t="s">
        <v>48</v>
      </c>
      <c r="D182" s="37" t="s">
        <v>13</v>
      </c>
      <c r="E182" s="37" t="s">
        <v>14</v>
      </c>
      <c r="F182" s="37" t="s">
        <v>14</v>
      </c>
      <c r="G182" s="37">
        <v>92</v>
      </c>
      <c r="H182" s="38">
        <v>7.5016575258900398</v>
      </c>
      <c r="I182" s="37">
        <f>HOUR(DAta!$H182)*60+MINUTE(DAta!$H182)</f>
        <v>722</v>
      </c>
      <c r="J182" s="37">
        <v>3</v>
      </c>
      <c r="K182" s="37">
        <v>1</v>
      </c>
      <c r="L182" s="36">
        <v>42185</v>
      </c>
      <c r="M182" s="37">
        <v>1</v>
      </c>
    </row>
    <row r="183" spans="1:13">
      <c r="A183" s="40" t="s">
        <v>208</v>
      </c>
      <c r="B183" s="39">
        <v>42186</v>
      </c>
      <c r="C183" s="40" t="s">
        <v>22</v>
      </c>
      <c r="D183" s="40" t="s">
        <v>33</v>
      </c>
      <c r="E183" s="40" t="s">
        <v>18</v>
      </c>
      <c r="F183" s="40" t="s">
        <v>18</v>
      </c>
      <c r="G183" s="40" t="s">
        <v>26</v>
      </c>
      <c r="H183" s="41">
        <v>7.5433241925567103</v>
      </c>
      <c r="I183" s="37">
        <f>HOUR(DAta!$H183)*60+MINUTE(DAta!$H183)</f>
        <v>782</v>
      </c>
      <c r="J183" s="40" t="s">
        <v>26</v>
      </c>
      <c r="K183" s="40">
        <v>1</v>
      </c>
      <c r="L183" s="39">
        <v>42186</v>
      </c>
      <c r="M183" s="40">
        <v>1</v>
      </c>
    </row>
    <row r="184" spans="1:13">
      <c r="A184" s="37" t="s">
        <v>209</v>
      </c>
      <c r="B184" s="36">
        <v>42187</v>
      </c>
      <c r="C184" s="37" t="s">
        <v>39</v>
      </c>
      <c r="D184" s="37" t="s">
        <v>17</v>
      </c>
      <c r="E184" s="37" t="s">
        <v>14</v>
      </c>
      <c r="F184" s="37" t="s">
        <v>14</v>
      </c>
      <c r="G184" s="37">
        <v>106</v>
      </c>
      <c r="H184" s="38">
        <v>7.5849908592233701</v>
      </c>
      <c r="I184" s="37">
        <f>HOUR(DAta!$H184)*60+MINUTE(DAta!$H184)</f>
        <v>842</v>
      </c>
      <c r="J184" s="37">
        <v>3</v>
      </c>
      <c r="K184" s="37">
        <v>1</v>
      </c>
      <c r="L184" s="36">
        <v>42187</v>
      </c>
      <c r="M184" s="37">
        <v>1</v>
      </c>
    </row>
    <row r="185" spans="1:13">
      <c r="A185" s="40" t="s">
        <v>210</v>
      </c>
      <c r="B185" s="39">
        <v>42188</v>
      </c>
      <c r="C185" s="40" t="s">
        <v>20</v>
      </c>
      <c r="D185" s="40" t="s">
        <v>17</v>
      </c>
      <c r="E185" s="40" t="s">
        <v>14</v>
      </c>
      <c r="F185" s="40" t="s">
        <v>14</v>
      </c>
      <c r="G185" s="40">
        <v>67</v>
      </c>
      <c r="H185" s="41">
        <v>7.6266575258900398</v>
      </c>
      <c r="I185" s="37">
        <f>HOUR(DAta!$H185)*60+MINUTE(DAta!$H185)</f>
        <v>902</v>
      </c>
      <c r="J185" s="40">
        <v>3</v>
      </c>
      <c r="K185" s="40">
        <v>1</v>
      </c>
      <c r="L185" s="39">
        <v>42188</v>
      </c>
      <c r="M185" s="40">
        <v>1</v>
      </c>
    </row>
    <row r="186" spans="1:13">
      <c r="A186" s="37" t="s">
        <v>211</v>
      </c>
      <c r="B186" s="36">
        <v>42189</v>
      </c>
      <c r="C186" s="37" t="s">
        <v>32</v>
      </c>
      <c r="D186" s="37" t="s">
        <v>33</v>
      </c>
      <c r="E186" s="37" t="s">
        <v>14</v>
      </c>
      <c r="F186" s="37" t="s">
        <v>14</v>
      </c>
      <c r="G186" s="37">
        <v>90</v>
      </c>
      <c r="H186" s="38">
        <v>7.6683241925567103</v>
      </c>
      <c r="I186" s="37">
        <f>HOUR(DAta!$H186)*60+MINUTE(DAta!$H186)</f>
        <v>962</v>
      </c>
      <c r="J186" s="37">
        <v>3</v>
      </c>
      <c r="K186" s="37">
        <v>1</v>
      </c>
      <c r="L186" s="36">
        <v>42189</v>
      </c>
      <c r="M186" s="37">
        <v>1</v>
      </c>
    </row>
    <row r="187" spans="1:13">
      <c r="A187" s="40" t="s">
        <v>212</v>
      </c>
      <c r="B187" s="39">
        <v>42190</v>
      </c>
      <c r="C187" s="40" t="s">
        <v>12</v>
      </c>
      <c r="D187" s="40" t="s">
        <v>17</v>
      </c>
      <c r="E187" s="40" t="s">
        <v>18</v>
      </c>
      <c r="F187" s="40" t="s">
        <v>18</v>
      </c>
      <c r="G187" s="40" t="s">
        <v>26</v>
      </c>
      <c r="H187" s="41">
        <v>7.7099908592233701</v>
      </c>
      <c r="I187" s="37">
        <f>HOUR(DAta!$H187)*60+MINUTE(DAta!$H187)</f>
        <v>1022</v>
      </c>
      <c r="J187" s="40" t="s">
        <v>26</v>
      </c>
      <c r="K187" s="40">
        <v>1</v>
      </c>
      <c r="L187" s="39">
        <v>42190</v>
      </c>
      <c r="M187" s="40">
        <v>1</v>
      </c>
    </row>
    <row r="188" spans="1:13">
      <c r="A188" s="37" t="s">
        <v>213</v>
      </c>
      <c r="B188" s="36">
        <v>42191</v>
      </c>
      <c r="C188" s="37" t="s">
        <v>16</v>
      </c>
      <c r="D188" s="37" t="s">
        <v>33</v>
      </c>
      <c r="E188" s="37" t="s">
        <v>14</v>
      </c>
      <c r="F188" s="37" t="s">
        <v>18</v>
      </c>
      <c r="G188" s="37">
        <v>50</v>
      </c>
      <c r="H188" s="38">
        <v>7.7516575258900398</v>
      </c>
      <c r="I188" s="37">
        <f>HOUR(DAta!$H188)*60+MINUTE(DAta!$H188)</f>
        <v>1082</v>
      </c>
      <c r="J188" s="37">
        <v>4</v>
      </c>
      <c r="K188" s="37">
        <v>1</v>
      </c>
      <c r="L188" s="36">
        <v>42191</v>
      </c>
      <c r="M188" s="37">
        <v>1</v>
      </c>
    </row>
    <row r="189" spans="1:13">
      <c r="A189" s="40" t="s">
        <v>214</v>
      </c>
      <c r="B189" s="39">
        <v>42192</v>
      </c>
      <c r="C189" s="40" t="s">
        <v>12</v>
      </c>
      <c r="D189" s="40" t="s">
        <v>30</v>
      </c>
      <c r="E189" s="40" t="s">
        <v>14</v>
      </c>
      <c r="F189" s="40" t="s">
        <v>18</v>
      </c>
      <c r="G189" s="40">
        <v>89</v>
      </c>
      <c r="H189" s="41">
        <v>7.7933241925567103</v>
      </c>
      <c r="I189" s="37">
        <f>HOUR(DAta!$H189)*60+MINUTE(DAta!$H189)</f>
        <v>1142</v>
      </c>
      <c r="J189" s="40">
        <v>3</v>
      </c>
      <c r="K189" s="40">
        <v>1</v>
      </c>
      <c r="L189" s="39">
        <v>42192</v>
      </c>
      <c r="M189" s="40">
        <v>1</v>
      </c>
    </row>
    <row r="190" spans="1:13">
      <c r="A190" s="37" t="s">
        <v>215</v>
      </c>
      <c r="B190" s="36">
        <v>42193</v>
      </c>
      <c r="C190" s="37" t="s">
        <v>32</v>
      </c>
      <c r="D190" s="37" t="s">
        <v>30</v>
      </c>
      <c r="E190" s="37" t="s">
        <v>14</v>
      </c>
      <c r="F190" s="37" t="s">
        <v>14</v>
      </c>
      <c r="G190" s="37">
        <v>74</v>
      </c>
      <c r="H190" s="38">
        <v>7.8349908592233701</v>
      </c>
      <c r="I190" s="37">
        <f>HOUR(DAta!$H190)*60+MINUTE(DAta!$H190)</f>
        <v>1202</v>
      </c>
      <c r="J190" s="37">
        <v>3</v>
      </c>
      <c r="K190" s="37">
        <v>1</v>
      </c>
      <c r="L190" s="36">
        <v>42193</v>
      </c>
      <c r="M190" s="37">
        <v>1</v>
      </c>
    </row>
    <row r="191" spans="1:13">
      <c r="A191" s="40" t="s">
        <v>216</v>
      </c>
      <c r="B191" s="39">
        <v>42194</v>
      </c>
      <c r="C191" s="40" t="s">
        <v>39</v>
      </c>
      <c r="D191" s="40" t="s">
        <v>24</v>
      </c>
      <c r="E191" s="40" t="s">
        <v>14</v>
      </c>
      <c r="F191" s="40" t="s">
        <v>14</v>
      </c>
      <c r="G191" s="40">
        <v>63</v>
      </c>
      <c r="H191" s="41">
        <v>7.8766575258900398</v>
      </c>
      <c r="I191" s="37">
        <f>HOUR(DAta!$H191)*60+MINUTE(DAta!$H191)</f>
        <v>1262</v>
      </c>
      <c r="J191" s="40">
        <v>2</v>
      </c>
      <c r="K191" s="40">
        <v>1</v>
      </c>
      <c r="L191" s="39">
        <v>42194</v>
      </c>
      <c r="M191" s="40">
        <v>1</v>
      </c>
    </row>
    <row r="192" spans="1:13">
      <c r="A192" s="37" t="s">
        <v>217</v>
      </c>
      <c r="B192" s="36">
        <v>42195</v>
      </c>
      <c r="C192" s="37" t="s">
        <v>16</v>
      </c>
      <c r="D192" s="37" t="s">
        <v>13</v>
      </c>
      <c r="E192" s="37" t="s">
        <v>14</v>
      </c>
      <c r="F192" s="37" t="s">
        <v>14</v>
      </c>
      <c r="G192" s="37">
        <v>45</v>
      </c>
      <c r="H192" s="38">
        <v>7.9183241925567103</v>
      </c>
      <c r="I192" s="37">
        <f>HOUR(DAta!$H192)*60+MINUTE(DAta!$H192)</f>
        <v>1322</v>
      </c>
      <c r="J192" s="37">
        <v>5</v>
      </c>
      <c r="K192" s="37">
        <v>1</v>
      </c>
      <c r="L192" s="36">
        <v>42195</v>
      </c>
      <c r="M192" s="37">
        <v>1</v>
      </c>
    </row>
    <row r="193" spans="1:13">
      <c r="A193" s="40" t="s">
        <v>218</v>
      </c>
      <c r="B193" s="39">
        <v>42196</v>
      </c>
      <c r="C193" s="40" t="s">
        <v>39</v>
      </c>
      <c r="D193" s="40" t="s">
        <v>17</v>
      </c>
      <c r="E193" s="40" t="s">
        <v>18</v>
      </c>
      <c r="F193" s="40" t="s">
        <v>18</v>
      </c>
      <c r="G193" s="40" t="s">
        <v>26</v>
      </c>
      <c r="H193" s="41">
        <v>7.9599908592233701</v>
      </c>
      <c r="I193" s="37">
        <f>HOUR(DAta!$H193)*60+MINUTE(DAta!$H193)</f>
        <v>1382</v>
      </c>
      <c r="J193" s="40" t="s">
        <v>26</v>
      </c>
      <c r="K193" s="40">
        <v>1</v>
      </c>
      <c r="L193" s="39">
        <v>42196</v>
      </c>
      <c r="M193" s="40">
        <v>1</v>
      </c>
    </row>
    <row r="194" spans="1:13">
      <c r="A194" s="37" t="s">
        <v>219</v>
      </c>
      <c r="B194" s="36">
        <v>42197</v>
      </c>
      <c r="C194" s="37" t="s">
        <v>48</v>
      </c>
      <c r="D194" s="37" t="s">
        <v>24</v>
      </c>
      <c r="E194" s="37" t="s">
        <v>14</v>
      </c>
      <c r="F194" s="37" t="s">
        <v>14</v>
      </c>
      <c r="G194" s="37">
        <v>31</v>
      </c>
      <c r="H194" s="38">
        <v>8.0016575258900406</v>
      </c>
      <c r="I194" s="37">
        <f>HOUR(DAta!$H194)*60+MINUTE(DAta!$H194)</f>
        <v>2</v>
      </c>
      <c r="J194" s="37">
        <v>2</v>
      </c>
      <c r="K194" s="37">
        <v>1</v>
      </c>
      <c r="L194" s="36">
        <v>42197</v>
      </c>
      <c r="M194" s="37">
        <v>1</v>
      </c>
    </row>
    <row r="195" spans="1:13">
      <c r="A195" s="40" t="s">
        <v>220</v>
      </c>
      <c r="B195" s="39">
        <v>42198</v>
      </c>
      <c r="C195" s="40" t="s">
        <v>35</v>
      </c>
      <c r="D195" s="40" t="s">
        <v>33</v>
      </c>
      <c r="E195" s="40" t="s">
        <v>18</v>
      </c>
      <c r="F195" s="40" t="s">
        <v>18</v>
      </c>
      <c r="G195" s="40" t="s">
        <v>26</v>
      </c>
      <c r="H195" s="41">
        <v>8.0433241925567103</v>
      </c>
      <c r="I195" s="37">
        <f>HOUR(DAta!$H195)*60+MINUTE(DAta!$H195)</f>
        <v>62</v>
      </c>
      <c r="J195" s="40" t="s">
        <v>26</v>
      </c>
      <c r="K195" s="40">
        <v>1</v>
      </c>
      <c r="L195" s="39">
        <v>42198</v>
      </c>
      <c r="M195" s="40">
        <v>1</v>
      </c>
    </row>
    <row r="196" spans="1:13">
      <c r="A196" s="37" t="s">
        <v>221</v>
      </c>
      <c r="B196" s="36">
        <v>42199</v>
      </c>
      <c r="C196" s="37" t="s">
        <v>35</v>
      </c>
      <c r="D196" s="37" t="s">
        <v>13</v>
      </c>
      <c r="E196" s="37" t="s">
        <v>14</v>
      </c>
      <c r="F196" s="37" t="s">
        <v>14</v>
      </c>
      <c r="G196" s="37">
        <v>43</v>
      </c>
      <c r="H196" s="38">
        <v>8.0849908592233692</v>
      </c>
      <c r="I196" s="37">
        <f>HOUR(DAta!$H196)*60+MINUTE(DAta!$H196)</f>
        <v>122</v>
      </c>
      <c r="J196" s="37">
        <v>5</v>
      </c>
      <c r="K196" s="37">
        <v>1</v>
      </c>
      <c r="L196" s="36">
        <v>42199</v>
      </c>
      <c r="M196" s="37">
        <v>1</v>
      </c>
    </row>
    <row r="197" spans="1:13">
      <c r="A197" s="40" t="s">
        <v>222</v>
      </c>
      <c r="B197" s="39">
        <v>42200</v>
      </c>
      <c r="C197" s="40" t="s">
        <v>39</v>
      </c>
      <c r="D197" s="40" t="s">
        <v>33</v>
      </c>
      <c r="E197" s="40" t="s">
        <v>14</v>
      </c>
      <c r="F197" s="40" t="s">
        <v>14</v>
      </c>
      <c r="G197" s="40">
        <v>50</v>
      </c>
      <c r="H197" s="41">
        <v>8.1266575258900406</v>
      </c>
      <c r="I197" s="37">
        <f>HOUR(DAta!$H197)*60+MINUTE(DAta!$H197)</f>
        <v>182</v>
      </c>
      <c r="J197" s="40">
        <v>4</v>
      </c>
      <c r="K197" s="40">
        <v>1</v>
      </c>
      <c r="L197" s="39">
        <v>42200</v>
      </c>
      <c r="M197" s="40">
        <v>1</v>
      </c>
    </row>
    <row r="198" spans="1:13">
      <c r="A198" s="37" t="s">
        <v>223</v>
      </c>
      <c r="B198" s="36">
        <v>42201</v>
      </c>
      <c r="C198" s="37" t="s">
        <v>48</v>
      </c>
      <c r="D198" s="37" t="s">
        <v>17</v>
      </c>
      <c r="E198" s="37" t="s">
        <v>14</v>
      </c>
      <c r="F198" s="37" t="s">
        <v>14</v>
      </c>
      <c r="G198" s="37">
        <v>48</v>
      </c>
      <c r="H198" s="38">
        <v>8.1683241925567103</v>
      </c>
      <c r="I198" s="37">
        <f>HOUR(DAta!$H198)*60+MINUTE(DAta!$H198)</f>
        <v>242</v>
      </c>
      <c r="J198" s="37">
        <v>4</v>
      </c>
      <c r="K198" s="37">
        <v>1</v>
      </c>
      <c r="L198" s="36">
        <v>42201</v>
      </c>
      <c r="M198" s="37">
        <v>1</v>
      </c>
    </row>
    <row r="199" spans="1:13">
      <c r="A199" s="40" t="s">
        <v>224</v>
      </c>
      <c r="B199" s="39">
        <v>42202</v>
      </c>
      <c r="C199" s="40" t="s">
        <v>39</v>
      </c>
      <c r="D199" s="40" t="s">
        <v>30</v>
      </c>
      <c r="E199" s="40" t="s">
        <v>14</v>
      </c>
      <c r="F199" s="40" t="s">
        <v>14</v>
      </c>
      <c r="G199" s="40">
        <v>113</v>
      </c>
      <c r="H199" s="41">
        <v>8.2099908592233692</v>
      </c>
      <c r="I199" s="37">
        <f>HOUR(DAta!$H199)*60+MINUTE(DAta!$H199)</f>
        <v>302</v>
      </c>
      <c r="J199" s="40">
        <v>5</v>
      </c>
      <c r="K199" s="40">
        <v>1</v>
      </c>
      <c r="L199" s="39">
        <v>42202</v>
      </c>
      <c r="M199" s="40">
        <v>1</v>
      </c>
    </row>
    <row r="200" spans="1:13">
      <c r="A200" s="37" t="s">
        <v>225</v>
      </c>
      <c r="B200" s="36">
        <v>42203</v>
      </c>
      <c r="C200" s="37" t="s">
        <v>32</v>
      </c>
      <c r="D200" s="37" t="s">
        <v>33</v>
      </c>
      <c r="E200" s="37" t="s">
        <v>18</v>
      </c>
      <c r="F200" s="37" t="s">
        <v>18</v>
      </c>
      <c r="G200" s="37" t="s">
        <v>26</v>
      </c>
      <c r="H200" s="38">
        <v>8.2516575258900406</v>
      </c>
      <c r="I200" s="37">
        <f>HOUR(DAta!$H200)*60+MINUTE(DAta!$H200)</f>
        <v>362</v>
      </c>
      <c r="J200" s="37" t="s">
        <v>26</v>
      </c>
      <c r="K200" s="37">
        <v>1</v>
      </c>
      <c r="L200" s="36">
        <v>42203</v>
      </c>
      <c r="M200" s="37">
        <v>1</v>
      </c>
    </row>
    <row r="201" spans="1:13">
      <c r="A201" s="40" t="s">
        <v>226</v>
      </c>
      <c r="B201" s="39">
        <v>42204</v>
      </c>
      <c r="C201" s="40" t="s">
        <v>35</v>
      </c>
      <c r="D201" s="40" t="s">
        <v>17</v>
      </c>
      <c r="E201" s="40" t="s">
        <v>14</v>
      </c>
      <c r="F201" s="40" t="s">
        <v>14</v>
      </c>
      <c r="G201" s="40">
        <v>103</v>
      </c>
      <c r="H201" s="41">
        <v>8.2933241925567103</v>
      </c>
      <c r="I201" s="37">
        <f>HOUR(DAta!$H201)*60+MINUTE(DAta!$H201)</f>
        <v>422</v>
      </c>
      <c r="J201" s="40">
        <v>5</v>
      </c>
      <c r="K201" s="40">
        <v>1</v>
      </c>
      <c r="L201" s="39">
        <v>42204</v>
      </c>
      <c r="M201" s="40">
        <v>1</v>
      </c>
    </row>
    <row r="202" spans="1:13">
      <c r="A202" s="37" t="s">
        <v>227</v>
      </c>
      <c r="B202" s="36">
        <v>42205</v>
      </c>
      <c r="C202" s="37" t="s">
        <v>16</v>
      </c>
      <c r="D202" s="37" t="s">
        <v>17</v>
      </c>
      <c r="E202" s="37" t="s">
        <v>14</v>
      </c>
      <c r="F202" s="37" t="s">
        <v>18</v>
      </c>
      <c r="G202" s="37">
        <v>95</v>
      </c>
      <c r="H202" s="38">
        <v>8.3349908592233692</v>
      </c>
      <c r="I202" s="37">
        <f>HOUR(DAta!$H202)*60+MINUTE(DAta!$H202)</f>
        <v>482</v>
      </c>
      <c r="J202" s="37">
        <v>3</v>
      </c>
      <c r="K202" s="37">
        <v>1</v>
      </c>
      <c r="L202" s="36">
        <v>42205</v>
      </c>
      <c r="M202" s="37">
        <v>1</v>
      </c>
    </row>
    <row r="203" spans="1:13">
      <c r="A203" s="40" t="s">
        <v>228</v>
      </c>
      <c r="B203" s="39">
        <v>42206</v>
      </c>
      <c r="C203" s="40" t="s">
        <v>35</v>
      </c>
      <c r="D203" s="40" t="s">
        <v>30</v>
      </c>
      <c r="E203" s="40" t="s">
        <v>14</v>
      </c>
      <c r="F203" s="40" t="s">
        <v>14</v>
      </c>
      <c r="G203" s="40">
        <v>30</v>
      </c>
      <c r="H203" s="41">
        <v>8.3766575258900406</v>
      </c>
      <c r="I203" s="37">
        <f>HOUR(DAta!$H203)*60+MINUTE(DAta!$H203)</f>
        <v>542</v>
      </c>
      <c r="J203" s="40">
        <v>1</v>
      </c>
      <c r="K203" s="40">
        <v>1</v>
      </c>
      <c r="L203" s="39">
        <v>42206</v>
      </c>
      <c r="M203" s="40">
        <v>1</v>
      </c>
    </row>
    <row r="204" spans="1:13">
      <c r="A204" s="37" t="s">
        <v>229</v>
      </c>
      <c r="B204" s="36">
        <v>42207</v>
      </c>
      <c r="C204" s="37" t="s">
        <v>22</v>
      </c>
      <c r="D204" s="37" t="s">
        <v>30</v>
      </c>
      <c r="E204" s="37" t="s">
        <v>14</v>
      </c>
      <c r="F204" s="37" t="s">
        <v>14</v>
      </c>
      <c r="G204" s="37">
        <v>124</v>
      </c>
      <c r="H204" s="38">
        <v>8.4183241925567103</v>
      </c>
      <c r="I204" s="37">
        <f>HOUR(DAta!$H204)*60+MINUTE(DAta!$H204)</f>
        <v>602</v>
      </c>
      <c r="J204" s="37">
        <v>3</v>
      </c>
      <c r="K204" s="37">
        <v>1</v>
      </c>
      <c r="L204" s="36">
        <v>42207</v>
      </c>
      <c r="M204" s="37">
        <v>1</v>
      </c>
    </row>
    <row r="205" spans="1:13">
      <c r="A205" s="40" t="s">
        <v>230</v>
      </c>
      <c r="B205" s="39">
        <v>42208</v>
      </c>
      <c r="C205" s="40" t="s">
        <v>12</v>
      </c>
      <c r="D205" s="40" t="s">
        <v>30</v>
      </c>
      <c r="E205" s="40" t="s">
        <v>14</v>
      </c>
      <c r="F205" s="40" t="s">
        <v>14</v>
      </c>
      <c r="G205" s="40">
        <v>17</v>
      </c>
      <c r="H205" s="41">
        <v>8.4599908592233692</v>
      </c>
      <c r="I205" s="37">
        <f>HOUR(DAta!$H205)*60+MINUTE(DAta!$H205)</f>
        <v>662</v>
      </c>
      <c r="J205" s="40">
        <v>5</v>
      </c>
      <c r="K205" s="40">
        <v>1</v>
      </c>
      <c r="L205" s="39">
        <v>42208</v>
      </c>
      <c r="M205" s="40">
        <v>1</v>
      </c>
    </row>
    <row r="206" spans="1:13">
      <c r="A206" s="37" t="s">
        <v>231</v>
      </c>
      <c r="B206" s="36">
        <v>42209</v>
      </c>
      <c r="C206" s="37" t="s">
        <v>20</v>
      </c>
      <c r="D206" s="37" t="s">
        <v>33</v>
      </c>
      <c r="E206" s="37" t="s">
        <v>14</v>
      </c>
      <c r="F206" s="37" t="s">
        <v>14</v>
      </c>
      <c r="G206" s="37">
        <v>113</v>
      </c>
      <c r="H206" s="38">
        <v>8.5016575258900406</v>
      </c>
      <c r="I206" s="37">
        <f>HOUR(DAta!$H206)*60+MINUTE(DAta!$H206)</f>
        <v>722</v>
      </c>
      <c r="J206" s="37">
        <v>3</v>
      </c>
      <c r="K206" s="37">
        <v>1</v>
      </c>
      <c r="L206" s="36">
        <v>42209</v>
      </c>
      <c r="M206" s="37">
        <v>1</v>
      </c>
    </row>
    <row r="207" spans="1:13">
      <c r="A207" s="40" t="s">
        <v>232</v>
      </c>
      <c r="B207" s="39">
        <v>42210</v>
      </c>
      <c r="C207" s="40" t="s">
        <v>32</v>
      </c>
      <c r="D207" s="40" t="s">
        <v>17</v>
      </c>
      <c r="E207" s="40" t="s">
        <v>14</v>
      </c>
      <c r="F207" s="40" t="s">
        <v>14</v>
      </c>
      <c r="G207" s="40">
        <v>25</v>
      </c>
      <c r="H207" s="41">
        <v>8.5433241925567103</v>
      </c>
      <c r="I207" s="37">
        <f>HOUR(DAta!$H207)*60+MINUTE(DAta!$H207)</f>
        <v>782</v>
      </c>
      <c r="J207" s="40">
        <v>5</v>
      </c>
      <c r="K207" s="40">
        <v>1</v>
      </c>
      <c r="L207" s="39">
        <v>42210</v>
      </c>
      <c r="M207" s="40">
        <v>1</v>
      </c>
    </row>
    <row r="208" spans="1:13">
      <c r="A208" s="37" t="s">
        <v>233</v>
      </c>
      <c r="B208" s="36">
        <v>42211</v>
      </c>
      <c r="C208" s="37" t="s">
        <v>32</v>
      </c>
      <c r="D208" s="37" t="s">
        <v>30</v>
      </c>
      <c r="E208" s="37" t="s">
        <v>14</v>
      </c>
      <c r="F208" s="37" t="s">
        <v>14</v>
      </c>
      <c r="G208" s="37">
        <v>52</v>
      </c>
      <c r="H208" s="38">
        <v>8.5849908592233692</v>
      </c>
      <c r="I208" s="37">
        <f>HOUR(DAta!$H208)*60+MINUTE(DAta!$H208)</f>
        <v>842</v>
      </c>
      <c r="J208" s="37">
        <v>5</v>
      </c>
      <c r="K208" s="37">
        <v>1</v>
      </c>
      <c r="L208" s="36">
        <v>42211</v>
      </c>
      <c r="M208" s="37">
        <v>1</v>
      </c>
    </row>
    <row r="209" spans="1:13">
      <c r="A209" s="40" t="s">
        <v>234</v>
      </c>
      <c r="B209" s="39">
        <v>42212</v>
      </c>
      <c r="C209" s="40" t="s">
        <v>48</v>
      </c>
      <c r="D209" s="40" t="s">
        <v>30</v>
      </c>
      <c r="E209" s="40" t="s">
        <v>14</v>
      </c>
      <c r="F209" s="40" t="s">
        <v>14</v>
      </c>
      <c r="G209" s="40">
        <v>28</v>
      </c>
      <c r="H209" s="41">
        <v>8.6266575258900406</v>
      </c>
      <c r="I209" s="37">
        <f>HOUR(DAta!$H209)*60+MINUTE(DAta!$H209)</f>
        <v>902</v>
      </c>
      <c r="J209" s="40">
        <v>5</v>
      </c>
      <c r="K209" s="40">
        <v>1</v>
      </c>
      <c r="L209" s="39">
        <v>42212</v>
      </c>
      <c r="M209" s="40">
        <v>1</v>
      </c>
    </row>
    <row r="210" spans="1:13">
      <c r="A210" s="37" t="s">
        <v>235</v>
      </c>
      <c r="B210" s="36">
        <v>42213</v>
      </c>
      <c r="C210" s="37" t="s">
        <v>22</v>
      </c>
      <c r="D210" s="37" t="s">
        <v>17</v>
      </c>
      <c r="E210" s="37" t="s">
        <v>14</v>
      </c>
      <c r="F210" s="37" t="s">
        <v>14</v>
      </c>
      <c r="G210" s="37">
        <v>69</v>
      </c>
      <c r="H210" s="38">
        <v>8.6683241925567103</v>
      </c>
      <c r="I210" s="37">
        <f>HOUR(DAta!$H210)*60+MINUTE(DAta!$H210)</f>
        <v>962</v>
      </c>
      <c r="J210" s="37">
        <v>3</v>
      </c>
      <c r="K210" s="37">
        <v>1</v>
      </c>
      <c r="L210" s="36">
        <v>42213</v>
      </c>
      <c r="M210" s="37">
        <v>1</v>
      </c>
    </row>
    <row r="211" spans="1:13">
      <c r="A211" s="40" t="s">
        <v>236</v>
      </c>
      <c r="B211" s="39">
        <v>42214</v>
      </c>
      <c r="C211" s="40" t="s">
        <v>39</v>
      </c>
      <c r="D211" s="40" t="s">
        <v>33</v>
      </c>
      <c r="E211" s="40" t="s">
        <v>14</v>
      </c>
      <c r="F211" s="40" t="s">
        <v>14</v>
      </c>
      <c r="G211" s="40">
        <v>106</v>
      </c>
      <c r="H211" s="41">
        <v>8.7099908592233692</v>
      </c>
      <c r="I211" s="37">
        <f>HOUR(DAta!$H211)*60+MINUTE(DAta!$H211)</f>
        <v>1022</v>
      </c>
      <c r="J211" s="40">
        <v>3</v>
      </c>
      <c r="K211" s="40">
        <v>1</v>
      </c>
      <c r="L211" s="39">
        <v>42214</v>
      </c>
      <c r="M211" s="40">
        <v>1</v>
      </c>
    </row>
    <row r="212" spans="1:13">
      <c r="A212" s="37" t="s">
        <v>237</v>
      </c>
      <c r="B212" s="36">
        <v>42215</v>
      </c>
      <c r="C212" s="37" t="s">
        <v>32</v>
      </c>
      <c r="D212" s="37" t="s">
        <v>17</v>
      </c>
      <c r="E212" s="37" t="s">
        <v>18</v>
      </c>
      <c r="F212" s="37" t="s">
        <v>18</v>
      </c>
      <c r="G212" s="37" t="s">
        <v>26</v>
      </c>
      <c r="H212" s="38">
        <v>8.7516575258900406</v>
      </c>
      <c r="I212" s="37">
        <f>HOUR(DAta!$H212)*60+MINUTE(DAta!$H212)</f>
        <v>1082</v>
      </c>
      <c r="J212" s="37" t="s">
        <v>26</v>
      </c>
      <c r="K212" s="37">
        <v>1</v>
      </c>
      <c r="L212" s="36">
        <v>42215</v>
      </c>
      <c r="M212" s="37">
        <v>1</v>
      </c>
    </row>
    <row r="213" spans="1:13">
      <c r="A213" s="40" t="s">
        <v>238</v>
      </c>
      <c r="B213" s="39">
        <v>42216</v>
      </c>
      <c r="C213" s="40" t="s">
        <v>35</v>
      </c>
      <c r="D213" s="40" t="s">
        <v>24</v>
      </c>
      <c r="E213" s="40" t="s">
        <v>14</v>
      </c>
      <c r="F213" s="40" t="s">
        <v>14</v>
      </c>
      <c r="G213" s="40">
        <v>26</v>
      </c>
      <c r="H213" s="41">
        <v>8.7933241925567103</v>
      </c>
      <c r="I213" s="37">
        <f>HOUR(DAta!$H213)*60+MINUTE(DAta!$H213)</f>
        <v>1142</v>
      </c>
      <c r="J213" s="40">
        <v>3</v>
      </c>
      <c r="K213" s="40">
        <v>1</v>
      </c>
      <c r="L213" s="39">
        <v>42216</v>
      </c>
      <c r="M213" s="40">
        <v>1</v>
      </c>
    </row>
    <row r="214" spans="1:13">
      <c r="A214" s="37" t="s">
        <v>239</v>
      </c>
      <c r="B214" s="36">
        <v>42217</v>
      </c>
      <c r="C214" s="37" t="s">
        <v>35</v>
      </c>
      <c r="D214" s="37" t="s">
        <v>24</v>
      </c>
      <c r="E214" s="37" t="s">
        <v>14</v>
      </c>
      <c r="F214" s="37" t="s">
        <v>14</v>
      </c>
      <c r="G214" s="37">
        <v>53</v>
      </c>
      <c r="H214" s="38">
        <v>8.8349908592233692</v>
      </c>
      <c r="I214" s="37">
        <f>HOUR(DAta!$H214)*60+MINUTE(DAta!$H214)</f>
        <v>1202</v>
      </c>
      <c r="J214" s="37">
        <v>4</v>
      </c>
      <c r="K214" s="37">
        <v>1</v>
      </c>
      <c r="L214" s="36">
        <v>42217</v>
      </c>
      <c r="M214" s="37">
        <v>1</v>
      </c>
    </row>
    <row r="215" spans="1:13">
      <c r="A215" s="40" t="s">
        <v>240</v>
      </c>
      <c r="B215" s="39">
        <v>42218</v>
      </c>
      <c r="C215" s="40" t="s">
        <v>39</v>
      </c>
      <c r="D215" s="40" t="s">
        <v>17</v>
      </c>
      <c r="E215" s="40" t="s">
        <v>14</v>
      </c>
      <c r="F215" s="40" t="s">
        <v>14</v>
      </c>
      <c r="G215" s="40">
        <v>77</v>
      </c>
      <c r="H215" s="41">
        <v>8.8766575258900406</v>
      </c>
      <c r="I215" s="37">
        <f>HOUR(DAta!$H215)*60+MINUTE(DAta!$H215)</f>
        <v>1262</v>
      </c>
      <c r="J215" s="40">
        <v>2</v>
      </c>
      <c r="K215" s="40">
        <v>1</v>
      </c>
      <c r="L215" s="39">
        <v>42218</v>
      </c>
      <c r="M215" s="40">
        <v>1</v>
      </c>
    </row>
    <row r="216" spans="1:13">
      <c r="A216" s="37" t="s">
        <v>241</v>
      </c>
      <c r="B216" s="36">
        <v>42219</v>
      </c>
      <c r="C216" s="37" t="s">
        <v>32</v>
      </c>
      <c r="D216" s="37" t="s">
        <v>13</v>
      </c>
      <c r="E216" s="37" t="s">
        <v>14</v>
      </c>
      <c r="F216" s="37" t="s">
        <v>14</v>
      </c>
      <c r="G216" s="37">
        <v>45</v>
      </c>
      <c r="H216" s="38">
        <v>8.9183241925567103</v>
      </c>
      <c r="I216" s="37">
        <f>HOUR(DAta!$H216)*60+MINUTE(DAta!$H216)</f>
        <v>1322</v>
      </c>
      <c r="J216" s="37">
        <v>3</v>
      </c>
      <c r="K216" s="37">
        <v>1</v>
      </c>
      <c r="L216" s="36">
        <v>42219</v>
      </c>
      <c r="M216" s="37">
        <v>1</v>
      </c>
    </row>
    <row r="217" spans="1:13">
      <c r="A217" s="40" t="s">
        <v>242</v>
      </c>
      <c r="B217" s="39">
        <v>42220</v>
      </c>
      <c r="C217" s="40" t="s">
        <v>16</v>
      </c>
      <c r="D217" s="40" t="s">
        <v>17</v>
      </c>
      <c r="E217" s="40" t="s">
        <v>18</v>
      </c>
      <c r="F217" s="40" t="s">
        <v>18</v>
      </c>
      <c r="G217" s="40" t="s">
        <v>26</v>
      </c>
      <c r="H217" s="41">
        <v>8.9599908592233692</v>
      </c>
      <c r="I217" s="37">
        <f>HOUR(DAta!$H217)*60+MINUTE(DAta!$H217)</f>
        <v>1382</v>
      </c>
      <c r="J217" s="40" t="s">
        <v>26</v>
      </c>
      <c r="K217" s="40">
        <v>1</v>
      </c>
      <c r="L217" s="39">
        <v>42220</v>
      </c>
      <c r="M217" s="40">
        <v>1</v>
      </c>
    </row>
    <row r="218" spans="1:13">
      <c r="A218" s="37" t="s">
        <v>243</v>
      </c>
      <c r="B218" s="36">
        <v>42221</v>
      </c>
      <c r="C218" s="37" t="s">
        <v>22</v>
      </c>
      <c r="D218" s="37" t="s">
        <v>33</v>
      </c>
      <c r="E218" s="37" t="s">
        <v>14</v>
      </c>
      <c r="F218" s="37" t="s">
        <v>14</v>
      </c>
      <c r="G218" s="37">
        <v>56</v>
      </c>
      <c r="H218" s="38">
        <v>9.0016575258900406</v>
      </c>
      <c r="I218" s="37">
        <f>HOUR(DAta!$H218)*60+MINUTE(DAta!$H218)</f>
        <v>2</v>
      </c>
      <c r="J218" s="37">
        <v>4</v>
      </c>
      <c r="K218" s="37">
        <v>1</v>
      </c>
      <c r="L218" s="36">
        <v>42221</v>
      </c>
      <c r="M218" s="37">
        <v>1</v>
      </c>
    </row>
    <row r="219" spans="1:13">
      <c r="A219" s="40" t="s">
        <v>244</v>
      </c>
      <c r="B219" s="39">
        <v>42222</v>
      </c>
      <c r="C219" s="40" t="s">
        <v>20</v>
      </c>
      <c r="D219" s="40" t="s">
        <v>30</v>
      </c>
      <c r="E219" s="40" t="s">
        <v>14</v>
      </c>
      <c r="F219" s="40" t="s">
        <v>14</v>
      </c>
      <c r="G219" s="40">
        <v>13</v>
      </c>
      <c r="H219" s="41">
        <v>9.0433241925567103</v>
      </c>
      <c r="I219" s="37">
        <f>HOUR(DAta!$H219)*60+MINUTE(DAta!$H219)</f>
        <v>62</v>
      </c>
      <c r="J219" s="40">
        <v>2</v>
      </c>
      <c r="K219" s="40">
        <v>1</v>
      </c>
      <c r="L219" s="39">
        <v>42222</v>
      </c>
      <c r="M219" s="40">
        <v>1</v>
      </c>
    </row>
    <row r="220" spans="1:13">
      <c r="A220" s="37" t="s">
        <v>245</v>
      </c>
      <c r="B220" s="36">
        <v>42223</v>
      </c>
      <c r="C220" s="37" t="s">
        <v>20</v>
      </c>
      <c r="D220" s="37" t="s">
        <v>30</v>
      </c>
      <c r="E220" s="37" t="s">
        <v>14</v>
      </c>
      <c r="F220" s="37" t="s">
        <v>14</v>
      </c>
      <c r="G220" s="37">
        <v>120</v>
      </c>
      <c r="H220" s="38">
        <v>9.0849908592233692</v>
      </c>
      <c r="I220" s="37">
        <f>HOUR(DAta!$H220)*60+MINUTE(DAta!$H220)</f>
        <v>122</v>
      </c>
      <c r="J220" s="37">
        <v>5</v>
      </c>
      <c r="K220" s="37">
        <v>1</v>
      </c>
      <c r="L220" s="36">
        <v>42223</v>
      </c>
      <c r="M220" s="37">
        <v>1</v>
      </c>
    </row>
    <row r="221" spans="1:13">
      <c r="A221" s="40" t="s">
        <v>246</v>
      </c>
      <c r="B221" s="39">
        <v>42224</v>
      </c>
      <c r="C221" s="40" t="s">
        <v>12</v>
      </c>
      <c r="D221" s="40" t="s">
        <v>24</v>
      </c>
      <c r="E221" s="40" t="s">
        <v>14</v>
      </c>
      <c r="F221" s="40" t="s">
        <v>14</v>
      </c>
      <c r="G221" s="40">
        <v>22</v>
      </c>
      <c r="H221" s="41">
        <v>9.1266575258900406</v>
      </c>
      <c r="I221" s="37">
        <f>HOUR(DAta!$H221)*60+MINUTE(DAta!$H221)</f>
        <v>182</v>
      </c>
      <c r="J221" s="40">
        <v>1</v>
      </c>
      <c r="K221" s="40">
        <v>1</v>
      </c>
      <c r="L221" s="39">
        <v>42224</v>
      </c>
      <c r="M221" s="40">
        <v>1</v>
      </c>
    </row>
    <row r="222" spans="1:13">
      <c r="A222" s="37" t="s">
        <v>247</v>
      </c>
      <c r="B222" s="36">
        <v>42225</v>
      </c>
      <c r="C222" s="37" t="s">
        <v>39</v>
      </c>
      <c r="D222" s="37" t="s">
        <v>24</v>
      </c>
      <c r="E222" s="37" t="s">
        <v>14</v>
      </c>
      <c r="F222" s="37" t="s">
        <v>14</v>
      </c>
      <c r="G222" s="37">
        <v>81</v>
      </c>
      <c r="H222" s="38">
        <v>9.1683241925567103</v>
      </c>
      <c r="I222" s="37">
        <f>HOUR(DAta!$H222)*60+MINUTE(DAta!$H222)</f>
        <v>242</v>
      </c>
      <c r="J222" s="37">
        <v>4</v>
      </c>
      <c r="K222" s="37">
        <v>1</v>
      </c>
      <c r="L222" s="36">
        <v>42225</v>
      </c>
      <c r="M222" s="37">
        <v>1</v>
      </c>
    </row>
    <row r="223" spans="1:13">
      <c r="A223" s="40" t="s">
        <v>248</v>
      </c>
      <c r="B223" s="39">
        <v>42226</v>
      </c>
      <c r="C223" s="40" t="s">
        <v>32</v>
      </c>
      <c r="D223" s="40" t="s">
        <v>33</v>
      </c>
      <c r="E223" s="40" t="s">
        <v>18</v>
      </c>
      <c r="F223" s="40" t="s">
        <v>18</v>
      </c>
      <c r="G223" s="40" t="s">
        <v>26</v>
      </c>
      <c r="H223" s="41">
        <v>9.2099908592233692</v>
      </c>
      <c r="I223" s="37">
        <f>HOUR(DAta!$H223)*60+MINUTE(DAta!$H223)</f>
        <v>302</v>
      </c>
      <c r="J223" s="40" t="s">
        <v>26</v>
      </c>
      <c r="K223" s="40">
        <v>1</v>
      </c>
      <c r="L223" s="39">
        <v>42226</v>
      </c>
      <c r="M223" s="40">
        <v>1</v>
      </c>
    </row>
    <row r="224" spans="1:13">
      <c r="A224" s="37" t="s">
        <v>249</v>
      </c>
      <c r="B224" s="36">
        <v>42227</v>
      </c>
      <c r="C224" s="37" t="s">
        <v>39</v>
      </c>
      <c r="D224" s="37" t="s">
        <v>13</v>
      </c>
      <c r="E224" s="37" t="s">
        <v>14</v>
      </c>
      <c r="F224" s="37" t="s">
        <v>14</v>
      </c>
      <c r="G224" s="37">
        <v>71</v>
      </c>
      <c r="H224" s="38">
        <v>9.2516575258900406</v>
      </c>
      <c r="I224" s="37">
        <f>HOUR(DAta!$H224)*60+MINUTE(DAta!$H224)</f>
        <v>362</v>
      </c>
      <c r="J224" s="37">
        <v>2</v>
      </c>
      <c r="K224" s="37">
        <v>1</v>
      </c>
      <c r="L224" s="36">
        <v>42227</v>
      </c>
      <c r="M224" s="37">
        <v>1</v>
      </c>
    </row>
    <row r="225" spans="1:13">
      <c r="A225" s="40" t="s">
        <v>250</v>
      </c>
      <c r="B225" s="39">
        <v>42228</v>
      </c>
      <c r="C225" s="40" t="s">
        <v>20</v>
      </c>
      <c r="D225" s="40" t="s">
        <v>24</v>
      </c>
      <c r="E225" s="40" t="s">
        <v>14</v>
      </c>
      <c r="F225" s="40" t="s">
        <v>14</v>
      </c>
      <c r="G225" s="40">
        <v>75</v>
      </c>
      <c r="H225" s="41">
        <v>9.2933241925567103</v>
      </c>
      <c r="I225" s="37">
        <f>HOUR(DAta!$H225)*60+MINUTE(DAta!$H225)</f>
        <v>422</v>
      </c>
      <c r="J225" s="40">
        <v>4</v>
      </c>
      <c r="K225" s="40">
        <v>1</v>
      </c>
      <c r="L225" s="39">
        <v>42228</v>
      </c>
      <c r="M225" s="40">
        <v>1</v>
      </c>
    </row>
    <row r="226" spans="1:13">
      <c r="A226" s="37" t="s">
        <v>251</v>
      </c>
      <c r="B226" s="36">
        <v>42229</v>
      </c>
      <c r="C226" s="37" t="s">
        <v>39</v>
      </c>
      <c r="D226" s="37" t="s">
        <v>17</v>
      </c>
      <c r="E226" s="37" t="s">
        <v>14</v>
      </c>
      <c r="F226" s="37" t="s">
        <v>14</v>
      </c>
      <c r="G226" s="37">
        <v>77</v>
      </c>
      <c r="H226" s="38">
        <v>9.3349908592233692</v>
      </c>
      <c r="I226" s="37">
        <f>HOUR(DAta!$H226)*60+MINUTE(DAta!$H226)</f>
        <v>482</v>
      </c>
      <c r="J226" s="37">
        <v>4</v>
      </c>
      <c r="K226" s="37">
        <v>1</v>
      </c>
      <c r="L226" s="36">
        <v>42229</v>
      </c>
      <c r="M226" s="37">
        <v>1</v>
      </c>
    </row>
    <row r="227" spans="1:13">
      <c r="A227" s="40" t="s">
        <v>252</v>
      </c>
      <c r="B227" s="39">
        <v>42230</v>
      </c>
      <c r="C227" s="40" t="s">
        <v>35</v>
      </c>
      <c r="D227" s="40" t="s">
        <v>33</v>
      </c>
      <c r="E227" s="40" t="s">
        <v>14</v>
      </c>
      <c r="F227" s="40" t="s">
        <v>14</v>
      </c>
      <c r="G227" s="40">
        <v>88</v>
      </c>
      <c r="H227" s="41">
        <v>9.3766575258900406</v>
      </c>
      <c r="I227" s="37">
        <f>HOUR(DAta!$H227)*60+MINUTE(DAta!$H227)</f>
        <v>542</v>
      </c>
      <c r="J227" s="40">
        <v>4</v>
      </c>
      <c r="K227" s="40">
        <v>1</v>
      </c>
      <c r="L227" s="39">
        <v>42230</v>
      </c>
      <c r="M227" s="40">
        <v>1</v>
      </c>
    </row>
    <row r="228" spans="1:13">
      <c r="A228" s="37" t="s">
        <v>253</v>
      </c>
      <c r="B228" s="36">
        <v>42231</v>
      </c>
      <c r="C228" s="37" t="s">
        <v>20</v>
      </c>
      <c r="D228" s="37" t="s">
        <v>30</v>
      </c>
      <c r="E228" s="37" t="s">
        <v>14</v>
      </c>
      <c r="F228" s="37" t="s">
        <v>14</v>
      </c>
      <c r="G228" s="37">
        <v>82</v>
      </c>
      <c r="H228" s="38">
        <v>9.4183241925567103</v>
      </c>
      <c r="I228" s="37">
        <f>HOUR(DAta!$H228)*60+MINUTE(DAta!$H228)</f>
        <v>602</v>
      </c>
      <c r="J228" s="37">
        <v>2</v>
      </c>
      <c r="K228" s="37">
        <v>1</v>
      </c>
      <c r="L228" s="36">
        <v>42231</v>
      </c>
      <c r="M228" s="37">
        <v>1</v>
      </c>
    </row>
    <row r="229" spans="1:13">
      <c r="A229" s="40" t="s">
        <v>254</v>
      </c>
      <c r="B229" s="39">
        <v>42232</v>
      </c>
      <c r="C229" s="40" t="s">
        <v>32</v>
      </c>
      <c r="D229" s="40" t="s">
        <v>17</v>
      </c>
      <c r="E229" s="40" t="s">
        <v>14</v>
      </c>
      <c r="F229" s="40" t="s">
        <v>14</v>
      </c>
      <c r="G229" s="40">
        <v>110</v>
      </c>
      <c r="H229" s="41">
        <v>9.4599908592233692</v>
      </c>
      <c r="I229" s="37">
        <f>HOUR(DAta!$H229)*60+MINUTE(DAta!$H229)</f>
        <v>662</v>
      </c>
      <c r="J229" s="40">
        <v>3</v>
      </c>
      <c r="K229" s="40">
        <v>1</v>
      </c>
      <c r="L229" s="39">
        <v>42232</v>
      </c>
      <c r="M229" s="40">
        <v>1</v>
      </c>
    </row>
    <row r="230" spans="1:13">
      <c r="A230" s="37" t="s">
        <v>255</v>
      </c>
      <c r="B230" s="36">
        <v>42233</v>
      </c>
      <c r="C230" s="37" t="s">
        <v>39</v>
      </c>
      <c r="D230" s="37" t="s">
        <v>30</v>
      </c>
      <c r="E230" s="37" t="s">
        <v>14</v>
      </c>
      <c r="F230" s="37" t="s">
        <v>18</v>
      </c>
      <c r="G230" s="37">
        <v>70</v>
      </c>
      <c r="H230" s="38">
        <v>9.5016575258900406</v>
      </c>
      <c r="I230" s="37">
        <f>HOUR(DAta!$H230)*60+MINUTE(DAta!$H230)</f>
        <v>722</v>
      </c>
      <c r="J230" s="37">
        <v>3</v>
      </c>
      <c r="K230" s="37">
        <v>1</v>
      </c>
      <c r="L230" s="36">
        <v>42233</v>
      </c>
      <c r="M230" s="37">
        <v>1</v>
      </c>
    </row>
    <row r="231" spans="1:13">
      <c r="A231" s="40" t="s">
        <v>256</v>
      </c>
      <c r="B231" s="39">
        <v>42234</v>
      </c>
      <c r="C231" s="40" t="s">
        <v>16</v>
      </c>
      <c r="D231" s="40" t="s">
        <v>30</v>
      </c>
      <c r="E231" s="40" t="s">
        <v>14</v>
      </c>
      <c r="F231" s="40" t="s">
        <v>14</v>
      </c>
      <c r="G231" s="40">
        <v>117</v>
      </c>
      <c r="H231" s="41">
        <v>9.5433241925567103</v>
      </c>
      <c r="I231" s="37">
        <f>HOUR(DAta!$H231)*60+MINUTE(DAta!$H231)</f>
        <v>782</v>
      </c>
      <c r="J231" s="40">
        <v>3</v>
      </c>
      <c r="K231" s="40">
        <v>1</v>
      </c>
      <c r="L231" s="39">
        <v>42234</v>
      </c>
      <c r="M231" s="40">
        <v>1</v>
      </c>
    </row>
    <row r="232" spans="1:13">
      <c r="A232" s="37" t="s">
        <v>257</v>
      </c>
      <c r="B232" s="36">
        <v>42235</v>
      </c>
      <c r="C232" s="37" t="s">
        <v>35</v>
      </c>
      <c r="D232" s="37" t="s">
        <v>33</v>
      </c>
      <c r="E232" s="37" t="s">
        <v>14</v>
      </c>
      <c r="F232" s="37" t="s">
        <v>14</v>
      </c>
      <c r="G232" s="37">
        <v>18</v>
      </c>
      <c r="H232" s="38">
        <v>9.5849908592233692</v>
      </c>
      <c r="I232" s="37">
        <f>HOUR(DAta!$H232)*60+MINUTE(DAta!$H232)</f>
        <v>842</v>
      </c>
      <c r="J232" s="37">
        <v>3</v>
      </c>
      <c r="K232" s="37">
        <v>2</v>
      </c>
      <c r="L232" s="36">
        <v>42235</v>
      </c>
      <c r="M232" s="37">
        <v>2</v>
      </c>
    </row>
    <row r="233" spans="1:13">
      <c r="A233" s="40" t="s">
        <v>258</v>
      </c>
      <c r="B233" s="39">
        <v>42236</v>
      </c>
      <c r="C233" s="40" t="s">
        <v>35</v>
      </c>
      <c r="D233" s="40" t="s">
        <v>33</v>
      </c>
      <c r="E233" s="40" t="s">
        <v>14</v>
      </c>
      <c r="F233" s="40" t="s">
        <v>14</v>
      </c>
      <c r="G233" s="40">
        <v>113</v>
      </c>
      <c r="H233" s="41">
        <v>9.6266575258900406</v>
      </c>
      <c r="I233" s="37">
        <f>HOUR(DAta!$H233)*60+MINUTE(DAta!$H233)</f>
        <v>902</v>
      </c>
      <c r="J233" s="40">
        <v>4</v>
      </c>
      <c r="K233" s="40">
        <v>2</v>
      </c>
      <c r="L233" s="39">
        <v>42236</v>
      </c>
      <c r="M233" s="40">
        <v>2</v>
      </c>
    </row>
    <row r="234" spans="1:13">
      <c r="A234" s="37" t="s">
        <v>259</v>
      </c>
      <c r="B234" s="36">
        <v>42237</v>
      </c>
      <c r="C234" s="37" t="s">
        <v>20</v>
      </c>
      <c r="D234" s="37" t="s">
        <v>13</v>
      </c>
      <c r="E234" s="37" t="s">
        <v>14</v>
      </c>
      <c r="F234" s="37" t="s">
        <v>18</v>
      </c>
      <c r="G234" s="37">
        <v>68</v>
      </c>
      <c r="H234" s="38">
        <v>9.6683241925567103</v>
      </c>
      <c r="I234" s="37">
        <f>HOUR(DAta!$H234)*60+MINUTE(DAta!$H234)</f>
        <v>962</v>
      </c>
      <c r="J234" s="37">
        <v>5</v>
      </c>
      <c r="K234" s="37">
        <v>2</v>
      </c>
      <c r="L234" s="36">
        <v>42237</v>
      </c>
      <c r="M234" s="37">
        <v>2</v>
      </c>
    </row>
    <row r="235" spans="1:13">
      <c r="A235" s="40" t="s">
        <v>260</v>
      </c>
      <c r="B235" s="39">
        <v>42238</v>
      </c>
      <c r="C235" s="40" t="s">
        <v>22</v>
      </c>
      <c r="D235" s="40" t="s">
        <v>24</v>
      </c>
      <c r="E235" s="40" t="s">
        <v>14</v>
      </c>
      <c r="F235" s="40" t="s">
        <v>14</v>
      </c>
      <c r="G235" s="40">
        <v>67</v>
      </c>
      <c r="H235" s="41">
        <v>9.7099908592233692</v>
      </c>
      <c r="I235" s="37">
        <f>HOUR(DAta!$H235)*60+MINUTE(DAta!$H235)</f>
        <v>1022</v>
      </c>
      <c r="J235" s="40">
        <v>5</v>
      </c>
      <c r="K235" s="40">
        <v>2</v>
      </c>
      <c r="L235" s="39">
        <v>42238</v>
      </c>
      <c r="M235" s="40">
        <v>2</v>
      </c>
    </row>
    <row r="236" spans="1:13">
      <c r="A236" s="37" t="s">
        <v>261</v>
      </c>
      <c r="B236" s="36">
        <v>42239</v>
      </c>
      <c r="C236" s="37" t="s">
        <v>35</v>
      </c>
      <c r="D236" s="37" t="s">
        <v>17</v>
      </c>
      <c r="E236" s="37" t="s">
        <v>14</v>
      </c>
      <c r="F236" s="37" t="s">
        <v>14</v>
      </c>
      <c r="G236" s="37">
        <v>36</v>
      </c>
      <c r="H236" s="38">
        <v>9.7516575258900406</v>
      </c>
      <c r="I236" s="37">
        <f>HOUR(DAta!$H236)*60+MINUTE(DAta!$H236)</f>
        <v>1082</v>
      </c>
      <c r="J236" s="37">
        <v>5</v>
      </c>
      <c r="K236" s="37">
        <v>2</v>
      </c>
      <c r="L236" s="36">
        <v>42239</v>
      </c>
      <c r="M236" s="37">
        <v>2</v>
      </c>
    </row>
    <row r="237" spans="1:13">
      <c r="A237" s="40" t="s">
        <v>262</v>
      </c>
      <c r="B237" s="39">
        <v>42240</v>
      </c>
      <c r="C237" s="40" t="s">
        <v>20</v>
      </c>
      <c r="D237" s="40" t="s">
        <v>33</v>
      </c>
      <c r="E237" s="40" t="s">
        <v>18</v>
      </c>
      <c r="F237" s="40" t="s">
        <v>18</v>
      </c>
      <c r="G237" s="40" t="s">
        <v>26</v>
      </c>
      <c r="H237" s="41">
        <v>9.7933241925567103</v>
      </c>
      <c r="I237" s="37">
        <f>HOUR(DAta!$H237)*60+MINUTE(DAta!$H237)</f>
        <v>1142</v>
      </c>
      <c r="J237" s="40" t="s">
        <v>26</v>
      </c>
      <c r="K237" s="40">
        <v>2</v>
      </c>
      <c r="L237" s="39">
        <v>42240</v>
      </c>
      <c r="M237" s="40">
        <v>2</v>
      </c>
    </row>
    <row r="238" spans="1:13">
      <c r="A238" s="37" t="s">
        <v>263</v>
      </c>
      <c r="B238" s="36">
        <v>42241</v>
      </c>
      <c r="C238" s="37" t="s">
        <v>16</v>
      </c>
      <c r="D238" s="37" t="s">
        <v>17</v>
      </c>
      <c r="E238" s="37" t="s">
        <v>14</v>
      </c>
      <c r="F238" s="37" t="s">
        <v>14</v>
      </c>
      <c r="G238" s="37">
        <v>33</v>
      </c>
      <c r="H238" s="38">
        <v>9.8349908592233692</v>
      </c>
      <c r="I238" s="37">
        <f>HOUR(DAta!$H238)*60+MINUTE(DAta!$H238)</f>
        <v>1202</v>
      </c>
      <c r="J238" s="37">
        <v>1</v>
      </c>
      <c r="K238" s="37">
        <v>2</v>
      </c>
      <c r="L238" s="36">
        <v>42241</v>
      </c>
      <c r="M238" s="37">
        <v>2</v>
      </c>
    </row>
    <row r="239" spans="1:13">
      <c r="A239" s="40" t="s">
        <v>264</v>
      </c>
      <c r="B239" s="39">
        <v>42242</v>
      </c>
      <c r="C239" s="40" t="s">
        <v>48</v>
      </c>
      <c r="D239" s="40" t="s">
        <v>13</v>
      </c>
      <c r="E239" s="40" t="s">
        <v>14</v>
      </c>
      <c r="F239" s="40" t="s">
        <v>14</v>
      </c>
      <c r="G239" s="40">
        <v>113</v>
      </c>
      <c r="H239" s="41">
        <v>9.8766575258900406</v>
      </c>
      <c r="I239" s="37">
        <f>HOUR(DAta!$H239)*60+MINUTE(DAta!$H239)</f>
        <v>1262</v>
      </c>
      <c r="J239" s="40">
        <v>5</v>
      </c>
      <c r="K239" s="40">
        <v>2</v>
      </c>
      <c r="L239" s="39">
        <v>42242</v>
      </c>
      <c r="M239" s="40">
        <v>2</v>
      </c>
    </row>
    <row r="240" spans="1:13">
      <c r="A240" s="37" t="s">
        <v>265</v>
      </c>
      <c r="B240" s="36">
        <v>42243</v>
      </c>
      <c r="C240" s="37" t="s">
        <v>22</v>
      </c>
      <c r="D240" s="37" t="s">
        <v>13</v>
      </c>
      <c r="E240" s="37" t="s">
        <v>14</v>
      </c>
      <c r="F240" s="37" t="s">
        <v>14</v>
      </c>
      <c r="G240" s="37">
        <v>106</v>
      </c>
      <c r="H240" s="38">
        <v>9.9183241925567103</v>
      </c>
      <c r="I240" s="37">
        <f>HOUR(DAta!$H240)*60+MINUTE(DAta!$H240)</f>
        <v>1322</v>
      </c>
      <c r="J240" s="37">
        <v>3</v>
      </c>
      <c r="K240" s="37">
        <v>2</v>
      </c>
      <c r="L240" s="36">
        <v>42243</v>
      </c>
      <c r="M240" s="37">
        <v>2</v>
      </c>
    </row>
    <row r="241" spans="1:13">
      <c r="A241" s="40" t="s">
        <v>266</v>
      </c>
      <c r="B241" s="39">
        <v>42244</v>
      </c>
      <c r="C241" s="40" t="s">
        <v>35</v>
      </c>
      <c r="D241" s="40" t="s">
        <v>33</v>
      </c>
      <c r="E241" s="40" t="s">
        <v>14</v>
      </c>
      <c r="F241" s="40" t="s">
        <v>14</v>
      </c>
      <c r="G241" s="40">
        <v>23</v>
      </c>
      <c r="H241" s="41">
        <v>9.9599908592233692</v>
      </c>
      <c r="I241" s="37">
        <f>HOUR(DAta!$H241)*60+MINUTE(DAta!$H241)</f>
        <v>1382</v>
      </c>
      <c r="J241" s="40">
        <v>3</v>
      </c>
      <c r="K241" s="40">
        <v>2</v>
      </c>
      <c r="L241" s="39">
        <v>42244</v>
      </c>
      <c r="M241" s="40">
        <v>2</v>
      </c>
    </row>
    <row r="242" spans="1:13">
      <c r="A242" s="37" t="s">
        <v>267</v>
      </c>
      <c r="B242" s="36">
        <v>42245</v>
      </c>
      <c r="C242" s="37" t="s">
        <v>35</v>
      </c>
      <c r="D242" s="37" t="s">
        <v>33</v>
      </c>
      <c r="E242" s="37" t="s">
        <v>18</v>
      </c>
      <c r="F242" s="37" t="s">
        <v>18</v>
      </c>
      <c r="G242" s="37" t="s">
        <v>26</v>
      </c>
      <c r="H242" s="38">
        <v>10.00165752589</v>
      </c>
      <c r="I242" s="37">
        <f>HOUR(DAta!$H242)*60+MINUTE(DAta!$H242)</f>
        <v>2</v>
      </c>
      <c r="J242" s="37" t="s">
        <v>26</v>
      </c>
      <c r="K242" s="37">
        <v>2</v>
      </c>
      <c r="L242" s="36">
        <v>42245</v>
      </c>
      <c r="M242" s="37">
        <v>2</v>
      </c>
    </row>
    <row r="243" spans="1:13">
      <c r="A243" s="40" t="s">
        <v>268</v>
      </c>
      <c r="B243" s="39">
        <v>42246</v>
      </c>
      <c r="C243" s="40" t="s">
        <v>22</v>
      </c>
      <c r="D243" s="40" t="s">
        <v>24</v>
      </c>
      <c r="E243" s="40" t="s">
        <v>14</v>
      </c>
      <c r="F243" s="40" t="s">
        <v>14</v>
      </c>
      <c r="G243" s="40">
        <v>11</v>
      </c>
      <c r="H243" s="41">
        <v>10.0433241925567</v>
      </c>
      <c r="I243" s="37">
        <f>HOUR(DAta!$H243)*60+MINUTE(DAta!$H243)</f>
        <v>62</v>
      </c>
      <c r="J243" s="40">
        <v>1</v>
      </c>
      <c r="K243" s="40">
        <v>2</v>
      </c>
      <c r="L243" s="39">
        <v>42246</v>
      </c>
      <c r="M243" s="40">
        <v>2</v>
      </c>
    </row>
    <row r="244" spans="1:13">
      <c r="A244" s="37" t="s">
        <v>269</v>
      </c>
      <c r="B244" s="36">
        <v>42247</v>
      </c>
      <c r="C244" s="37" t="s">
        <v>22</v>
      </c>
      <c r="D244" s="37" t="s">
        <v>13</v>
      </c>
      <c r="E244" s="37" t="s">
        <v>14</v>
      </c>
      <c r="F244" s="37" t="s">
        <v>14</v>
      </c>
      <c r="G244" s="37">
        <v>73</v>
      </c>
      <c r="H244" s="38">
        <v>10.084990859223399</v>
      </c>
      <c r="I244" s="37">
        <f>HOUR(DAta!$H244)*60+MINUTE(DAta!$H244)</f>
        <v>122</v>
      </c>
      <c r="J244" s="37">
        <v>5</v>
      </c>
      <c r="K244" s="37">
        <v>2</v>
      </c>
      <c r="L244" s="36">
        <v>42247</v>
      </c>
      <c r="M244" s="37">
        <v>2</v>
      </c>
    </row>
    <row r="245" spans="1:13">
      <c r="A245" s="40" t="s">
        <v>270</v>
      </c>
      <c r="B245" s="39">
        <v>42248</v>
      </c>
      <c r="C245" s="40" t="s">
        <v>48</v>
      </c>
      <c r="D245" s="40" t="s">
        <v>30</v>
      </c>
      <c r="E245" s="40" t="s">
        <v>14</v>
      </c>
      <c r="F245" s="40" t="s">
        <v>14</v>
      </c>
      <c r="G245" s="40">
        <v>109</v>
      </c>
      <c r="H245" s="41">
        <v>10.12665752589</v>
      </c>
      <c r="I245" s="37">
        <f>HOUR(DAta!$H245)*60+MINUTE(DAta!$H245)</f>
        <v>182</v>
      </c>
      <c r="J245" s="40">
        <v>5</v>
      </c>
      <c r="K245" s="40">
        <v>2</v>
      </c>
      <c r="L245" s="39">
        <v>42248</v>
      </c>
      <c r="M245" s="40">
        <v>2</v>
      </c>
    </row>
    <row r="246" spans="1:13">
      <c r="A246" s="37" t="s">
        <v>271</v>
      </c>
      <c r="B246" s="36">
        <v>42249</v>
      </c>
      <c r="C246" s="37" t="s">
        <v>39</v>
      </c>
      <c r="D246" s="37" t="s">
        <v>24</v>
      </c>
      <c r="E246" s="37" t="s">
        <v>14</v>
      </c>
      <c r="F246" s="37" t="s">
        <v>14</v>
      </c>
      <c r="G246" s="37">
        <v>29</v>
      </c>
      <c r="H246" s="38">
        <v>10.1683241925567</v>
      </c>
      <c r="I246" s="37">
        <f>HOUR(DAta!$H246)*60+MINUTE(DAta!$H246)</f>
        <v>242</v>
      </c>
      <c r="J246" s="37">
        <v>4</v>
      </c>
      <c r="K246" s="37">
        <v>2</v>
      </c>
      <c r="L246" s="36">
        <v>42249</v>
      </c>
      <c r="M246" s="37">
        <v>2</v>
      </c>
    </row>
    <row r="247" spans="1:13">
      <c r="A247" s="40" t="s">
        <v>272</v>
      </c>
      <c r="B247" s="39">
        <v>42250</v>
      </c>
      <c r="C247" s="40" t="s">
        <v>48</v>
      </c>
      <c r="D247" s="40" t="s">
        <v>33</v>
      </c>
      <c r="E247" s="40" t="s">
        <v>18</v>
      </c>
      <c r="F247" s="40" t="s">
        <v>18</v>
      </c>
      <c r="G247" s="40" t="s">
        <v>26</v>
      </c>
      <c r="H247" s="41">
        <v>10.209990859223399</v>
      </c>
      <c r="I247" s="37">
        <f>HOUR(DAta!$H247)*60+MINUTE(DAta!$H247)</f>
        <v>302</v>
      </c>
      <c r="J247" s="40" t="s">
        <v>26</v>
      </c>
      <c r="K247" s="40">
        <v>2</v>
      </c>
      <c r="L247" s="39">
        <v>42250</v>
      </c>
      <c r="M247" s="40">
        <v>2</v>
      </c>
    </row>
    <row r="248" spans="1:13">
      <c r="A248" s="37" t="s">
        <v>273</v>
      </c>
      <c r="B248" s="36">
        <v>42251</v>
      </c>
      <c r="C248" s="37" t="s">
        <v>16</v>
      </c>
      <c r="D248" s="37" t="s">
        <v>30</v>
      </c>
      <c r="E248" s="37" t="s">
        <v>14</v>
      </c>
      <c r="F248" s="37" t="s">
        <v>14</v>
      </c>
      <c r="G248" s="37">
        <v>81</v>
      </c>
      <c r="H248" s="38">
        <v>10.25165752589</v>
      </c>
      <c r="I248" s="37">
        <f>HOUR(DAta!$H248)*60+MINUTE(DAta!$H248)</f>
        <v>362</v>
      </c>
      <c r="J248" s="37">
        <v>4</v>
      </c>
      <c r="K248" s="37">
        <v>2</v>
      </c>
      <c r="L248" s="36">
        <v>42251</v>
      </c>
      <c r="M248" s="37">
        <v>2</v>
      </c>
    </row>
    <row r="249" spans="1:13">
      <c r="A249" s="40" t="s">
        <v>274</v>
      </c>
      <c r="B249" s="39">
        <v>42252</v>
      </c>
      <c r="C249" s="40" t="s">
        <v>22</v>
      </c>
      <c r="D249" s="40" t="s">
        <v>13</v>
      </c>
      <c r="E249" s="40" t="s">
        <v>14</v>
      </c>
      <c r="F249" s="40" t="s">
        <v>14</v>
      </c>
      <c r="G249" s="40">
        <v>59</v>
      </c>
      <c r="H249" s="41">
        <v>10.2933241925567</v>
      </c>
      <c r="I249" s="37">
        <f>HOUR(DAta!$H249)*60+MINUTE(DAta!$H249)</f>
        <v>422</v>
      </c>
      <c r="J249" s="40">
        <v>1</v>
      </c>
      <c r="K249" s="40">
        <v>2</v>
      </c>
      <c r="L249" s="39">
        <v>42252</v>
      </c>
      <c r="M249" s="40">
        <v>2</v>
      </c>
    </row>
    <row r="250" spans="1:13">
      <c r="A250" s="37" t="s">
        <v>275</v>
      </c>
      <c r="B250" s="36">
        <v>42253</v>
      </c>
      <c r="C250" s="37" t="s">
        <v>16</v>
      </c>
      <c r="D250" s="37" t="s">
        <v>33</v>
      </c>
      <c r="E250" s="37" t="s">
        <v>14</v>
      </c>
      <c r="F250" s="37" t="s">
        <v>14</v>
      </c>
      <c r="G250" s="37">
        <v>32</v>
      </c>
      <c r="H250" s="38">
        <v>10.334990859223399</v>
      </c>
      <c r="I250" s="37">
        <f>HOUR(DAta!$H250)*60+MINUTE(DAta!$H250)</f>
        <v>482</v>
      </c>
      <c r="J250" s="37">
        <v>4</v>
      </c>
      <c r="K250" s="37">
        <v>2</v>
      </c>
      <c r="L250" s="36">
        <v>42253</v>
      </c>
      <c r="M250" s="37">
        <v>2</v>
      </c>
    </row>
    <row r="251" spans="1:13">
      <c r="A251" s="40" t="s">
        <v>276</v>
      </c>
      <c r="B251" s="39">
        <v>42254</v>
      </c>
      <c r="C251" s="40" t="s">
        <v>39</v>
      </c>
      <c r="D251" s="40" t="s">
        <v>30</v>
      </c>
      <c r="E251" s="40" t="s">
        <v>14</v>
      </c>
      <c r="F251" s="40" t="s">
        <v>14</v>
      </c>
      <c r="G251" s="40">
        <v>116</v>
      </c>
      <c r="H251" s="41">
        <v>10.37665752589</v>
      </c>
      <c r="I251" s="37">
        <f>HOUR(DAta!$H251)*60+MINUTE(DAta!$H251)</f>
        <v>542</v>
      </c>
      <c r="J251" s="40">
        <v>4</v>
      </c>
      <c r="K251" s="40">
        <v>2</v>
      </c>
      <c r="L251" s="39">
        <v>42254</v>
      </c>
      <c r="M251" s="40">
        <v>2</v>
      </c>
    </row>
    <row r="252" spans="1:13">
      <c r="A252" s="37" t="s">
        <v>277</v>
      </c>
      <c r="B252" s="36">
        <v>42255</v>
      </c>
      <c r="C252" s="37" t="s">
        <v>12</v>
      </c>
      <c r="D252" s="37" t="s">
        <v>24</v>
      </c>
      <c r="E252" s="37" t="s">
        <v>14</v>
      </c>
      <c r="F252" s="37" t="s">
        <v>14</v>
      </c>
      <c r="G252" s="37">
        <v>92</v>
      </c>
      <c r="H252" s="38">
        <v>10.4183241925567</v>
      </c>
      <c r="I252" s="37">
        <f>HOUR(DAta!$H252)*60+MINUTE(DAta!$H252)</f>
        <v>602</v>
      </c>
      <c r="J252" s="37">
        <v>5</v>
      </c>
      <c r="K252" s="37">
        <v>2</v>
      </c>
      <c r="L252" s="36">
        <v>42255</v>
      </c>
      <c r="M252" s="37">
        <v>2</v>
      </c>
    </row>
    <row r="253" spans="1:13">
      <c r="A253" s="40" t="s">
        <v>278</v>
      </c>
      <c r="B253" s="39">
        <v>42256</v>
      </c>
      <c r="C253" s="40" t="s">
        <v>22</v>
      </c>
      <c r="D253" s="40" t="s">
        <v>33</v>
      </c>
      <c r="E253" s="40" t="s">
        <v>14</v>
      </c>
      <c r="F253" s="40" t="s">
        <v>14</v>
      </c>
      <c r="G253" s="40">
        <v>62</v>
      </c>
      <c r="H253" s="41">
        <v>10.459990859223399</v>
      </c>
      <c r="I253" s="37">
        <f>HOUR(DAta!$H253)*60+MINUTE(DAta!$H253)</f>
        <v>662</v>
      </c>
      <c r="J253" s="40">
        <v>5</v>
      </c>
      <c r="K253" s="40">
        <v>2</v>
      </c>
      <c r="L253" s="39">
        <v>42256</v>
      </c>
      <c r="M253" s="40">
        <v>2</v>
      </c>
    </row>
    <row r="254" spans="1:13">
      <c r="A254" s="37" t="s">
        <v>279</v>
      </c>
      <c r="B254" s="36">
        <v>42257</v>
      </c>
      <c r="C254" s="37" t="s">
        <v>35</v>
      </c>
      <c r="D254" s="37" t="s">
        <v>24</v>
      </c>
      <c r="E254" s="37" t="s">
        <v>14</v>
      </c>
      <c r="F254" s="37" t="s">
        <v>14</v>
      </c>
      <c r="G254" s="37">
        <v>83</v>
      </c>
      <c r="H254" s="38">
        <v>10.50165752589</v>
      </c>
      <c r="I254" s="37">
        <f>HOUR(DAta!$H254)*60+MINUTE(DAta!$H254)</f>
        <v>722</v>
      </c>
      <c r="J254" s="37">
        <v>5</v>
      </c>
      <c r="K254" s="37">
        <v>2</v>
      </c>
      <c r="L254" s="36">
        <v>42257</v>
      </c>
      <c r="M254" s="37">
        <v>2</v>
      </c>
    </row>
    <row r="255" spans="1:13">
      <c r="A255" s="40" t="s">
        <v>280</v>
      </c>
      <c r="B255" s="39">
        <v>42258</v>
      </c>
      <c r="C255" s="40" t="s">
        <v>35</v>
      </c>
      <c r="D255" s="40" t="s">
        <v>30</v>
      </c>
      <c r="E255" s="40" t="s">
        <v>14</v>
      </c>
      <c r="F255" s="40" t="s">
        <v>14</v>
      </c>
      <c r="G255" s="40">
        <v>71</v>
      </c>
      <c r="H255" s="41">
        <v>10.5433241925567</v>
      </c>
      <c r="I255" s="37">
        <f>HOUR(DAta!$H255)*60+MINUTE(DAta!$H255)</f>
        <v>782</v>
      </c>
      <c r="J255" s="40">
        <v>3</v>
      </c>
      <c r="K255" s="40">
        <v>2</v>
      </c>
      <c r="L255" s="39">
        <v>42258</v>
      </c>
      <c r="M255" s="40">
        <v>2</v>
      </c>
    </row>
    <row r="256" spans="1:13">
      <c r="A256" s="37" t="s">
        <v>281</v>
      </c>
      <c r="B256" s="36">
        <v>42259</v>
      </c>
      <c r="C256" s="37" t="s">
        <v>22</v>
      </c>
      <c r="D256" s="37" t="s">
        <v>30</v>
      </c>
      <c r="E256" s="37" t="s">
        <v>14</v>
      </c>
      <c r="F256" s="37" t="s">
        <v>18</v>
      </c>
      <c r="G256" s="37">
        <v>74</v>
      </c>
      <c r="H256" s="38">
        <v>10.584990859223399</v>
      </c>
      <c r="I256" s="37">
        <f>HOUR(DAta!$H256)*60+MINUTE(DAta!$H256)</f>
        <v>842</v>
      </c>
      <c r="J256" s="37">
        <v>3</v>
      </c>
      <c r="K256" s="37">
        <v>2</v>
      </c>
      <c r="L256" s="36">
        <v>42259</v>
      </c>
      <c r="M256" s="37">
        <v>2</v>
      </c>
    </row>
    <row r="257" spans="1:13">
      <c r="A257" s="40" t="s">
        <v>282</v>
      </c>
      <c r="B257" s="39">
        <v>42260</v>
      </c>
      <c r="C257" s="40" t="s">
        <v>35</v>
      </c>
      <c r="D257" s="40" t="s">
        <v>17</v>
      </c>
      <c r="E257" s="40" t="s">
        <v>14</v>
      </c>
      <c r="F257" s="40" t="s">
        <v>14</v>
      </c>
      <c r="G257" s="40">
        <v>96</v>
      </c>
      <c r="H257" s="41">
        <v>10.62665752589</v>
      </c>
      <c r="I257" s="37">
        <f>HOUR(DAta!$H257)*60+MINUTE(DAta!$H257)</f>
        <v>902</v>
      </c>
      <c r="J257" s="40">
        <v>4</v>
      </c>
      <c r="K257" s="40">
        <v>2</v>
      </c>
      <c r="L257" s="39">
        <v>42260</v>
      </c>
      <c r="M257" s="40">
        <v>2</v>
      </c>
    </row>
    <row r="258" spans="1:13">
      <c r="A258" s="37" t="s">
        <v>283</v>
      </c>
      <c r="B258" s="36">
        <v>42261</v>
      </c>
      <c r="C258" s="37" t="s">
        <v>12</v>
      </c>
      <c r="D258" s="37" t="s">
        <v>30</v>
      </c>
      <c r="E258" s="37" t="s">
        <v>14</v>
      </c>
      <c r="F258" s="37" t="s">
        <v>14</v>
      </c>
      <c r="G258" s="37">
        <v>110</v>
      </c>
      <c r="H258" s="38">
        <v>10.6683241925567</v>
      </c>
      <c r="I258" s="37">
        <f>HOUR(DAta!$H258)*60+MINUTE(DAta!$H258)</f>
        <v>962</v>
      </c>
      <c r="J258" s="37">
        <v>1</v>
      </c>
      <c r="K258" s="37">
        <v>2</v>
      </c>
      <c r="L258" s="36">
        <v>42261</v>
      </c>
      <c r="M258" s="37">
        <v>2</v>
      </c>
    </row>
    <row r="259" spans="1:13">
      <c r="A259" s="40" t="s">
        <v>284</v>
      </c>
      <c r="B259" s="39">
        <v>42262</v>
      </c>
      <c r="C259" s="40" t="s">
        <v>32</v>
      </c>
      <c r="D259" s="40" t="s">
        <v>33</v>
      </c>
      <c r="E259" s="40" t="s">
        <v>14</v>
      </c>
      <c r="F259" s="40" t="s">
        <v>18</v>
      </c>
      <c r="G259" s="40">
        <v>110</v>
      </c>
      <c r="H259" s="41">
        <v>10.709990859223399</v>
      </c>
      <c r="I259" s="37">
        <f>HOUR(DAta!$H259)*60+MINUTE(DAta!$H259)</f>
        <v>1022</v>
      </c>
      <c r="J259" s="40">
        <v>3</v>
      </c>
      <c r="K259" s="40">
        <v>2</v>
      </c>
      <c r="L259" s="39">
        <v>42262</v>
      </c>
      <c r="M259" s="40">
        <v>2</v>
      </c>
    </row>
    <row r="260" spans="1:13">
      <c r="A260" s="37" t="s">
        <v>285</v>
      </c>
      <c r="B260" s="36">
        <v>42263</v>
      </c>
      <c r="C260" s="37" t="s">
        <v>48</v>
      </c>
      <c r="D260" s="37" t="s">
        <v>17</v>
      </c>
      <c r="E260" s="37" t="s">
        <v>14</v>
      </c>
      <c r="F260" s="37" t="s">
        <v>14</v>
      </c>
      <c r="G260" s="37">
        <v>117</v>
      </c>
      <c r="H260" s="38">
        <v>10.75165752589</v>
      </c>
      <c r="I260" s="37">
        <f>HOUR(DAta!$H260)*60+MINUTE(DAta!$H260)</f>
        <v>1082</v>
      </c>
      <c r="J260" s="37">
        <v>4</v>
      </c>
      <c r="K260" s="37">
        <v>2</v>
      </c>
      <c r="L260" s="36">
        <v>42263</v>
      </c>
      <c r="M260" s="37">
        <v>2</v>
      </c>
    </row>
    <row r="261" spans="1:13">
      <c r="A261" s="40" t="s">
        <v>286</v>
      </c>
      <c r="B261" s="39">
        <v>42264</v>
      </c>
      <c r="C261" s="40" t="s">
        <v>16</v>
      </c>
      <c r="D261" s="40" t="s">
        <v>30</v>
      </c>
      <c r="E261" s="40" t="s">
        <v>14</v>
      </c>
      <c r="F261" s="40" t="s">
        <v>14</v>
      </c>
      <c r="G261" s="40">
        <v>44</v>
      </c>
      <c r="H261" s="41">
        <v>10.7933241925567</v>
      </c>
      <c r="I261" s="37">
        <f>HOUR(DAta!$H261)*60+MINUTE(DAta!$H261)</f>
        <v>1142</v>
      </c>
      <c r="J261" s="40">
        <v>3</v>
      </c>
      <c r="K261" s="40">
        <v>2</v>
      </c>
      <c r="L261" s="39">
        <v>42264</v>
      </c>
      <c r="M261" s="40">
        <v>2</v>
      </c>
    </row>
    <row r="262" spans="1:13">
      <c r="A262" s="37" t="s">
        <v>287</v>
      </c>
      <c r="B262" s="36">
        <v>42265</v>
      </c>
      <c r="C262" s="37" t="s">
        <v>12</v>
      </c>
      <c r="D262" s="37" t="s">
        <v>13</v>
      </c>
      <c r="E262" s="37" t="s">
        <v>14</v>
      </c>
      <c r="F262" s="37" t="s">
        <v>14</v>
      </c>
      <c r="G262" s="37">
        <v>47</v>
      </c>
      <c r="H262" s="38">
        <v>10.834990859223399</v>
      </c>
      <c r="I262" s="37">
        <f>HOUR(DAta!$H262)*60+MINUTE(DAta!$H262)</f>
        <v>1202</v>
      </c>
      <c r="J262" s="37">
        <v>4</v>
      </c>
      <c r="K262" s="37">
        <v>2</v>
      </c>
      <c r="L262" s="36">
        <v>42265</v>
      </c>
      <c r="M262" s="37">
        <v>2</v>
      </c>
    </row>
    <row r="263" spans="1:13">
      <c r="A263" s="40" t="s">
        <v>288</v>
      </c>
      <c r="B263" s="39">
        <v>42266</v>
      </c>
      <c r="C263" s="40" t="s">
        <v>22</v>
      </c>
      <c r="D263" s="40" t="s">
        <v>30</v>
      </c>
      <c r="E263" s="40" t="s">
        <v>14</v>
      </c>
      <c r="F263" s="40" t="s">
        <v>14</v>
      </c>
      <c r="G263" s="40">
        <v>97</v>
      </c>
      <c r="H263" s="41">
        <v>10.87665752589</v>
      </c>
      <c r="I263" s="37">
        <f>HOUR(DAta!$H263)*60+MINUTE(DAta!$H263)</f>
        <v>1262</v>
      </c>
      <c r="J263" s="40">
        <v>3</v>
      </c>
      <c r="K263" s="40">
        <v>2</v>
      </c>
      <c r="L263" s="39">
        <v>42266</v>
      </c>
      <c r="M263" s="40">
        <v>2</v>
      </c>
    </row>
    <row r="264" spans="1:13">
      <c r="A264" s="37" t="s">
        <v>289</v>
      </c>
      <c r="B264" s="36">
        <v>42267</v>
      </c>
      <c r="C264" s="37" t="s">
        <v>22</v>
      </c>
      <c r="D264" s="37" t="s">
        <v>33</v>
      </c>
      <c r="E264" s="37" t="s">
        <v>14</v>
      </c>
      <c r="F264" s="37" t="s">
        <v>14</v>
      </c>
      <c r="G264" s="37">
        <v>67</v>
      </c>
      <c r="H264" s="38">
        <v>10.9183241925567</v>
      </c>
      <c r="I264" s="37">
        <f>HOUR(DAta!$H264)*60+MINUTE(DAta!$H264)</f>
        <v>1322</v>
      </c>
      <c r="J264" s="37">
        <v>4</v>
      </c>
      <c r="K264" s="37">
        <v>2</v>
      </c>
      <c r="L264" s="36">
        <v>42267</v>
      </c>
      <c r="M264" s="37">
        <v>2</v>
      </c>
    </row>
    <row r="265" spans="1:13">
      <c r="A265" s="40" t="s">
        <v>290</v>
      </c>
      <c r="B265" s="39">
        <v>42268</v>
      </c>
      <c r="C265" s="40" t="s">
        <v>12</v>
      </c>
      <c r="D265" s="40" t="s">
        <v>33</v>
      </c>
      <c r="E265" s="40" t="s">
        <v>14</v>
      </c>
      <c r="F265" s="40" t="s">
        <v>14</v>
      </c>
      <c r="G265" s="40">
        <v>72</v>
      </c>
      <c r="H265" s="41">
        <v>10.959990859223399</v>
      </c>
      <c r="I265" s="37">
        <f>HOUR(DAta!$H265)*60+MINUTE(DAta!$H265)</f>
        <v>1382</v>
      </c>
      <c r="J265" s="40">
        <v>3</v>
      </c>
      <c r="K265" s="40">
        <v>2</v>
      </c>
      <c r="L265" s="39">
        <v>42268</v>
      </c>
      <c r="M265" s="40">
        <v>2</v>
      </c>
    </row>
    <row r="266" spans="1:13">
      <c r="A266" s="37" t="s">
        <v>291</v>
      </c>
      <c r="B266" s="36">
        <v>42269</v>
      </c>
      <c r="C266" s="37" t="s">
        <v>16</v>
      </c>
      <c r="D266" s="37" t="s">
        <v>13</v>
      </c>
      <c r="E266" s="37" t="s">
        <v>14</v>
      </c>
      <c r="F266" s="37" t="s">
        <v>14</v>
      </c>
      <c r="G266" s="37">
        <v>68</v>
      </c>
      <c r="H266" s="38">
        <v>11.00165752589</v>
      </c>
      <c r="I266" s="37">
        <f>HOUR(DAta!$H266)*60+MINUTE(DAta!$H266)</f>
        <v>2</v>
      </c>
      <c r="J266" s="37">
        <v>3</v>
      </c>
      <c r="K266" s="37">
        <v>2</v>
      </c>
      <c r="L266" s="36">
        <v>42269</v>
      </c>
      <c r="M266" s="37">
        <v>2</v>
      </c>
    </row>
    <row r="267" spans="1:13">
      <c r="A267" s="40" t="s">
        <v>292</v>
      </c>
      <c r="B267" s="39">
        <v>42270</v>
      </c>
      <c r="C267" s="40" t="s">
        <v>35</v>
      </c>
      <c r="D267" s="40" t="s">
        <v>24</v>
      </c>
      <c r="E267" s="40" t="s">
        <v>14</v>
      </c>
      <c r="F267" s="40" t="s">
        <v>14</v>
      </c>
      <c r="G267" s="40">
        <v>98</v>
      </c>
      <c r="H267" s="41">
        <v>11.0433241925567</v>
      </c>
      <c r="I267" s="37">
        <f>HOUR(DAta!$H267)*60+MINUTE(DAta!$H267)</f>
        <v>62</v>
      </c>
      <c r="J267" s="40">
        <v>5</v>
      </c>
      <c r="K267" s="40">
        <v>2</v>
      </c>
      <c r="L267" s="39">
        <v>42270</v>
      </c>
      <c r="M267" s="40">
        <v>2</v>
      </c>
    </row>
    <row r="268" spans="1:13">
      <c r="A268" s="37" t="s">
        <v>293</v>
      </c>
      <c r="B268" s="36">
        <v>42271</v>
      </c>
      <c r="C268" s="37" t="s">
        <v>35</v>
      </c>
      <c r="D268" s="37" t="s">
        <v>33</v>
      </c>
      <c r="E268" s="37" t="s">
        <v>14</v>
      </c>
      <c r="F268" s="37" t="s">
        <v>14</v>
      </c>
      <c r="G268" s="37">
        <v>120</v>
      </c>
      <c r="H268" s="38">
        <v>11.084990859223399</v>
      </c>
      <c r="I268" s="37">
        <f>HOUR(DAta!$H268)*60+MINUTE(DAta!$H268)</f>
        <v>122</v>
      </c>
      <c r="J268" s="37">
        <v>3</v>
      </c>
      <c r="K268" s="37">
        <v>2</v>
      </c>
      <c r="L268" s="36">
        <v>42271</v>
      </c>
      <c r="M268" s="37">
        <v>2</v>
      </c>
    </row>
    <row r="269" spans="1:13">
      <c r="A269" s="40" t="s">
        <v>294</v>
      </c>
      <c r="B269" s="39">
        <v>42272</v>
      </c>
      <c r="C269" s="40" t="s">
        <v>48</v>
      </c>
      <c r="D269" s="40" t="s">
        <v>24</v>
      </c>
      <c r="E269" s="40" t="s">
        <v>14</v>
      </c>
      <c r="F269" s="40" t="s">
        <v>14</v>
      </c>
      <c r="G269" s="40">
        <v>13</v>
      </c>
      <c r="H269" s="41">
        <v>11.12665752589</v>
      </c>
      <c r="I269" s="37">
        <f>HOUR(DAta!$H269)*60+MINUTE(DAta!$H269)</f>
        <v>182</v>
      </c>
      <c r="J269" s="40">
        <v>1</v>
      </c>
      <c r="K269" s="40">
        <v>2</v>
      </c>
      <c r="L269" s="39">
        <v>42272</v>
      </c>
      <c r="M269" s="40">
        <v>2</v>
      </c>
    </row>
    <row r="270" spans="1:13">
      <c r="A270" s="37" t="s">
        <v>295</v>
      </c>
      <c r="B270" s="36">
        <v>42273</v>
      </c>
      <c r="C270" s="37" t="s">
        <v>32</v>
      </c>
      <c r="D270" s="37" t="s">
        <v>30</v>
      </c>
      <c r="E270" s="37" t="s">
        <v>14</v>
      </c>
      <c r="F270" s="37" t="s">
        <v>14</v>
      </c>
      <c r="G270" s="37">
        <v>95</v>
      </c>
      <c r="H270" s="38">
        <v>11.1683241925567</v>
      </c>
      <c r="I270" s="37">
        <f>HOUR(DAta!$H270)*60+MINUTE(DAta!$H270)</f>
        <v>242</v>
      </c>
      <c r="J270" s="37">
        <v>5</v>
      </c>
      <c r="K270" s="37">
        <v>2</v>
      </c>
      <c r="L270" s="36">
        <v>42273</v>
      </c>
      <c r="M270" s="37">
        <v>2</v>
      </c>
    </row>
    <row r="271" spans="1:13">
      <c r="A271" s="40" t="s">
        <v>296</v>
      </c>
      <c r="B271" s="39">
        <v>42274</v>
      </c>
      <c r="C271" s="40" t="s">
        <v>39</v>
      </c>
      <c r="D271" s="40" t="s">
        <v>24</v>
      </c>
      <c r="E271" s="40" t="s">
        <v>14</v>
      </c>
      <c r="F271" s="40" t="s">
        <v>14</v>
      </c>
      <c r="G271" s="40">
        <v>31</v>
      </c>
      <c r="H271" s="41">
        <v>11.209990859223399</v>
      </c>
      <c r="I271" s="37">
        <f>HOUR(DAta!$H271)*60+MINUTE(DAta!$H271)</f>
        <v>302</v>
      </c>
      <c r="J271" s="40">
        <v>5</v>
      </c>
      <c r="K271" s="40">
        <v>2</v>
      </c>
      <c r="L271" s="39">
        <v>42274</v>
      </c>
      <c r="M271" s="40">
        <v>2</v>
      </c>
    </row>
    <row r="272" spans="1:13">
      <c r="A272" s="37" t="s">
        <v>297</v>
      </c>
      <c r="B272" s="36">
        <v>42275</v>
      </c>
      <c r="C272" s="37" t="s">
        <v>48</v>
      </c>
      <c r="D272" s="37" t="s">
        <v>33</v>
      </c>
      <c r="E272" s="37" t="s">
        <v>14</v>
      </c>
      <c r="F272" s="37" t="s">
        <v>14</v>
      </c>
      <c r="G272" s="37">
        <v>113</v>
      </c>
      <c r="H272" s="38">
        <v>11.25165752589</v>
      </c>
      <c r="I272" s="37">
        <f>HOUR(DAta!$H272)*60+MINUTE(DAta!$H272)</f>
        <v>362</v>
      </c>
      <c r="J272" s="37">
        <v>3</v>
      </c>
      <c r="K272" s="37">
        <v>2</v>
      </c>
      <c r="L272" s="36">
        <v>42275</v>
      </c>
      <c r="M272" s="37">
        <v>2</v>
      </c>
    </row>
    <row r="273" spans="1:13">
      <c r="A273" s="40" t="s">
        <v>298</v>
      </c>
      <c r="B273" s="39">
        <v>42276</v>
      </c>
      <c r="C273" s="40" t="s">
        <v>39</v>
      </c>
      <c r="D273" s="40" t="s">
        <v>17</v>
      </c>
      <c r="E273" s="40" t="s">
        <v>14</v>
      </c>
      <c r="F273" s="40" t="s">
        <v>14</v>
      </c>
      <c r="G273" s="40">
        <v>116</v>
      </c>
      <c r="H273" s="41">
        <v>11.2933241925567</v>
      </c>
      <c r="I273" s="37">
        <f>HOUR(DAta!$H273)*60+MINUTE(DAta!$H273)</f>
        <v>422</v>
      </c>
      <c r="J273" s="40">
        <v>3</v>
      </c>
      <c r="K273" s="40">
        <v>2</v>
      </c>
      <c r="L273" s="39">
        <v>42276</v>
      </c>
      <c r="M273" s="40">
        <v>2</v>
      </c>
    </row>
    <row r="274" spans="1:13">
      <c r="A274" s="37" t="s">
        <v>299</v>
      </c>
      <c r="B274" s="36">
        <v>42277</v>
      </c>
      <c r="C274" s="37" t="s">
        <v>39</v>
      </c>
      <c r="D274" s="37" t="s">
        <v>30</v>
      </c>
      <c r="E274" s="37" t="s">
        <v>14</v>
      </c>
      <c r="F274" s="37" t="s">
        <v>18</v>
      </c>
      <c r="G274" s="37">
        <v>94</v>
      </c>
      <c r="H274" s="38">
        <v>11.334990859223399</v>
      </c>
      <c r="I274" s="37">
        <f>HOUR(DAta!$H274)*60+MINUTE(DAta!$H274)</f>
        <v>482</v>
      </c>
      <c r="J274" s="37">
        <v>5</v>
      </c>
      <c r="K274" s="37">
        <v>2</v>
      </c>
      <c r="L274" s="36">
        <v>42277</v>
      </c>
      <c r="M274" s="37">
        <v>2</v>
      </c>
    </row>
    <row r="275" spans="1:13">
      <c r="A275" s="40" t="s">
        <v>300</v>
      </c>
      <c r="B275" s="39">
        <v>42278</v>
      </c>
      <c r="C275" s="40" t="s">
        <v>39</v>
      </c>
      <c r="D275" s="40" t="s">
        <v>30</v>
      </c>
      <c r="E275" s="40" t="s">
        <v>14</v>
      </c>
      <c r="F275" s="40" t="s">
        <v>18</v>
      </c>
      <c r="G275" s="40">
        <v>51</v>
      </c>
      <c r="H275" s="41">
        <v>11.37665752589</v>
      </c>
      <c r="I275" s="37">
        <f>HOUR(DAta!$H275)*60+MINUTE(DAta!$H275)</f>
        <v>542</v>
      </c>
      <c r="J275" s="40">
        <v>4</v>
      </c>
      <c r="K275" s="40">
        <v>2</v>
      </c>
      <c r="L275" s="39">
        <v>42278</v>
      </c>
      <c r="M275" s="40">
        <v>2</v>
      </c>
    </row>
    <row r="276" spans="1:13">
      <c r="A276" s="37" t="s">
        <v>301</v>
      </c>
      <c r="B276" s="36">
        <v>42279</v>
      </c>
      <c r="C276" s="37" t="s">
        <v>12</v>
      </c>
      <c r="D276" s="37" t="s">
        <v>17</v>
      </c>
      <c r="E276" s="37" t="s">
        <v>14</v>
      </c>
      <c r="F276" s="37" t="s">
        <v>14</v>
      </c>
      <c r="G276" s="37">
        <v>60</v>
      </c>
      <c r="H276" s="38">
        <v>11.4183241925567</v>
      </c>
      <c r="I276" s="37">
        <f>HOUR(DAta!$H276)*60+MINUTE(DAta!$H276)</f>
        <v>602</v>
      </c>
      <c r="J276" s="37">
        <v>4</v>
      </c>
      <c r="K276" s="37">
        <v>2</v>
      </c>
      <c r="L276" s="36">
        <v>42279</v>
      </c>
      <c r="M276" s="37">
        <v>2</v>
      </c>
    </row>
    <row r="277" spans="1:13">
      <c r="A277" s="40" t="s">
        <v>302</v>
      </c>
      <c r="B277" s="39">
        <v>42280</v>
      </c>
      <c r="C277" s="40" t="s">
        <v>12</v>
      </c>
      <c r="D277" s="40" t="s">
        <v>13</v>
      </c>
      <c r="E277" s="40" t="s">
        <v>14</v>
      </c>
      <c r="F277" s="40" t="s">
        <v>14</v>
      </c>
      <c r="G277" s="40">
        <v>59</v>
      </c>
      <c r="H277" s="41">
        <v>11.459990859223399</v>
      </c>
      <c r="I277" s="37">
        <f>HOUR(DAta!$H277)*60+MINUTE(DAta!$H277)</f>
        <v>662</v>
      </c>
      <c r="J277" s="40">
        <v>2</v>
      </c>
      <c r="K277" s="40">
        <v>2</v>
      </c>
      <c r="L277" s="39">
        <v>42280</v>
      </c>
      <c r="M277" s="40">
        <v>2</v>
      </c>
    </row>
    <row r="278" spans="1:13">
      <c r="A278" s="37" t="s">
        <v>303</v>
      </c>
      <c r="B278" s="36">
        <v>42281</v>
      </c>
      <c r="C278" s="37" t="s">
        <v>20</v>
      </c>
      <c r="D278" s="37" t="s">
        <v>17</v>
      </c>
      <c r="E278" s="37" t="s">
        <v>18</v>
      </c>
      <c r="F278" s="37" t="s">
        <v>18</v>
      </c>
      <c r="G278" s="37" t="s">
        <v>26</v>
      </c>
      <c r="H278" s="38">
        <v>11.50165752589</v>
      </c>
      <c r="I278" s="37">
        <f>HOUR(DAta!$H278)*60+MINUTE(DAta!$H278)</f>
        <v>722</v>
      </c>
      <c r="J278" s="37" t="s">
        <v>26</v>
      </c>
      <c r="K278" s="37">
        <v>2</v>
      </c>
      <c r="L278" s="36">
        <v>42281</v>
      </c>
      <c r="M278" s="37">
        <v>2</v>
      </c>
    </row>
    <row r="279" spans="1:13">
      <c r="A279" s="40" t="s">
        <v>304</v>
      </c>
      <c r="B279" s="39">
        <v>42282</v>
      </c>
      <c r="C279" s="40" t="s">
        <v>22</v>
      </c>
      <c r="D279" s="40" t="s">
        <v>24</v>
      </c>
      <c r="E279" s="40" t="s">
        <v>18</v>
      </c>
      <c r="F279" s="40" t="s">
        <v>18</v>
      </c>
      <c r="G279" s="40" t="s">
        <v>26</v>
      </c>
      <c r="H279" s="41">
        <v>11.5433241925567</v>
      </c>
      <c r="I279" s="37">
        <f>HOUR(DAta!$H279)*60+MINUTE(DAta!$H279)</f>
        <v>782</v>
      </c>
      <c r="J279" s="40" t="s">
        <v>26</v>
      </c>
      <c r="K279" s="40">
        <v>2</v>
      </c>
      <c r="L279" s="39">
        <v>42282</v>
      </c>
      <c r="M279" s="40">
        <v>2</v>
      </c>
    </row>
    <row r="280" spans="1:13">
      <c r="A280" s="37" t="s">
        <v>305</v>
      </c>
      <c r="B280" s="36">
        <v>42283</v>
      </c>
      <c r="C280" s="37" t="s">
        <v>35</v>
      </c>
      <c r="D280" s="37" t="s">
        <v>17</v>
      </c>
      <c r="E280" s="37" t="s">
        <v>18</v>
      </c>
      <c r="F280" s="37" t="s">
        <v>18</v>
      </c>
      <c r="G280" s="37" t="s">
        <v>26</v>
      </c>
      <c r="H280" s="38">
        <v>11.584990859223399</v>
      </c>
      <c r="I280" s="37">
        <f>HOUR(DAta!$H280)*60+MINUTE(DAta!$H280)</f>
        <v>842</v>
      </c>
      <c r="J280" s="37" t="s">
        <v>26</v>
      </c>
      <c r="K280" s="37">
        <v>2</v>
      </c>
      <c r="L280" s="36">
        <v>42283</v>
      </c>
      <c r="M280" s="37">
        <v>2</v>
      </c>
    </row>
    <row r="281" spans="1:13">
      <c r="A281" s="40" t="s">
        <v>306</v>
      </c>
      <c r="B281" s="39">
        <v>42284</v>
      </c>
      <c r="C281" s="40" t="s">
        <v>48</v>
      </c>
      <c r="D281" s="40" t="s">
        <v>13</v>
      </c>
      <c r="E281" s="40" t="s">
        <v>14</v>
      </c>
      <c r="F281" s="40" t="s">
        <v>14</v>
      </c>
      <c r="G281" s="40">
        <v>16</v>
      </c>
      <c r="H281" s="41">
        <v>11.62665752589</v>
      </c>
      <c r="I281" s="37">
        <f>HOUR(DAta!$H281)*60+MINUTE(DAta!$H281)</f>
        <v>902</v>
      </c>
      <c r="J281" s="40">
        <v>4</v>
      </c>
      <c r="K281" s="40">
        <v>2</v>
      </c>
      <c r="L281" s="39">
        <v>42284</v>
      </c>
      <c r="M281" s="40">
        <v>2</v>
      </c>
    </row>
    <row r="282" spans="1:13">
      <c r="A282" s="37" t="s">
        <v>307</v>
      </c>
      <c r="B282" s="36">
        <v>42285</v>
      </c>
      <c r="C282" s="37" t="s">
        <v>12</v>
      </c>
      <c r="D282" s="37" t="s">
        <v>17</v>
      </c>
      <c r="E282" s="37" t="s">
        <v>14</v>
      </c>
      <c r="F282" s="37" t="s">
        <v>14</v>
      </c>
      <c r="G282" s="37">
        <v>81</v>
      </c>
      <c r="H282" s="38">
        <v>11.6683241925567</v>
      </c>
      <c r="I282" s="37">
        <f>HOUR(DAta!$H282)*60+MINUTE(DAta!$H282)</f>
        <v>962</v>
      </c>
      <c r="J282" s="37">
        <v>3</v>
      </c>
      <c r="K282" s="37">
        <v>2</v>
      </c>
      <c r="L282" s="36">
        <v>42285</v>
      </c>
      <c r="M282" s="37">
        <v>2</v>
      </c>
    </row>
    <row r="283" spans="1:13">
      <c r="A283" s="40" t="s">
        <v>308</v>
      </c>
      <c r="B283" s="39">
        <v>42286</v>
      </c>
      <c r="C283" s="40" t="s">
        <v>35</v>
      </c>
      <c r="D283" s="40" t="s">
        <v>33</v>
      </c>
      <c r="E283" s="40" t="s">
        <v>14</v>
      </c>
      <c r="F283" s="40" t="s">
        <v>14</v>
      </c>
      <c r="G283" s="40">
        <v>65</v>
      </c>
      <c r="H283" s="41">
        <v>11.709990859223399</v>
      </c>
      <c r="I283" s="37">
        <f>HOUR(DAta!$H283)*60+MINUTE(DAta!$H283)</f>
        <v>1022</v>
      </c>
      <c r="J283" s="40">
        <v>1</v>
      </c>
      <c r="K283" s="40">
        <v>2</v>
      </c>
      <c r="L283" s="39">
        <v>42286</v>
      </c>
      <c r="M283" s="40">
        <v>2</v>
      </c>
    </row>
    <row r="284" spans="1:13">
      <c r="A284" s="37" t="s">
        <v>309</v>
      </c>
      <c r="B284" s="36">
        <v>42287</v>
      </c>
      <c r="C284" s="37" t="s">
        <v>39</v>
      </c>
      <c r="D284" s="37" t="s">
        <v>33</v>
      </c>
      <c r="E284" s="37" t="s">
        <v>14</v>
      </c>
      <c r="F284" s="37" t="s">
        <v>14</v>
      </c>
      <c r="G284" s="37">
        <v>55</v>
      </c>
      <c r="H284" s="38">
        <v>11.75165752589</v>
      </c>
      <c r="I284" s="37">
        <f>HOUR(DAta!$H284)*60+MINUTE(DAta!$H284)</f>
        <v>1082</v>
      </c>
      <c r="J284" s="37">
        <v>2</v>
      </c>
      <c r="K284" s="37">
        <v>2</v>
      </c>
      <c r="L284" s="36">
        <v>42287</v>
      </c>
      <c r="M284" s="37">
        <v>2</v>
      </c>
    </row>
    <row r="285" spans="1:13">
      <c r="A285" s="40" t="s">
        <v>310</v>
      </c>
      <c r="B285" s="39">
        <v>42288</v>
      </c>
      <c r="C285" s="40" t="s">
        <v>39</v>
      </c>
      <c r="D285" s="40" t="s">
        <v>17</v>
      </c>
      <c r="E285" s="40" t="s">
        <v>18</v>
      </c>
      <c r="F285" s="40" t="s">
        <v>18</v>
      </c>
      <c r="G285" s="40" t="s">
        <v>26</v>
      </c>
      <c r="H285" s="41">
        <v>11.7933241925567</v>
      </c>
      <c r="I285" s="37">
        <f>HOUR(DAta!$H285)*60+MINUTE(DAta!$H285)</f>
        <v>1142</v>
      </c>
      <c r="J285" s="40" t="s">
        <v>26</v>
      </c>
      <c r="K285" s="40">
        <v>2</v>
      </c>
      <c r="L285" s="39">
        <v>42288</v>
      </c>
      <c r="M285" s="40">
        <v>2</v>
      </c>
    </row>
    <row r="286" spans="1:13">
      <c r="A286" s="37" t="s">
        <v>311</v>
      </c>
      <c r="B286" s="36">
        <v>42289</v>
      </c>
      <c r="C286" s="37" t="s">
        <v>39</v>
      </c>
      <c r="D286" s="37" t="s">
        <v>17</v>
      </c>
      <c r="E286" s="37" t="s">
        <v>14</v>
      </c>
      <c r="F286" s="37" t="s">
        <v>14</v>
      </c>
      <c r="G286" s="37">
        <v>31</v>
      </c>
      <c r="H286" s="38">
        <v>11.834990859223399</v>
      </c>
      <c r="I286" s="37">
        <f>HOUR(DAta!$H286)*60+MINUTE(DAta!$H286)</f>
        <v>1202</v>
      </c>
      <c r="J286" s="37">
        <v>4</v>
      </c>
      <c r="K286" s="37">
        <v>2</v>
      </c>
      <c r="L286" s="36">
        <v>42289</v>
      </c>
      <c r="M286" s="37">
        <v>2</v>
      </c>
    </row>
    <row r="287" spans="1:13">
      <c r="A287" s="40" t="s">
        <v>312</v>
      </c>
      <c r="B287" s="39">
        <v>42290</v>
      </c>
      <c r="C287" s="40" t="s">
        <v>12</v>
      </c>
      <c r="D287" s="40" t="s">
        <v>33</v>
      </c>
      <c r="E287" s="40" t="s">
        <v>14</v>
      </c>
      <c r="F287" s="40" t="s">
        <v>14</v>
      </c>
      <c r="G287" s="40">
        <v>45</v>
      </c>
      <c r="H287" s="41">
        <v>11.87665752589</v>
      </c>
      <c r="I287" s="37">
        <f>HOUR(DAta!$H287)*60+MINUTE(DAta!$H287)</f>
        <v>1262</v>
      </c>
      <c r="J287" s="40">
        <v>2</v>
      </c>
      <c r="K287" s="40">
        <v>2</v>
      </c>
      <c r="L287" s="39">
        <v>42290</v>
      </c>
      <c r="M287" s="40">
        <v>2</v>
      </c>
    </row>
    <row r="288" spans="1:13">
      <c r="A288" s="37" t="s">
        <v>313</v>
      </c>
      <c r="B288" s="36">
        <v>42291</v>
      </c>
      <c r="C288" s="37" t="s">
        <v>22</v>
      </c>
      <c r="D288" s="37" t="s">
        <v>17</v>
      </c>
      <c r="E288" s="37" t="s">
        <v>18</v>
      </c>
      <c r="F288" s="37" t="s">
        <v>18</v>
      </c>
      <c r="G288" s="37" t="s">
        <v>26</v>
      </c>
      <c r="H288" s="38">
        <v>11.9183241925567</v>
      </c>
      <c r="I288" s="37">
        <f>HOUR(DAta!$H288)*60+MINUTE(DAta!$H288)</f>
        <v>1322</v>
      </c>
      <c r="J288" s="37" t="s">
        <v>26</v>
      </c>
      <c r="K288" s="37">
        <v>2</v>
      </c>
      <c r="L288" s="36">
        <v>42291</v>
      </c>
      <c r="M288" s="37">
        <v>3</v>
      </c>
    </row>
    <row r="289" spans="1:13">
      <c r="A289" s="40" t="s">
        <v>314</v>
      </c>
      <c r="B289" s="39">
        <v>42292</v>
      </c>
      <c r="C289" s="40" t="s">
        <v>20</v>
      </c>
      <c r="D289" s="40" t="s">
        <v>24</v>
      </c>
      <c r="E289" s="40" t="s">
        <v>14</v>
      </c>
      <c r="F289" s="40" t="s">
        <v>14</v>
      </c>
      <c r="G289" s="40">
        <v>43</v>
      </c>
      <c r="H289" s="41">
        <v>11.959990859223399</v>
      </c>
      <c r="I289" s="37">
        <f>HOUR(DAta!$H289)*60+MINUTE(DAta!$H289)</f>
        <v>1382</v>
      </c>
      <c r="J289" s="40">
        <v>5</v>
      </c>
      <c r="K289" s="40">
        <v>2</v>
      </c>
      <c r="L289" s="39">
        <v>42292</v>
      </c>
      <c r="M289" s="40">
        <v>3</v>
      </c>
    </row>
    <row r="290" spans="1:13">
      <c r="A290" s="37" t="s">
        <v>315</v>
      </c>
      <c r="B290" s="36">
        <v>42293</v>
      </c>
      <c r="C290" s="37" t="s">
        <v>20</v>
      </c>
      <c r="D290" s="37" t="s">
        <v>17</v>
      </c>
      <c r="E290" s="37" t="s">
        <v>14</v>
      </c>
      <c r="F290" s="37" t="s">
        <v>14</v>
      </c>
      <c r="G290" s="37">
        <v>55</v>
      </c>
      <c r="H290" s="38">
        <v>12.00165752589</v>
      </c>
      <c r="I290" s="37">
        <f>HOUR(DAta!$H290)*60+MINUTE(DAta!$H290)</f>
        <v>2</v>
      </c>
      <c r="J290" s="37">
        <v>4</v>
      </c>
      <c r="K290" s="37">
        <v>2</v>
      </c>
      <c r="L290" s="36">
        <v>42293</v>
      </c>
      <c r="M290" s="37">
        <v>3</v>
      </c>
    </row>
    <row r="291" spans="1:13">
      <c r="A291" s="40" t="s">
        <v>316</v>
      </c>
      <c r="B291" s="39">
        <v>42294</v>
      </c>
      <c r="C291" s="40" t="s">
        <v>20</v>
      </c>
      <c r="D291" s="40" t="s">
        <v>13</v>
      </c>
      <c r="E291" s="40" t="s">
        <v>14</v>
      </c>
      <c r="F291" s="40" t="s">
        <v>14</v>
      </c>
      <c r="G291" s="40">
        <v>63</v>
      </c>
      <c r="H291" s="41">
        <v>12.0433241925567</v>
      </c>
      <c r="I291" s="37">
        <f>HOUR(DAta!$H291)*60+MINUTE(DAta!$H291)</f>
        <v>62</v>
      </c>
      <c r="J291" s="40">
        <v>3</v>
      </c>
      <c r="K291" s="40">
        <v>2</v>
      </c>
      <c r="L291" s="39">
        <v>42294</v>
      </c>
      <c r="M291" s="40">
        <v>3</v>
      </c>
    </row>
    <row r="292" spans="1:13">
      <c r="A292" s="37" t="s">
        <v>317</v>
      </c>
      <c r="B292" s="36">
        <v>42295</v>
      </c>
      <c r="C292" s="37" t="s">
        <v>35</v>
      </c>
      <c r="D292" s="37" t="s">
        <v>24</v>
      </c>
      <c r="E292" s="37" t="s">
        <v>18</v>
      </c>
      <c r="F292" s="37" t="s">
        <v>18</v>
      </c>
      <c r="G292" s="37" t="s">
        <v>26</v>
      </c>
      <c r="H292" s="38">
        <v>12.084990859223399</v>
      </c>
      <c r="I292" s="37">
        <f>HOUR(DAta!$H292)*60+MINUTE(DAta!$H292)</f>
        <v>122</v>
      </c>
      <c r="J292" s="37" t="s">
        <v>26</v>
      </c>
      <c r="K292" s="37">
        <v>2</v>
      </c>
      <c r="L292" s="36">
        <v>42295</v>
      </c>
      <c r="M292" s="37">
        <v>3</v>
      </c>
    </row>
    <row r="293" spans="1:13">
      <c r="A293" s="40" t="s">
        <v>318</v>
      </c>
      <c r="B293" s="39">
        <v>42296</v>
      </c>
      <c r="C293" s="40" t="s">
        <v>32</v>
      </c>
      <c r="D293" s="40" t="s">
        <v>13</v>
      </c>
      <c r="E293" s="40" t="s">
        <v>14</v>
      </c>
      <c r="F293" s="40" t="s">
        <v>14</v>
      </c>
      <c r="G293" s="40">
        <v>122</v>
      </c>
      <c r="H293" s="41">
        <v>12.12665752589</v>
      </c>
      <c r="I293" s="37">
        <f>HOUR(DAta!$H293)*60+MINUTE(DAta!$H293)</f>
        <v>182</v>
      </c>
      <c r="J293" s="40">
        <v>1</v>
      </c>
      <c r="K293" s="40">
        <v>2</v>
      </c>
      <c r="L293" s="39">
        <v>42296</v>
      </c>
      <c r="M293" s="40">
        <v>3</v>
      </c>
    </row>
    <row r="294" spans="1:13">
      <c r="A294" s="37" t="s">
        <v>319</v>
      </c>
      <c r="B294" s="36">
        <v>42297</v>
      </c>
      <c r="C294" s="37" t="s">
        <v>20</v>
      </c>
      <c r="D294" s="37" t="s">
        <v>13</v>
      </c>
      <c r="E294" s="37" t="s">
        <v>14</v>
      </c>
      <c r="F294" s="37" t="s">
        <v>14</v>
      </c>
      <c r="G294" s="37">
        <v>71</v>
      </c>
      <c r="H294" s="38">
        <v>12.1683241925567</v>
      </c>
      <c r="I294" s="37">
        <f>HOUR(DAta!$H294)*60+MINUTE(DAta!$H294)</f>
        <v>242</v>
      </c>
      <c r="J294" s="37">
        <v>4</v>
      </c>
      <c r="K294" s="37">
        <v>2</v>
      </c>
      <c r="L294" s="36">
        <v>42297</v>
      </c>
      <c r="M294" s="37">
        <v>3</v>
      </c>
    </row>
    <row r="295" spans="1:13">
      <c r="A295" s="40" t="s">
        <v>320</v>
      </c>
      <c r="B295" s="39">
        <v>42298</v>
      </c>
      <c r="C295" s="40" t="s">
        <v>32</v>
      </c>
      <c r="D295" s="40" t="s">
        <v>17</v>
      </c>
      <c r="E295" s="40" t="s">
        <v>14</v>
      </c>
      <c r="F295" s="40" t="s">
        <v>14</v>
      </c>
      <c r="G295" s="40">
        <v>54</v>
      </c>
      <c r="H295" s="41">
        <v>12.209990859223399</v>
      </c>
      <c r="I295" s="37">
        <f>HOUR(DAta!$H295)*60+MINUTE(DAta!$H295)</f>
        <v>302</v>
      </c>
      <c r="J295" s="40">
        <v>4</v>
      </c>
      <c r="K295" s="40">
        <v>2</v>
      </c>
      <c r="L295" s="39">
        <v>42298</v>
      </c>
      <c r="M295" s="40">
        <v>3</v>
      </c>
    </row>
    <row r="296" spans="1:13">
      <c r="A296" s="37" t="s">
        <v>321</v>
      </c>
      <c r="B296" s="36">
        <v>42299</v>
      </c>
      <c r="C296" s="37" t="s">
        <v>20</v>
      </c>
      <c r="D296" s="37" t="s">
        <v>33</v>
      </c>
      <c r="E296" s="37" t="s">
        <v>14</v>
      </c>
      <c r="F296" s="37" t="s">
        <v>14</v>
      </c>
      <c r="G296" s="37">
        <v>74</v>
      </c>
      <c r="H296" s="38">
        <v>12.25165752589</v>
      </c>
      <c r="I296" s="37">
        <f>HOUR(DAta!$H296)*60+MINUTE(DAta!$H296)</f>
        <v>362</v>
      </c>
      <c r="J296" s="37">
        <v>4</v>
      </c>
      <c r="K296" s="37">
        <v>2</v>
      </c>
      <c r="L296" s="36">
        <v>42299</v>
      </c>
      <c r="M296" s="37">
        <v>3</v>
      </c>
    </row>
    <row r="297" spans="1:13">
      <c r="A297" s="40" t="s">
        <v>322</v>
      </c>
      <c r="B297" s="39">
        <v>42300</v>
      </c>
      <c r="C297" s="40" t="s">
        <v>20</v>
      </c>
      <c r="D297" s="40" t="s">
        <v>30</v>
      </c>
      <c r="E297" s="40" t="s">
        <v>14</v>
      </c>
      <c r="F297" s="40" t="s">
        <v>14</v>
      </c>
      <c r="G297" s="40">
        <v>125</v>
      </c>
      <c r="H297" s="41">
        <v>12.2933241925567</v>
      </c>
      <c r="I297" s="37">
        <f>HOUR(DAta!$H297)*60+MINUTE(DAta!$H297)</f>
        <v>422</v>
      </c>
      <c r="J297" s="40">
        <v>4</v>
      </c>
      <c r="K297" s="40">
        <v>2</v>
      </c>
      <c r="L297" s="39">
        <v>42300</v>
      </c>
      <c r="M297" s="40">
        <v>3</v>
      </c>
    </row>
    <row r="298" spans="1:13">
      <c r="A298" s="37" t="s">
        <v>323</v>
      </c>
      <c r="B298" s="36">
        <v>42301</v>
      </c>
      <c r="C298" s="37" t="s">
        <v>48</v>
      </c>
      <c r="D298" s="37" t="s">
        <v>24</v>
      </c>
      <c r="E298" s="37" t="s">
        <v>14</v>
      </c>
      <c r="F298" s="37" t="s">
        <v>14</v>
      </c>
      <c r="G298" s="37">
        <v>110</v>
      </c>
      <c r="H298" s="38">
        <v>12.334990859223399</v>
      </c>
      <c r="I298" s="37">
        <f>HOUR(DAta!$H298)*60+MINUTE(DAta!$H298)</f>
        <v>482</v>
      </c>
      <c r="J298" s="37">
        <v>3</v>
      </c>
      <c r="K298" s="37">
        <v>2</v>
      </c>
      <c r="L298" s="36">
        <v>42301</v>
      </c>
      <c r="M298" s="37">
        <v>3</v>
      </c>
    </row>
    <row r="299" spans="1:13">
      <c r="A299" s="40" t="s">
        <v>324</v>
      </c>
      <c r="B299" s="39">
        <v>42302</v>
      </c>
      <c r="C299" s="40" t="s">
        <v>16</v>
      </c>
      <c r="D299" s="40" t="s">
        <v>33</v>
      </c>
      <c r="E299" s="40" t="s">
        <v>18</v>
      </c>
      <c r="F299" s="40" t="s">
        <v>18</v>
      </c>
      <c r="G299" s="40" t="s">
        <v>26</v>
      </c>
      <c r="H299" s="41">
        <v>12.37665752589</v>
      </c>
      <c r="I299" s="37">
        <f>HOUR(DAta!$H299)*60+MINUTE(DAta!$H299)</f>
        <v>542</v>
      </c>
      <c r="J299" s="40" t="s">
        <v>26</v>
      </c>
      <c r="K299" s="40">
        <v>2</v>
      </c>
      <c r="L299" s="39">
        <v>42302</v>
      </c>
      <c r="M299" s="40">
        <v>3</v>
      </c>
    </row>
    <row r="300" spans="1:13">
      <c r="A300" s="37" t="s">
        <v>325</v>
      </c>
      <c r="B300" s="36">
        <v>42303</v>
      </c>
      <c r="C300" s="37" t="s">
        <v>39</v>
      </c>
      <c r="D300" s="37" t="s">
        <v>17</v>
      </c>
      <c r="E300" s="37" t="s">
        <v>14</v>
      </c>
      <c r="F300" s="37" t="s">
        <v>14</v>
      </c>
      <c r="G300" s="37">
        <v>74</v>
      </c>
      <c r="H300" s="38">
        <v>12.4183241925567</v>
      </c>
      <c r="I300" s="37">
        <f>HOUR(DAta!$H300)*60+MINUTE(DAta!$H300)</f>
        <v>602</v>
      </c>
      <c r="J300" s="37">
        <v>5</v>
      </c>
      <c r="K300" s="37">
        <v>2</v>
      </c>
      <c r="L300" s="36">
        <v>42303</v>
      </c>
      <c r="M300" s="37">
        <v>3</v>
      </c>
    </row>
    <row r="301" spans="1:13">
      <c r="A301" s="40" t="s">
        <v>326</v>
      </c>
      <c r="B301" s="39">
        <v>42304</v>
      </c>
      <c r="C301" s="40" t="s">
        <v>12</v>
      </c>
      <c r="D301" s="40" t="s">
        <v>24</v>
      </c>
      <c r="E301" s="40" t="s">
        <v>14</v>
      </c>
      <c r="F301" s="40" t="s">
        <v>14</v>
      </c>
      <c r="G301" s="40">
        <v>80</v>
      </c>
      <c r="H301" s="41">
        <v>12.459990859223399</v>
      </c>
      <c r="I301" s="37">
        <f>HOUR(DAta!$H301)*60+MINUTE(DAta!$H301)</f>
        <v>662</v>
      </c>
      <c r="J301" s="40">
        <v>4</v>
      </c>
      <c r="K301" s="40">
        <v>2</v>
      </c>
      <c r="L301" s="39">
        <v>42304</v>
      </c>
      <c r="M301" s="40">
        <v>3</v>
      </c>
    </row>
    <row r="302" spans="1:13">
      <c r="A302" s="37" t="s">
        <v>327</v>
      </c>
      <c r="B302" s="36">
        <v>42305</v>
      </c>
      <c r="C302" s="37" t="s">
        <v>48</v>
      </c>
      <c r="D302" s="37" t="s">
        <v>24</v>
      </c>
      <c r="E302" s="37" t="s">
        <v>18</v>
      </c>
      <c r="F302" s="37" t="s">
        <v>18</v>
      </c>
      <c r="G302" s="37" t="s">
        <v>26</v>
      </c>
      <c r="H302" s="38">
        <v>12.50165752589</v>
      </c>
      <c r="I302" s="37">
        <f>HOUR(DAta!$H302)*60+MINUTE(DAta!$H302)</f>
        <v>722</v>
      </c>
      <c r="J302" s="37" t="s">
        <v>26</v>
      </c>
      <c r="K302" s="37">
        <v>2</v>
      </c>
      <c r="L302" s="36">
        <v>42305</v>
      </c>
      <c r="M302" s="37">
        <v>3</v>
      </c>
    </row>
    <row r="303" spans="1:13">
      <c r="A303" s="40" t="s">
        <v>328</v>
      </c>
      <c r="B303" s="39">
        <v>42306</v>
      </c>
      <c r="C303" s="40" t="s">
        <v>35</v>
      </c>
      <c r="D303" s="40" t="s">
        <v>13</v>
      </c>
      <c r="E303" s="40" t="s">
        <v>14</v>
      </c>
      <c r="F303" s="40" t="s">
        <v>14</v>
      </c>
      <c r="G303" s="40">
        <v>110</v>
      </c>
      <c r="H303" s="41">
        <v>12.5433241925567</v>
      </c>
      <c r="I303" s="37">
        <f>HOUR(DAta!$H303)*60+MINUTE(DAta!$H303)</f>
        <v>782</v>
      </c>
      <c r="J303" s="40">
        <v>2</v>
      </c>
      <c r="K303" s="40">
        <v>2</v>
      </c>
      <c r="L303" s="39">
        <v>42306</v>
      </c>
      <c r="M303" s="40">
        <v>3</v>
      </c>
    </row>
    <row r="304" spans="1:13">
      <c r="A304" s="37" t="s">
        <v>329</v>
      </c>
      <c r="B304" s="36">
        <v>42307</v>
      </c>
      <c r="C304" s="37" t="s">
        <v>20</v>
      </c>
      <c r="D304" s="37" t="s">
        <v>24</v>
      </c>
      <c r="E304" s="37" t="s">
        <v>14</v>
      </c>
      <c r="F304" s="37" t="s">
        <v>14</v>
      </c>
      <c r="G304" s="37">
        <v>26</v>
      </c>
      <c r="H304" s="38">
        <v>12.584990859223399</v>
      </c>
      <c r="I304" s="37">
        <f>HOUR(DAta!$H304)*60+MINUTE(DAta!$H304)</f>
        <v>842</v>
      </c>
      <c r="J304" s="37">
        <v>3</v>
      </c>
      <c r="K304" s="37">
        <v>2</v>
      </c>
      <c r="L304" s="36">
        <v>42307</v>
      </c>
      <c r="M304" s="37">
        <v>3</v>
      </c>
    </row>
    <row r="305" spans="1:13">
      <c r="A305" s="40" t="s">
        <v>330</v>
      </c>
      <c r="B305" s="39">
        <v>42308</v>
      </c>
      <c r="C305" s="40" t="s">
        <v>22</v>
      </c>
      <c r="D305" s="40" t="s">
        <v>17</v>
      </c>
      <c r="E305" s="40" t="s">
        <v>18</v>
      </c>
      <c r="F305" s="40" t="s">
        <v>18</v>
      </c>
      <c r="G305" s="40" t="s">
        <v>26</v>
      </c>
      <c r="H305" s="41">
        <v>12.62665752589</v>
      </c>
      <c r="I305" s="37">
        <f>HOUR(DAta!$H305)*60+MINUTE(DAta!$H305)</f>
        <v>902</v>
      </c>
      <c r="J305" s="40" t="s">
        <v>26</v>
      </c>
      <c r="K305" s="40">
        <v>2</v>
      </c>
      <c r="L305" s="39">
        <v>42308</v>
      </c>
      <c r="M305" s="40">
        <v>3</v>
      </c>
    </row>
    <row r="306" spans="1:13">
      <c r="A306" s="37" t="s">
        <v>331</v>
      </c>
      <c r="B306" s="36">
        <v>42309</v>
      </c>
      <c r="C306" s="37" t="s">
        <v>35</v>
      </c>
      <c r="D306" s="37" t="s">
        <v>30</v>
      </c>
      <c r="E306" s="37" t="s">
        <v>14</v>
      </c>
      <c r="F306" s="37" t="s">
        <v>14</v>
      </c>
      <c r="G306" s="37">
        <v>97</v>
      </c>
      <c r="H306" s="38">
        <v>12.6683241925567</v>
      </c>
      <c r="I306" s="37">
        <f>HOUR(DAta!$H306)*60+MINUTE(DAta!$H306)</f>
        <v>962</v>
      </c>
      <c r="J306" s="37">
        <v>3</v>
      </c>
      <c r="K306" s="37">
        <v>2</v>
      </c>
      <c r="L306" s="36">
        <v>42309</v>
      </c>
      <c r="M306" s="37">
        <v>3</v>
      </c>
    </row>
    <row r="307" spans="1:13">
      <c r="A307" s="40" t="s">
        <v>332</v>
      </c>
      <c r="B307" s="39">
        <v>42310</v>
      </c>
      <c r="C307" s="40" t="s">
        <v>48</v>
      </c>
      <c r="D307" s="40" t="s">
        <v>30</v>
      </c>
      <c r="E307" s="40" t="s">
        <v>14</v>
      </c>
      <c r="F307" s="40" t="s">
        <v>18</v>
      </c>
      <c r="G307" s="40">
        <v>82</v>
      </c>
      <c r="H307" s="41">
        <v>12.709990859223399</v>
      </c>
      <c r="I307" s="37">
        <f>HOUR(DAta!$H307)*60+MINUTE(DAta!$H307)</f>
        <v>1022</v>
      </c>
      <c r="J307" s="40">
        <v>3</v>
      </c>
      <c r="K307" s="40">
        <v>2</v>
      </c>
      <c r="L307" s="39">
        <v>42310</v>
      </c>
      <c r="M307" s="40">
        <v>3</v>
      </c>
    </row>
    <row r="308" spans="1:13">
      <c r="A308" s="37" t="s">
        <v>333</v>
      </c>
      <c r="B308" s="36">
        <v>42311</v>
      </c>
      <c r="C308" s="37" t="s">
        <v>16</v>
      </c>
      <c r="D308" s="37" t="s">
        <v>33</v>
      </c>
      <c r="E308" s="37" t="s">
        <v>14</v>
      </c>
      <c r="F308" s="37" t="s">
        <v>18</v>
      </c>
      <c r="G308" s="37">
        <v>102</v>
      </c>
      <c r="H308" s="38">
        <v>12.75165752589</v>
      </c>
      <c r="I308" s="37">
        <f>HOUR(DAta!$H308)*60+MINUTE(DAta!$H308)</f>
        <v>1082</v>
      </c>
      <c r="J308" s="37">
        <v>5</v>
      </c>
      <c r="K308" s="37">
        <v>2</v>
      </c>
      <c r="L308" s="36">
        <v>42311</v>
      </c>
      <c r="M308" s="37">
        <v>3</v>
      </c>
    </row>
    <row r="309" spans="1:13">
      <c r="A309" s="40" t="s">
        <v>334</v>
      </c>
      <c r="B309" s="39">
        <v>42312</v>
      </c>
      <c r="C309" s="40" t="s">
        <v>32</v>
      </c>
      <c r="D309" s="40" t="s">
        <v>30</v>
      </c>
      <c r="E309" s="40" t="s">
        <v>14</v>
      </c>
      <c r="F309" s="40" t="s">
        <v>14</v>
      </c>
      <c r="G309" s="40">
        <v>120</v>
      </c>
      <c r="H309" s="41">
        <v>12.7933241925567</v>
      </c>
      <c r="I309" s="37">
        <f>HOUR(DAta!$H309)*60+MINUTE(DAta!$H309)</f>
        <v>1142</v>
      </c>
      <c r="J309" s="40">
        <v>5</v>
      </c>
      <c r="K309" s="40">
        <v>2</v>
      </c>
      <c r="L309" s="39">
        <v>42312</v>
      </c>
      <c r="M309" s="40">
        <v>3</v>
      </c>
    </row>
    <row r="310" spans="1:13">
      <c r="A310" s="37" t="s">
        <v>335</v>
      </c>
      <c r="B310" s="36">
        <v>42313</v>
      </c>
      <c r="C310" s="37" t="s">
        <v>22</v>
      </c>
      <c r="D310" s="37" t="s">
        <v>33</v>
      </c>
      <c r="E310" s="37" t="s">
        <v>14</v>
      </c>
      <c r="F310" s="37" t="s">
        <v>14</v>
      </c>
      <c r="G310" s="37">
        <v>70</v>
      </c>
      <c r="H310" s="38">
        <v>12.834990859223399</v>
      </c>
      <c r="I310" s="37">
        <f>HOUR(DAta!$H310)*60+MINUTE(DAta!$H310)</f>
        <v>1202</v>
      </c>
      <c r="J310" s="37">
        <v>3</v>
      </c>
      <c r="K310" s="37">
        <v>2</v>
      </c>
      <c r="L310" s="36">
        <v>42313</v>
      </c>
      <c r="M310" s="37">
        <v>3</v>
      </c>
    </row>
    <row r="311" spans="1:13">
      <c r="A311" s="40" t="s">
        <v>336</v>
      </c>
      <c r="B311" s="39">
        <v>42314</v>
      </c>
      <c r="C311" s="40" t="s">
        <v>12</v>
      </c>
      <c r="D311" s="40" t="s">
        <v>30</v>
      </c>
      <c r="E311" s="40" t="s">
        <v>18</v>
      </c>
      <c r="F311" s="40" t="s">
        <v>18</v>
      </c>
      <c r="G311" s="40" t="s">
        <v>26</v>
      </c>
      <c r="H311" s="41">
        <v>12.87665752589</v>
      </c>
      <c r="I311" s="37">
        <f>HOUR(DAta!$H311)*60+MINUTE(DAta!$H311)</f>
        <v>1262</v>
      </c>
      <c r="J311" s="40" t="s">
        <v>26</v>
      </c>
      <c r="K311" s="40">
        <v>2</v>
      </c>
      <c r="L311" s="39">
        <v>42314</v>
      </c>
      <c r="M311" s="40">
        <v>3</v>
      </c>
    </row>
    <row r="312" spans="1:13">
      <c r="A312" s="37" t="s">
        <v>337</v>
      </c>
      <c r="B312" s="36">
        <v>42315</v>
      </c>
      <c r="C312" s="37" t="s">
        <v>20</v>
      </c>
      <c r="D312" s="37" t="s">
        <v>24</v>
      </c>
      <c r="E312" s="37" t="s">
        <v>14</v>
      </c>
      <c r="F312" s="37" t="s">
        <v>14</v>
      </c>
      <c r="G312" s="37">
        <v>122</v>
      </c>
      <c r="H312" s="38">
        <v>12.9183241925567</v>
      </c>
      <c r="I312" s="37">
        <f>HOUR(DAta!$H312)*60+MINUTE(DAta!$H312)</f>
        <v>1322</v>
      </c>
      <c r="J312" s="37">
        <v>3</v>
      </c>
      <c r="K312" s="37">
        <v>2</v>
      </c>
      <c r="L312" s="36">
        <v>42315</v>
      </c>
      <c r="M312" s="37">
        <v>3</v>
      </c>
    </row>
    <row r="313" spans="1:13">
      <c r="A313" s="40" t="s">
        <v>338</v>
      </c>
      <c r="B313" s="39">
        <v>42316</v>
      </c>
      <c r="C313" s="40" t="s">
        <v>39</v>
      </c>
      <c r="D313" s="40" t="s">
        <v>33</v>
      </c>
      <c r="E313" s="40" t="s">
        <v>18</v>
      </c>
      <c r="F313" s="40" t="s">
        <v>18</v>
      </c>
      <c r="G313" s="40" t="s">
        <v>26</v>
      </c>
      <c r="H313" s="41">
        <v>12.959990859223399</v>
      </c>
      <c r="I313" s="37">
        <f>HOUR(DAta!$H313)*60+MINUTE(DAta!$H313)</f>
        <v>1382</v>
      </c>
      <c r="J313" s="40" t="s">
        <v>26</v>
      </c>
      <c r="K313" s="40">
        <v>2</v>
      </c>
      <c r="L313" s="39">
        <v>42316</v>
      </c>
      <c r="M313" s="40">
        <v>3</v>
      </c>
    </row>
    <row r="314" spans="1:13">
      <c r="A314" s="37" t="s">
        <v>339</v>
      </c>
      <c r="B314" s="36">
        <v>42317</v>
      </c>
      <c r="C314" s="37" t="s">
        <v>35</v>
      </c>
      <c r="D314" s="37" t="s">
        <v>24</v>
      </c>
      <c r="E314" s="37" t="s">
        <v>14</v>
      </c>
      <c r="F314" s="37" t="s">
        <v>14</v>
      </c>
      <c r="G314" s="37">
        <v>19</v>
      </c>
      <c r="H314" s="38">
        <v>13.00165752589</v>
      </c>
      <c r="I314" s="37">
        <f>HOUR(DAta!$H314)*60+MINUTE(DAta!$H314)</f>
        <v>2</v>
      </c>
      <c r="J314" s="37">
        <v>1</v>
      </c>
      <c r="K314" s="37">
        <v>2</v>
      </c>
      <c r="L314" s="36">
        <v>42317</v>
      </c>
      <c r="M314" s="37">
        <v>3</v>
      </c>
    </row>
    <row r="315" spans="1:13">
      <c r="A315" s="40" t="s">
        <v>340</v>
      </c>
      <c r="B315" s="39">
        <v>42318</v>
      </c>
      <c r="C315" s="40" t="s">
        <v>22</v>
      </c>
      <c r="D315" s="40" t="s">
        <v>24</v>
      </c>
      <c r="E315" s="40" t="s">
        <v>14</v>
      </c>
      <c r="F315" s="40" t="s">
        <v>14</v>
      </c>
      <c r="G315" s="40">
        <v>71</v>
      </c>
      <c r="H315" s="41">
        <v>13.0433241925567</v>
      </c>
      <c r="I315" s="37">
        <f>HOUR(DAta!$H315)*60+MINUTE(DAta!$H315)</f>
        <v>62</v>
      </c>
      <c r="J315" s="40">
        <v>4</v>
      </c>
      <c r="K315" s="40">
        <v>2</v>
      </c>
      <c r="L315" s="39">
        <v>42318</v>
      </c>
      <c r="M315" s="40">
        <v>3</v>
      </c>
    </row>
    <row r="316" spans="1:13">
      <c r="A316" s="37" t="s">
        <v>341</v>
      </c>
      <c r="B316" s="36">
        <v>42319</v>
      </c>
      <c r="C316" s="37" t="s">
        <v>35</v>
      </c>
      <c r="D316" s="37" t="s">
        <v>17</v>
      </c>
      <c r="E316" s="37" t="s">
        <v>14</v>
      </c>
      <c r="F316" s="37" t="s">
        <v>14</v>
      </c>
      <c r="G316" s="37">
        <v>24</v>
      </c>
      <c r="H316" s="38">
        <v>13.084990859223399</v>
      </c>
      <c r="I316" s="37">
        <f>HOUR(DAta!$H316)*60+MINUTE(DAta!$H316)</f>
        <v>122</v>
      </c>
      <c r="J316" s="37">
        <v>1</v>
      </c>
      <c r="K316" s="37">
        <v>2</v>
      </c>
      <c r="L316" s="36">
        <v>42319</v>
      </c>
      <c r="M316" s="37">
        <v>3</v>
      </c>
    </row>
    <row r="317" spans="1:13">
      <c r="A317" s="40" t="s">
        <v>342</v>
      </c>
      <c r="B317" s="39">
        <v>42320</v>
      </c>
      <c r="C317" s="40" t="s">
        <v>39</v>
      </c>
      <c r="D317" s="40" t="s">
        <v>17</v>
      </c>
      <c r="E317" s="40" t="s">
        <v>14</v>
      </c>
      <c r="F317" s="40" t="s">
        <v>14</v>
      </c>
      <c r="G317" s="40">
        <v>67</v>
      </c>
      <c r="H317" s="41">
        <v>13.12665752589</v>
      </c>
      <c r="I317" s="37">
        <f>HOUR(DAta!$H317)*60+MINUTE(DAta!$H317)</f>
        <v>182</v>
      </c>
      <c r="J317" s="40">
        <v>1</v>
      </c>
      <c r="K317" s="40">
        <v>2</v>
      </c>
      <c r="L317" s="39">
        <v>42320</v>
      </c>
      <c r="M317" s="40">
        <v>3</v>
      </c>
    </row>
    <row r="318" spans="1:13">
      <c r="A318" s="37" t="s">
        <v>343</v>
      </c>
      <c r="B318" s="36">
        <v>42321</v>
      </c>
      <c r="C318" s="37" t="s">
        <v>39</v>
      </c>
      <c r="D318" s="37" t="s">
        <v>33</v>
      </c>
      <c r="E318" s="37" t="s">
        <v>14</v>
      </c>
      <c r="F318" s="37" t="s">
        <v>18</v>
      </c>
      <c r="G318" s="37">
        <v>57</v>
      </c>
      <c r="H318" s="38">
        <v>13.1683241925567</v>
      </c>
      <c r="I318" s="37">
        <f>HOUR(DAta!$H318)*60+MINUTE(DAta!$H318)</f>
        <v>242</v>
      </c>
      <c r="J318" s="37">
        <v>3</v>
      </c>
      <c r="K318" s="37">
        <v>2</v>
      </c>
      <c r="L318" s="36">
        <v>42321</v>
      </c>
      <c r="M318" s="37">
        <v>3</v>
      </c>
    </row>
    <row r="319" spans="1:13">
      <c r="A319" s="40" t="s">
        <v>344</v>
      </c>
      <c r="B319" s="39">
        <v>42322</v>
      </c>
      <c r="C319" s="40" t="s">
        <v>12</v>
      </c>
      <c r="D319" s="40" t="s">
        <v>33</v>
      </c>
      <c r="E319" s="40" t="s">
        <v>14</v>
      </c>
      <c r="F319" s="40" t="s">
        <v>14</v>
      </c>
      <c r="G319" s="40">
        <v>108</v>
      </c>
      <c r="H319" s="41">
        <v>13.209990859223399</v>
      </c>
      <c r="I319" s="37">
        <f>HOUR(DAta!$H319)*60+MINUTE(DAta!$H319)</f>
        <v>302</v>
      </c>
      <c r="J319" s="40">
        <v>4</v>
      </c>
      <c r="K319" s="40">
        <v>2</v>
      </c>
      <c r="L319" s="39">
        <v>42322</v>
      </c>
      <c r="M319" s="40">
        <v>3</v>
      </c>
    </row>
    <row r="320" spans="1:13">
      <c r="A320" s="37" t="s">
        <v>345</v>
      </c>
      <c r="B320" s="36">
        <v>42323</v>
      </c>
      <c r="C320" s="37" t="s">
        <v>20</v>
      </c>
      <c r="D320" s="37" t="s">
        <v>24</v>
      </c>
      <c r="E320" s="37" t="s">
        <v>14</v>
      </c>
      <c r="F320" s="37" t="s">
        <v>14</v>
      </c>
      <c r="G320" s="37">
        <v>99</v>
      </c>
      <c r="H320" s="38">
        <v>13.25165752589</v>
      </c>
      <c r="I320" s="37">
        <f>HOUR(DAta!$H320)*60+MINUTE(DAta!$H320)</f>
        <v>362</v>
      </c>
      <c r="J320" s="37">
        <v>4</v>
      </c>
      <c r="K320" s="37">
        <v>2</v>
      </c>
      <c r="L320" s="36">
        <v>42323</v>
      </c>
      <c r="M320" s="37">
        <v>3</v>
      </c>
    </row>
    <row r="321" spans="1:13">
      <c r="A321" s="40" t="s">
        <v>346</v>
      </c>
      <c r="B321" s="39">
        <v>42324</v>
      </c>
      <c r="C321" s="40" t="s">
        <v>20</v>
      </c>
      <c r="D321" s="40" t="s">
        <v>24</v>
      </c>
      <c r="E321" s="40" t="s">
        <v>14</v>
      </c>
      <c r="F321" s="40" t="s">
        <v>14</v>
      </c>
      <c r="G321" s="40">
        <v>56</v>
      </c>
      <c r="H321" s="41">
        <v>13.2933241925567</v>
      </c>
      <c r="I321" s="37">
        <f>HOUR(DAta!$H321)*60+MINUTE(DAta!$H321)</f>
        <v>422</v>
      </c>
      <c r="J321" s="40">
        <v>1</v>
      </c>
      <c r="K321" s="40">
        <v>2</v>
      </c>
      <c r="L321" s="39">
        <v>42324</v>
      </c>
      <c r="M321" s="40">
        <v>3</v>
      </c>
    </row>
    <row r="322" spans="1:13">
      <c r="A322" s="37" t="s">
        <v>347</v>
      </c>
      <c r="B322" s="36">
        <v>42325</v>
      </c>
      <c r="C322" s="37" t="s">
        <v>20</v>
      </c>
      <c r="D322" s="37" t="s">
        <v>24</v>
      </c>
      <c r="E322" s="37" t="s">
        <v>14</v>
      </c>
      <c r="F322" s="37" t="s">
        <v>14</v>
      </c>
      <c r="G322" s="37">
        <v>121</v>
      </c>
      <c r="H322" s="38">
        <v>13.334990859223399</v>
      </c>
      <c r="I322" s="37">
        <f>HOUR(DAta!$H322)*60+MINUTE(DAta!$H322)</f>
        <v>482</v>
      </c>
      <c r="J322" s="37">
        <v>3</v>
      </c>
      <c r="K322" s="37">
        <v>2</v>
      </c>
      <c r="L322" s="36">
        <v>42325</v>
      </c>
      <c r="M322" s="37">
        <v>3</v>
      </c>
    </row>
    <row r="323" spans="1:13">
      <c r="A323" s="40" t="s">
        <v>348</v>
      </c>
      <c r="B323" s="39">
        <v>42326</v>
      </c>
      <c r="C323" s="40" t="s">
        <v>22</v>
      </c>
      <c r="D323" s="40" t="s">
        <v>30</v>
      </c>
      <c r="E323" s="40" t="s">
        <v>18</v>
      </c>
      <c r="F323" s="40" t="s">
        <v>18</v>
      </c>
      <c r="G323" s="40" t="s">
        <v>26</v>
      </c>
      <c r="H323" s="41">
        <v>13.37665752589</v>
      </c>
      <c r="I323" s="37">
        <f>HOUR(DAta!$H323)*60+MINUTE(DAta!$H323)</f>
        <v>542</v>
      </c>
      <c r="J323" s="40" t="s">
        <v>26</v>
      </c>
      <c r="K323" s="40">
        <v>2</v>
      </c>
      <c r="L323" s="39">
        <v>42326</v>
      </c>
      <c r="M323" s="40">
        <v>3</v>
      </c>
    </row>
    <row r="324" spans="1:13">
      <c r="A324" s="37" t="s">
        <v>349</v>
      </c>
      <c r="B324" s="36">
        <v>42327</v>
      </c>
      <c r="C324" s="37" t="s">
        <v>35</v>
      </c>
      <c r="D324" s="37" t="s">
        <v>13</v>
      </c>
      <c r="E324" s="37" t="s">
        <v>14</v>
      </c>
      <c r="F324" s="37" t="s">
        <v>14</v>
      </c>
      <c r="G324" s="37">
        <v>72</v>
      </c>
      <c r="H324" s="38">
        <v>13.4183241925567</v>
      </c>
      <c r="I324" s="37">
        <f>HOUR(DAta!$H324)*60+MINUTE(DAta!$H324)</f>
        <v>602</v>
      </c>
      <c r="J324" s="37">
        <v>1</v>
      </c>
      <c r="K324" s="37">
        <v>2</v>
      </c>
      <c r="L324" s="36">
        <v>42327</v>
      </c>
      <c r="M324" s="37">
        <v>3</v>
      </c>
    </row>
    <row r="325" spans="1:13">
      <c r="A325" s="40" t="s">
        <v>350</v>
      </c>
      <c r="B325" s="39">
        <v>42328</v>
      </c>
      <c r="C325" s="40" t="s">
        <v>22</v>
      </c>
      <c r="D325" s="40" t="s">
        <v>13</v>
      </c>
      <c r="E325" s="40" t="s">
        <v>14</v>
      </c>
      <c r="F325" s="40" t="s">
        <v>14</v>
      </c>
      <c r="G325" s="40">
        <v>54</v>
      </c>
      <c r="H325" s="41">
        <v>13.459990859223399</v>
      </c>
      <c r="I325" s="37">
        <f>HOUR(DAta!$H325)*60+MINUTE(DAta!$H325)</f>
        <v>662</v>
      </c>
      <c r="J325" s="40">
        <v>4</v>
      </c>
      <c r="K325" s="40">
        <v>2</v>
      </c>
      <c r="L325" s="39">
        <v>42328</v>
      </c>
      <c r="M325" s="40">
        <v>3</v>
      </c>
    </row>
    <row r="326" spans="1:13">
      <c r="A326" s="37" t="s">
        <v>351</v>
      </c>
      <c r="B326" s="36">
        <v>42329</v>
      </c>
      <c r="C326" s="37" t="s">
        <v>39</v>
      </c>
      <c r="D326" s="37" t="s">
        <v>30</v>
      </c>
      <c r="E326" s="37" t="s">
        <v>14</v>
      </c>
      <c r="F326" s="37" t="s">
        <v>14</v>
      </c>
      <c r="G326" s="37">
        <v>30</v>
      </c>
      <c r="H326" s="38">
        <v>13.50165752589</v>
      </c>
      <c r="I326" s="37">
        <f>HOUR(DAta!$H326)*60+MINUTE(DAta!$H326)</f>
        <v>722</v>
      </c>
      <c r="J326" s="37">
        <v>3</v>
      </c>
      <c r="K326" s="37">
        <v>2</v>
      </c>
      <c r="L326" s="36">
        <v>42329</v>
      </c>
      <c r="M326" s="37">
        <v>3</v>
      </c>
    </row>
    <row r="327" spans="1:13">
      <c r="A327" s="40" t="s">
        <v>352</v>
      </c>
      <c r="B327" s="39">
        <v>42330</v>
      </c>
      <c r="C327" s="40" t="s">
        <v>32</v>
      </c>
      <c r="D327" s="40" t="s">
        <v>24</v>
      </c>
      <c r="E327" s="40" t="s">
        <v>14</v>
      </c>
      <c r="F327" s="40" t="s">
        <v>14</v>
      </c>
      <c r="G327" s="40">
        <v>44</v>
      </c>
      <c r="H327" s="41">
        <v>13.5433241925567</v>
      </c>
      <c r="I327" s="37">
        <f>HOUR(DAta!$H327)*60+MINUTE(DAta!$H327)</f>
        <v>782</v>
      </c>
      <c r="J327" s="40">
        <v>2</v>
      </c>
      <c r="K327" s="40">
        <v>2</v>
      </c>
      <c r="L327" s="39">
        <v>42330</v>
      </c>
      <c r="M327" s="40">
        <v>3</v>
      </c>
    </row>
    <row r="328" spans="1:13">
      <c r="A328" s="37" t="s">
        <v>353</v>
      </c>
      <c r="B328" s="36">
        <v>42331</v>
      </c>
      <c r="C328" s="37" t="s">
        <v>22</v>
      </c>
      <c r="D328" s="37" t="s">
        <v>24</v>
      </c>
      <c r="E328" s="37" t="s">
        <v>14</v>
      </c>
      <c r="F328" s="37" t="s">
        <v>18</v>
      </c>
      <c r="G328" s="37">
        <v>97</v>
      </c>
      <c r="H328" s="38">
        <v>13.584990859223399</v>
      </c>
      <c r="I328" s="37">
        <f>HOUR(DAta!$H328)*60+MINUTE(DAta!$H328)</f>
        <v>842</v>
      </c>
      <c r="J328" s="37">
        <v>4</v>
      </c>
      <c r="K328" s="37">
        <v>2</v>
      </c>
      <c r="L328" s="36">
        <v>42331</v>
      </c>
      <c r="M328" s="37">
        <v>3</v>
      </c>
    </row>
    <row r="329" spans="1:13">
      <c r="A329" s="40" t="s">
        <v>354</v>
      </c>
      <c r="B329" s="39">
        <v>42332</v>
      </c>
      <c r="C329" s="40" t="s">
        <v>32</v>
      </c>
      <c r="D329" s="40" t="s">
        <v>33</v>
      </c>
      <c r="E329" s="40" t="s">
        <v>14</v>
      </c>
      <c r="F329" s="40" t="s">
        <v>14</v>
      </c>
      <c r="G329" s="40">
        <v>47</v>
      </c>
      <c r="H329" s="41">
        <v>13.62665752589</v>
      </c>
      <c r="I329" s="37">
        <f>HOUR(DAta!$H329)*60+MINUTE(DAta!$H329)</f>
        <v>902</v>
      </c>
      <c r="J329" s="40">
        <v>3</v>
      </c>
      <c r="K329" s="40">
        <v>2</v>
      </c>
      <c r="L329" s="39">
        <v>42332</v>
      </c>
      <c r="M329" s="40">
        <v>3</v>
      </c>
    </row>
    <row r="330" spans="1:13">
      <c r="A330" s="37" t="s">
        <v>355</v>
      </c>
      <c r="B330" s="36">
        <v>42333</v>
      </c>
      <c r="C330" s="37" t="s">
        <v>48</v>
      </c>
      <c r="D330" s="37" t="s">
        <v>33</v>
      </c>
      <c r="E330" s="37" t="s">
        <v>14</v>
      </c>
      <c r="F330" s="37" t="s">
        <v>14</v>
      </c>
      <c r="G330" s="37">
        <v>53</v>
      </c>
      <c r="H330" s="38">
        <v>13.6683241925567</v>
      </c>
      <c r="I330" s="37">
        <f>HOUR(DAta!$H330)*60+MINUTE(DAta!$H330)</f>
        <v>962</v>
      </c>
      <c r="J330" s="37">
        <v>3</v>
      </c>
      <c r="K330" s="37">
        <v>2</v>
      </c>
      <c r="L330" s="36">
        <v>42333</v>
      </c>
      <c r="M330" s="37">
        <v>3</v>
      </c>
    </row>
    <row r="331" spans="1:13">
      <c r="A331" s="40" t="s">
        <v>356</v>
      </c>
      <c r="B331" s="39">
        <v>42334</v>
      </c>
      <c r="C331" s="40" t="s">
        <v>48</v>
      </c>
      <c r="D331" s="40" t="s">
        <v>13</v>
      </c>
      <c r="E331" s="40" t="s">
        <v>18</v>
      </c>
      <c r="F331" s="40" t="s">
        <v>18</v>
      </c>
      <c r="G331" s="40" t="s">
        <v>26</v>
      </c>
      <c r="H331" s="41">
        <v>13.709990859223399</v>
      </c>
      <c r="I331" s="37">
        <f>HOUR(DAta!$H331)*60+MINUTE(DAta!$H331)</f>
        <v>1022</v>
      </c>
      <c r="J331" s="40" t="s">
        <v>26</v>
      </c>
      <c r="K331" s="40">
        <v>2</v>
      </c>
      <c r="L331" s="39">
        <v>42334</v>
      </c>
      <c r="M331" s="40">
        <v>3</v>
      </c>
    </row>
    <row r="332" spans="1:13">
      <c r="A332" s="37" t="s">
        <v>357</v>
      </c>
      <c r="B332" s="36">
        <v>42335</v>
      </c>
      <c r="C332" s="37" t="s">
        <v>39</v>
      </c>
      <c r="D332" s="37" t="s">
        <v>24</v>
      </c>
      <c r="E332" s="37" t="s">
        <v>18</v>
      </c>
      <c r="F332" s="37" t="s">
        <v>18</v>
      </c>
      <c r="G332" s="37" t="s">
        <v>26</v>
      </c>
      <c r="H332" s="38">
        <v>13.75165752589</v>
      </c>
      <c r="I332" s="37">
        <f>HOUR(DAta!$H332)*60+MINUTE(DAta!$H332)</f>
        <v>1082</v>
      </c>
      <c r="J332" s="37" t="s">
        <v>26</v>
      </c>
      <c r="K332" s="37">
        <v>2</v>
      </c>
      <c r="L332" s="36">
        <v>42335</v>
      </c>
      <c r="M332" s="37">
        <v>3</v>
      </c>
    </row>
    <row r="333" spans="1:13">
      <c r="A333" s="40" t="s">
        <v>358</v>
      </c>
      <c r="B333" s="39">
        <v>42336</v>
      </c>
      <c r="C333" s="40" t="s">
        <v>32</v>
      </c>
      <c r="D333" s="40" t="s">
        <v>33</v>
      </c>
      <c r="E333" s="40" t="s">
        <v>18</v>
      </c>
      <c r="F333" s="40" t="s">
        <v>18</v>
      </c>
      <c r="G333" s="40" t="s">
        <v>26</v>
      </c>
      <c r="H333" s="41">
        <v>13.7933241925567</v>
      </c>
      <c r="I333" s="37">
        <f>HOUR(DAta!$H333)*60+MINUTE(DAta!$H333)</f>
        <v>1142</v>
      </c>
      <c r="J333" s="40" t="s">
        <v>26</v>
      </c>
      <c r="K333" s="40">
        <v>2</v>
      </c>
      <c r="L333" s="39">
        <v>42336</v>
      </c>
      <c r="M333" s="40">
        <v>3</v>
      </c>
    </row>
    <row r="334" spans="1:13">
      <c r="A334" s="37" t="s">
        <v>359</v>
      </c>
      <c r="B334" s="36">
        <v>42337</v>
      </c>
      <c r="C334" s="37" t="s">
        <v>20</v>
      </c>
      <c r="D334" s="37" t="s">
        <v>30</v>
      </c>
      <c r="E334" s="37" t="s">
        <v>14</v>
      </c>
      <c r="F334" s="37" t="s">
        <v>14</v>
      </c>
      <c r="G334" s="37">
        <v>81</v>
      </c>
      <c r="H334" s="38">
        <v>13.834990859223399</v>
      </c>
      <c r="I334" s="37">
        <f>HOUR(DAta!$H334)*60+MINUTE(DAta!$H334)</f>
        <v>1202</v>
      </c>
      <c r="J334" s="37">
        <v>3</v>
      </c>
      <c r="K334" s="37">
        <v>2</v>
      </c>
      <c r="L334" s="36">
        <v>42337</v>
      </c>
      <c r="M334" s="37">
        <v>3</v>
      </c>
    </row>
    <row r="335" spans="1:13">
      <c r="A335" s="40" t="s">
        <v>360</v>
      </c>
      <c r="B335" s="39">
        <v>42338</v>
      </c>
      <c r="C335" s="40" t="s">
        <v>12</v>
      </c>
      <c r="D335" s="40" t="s">
        <v>13</v>
      </c>
      <c r="E335" s="40" t="s">
        <v>14</v>
      </c>
      <c r="F335" s="40" t="s">
        <v>14</v>
      </c>
      <c r="G335" s="40">
        <v>11</v>
      </c>
      <c r="H335" s="41">
        <v>13.87665752589</v>
      </c>
      <c r="I335" s="37">
        <f>HOUR(DAta!$H335)*60+MINUTE(DAta!$H335)</f>
        <v>1262</v>
      </c>
      <c r="J335" s="40">
        <v>4</v>
      </c>
      <c r="K335" s="40">
        <v>2</v>
      </c>
      <c r="L335" s="39">
        <v>42338</v>
      </c>
      <c r="M335" s="40">
        <v>3</v>
      </c>
    </row>
    <row r="336" spans="1:13">
      <c r="A336" s="37" t="s">
        <v>361</v>
      </c>
      <c r="B336" s="36">
        <v>42339</v>
      </c>
      <c r="C336" s="37" t="s">
        <v>39</v>
      </c>
      <c r="D336" s="37" t="s">
        <v>24</v>
      </c>
      <c r="E336" s="37" t="s">
        <v>14</v>
      </c>
      <c r="F336" s="37" t="s">
        <v>14</v>
      </c>
      <c r="G336" s="37">
        <v>48</v>
      </c>
      <c r="H336" s="38">
        <v>13.9183241925567</v>
      </c>
      <c r="I336" s="37">
        <f>HOUR(DAta!$H336)*60+MINUTE(DAta!$H336)</f>
        <v>1322</v>
      </c>
      <c r="J336" s="37">
        <v>5</v>
      </c>
      <c r="K336" s="37">
        <v>2</v>
      </c>
      <c r="L336" s="36">
        <v>42339</v>
      </c>
      <c r="M336" s="37">
        <v>3</v>
      </c>
    </row>
    <row r="337" spans="1:13">
      <c r="A337" s="40" t="s">
        <v>362</v>
      </c>
      <c r="B337" s="39">
        <v>42340</v>
      </c>
      <c r="C337" s="40" t="s">
        <v>20</v>
      </c>
      <c r="D337" s="40" t="s">
        <v>13</v>
      </c>
      <c r="E337" s="40" t="s">
        <v>14</v>
      </c>
      <c r="F337" s="40" t="s">
        <v>14</v>
      </c>
      <c r="G337" s="40">
        <v>37</v>
      </c>
      <c r="H337" s="41">
        <v>13.959990859223399</v>
      </c>
      <c r="I337" s="37">
        <f>HOUR(DAta!$H337)*60+MINUTE(DAta!$H337)</f>
        <v>1382</v>
      </c>
      <c r="J337" s="40">
        <v>5</v>
      </c>
      <c r="K337" s="40">
        <v>2</v>
      </c>
      <c r="L337" s="39">
        <v>42340</v>
      </c>
      <c r="M337" s="40">
        <v>3</v>
      </c>
    </row>
    <row r="338" spans="1:13">
      <c r="A338" s="37" t="s">
        <v>363</v>
      </c>
      <c r="B338" s="36">
        <v>42341</v>
      </c>
      <c r="C338" s="37" t="s">
        <v>39</v>
      </c>
      <c r="D338" s="37" t="s">
        <v>17</v>
      </c>
      <c r="E338" s="37" t="s">
        <v>14</v>
      </c>
      <c r="F338" s="37" t="s">
        <v>14</v>
      </c>
      <c r="G338" s="37">
        <v>115</v>
      </c>
      <c r="H338" s="38">
        <v>14.00165752589</v>
      </c>
      <c r="I338" s="37">
        <f>HOUR(DAta!$H338)*60+MINUTE(DAta!$H338)</f>
        <v>2</v>
      </c>
      <c r="J338" s="37">
        <v>4</v>
      </c>
      <c r="K338" s="37">
        <v>2</v>
      </c>
      <c r="L338" s="36">
        <v>42341</v>
      </c>
      <c r="M338" s="37">
        <v>3</v>
      </c>
    </row>
    <row r="339" spans="1:13">
      <c r="A339" s="40" t="s">
        <v>364</v>
      </c>
      <c r="B339" s="39">
        <v>42342</v>
      </c>
      <c r="C339" s="40" t="s">
        <v>22</v>
      </c>
      <c r="D339" s="40" t="s">
        <v>24</v>
      </c>
      <c r="E339" s="40" t="s">
        <v>14</v>
      </c>
      <c r="F339" s="40" t="s">
        <v>14</v>
      </c>
      <c r="G339" s="40">
        <v>81</v>
      </c>
      <c r="H339" s="41">
        <v>14.0433241925567</v>
      </c>
      <c r="I339" s="37">
        <f>HOUR(DAta!$H339)*60+MINUTE(DAta!$H339)</f>
        <v>62</v>
      </c>
      <c r="J339" s="40">
        <v>4</v>
      </c>
      <c r="K339" s="40">
        <v>2</v>
      </c>
      <c r="L339" s="39">
        <v>42342</v>
      </c>
      <c r="M339" s="40">
        <v>3</v>
      </c>
    </row>
    <row r="340" spans="1:13">
      <c r="A340" s="37" t="s">
        <v>365</v>
      </c>
      <c r="B340" s="36">
        <v>42343</v>
      </c>
      <c r="C340" s="37" t="s">
        <v>16</v>
      </c>
      <c r="D340" s="37" t="s">
        <v>13</v>
      </c>
      <c r="E340" s="37" t="s">
        <v>18</v>
      </c>
      <c r="F340" s="37" t="s">
        <v>18</v>
      </c>
      <c r="G340" s="37" t="s">
        <v>26</v>
      </c>
      <c r="H340" s="38">
        <v>14.084990859223399</v>
      </c>
      <c r="I340" s="37">
        <f>HOUR(DAta!$H340)*60+MINUTE(DAta!$H340)</f>
        <v>122</v>
      </c>
      <c r="J340" s="37" t="s">
        <v>26</v>
      </c>
      <c r="K340" s="37">
        <v>2</v>
      </c>
      <c r="L340" s="36">
        <v>42343</v>
      </c>
      <c r="M340" s="37">
        <v>3</v>
      </c>
    </row>
    <row r="341" spans="1:13">
      <c r="A341" s="40" t="s">
        <v>366</v>
      </c>
      <c r="B341" s="39">
        <v>42344</v>
      </c>
      <c r="C341" s="40" t="s">
        <v>32</v>
      </c>
      <c r="D341" s="40" t="s">
        <v>30</v>
      </c>
      <c r="E341" s="40" t="s">
        <v>14</v>
      </c>
      <c r="F341" s="40" t="s">
        <v>14</v>
      </c>
      <c r="G341" s="40">
        <v>12</v>
      </c>
      <c r="H341" s="41">
        <v>14.12665752589</v>
      </c>
      <c r="I341" s="37">
        <f>HOUR(DAta!$H341)*60+MINUTE(DAta!$H341)</f>
        <v>182</v>
      </c>
      <c r="J341" s="40">
        <v>5</v>
      </c>
      <c r="K341" s="40">
        <v>2</v>
      </c>
      <c r="L341" s="39">
        <v>42344</v>
      </c>
      <c r="M341" s="40">
        <v>3</v>
      </c>
    </row>
    <row r="342" spans="1:13">
      <c r="A342" s="37" t="s">
        <v>367</v>
      </c>
      <c r="B342" s="36">
        <v>42345</v>
      </c>
      <c r="C342" s="37" t="s">
        <v>20</v>
      </c>
      <c r="D342" s="37" t="s">
        <v>30</v>
      </c>
      <c r="E342" s="37" t="s">
        <v>14</v>
      </c>
      <c r="F342" s="37" t="s">
        <v>14</v>
      </c>
      <c r="G342" s="37">
        <v>75</v>
      </c>
      <c r="H342" s="38">
        <v>14.1683241925567</v>
      </c>
      <c r="I342" s="37">
        <f>HOUR(DAta!$H342)*60+MINUTE(DAta!$H342)</f>
        <v>242</v>
      </c>
      <c r="J342" s="37">
        <v>3</v>
      </c>
      <c r="K342" s="37">
        <v>2</v>
      </c>
      <c r="L342" s="36">
        <v>42345</v>
      </c>
      <c r="M342" s="37">
        <v>3</v>
      </c>
    </row>
    <row r="343" spans="1:13">
      <c r="A343" s="40" t="s">
        <v>368</v>
      </c>
      <c r="B343" s="39">
        <v>42346</v>
      </c>
      <c r="C343" s="40" t="s">
        <v>32</v>
      </c>
      <c r="D343" s="40" t="s">
        <v>13</v>
      </c>
      <c r="E343" s="40" t="s">
        <v>14</v>
      </c>
      <c r="F343" s="40" t="s">
        <v>14</v>
      </c>
      <c r="G343" s="40">
        <v>42</v>
      </c>
      <c r="H343" s="41">
        <v>14.209990859223399</v>
      </c>
      <c r="I343" s="37">
        <f>HOUR(DAta!$H343)*60+MINUTE(DAta!$H343)</f>
        <v>302</v>
      </c>
      <c r="J343" s="40">
        <v>4</v>
      </c>
      <c r="K343" s="40">
        <v>2</v>
      </c>
      <c r="L343" s="39">
        <v>42346</v>
      </c>
      <c r="M343" s="40">
        <v>3</v>
      </c>
    </row>
    <row r="344" spans="1:13">
      <c r="A344" s="37" t="s">
        <v>369</v>
      </c>
      <c r="B344" s="36">
        <v>42347</v>
      </c>
      <c r="C344" s="37" t="s">
        <v>22</v>
      </c>
      <c r="D344" s="37" t="s">
        <v>30</v>
      </c>
      <c r="E344" s="37" t="s">
        <v>14</v>
      </c>
      <c r="F344" s="37" t="s">
        <v>14</v>
      </c>
      <c r="G344" s="37">
        <v>96</v>
      </c>
      <c r="H344" s="38">
        <v>14.25165752589</v>
      </c>
      <c r="I344" s="37">
        <f>HOUR(DAta!$H344)*60+MINUTE(DAta!$H344)</f>
        <v>362</v>
      </c>
      <c r="J344" s="37">
        <v>5</v>
      </c>
      <c r="K344" s="37">
        <v>2</v>
      </c>
      <c r="L344" s="36">
        <v>42347</v>
      </c>
      <c r="M344" s="37">
        <v>3</v>
      </c>
    </row>
    <row r="345" spans="1:13">
      <c r="A345" s="40" t="s">
        <v>370</v>
      </c>
      <c r="B345" s="39">
        <v>42348</v>
      </c>
      <c r="C345" s="40" t="s">
        <v>20</v>
      </c>
      <c r="D345" s="40" t="s">
        <v>24</v>
      </c>
      <c r="E345" s="40" t="s">
        <v>14</v>
      </c>
      <c r="F345" s="40" t="s">
        <v>14</v>
      </c>
      <c r="G345" s="40">
        <v>58</v>
      </c>
      <c r="H345" s="41">
        <v>14.2933241925567</v>
      </c>
      <c r="I345" s="37">
        <f>HOUR(DAta!$H345)*60+MINUTE(DAta!$H345)</f>
        <v>422</v>
      </c>
      <c r="J345" s="40">
        <v>5</v>
      </c>
      <c r="K345" s="40">
        <v>2</v>
      </c>
      <c r="L345" s="39">
        <v>42348</v>
      </c>
      <c r="M345" s="40">
        <v>3</v>
      </c>
    </row>
    <row r="346" spans="1:13">
      <c r="A346" s="37" t="s">
        <v>371</v>
      </c>
      <c r="B346" s="36">
        <v>42349</v>
      </c>
      <c r="C346" s="37" t="s">
        <v>48</v>
      </c>
      <c r="D346" s="37" t="s">
        <v>13</v>
      </c>
      <c r="E346" s="37" t="s">
        <v>14</v>
      </c>
      <c r="F346" s="37" t="s">
        <v>14</v>
      </c>
      <c r="G346" s="37">
        <v>62</v>
      </c>
      <c r="H346" s="38">
        <v>14.334990859223399</v>
      </c>
      <c r="I346" s="37">
        <f>HOUR(DAta!$H346)*60+MINUTE(DAta!$H346)</f>
        <v>482</v>
      </c>
      <c r="J346" s="37">
        <v>5</v>
      </c>
      <c r="K346" s="37">
        <v>2</v>
      </c>
      <c r="L346" s="36">
        <v>42349</v>
      </c>
      <c r="M346" s="37">
        <v>4</v>
      </c>
    </row>
    <row r="347" spans="1:13">
      <c r="A347" s="40" t="s">
        <v>372</v>
      </c>
      <c r="B347" s="39">
        <v>42350</v>
      </c>
      <c r="C347" s="40" t="s">
        <v>22</v>
      </c>
      <c r="D347" s="40" t="s">
        <v>24</v>
      </c>
      <c r="E347" s="40" t="s">
        <v>14</v>
      </c>
      <c r="F347" s="40" t="s">
        <v>14</v>
      </c>
      <c r="G347" s="40">
        <v>74</v>
      </c>
      <c r="H347" s="41">
        <v>14.37665752589</v>
      </c>
      <c r="I347" s="37">
        <f>HOUR(DAta!$H347)*60+MINUTE(DAta!$H347)</f>
        <v>542</v>
      </c>
      <c r="J347" s="40">
        <v>5</v>
      </c>
      <c r="K347" s="40">
        <v>2</v>
      </c>
      <c r="L347" s="39">
        <v>42350</v>
      </c>
      <c r="M347" s="40">
        <v>4</v>
      </c>
    </row>
    <row r="348" spans="1:13">
      <c r="A348" s="37" t="s">
        <v>373</v>
      </c>
      <c r="B348" s="36">
        <v>42351</v>
      </c>
      <c r="C348" s="37" t="s">
        <v>16</v>
      </c>
      <c r="D348" s="37" t="s">
        <v>17</v>
      </c>
      <c r="E348" s="37" t="s">
        <v>14</v>
      </c>
      <c r="F348" s="37" t="s">
        <v>14</v>
      </c>
      <c r="G348" s="37">
        <v>26</v>
      </c>
      <c r="H348" s="38">
        <v>14.4183241925567</v>
      </c>
      <c r="I348" s="37">
        <f>HOUR(DAta!$H348)*60+MINUTE(DAta!$H348)</f>
        <v>602</v>
      </c>
      <c r="J348" s="37">
        <v>3</v>
      </c>
      <c r="K348" s="37">
        <v>2</v>
      </c>
      <c r="L348" s="36">
        <v>42351</v>
      </c>
      <c r="M348" s="37">
        <v>4</v>
      </c>
    </row>
    <row r="349" spans="1:13">
      <c r="A349" s="40" t="s">
        <v>374</v>
      </c>
      <c r="B349" s="39">
        <v>42352</v>
      </c>
      <c r="C349" s="40" t="s">
        <v>12</v>
      </c>
      <c r="D349" s="40" t="s">
        <v>17</v>
      </c>
      <c r="E349" s="40" t="s">
        <v>18</v>
      </c>
      <c r="F349" s="40" t="s">
        <v>18</v>
      </c>
      <c r="G349" s="40" t="s">
        <v>26</v>
      </c>
      <c r="H349" s="41">
        <v>14.459990859223399</v>
      </c>
      <c r="I349" s="37">
        <f>HOUR(DAta!$H349)*60+MINUTE(DAta!$H349)</f>
        <v>662</v>
      </c>
      <c r="J349" s="40" t="s">
        <v>26</v>
      </c>
      <c r="K349" s="40">
        <v>2</v>
      </c>
      <c r="L349" s="39">
        <v>42352</v>
      </c>
      <c r="M349" s="40">
        <v>4</v>
      </c>
    </row>
    <row r="350" spans="1:13">
      <c r="A350" s="37" t="s">
        <v>375</v>
      </c>
      <c r="B350" s="36">
        <v>42353</v>
      </c>
      <c r="C350" s="37" t="s">
        <v>35</v>
      </c>
      <c r="D350" s="37" t="s">
        <v>17</v>
      </c>
      <c r="E350" s="37" t="s">
        <v>14</v>
      </c>
      <c r="F350" s="37" t="s">
        <v>14</v>
      </c>
      <c r="G350" s="37">
        <v>40</v>
      </c>
      <c r="H350" s="38">
        <v>14.50165752589</v>
      </c>
      <c r="I350" s="37">
        <f>HOUR(DAta!$H350)*60+MINUTE(DAta!$H350)</f>
        <v>722</v>
      </c>
      <c r="J350" s="37">
        <v>2</v>
      </c>
      <c r="K350" s="37">
        <v>2</v>
      </c>
      <c r="L350" s="36">
        <v>42353</v>
      </c>
      <c r="M350" s="37">
        <v>4</v>
      </c>
    </row>
    <row r="351" spans="1:13">
      <c r="A351" s="40" t="s">
        <v>376</v>
      </c>
      <c r="B351" s="39">
        <v>42354</v>
      </c>
      <c r="C351" s="40" t="s">
        <v>35</v>
      </c>
      <c r="D351" s="40" t="s">
        <v>33</v>
      </c>
      <c r="E351" s="40" t="s">
        <v>14</v>
      </c>
      <c r="F351" s="40" t="s">
        <v>14</v>
      </c>
      <c r="G351" s="40">
        <v>12</v>
      </c>
      <c r="H351" s="41">
        <v>14.5433241925567</v>
      </c>
      <c r="I351" s="37">
        <f>HOUR(DAta!$H351)*60+MINUTE(DAta!$H351)</f>
        <v>782</v>
      </c>
      <c r="J351" s="40">
        <v>3</v>
      </c>
      <c r="K351" s="40">
        <v>2</v>
      </c>
      <c r="L351" s="39">
        <v>42354</v>
      </c>
      <c r="M351" s="40">
        <v>4</v>
      </c>
    </row>
    <row r="352" spans="1:13">
      <c r="A352" s="37" t="s">
        <v>377</v>
      </c>
      <c r="B352" s="36">
        <v>42355</v>
      </c>
      <c r="C352" s="37" t="s">
        <v>35</v>
      </c>
      <c r="D352" s="37" t="s">
        <v>13</v>
      </c>
      <c r="E352" s="37" t="s">
        <v>14</v>
      </c>
      <c r="F352" s="37" t="s">
        <v>14</v>
      </c>
      <c r="G352" s="37">
        <v>114</v>
      </c>
      <c r="H352" s="38">
        <v>14.584990859223399</v>
      </c>
      <c r="I352" s="37">
        <f>HOUR(DAta!$H352)*60+MINUTE(DAta!$H352)</f>
        <v>842</v>
      </c>
      <c r="J352" s="37">
        <v>5</v>
      </c>
      <c r="K352" s="37">
        <v>2</v>
      </c>
      <c r="L352" s="36">
        <v>42355</v>
      </c>
      <c r="M352" s="37">
        <v>4</v>
      </c>
    </row>
    <row r="353" spans="1:13">
      <c r="A353" s="40" t="s">
        <v>378</v>
      </c>
      <c r="B353" s="39">
        <v>42356</v>
      </c>
      <c r="C353" s="40" t="s">
        <v>16</v>
      </c>
      <c r="D353" s="40" t="s">
        <v>13</v>
      </c>
      <c r="E353" s="40" t="s">
        <v>14</v>
      </c>
      <c r="F353" s="40" t="s">
        <v>14</v>
      </c>
      <c r="G353" s="40">
        <v>85</v>
      </c>
      <c r="H353" s="41">
        <v>14.62665752589</v>
      </c>
      <c r="I353" s="37">
        <f>HOUR(DAta!$H353)*60+MINUTE(DAta!$H353)</f>
        <v>902</v>
      </c>
      <c r="J353" s="40">
        <v>4</v>
      </c>
      <c r="K353" s="40">
        <v>2</v>
      </c>
      <c r="L353" s="39">
        <v>42356</v>
      </c>
      <c r="M353" s="40">
        <v>4</v>
      </c>
    </row>
    <row r="354" spans="1:13">
      <c r="A354" s="37" t="s">
        <v>379</v>
      </c>
      <c r="B354" s="36">
        <v>42357</v>
      </c>
      <c r="C354" s="37" t="s">
        <v>12</v>
      </c>
      <c r="D354" s="37" t="s">
        <v>30</v>
      </c>
      <c r="E354" s="37" t="s">
        <v>14</v>
      </c>
      <c r="F354" s="37" t="s">
        <v>14</v>
      </c>
      <c r="G354" s="37">
        <v>52</v>
      </c>
      <c r="H354" s="38">
        <v>14.6683241925567</v>
      </c>
      <c r="I354" s="37">
        <f>HOUR(DAta!$H354)*60+MINUTE(DAta!$H354)</f>
        <v>962</v>
      </c>
      <c r="J354" s="37">
        <v>5</v>
      </c>
      <c r="K354" s="37">
        <v>2</v>
      </c>
      <c r="L354" s="36">
        <v>42357</v>
      </c>
      <c r="M354" s="37">
        <v>4</v>
      </c>
    </row>
    <row r="355" spans="1:13">
      <c r="A355" s="40" t="s">
        <v>380</v>
      </c>
      <c r="B355" s="39">
        <v>42358</v>
      </c>
      <c r="C355" s="40" t="s">
        <v>22</v>
      </c>
      <c r="D355" s="40" t="s">
        <v>33</v>
      </c>
      <c r="E355" s="40" t="s">
        <v>14</v>
      </c>
      <c r="F355" s="40" t="s">
        <v>14</v>
      </c>
      <c r="G355" s="40">
        <v>60</v>
      </c>
      <c r="H355" s="41">
        <v>14.709990859223399</v>
      </c>
      <c r="I355" s="37">
        <f>HOUR(DAta!$H355)*60+MINUTE(DAta!$H355)</f>
        <v>1022</v>
      </c>
      <c r="J355" s="40">
        <v>3</v>
      </c>
      <c r="K355" s="40">
        <v>2</v>
      </c>
      <c r="L355" s="39">
        <v>42358</v>
      </c>
      <c r="M355" s="40">
        <v>4</v>
      </c>
    </row>
    <row r="356" spans="1:13">
      <c r="A356" s="37" t="s">
        <v>381</v>
      </c>
      <c r="B356" s="36">
        <v>42359</v>
      </c>
      <c r="C356" s="37" t="s">
        <v>35</v>
      </c>
      <c r="D356" s="37" t="s">
        <v>30</v>
      </c>
      <c r="E356" s="37" t="s">
        <v>14</v>
      </c>
      <c r="F356" s="37" t="s">
        <v>14</v>
      </c>
      <c r="G356" s="37">
        <v>76</v>
      </c>
      <c r="H356" s="38">
        <v>14.75165752589</v>
      </c>
      <c r="I356" s="37">
        <f>HOUR(DAta!$H356)*60+MINUTE(DAta!$H356)</f>
        <v>1082</v>
      </c>
      <c r="J356" s="37">
        <v>4</v>
      </c>
      <c r="K356" s="37">
        <v>2</v>
      </c>
      <c r="L356" s="36">
        <v>42359</v>
      </c>
      <c r="M356" s="37">
        <v>4</v>
      </c>
    </row>
    <row r="357" spans="1:13">
      <c r="A357" s="40" t="s">
        <v>382</v>
      </c>
      <c r="B357" s="39">
        <v>42360</v>
      </c>
      <c r="C357" s="40" t="s">
        <v>20</v>
      </c>
      <c r="D357" s="40" t="s">
        <v>13</v>
      </c>
      <c r="E357" s="40" t="s">
        <v>18</v>
      </c>
      <c r="F357" s="40" t="s">
        <v>18</v>
      </c>
      <c r="G357" s="40" t="s">
        <v>26</v>
      </c>
      <c r="H357" s="41">
        <v>14.7933241925567</v>
      </c>
      <c r="I357" s="37">
        <f>HOUR(DAta!$H357)*60+MINUTE(DAta!$H357)</f>
        <v>1142</v>
      </c>
      <c r="J357" s="40" t="s">
        <v>26</v>
      </c>
      <c r="K357" s="40">
        <v>2</v>
      </c>
      <c r="L357" s="39">
        <v>42360</v>
      </c>
      <c r="M357" s="40">
        <v>4</v>
      </c>
    </row>
    <row r="358" spans="1:13">
      <c r="A358" s="37" t="s">
        <v>383</v>
      </c>
      <c r="B358" s="36">
        <v>42361</v>
      </c>
      <c r="C358" s="37" t="s">
        <v>16</v>
      </c>
      <c r="D358" s="37" t="s">
        <v>33</v>
      </c>
      <c r="E358" s="37" t="s">
        <v>18</v>
      </c>
      <c r="F358" s="37" t="s">
        <v>18</v>
      </c>
      <c r="G358" s="37" t="s">
        <v>26</v>
      </c>
      <c r="H358" s="38">
        <v>14.834990859223399</v>
      </c>
      <c r="I358" s="37">
        <f>HOUR(DAta!$H358)*60+MINUTE(DAta!$H358)</f>
        <v>1202</v>
      </c>
      <c r="J358" s="37" t="s">
        <v>26</v>
      </c>
      <c r="K358" s="37">
        <v>2</v>
      </c>
      <c r="L358" s="36">
        <v>42361</v>
      </c>
      <c r="M358" s="37">
        <v>4</v>
      </c>
    </row>
    <row r="359" spans="1:13">
      <c r="A359" s="40" t="s">
        <v>384</v>
      </c>
      <c r="B359" s="39">
        <v>42362</v>
      </c>
      <c r="C359" s="40" t="s">
        <v>35</v>
      </c>
      <c r="D359" s="40" t="s">
        <v>33</v>
      </c>
      <c r="E359" s="40" t="s">
        <v>14</v>
      </c>
      <c r="F359" s="40" t="s">
        <v>14</v>
      </c>
      <c r="G359" s="40">
        <v>25</v>
      </c>
      <c r="H359" s="41">
        <v>14.87665752589</v>
      </c>
      <c r="I359" s="37">
        <f>HOUR(DAta!$H359)*60+MINUTE(DAta!$H359)</f>
        <v>1262</v>
      </c>
      <c r="J359" s="40">
        <v>5</v>
      </c>
      <c r="K359" s="40">
        <v>2</v>
      </c>
      <c r="L359" s="39">
        <v>42362</v>
      </c>
      <c r="M359" s="40">
        <v>4</v>
      </c>
    </row>
    <row r="360" spans="1:13">
      <c r="A360" s="37" t="s">
        <v>385</v>
      </c>
      <c r="B360" s="36">
        <v>42363</v>
      </c>
      <c r="C360" s="37" t="s">
        <v>22</v>
      </c>
      <c r="D360" s="37" t="s">
        <v>33</v>
      </c>
      <c r="E360" s="37" t="s">
        <v>14</v>
      </c>
      <c r="F360" s="37" t="s">
        <v>14</v>
      </c>
      <c r="G360" s="37">
        <v>37</v>
      </c>
      <c r="H360" s="38">
        <v>14.9183241925567</v>
      </c>
      <c r="I360" s="37">
        <f>HOUR(DAta!$H360)*60+MINUTE(DAta!$H360)</f>
        <v>1322</v>
      </c>
      <c r="J360" s="37">
        <v>3</v>
      </c>
      <c r="K360" s="37">
        <v>2</v>
      </c>
      <c r="L360" s="36">
        <v>42363</v>
      </c>
      <c r="M360" s="37">
        <v>4</v>
      </c>
    </row>
    <row r="361" spans="1:13">
      <c r="A361" s="40" t="s">
        <v>386</v>
      </c>
      <c r="B361" s="39">
        <v>42364</v>
      </c>
      <c r="C361" s="40" t="s">
        <v>48</v>
      </c>
      <c r="D361" s="40" t="s">
        <v>30</v>
      </c>
      <c r="E361" s="40" t="s">
        <v>14</v>
      </c>
      <c r="F361" s="40" t="s">
        <v>14</v>
      </c>
      <c r="G361" s="40">
        <v>71</v>
      </c>
      <c r="H361" s="41">
        <v>14.959990859223399</v>
      </c>
      <c r="I361" s="37">
        <f>HOUR(DAta!$H361)*60+MINUTE(DAta!$H361)</f>
        <v>1382</v>
      </c>
      <c r="J361" s="40">
        <v>3</v>
      </c>
      <c r="K361" s="40">
        <v>2</v>
      </c>
      <c r="L361" s="39">
        <v>42364</v>
      </c>
      <c r="M361" s="40">
        <v>4</v>
      </c>
    </row>
    <row r="362" spans="1:13">
      <c r="A362" s="37" t="s">
        <v>387</v>
      </c>
      <c r="B362" s="36">
        <v>42365</v>
      </c>
      <c r="C362" s="37" t="s">
        <v>32</v>
      </c>
      <c r="D362" s="37" t="s">
        <v>30</v>
      </c>
      <c r="E362" s="37" t="s">
        <v>14</v>
      </c>
      <c r="F362" s="37" t="s">
        <v>14</v>
      </c>
      <c r="G362" s="37">
        <v>76</v>
      </c>
      <c r="H362" s="38">
        <v>15.00165752589</v>
      </c>
      <c r="I362" s="37">
        <f>HOUR(DAta!$H362)*60+MINUTE(DAta!$H362)</f>
        <v>2</v>
      </c>
      <c r="J362" s="37">
        <v>1</v>
      </c>
      <c r="K362" s="37">
        <v>2</v>
      </c>
      <c r="L362" s="36">
        <v>42365</v>
      </c>
      <c r="M362" s="37">
        <v>4</v>
      </c>
    </row>
    <row r="363" spans="1:13">
      <c r="A363" s="40" t="s">
        <v>388</v>
      </c>
      <c r="B363" s="39">
        <v>42366</v>
      </c>
      <c r="C363" s="40" t="s">
        <v>20</v>
      </c>
      <c r="D363" s="40" t="s">
        <v>17</v>
      </c>
      <c r="E363" s="40" t="s">
        <v>14</v>
      </c>
      <c r="F363" s="40" t="s">
        <v>14</v>
      </c>
      <c r="G363" s="40">
        <v>66</v>
      </c>
      <c r="H363" s="41">
        <v>15.0433241925567</v>
      </c>
      <c r="I363" s="37">
        <f>HOUR(DAta!$H363)*60+MINUTE(DAta!$H363)</f>
        <v>62</v>
      </c>
      <c r="J363" s="40">
        <v>3</v>
      </c>
      <c r="K363" s="40">
        <v>2</v>
      </c>
      <c r="L363" s="39">
        <v>42366</v>
      </c>
      <c r="M363" s="40">
        <v>4</v>
      </c>
    </row>
    <row r="364" spans="1:13">
      <c r="A364" s="37" t="s">
        <v>389</v>
      </c>
      <c r="B364" s="36">
        <v>42367</v>
      </c>
      <c r="C364" s="37" t="s">
        <v>12</v>
      </c>
      <c r="D364" s="37" t="s">
        <v>30</v>
      </c>
      <c r="E364" s="37" t="s">
        <v>14</v>
      </c>
      <c r="F364" s="37" t="s">
        <v>14</v>
      </c>
      <c r="G364" s="37">
        <v>72</v>
      </c>
      <c r="H364" s="38">
        <v>15.084990859223399</v>
      </c>
      <c r="I364" s="37">
        <f>HOUR(DAta!$H364)*60+MINUTE(DAta!$H364)</f>
        <v>122</v>
      </c>
      <c r="J364" s="37">
        <v>3</v>
      </c>
      <c r="K364" s="37">
        <v>2</v>
      </c>
      <c r="L364" s="36">
        <v>42367</v>
      </c>
      <c r="M364" s="37">
        <v>4</v>
      </c>
    </row>
    <row r="365" spans="1:13">
      <c r="A365" s="40" t="s">
        <v>390</v>
      </c>
      <c r="B365" s="39">
        <v>42368</v>
      </c>
      <c r="C365" s="40" t="s">
        <v>32</v>
      </c>
      <c r="D365" s="40" t="s">
        <v>30</v>
      </c>
      <c r="E365" s="40" t="s">
        <v>14</v>
      </c>
      <c r="F365" s="40" t="s">
        <v>14</v>
      </c>
      <c r="G365" s="40">
        <v>47</v>
      </c>
      <c r="H365" s="41">
        <v>15.12665752589</v>
      </c>
      <c r="I365" s="37">
        <f>HOUR(DAta!$H365)*60+MINUTE(DAta!$H365)</f>
        <v>182</v>
      </c>
      <c r="J365" s="40">
        <v>5</v>
      </c>
      <c r="K365" s="40">
        <v>2</v>
      </c>
      <c r="L365" s="39">
        <v>42368</v>
      </c>
      <c r="M365" s="40">
        <v>4</v>
      </c>
    </row>
    <row r="366" spans="1:13">
      <c r="A366" s="37" t="s">
        <v>391</v>
      </c>
      <c r="B366" s="36">
        <v>42369</v>
      </c>
      <c r="C366" s="37" t="s">
        <v>32</v>
      </c>
      <c r="D366" s="37" t="s">
        <v>24</v>
      </c>
      <c r="E366" s="37" t="s">
        <v>18</v>
      </c>
      <c r="F366" s="37" t="s">
        <v>18</v>
      </c>
      <c r="G366" s="37" t="s">
        <v>26</v>
      </c>
      <c r="H366" s="38">
        <v>15.1683241925567</v>
      </c>
      <c r="I366" s="37">
        <f>HOUR(DAta!$H366)*60+MINUTE(DAta!$H366)</f>
        <v>242</v>
      </c>
      <c r="J366" s="37" t="s">
        <v>26</v>
      </c>
      <c r="K366" s="37">
        <v>2</v>
      </c>
      <c r="L366" s="36">
        <v>42369</v>
      </c>
      <c r="M366" s="37">
        <v>4</v>
      </c>
    </row>
    <row r="367" spans="1:13">
      <c r="A367" s="40" t="s">
        <v>392</v>
      </c>
      <c r="B367" s="39">
        <v>42370</v>
      </c>
      <c r="C367" s="40" t="s">
        <v>22</v>
      </c>
      <c r="D367" s="40" t="s">
        <v>24</v>
      </c>
      <c r="E367" s="40" t="s">
        <v>14</v>
      </c>
      <c r="F367" s="40" t="s">
        <v>14</v>
      </c>
      <c r="G367" s="40">
        <v>29</v>
      </c>
      <c r="H367" s="41">
        <v>15.209990859223399</v>
      </c>
      <c r="I367" s="37">
        <f>HOUR(DAta!$H367)*60+MINUTE(DAta!$H367)</f>
        <v>302</v>
      </c>
      <c r="J367" s="40">
        <v>5</v>
      </c>
      <c r="K367" s="40">
        <v>2</v>
      </c>
      <c r="L367" s="39">
        <v>42370</v>
      </c>
      <c r="M367" s="40">
        <v>4</v>
      </c>
    </row>
    <row r="368" spans="1:13">
      <c r="A368" s="37" t="s">
        <v>393</v>
      </c>
      <c r="B368" s="36">
        <v>42371</v>
      </c>
      <c r="C368" s="37" t="s">
        <v>48</v>
      </c>
      <c r="D368" s="37" t="s">
        <v>33</v>
      </c>
      <c r="E368" s="37" t="s">
        <v>18</v>
      </c>
      <c r="F368" s="37" t="s">
        <v>18</v>
      </c>
      <c r="G368" s="37" t="s">
        <v>26</v>
      </c>
      <c r="H368" s="38">
        <v>15.25165752589</v>
      </c>
      <c r="I368" s="37">
        <f>HOUR(DAta!$H368)*60+MINUTE(DAta!$H368)</f>
        <v>362</v>
      </c>
      <c r="J368" s="37" t="s">
        <v>26</v>
      </c>
      <c r="K368" s="37">
        <v>2</v>
      </c>
      <c r="L368" s="36">
        <v>42371</v>
      </c>
      <c r="M368" s="37">
        <v>4</v>
      </c>
    </row>
    <row r="369" spans="1:13">
      <c r="A369" s="40" t="s">
        <v>394</v>
      </c>
      <c r="B369" s="39">
        <v>42372</v>
      </c>
      <c r="C369" s="40" t="s">
        <v>16</v>
      </c>
      <c r="D369" s="40" t="s">
        <v>13</v>
      </c>
      <c r="E369" s="40" t="s">
        <v>14</v>
      </c>
      <c r="F369" s="40" t="s">
        <v>14</v>
      </c>
      <c r="G369" s="40">
        <v>122</v>
      </c>
      <c r="H369" s="41">
        <v>15.2933241925567</v>
      </c>
      <c r="I369" s="37">
        <f>HOUR(DAta!$H369)*60+MINUTE(DAta!$H369)</f>
        <v>422</v>
      </c>
      <c r="J369" s="40">
        <v>4</v>
      </c>
      <c r="K369" s="40">
        <v>2</v>
      </c>
      <c r="L369" s="39">
        <v>42372</v>
      </c>
      <c r="M369" s="40">
        <v>4</v>
      </c>
    </row>
    <row r="370" spans="1:13">
      <c r="A370" s="37" t="s">
        <v>395</v>
      </c>
      <c r="B370" s="36">
        <v>42373</v>
      </c>
      <c r="C370" s="37" t="s">
        <v>22</v>
      </c>
      <c r="D370" s="37" t="s">
        <v>17</v>
      </c>
      <c r="E370" s="37" t="s">
        <v>14</v>
      </c>
      <c r="F370" s="37" t="s">
        <v>14</v>
      </c>
      <c r="G370" s="37">
        <v>52</v>
      </c>
      <c r="H370" s="38">
        <v>15.334990859223399</v>
      </c>
      <c r="I370" s="37">
        <f>HOUR(DAta!$H370)*60+MINUTE(DAta!$H370)</f>
        <v>482</v>
      </c>
      <c r="J370" s="37">
        <v>5</v>
      </c>
      <c r="K370" s="37">
        <v>2</v>
      </c>
      <c r="L370" s="36">
        <v>42373</v>
      </c>
      <c r="M370" s="37">
        <v>4</v>
      </c>
    </row>
    <row r="371" spans="1:13">
      <c r="A371" s="40" t="s">
        <v>396</v>
      </c>
      <c r="B371" s="39">
        <v>42374</v>
      </c>
      <c r="C371" s="40" t="s">
        <v>39</v>
      </c>
      <c r="D371" s="40" t="s">
        <v>30</v>
      </c>
      <c r="E371" s="40" t="s">
        <v>14</v>
      </c>
      <c r="F371" s="40" t="s">
        <v>14</v>
      </c>
      <c r="G371" s="40">
        <v>33</v>
      </c>
      <c r="H371" s="41">
        <v>15.37665752589</v>
      </c>
      <c r="I371" s="37">
        <f>HOUR(DAta!$H371)*60+MINUTE(DAta!$H371)</f>
        <v>542</v>
      </c>
      <c r="J371" s="40">
        <v>4</v>
      </c>
      <c r="K371" s="40">
        <v>2</v>
      </c>
      <c r="L371" s="39">
        <v>42374</v>
      </c>
      <c r="M371" s="40">
        <v>4</v>
      </c>
    </row>
    <row r="372" spans="1:13">
      <c r="A372" s="37" t="s">
        <v>397</v>
      </c>
      <c r="B372" s="36">
        <v>42375</v>
      </c>
      <c r="C372" s="37" t="s">
        <v>35</v>
      </c>
      <c r="D372" s="37" t="s">
        <v>24</v>
      </c>
      <c r="E372" s="37" t="s">
        <v>14</v>
      </c>
      <c r="F372" s="37" t="s">
        <v>14</v>
      </c>
      <c r="G372" s="37">
        <v>123</v>
      </c>
      <c r="H372" s="38">
        <v>15.4183241925567</v>
      </c>
      <c r="I372" s="37">
        <f>HOUR(DAta!$H372)*60+MINUTE(DAta!$H372)</f>
        <v>602</v>
      </c>
      <c r="J372" s="37">
        <v>3</v>
      </c>
      <c r="K372" s="37">
        <v>2</v>
      </c>
      <c r="L372" s="36">
        <v>42375</v>
      </c>
      <c r="M372" s="37">
        <v>4</v>
      </c>
    </row>
    <row r="373" spans="1:13">
      <c r="A373" s="40" t="s">
        <v>398</v>
      </c>
      <c r="B373" s="39">
        <v>42376</v>
      </c>
      <c r="C373" s="40" t="s">
        <v>22</v>
      </c>
      <c r="D373" s="40" t="s">
        <v>17</v>
      </c>
      <c r="E373" s="40" t="s">
        <v>14</v>
      </c>
      <c r="F373" s="40" t="s">
        <v>14</v>
      </c>
      <c r="G373" s="40">
        <v>23</v>
      </c>
      <c r="H373" s="41">
        <v>15.459990859223399</v>
      </c>
      <c r="I373" s="37">
        <f>HOUR(DAta!$H373)*60+MINUTE(DAta!$H373)</f>
        <v>662</v>
      </c>
      <c r="J373" s="40">
        <v>4</v>
      </c>
      <c r="K373" s="40">
        <v>2</v>
      </c>
      <c r="L373" s="39">
        <v>42376</v>
      </c>
      <c r="M373" s="40">
        <v>4</v>
      </c>
    </row>
    <row r="374" spans="1:13">
      <c r="A374" s="37" t="s">
        <v>399</v>
      </c>
      <c r="B374" s="36">
        <v>42377</v>
      </c>
      <c r="C374" s="37" t="s">
        <v>16</v>
      </c>
      <c r="D374" s="37" t="s">
        <v>33</v>
      </c>
      <c r="E374" s="37" t="s">
        <v>18</v>
      </c>
      <c r="F374" s="37" t="s">
        <v>18</v>
      </c>
      <c r="G374" s="37" t="s">
        <v>26</v>
      </c>
      <c r="H374" s="38">
        <v>15.50165752589</v>
      </c>
      <c r="I374" s="37">
        <f>HOUR(DAta!$H374)*60+MINUTE(DAta!$H374)</f>
        <v>722</v>
      </c>
      <c r="J374" s="37" t="s">
        <v>26</v>
      </c>
      <c r="K374" s="37">
        <v>2</v>
      </c>
      <c r="L374" s="36">
        <v>42377</v>
      </c>
      <c r="M374" s="37">
        <v>4</v>
      </c>
    </row>
    <row r="375" spans="1:13">
      <c r="A375" s="40" t="s">
        <v>400</v>
      </c>
      <c r="B375" s="39">
        <v>42378</v>
      </c>
      <c r="C375" s="40" t="s">
        <v>20</v>
      </c>
      <c r="D375" s="40" t="s">
        <v>30</v>
      </c>
      <c r="E375" s="40" t="s">
        <v>14</v>
      </c>
      <c r="F375" s="40" t="s">
        <v>18</v>
      </c>
      <c r="G375" s="40">
        <v>29</v>
      </c>
      <c r="H375" s="41">
        <v>15.5433241925567</v>
      </c>
      <c r="I375" s="37">
        <f>HOUR(DAta!$H375)*60+MINUTE(DAta!$H375)</f>
        <v>782</v>
      </c>
      <c r="J375" s="40">
        <v>5</v>
      </c>
      <c r="K375" s="40">
        <v>2</v>
      </c>
      <c r="L375" s="39">
        <v>42378</v>
      </c>
      <c r="M375" s="40">
        <v>4</v>
      </c>
    </row>
    <row r="376" spans="1:13">
      <c r="A376" s="37" t="s">
        <v>401</v>
      </c>
      <c r="B376" s="36">
        <v>42379</v>
      </c>
      <c r="C376" s="37" t="s">
        <v>22</v>
      </c>
      <c r="D376" s="37" t="s">
        <v>13</v>
      </c>
      <c r="E376" s="37" t="s">
        <v>18</v>
      </c>
      <c r="F376" s="37" t="s">
        <v>18</v>
      </c>
      <c r="G376" s="37" t="s">
        <v>26</v>
      </c>
      <c r="H376" s="38">
        <v>15.584990859223399</v>
      </c>
      <c r="I376" s="37">
        <f>HOUR(DAta!$H376)*60+MINUTE(DAta!$H376)</f>
        <v>842</v>
      </c>
      <c r="J376" s="37" t="s">
        <v>26</v>
      </c>
      <c r="K376" s="37">
        <v>2</v>
      </c>
      <c r="L376" s="36">
        <v>42379</v>
      </c>
      <c r="M376" s="37">
        <v>4</v>
      </c>
    </row>
    <row r="377" spans="1:13">
      <c r="A377" s="40" t="s">
        <v>402</v>
      </c>
      <c r="B377" s="39">
        <v>42380</v>
      </c>
      <c r="C377" s="40" t="s">
        <v>16</v>
      </c>
      <c r="D377" s="40" t="s">
        <v>33</v>
      </c>
      <c r="E377" s="40" t="s">
        <v>14</v>
      </c>
      <c r="F377" s="40" t="s">
        <v>14</v>
      </c>
      <c r="G377" s="40">
        <v>54</v>
      </c>
      <c r="H377" s="41">
        <v>15.62665752589</v>
      </c>
      <c r="I377" s="37">
        <f>HOUR(DAta!$H377)*60+MINUTE(DAta!$H377)</f>
        <v>902</v>
      </c>
      <c r="J377" s="40">
        <v>5</v>
      </c>
      <c r="K377" s="40">
        <v>2</v>
      </c>
      <c r="L377" s="39">
        <v>42380</v>
      </c>
      <c r="M377" s="40">
        <v>4</v>
      </c>
    </row>
    <row r="378" spans="1:13">
      <c r="A378" s="37" t="s">
        <v>403</v>
      </c>
      <c r="B378" s="36">
        <v>42381</v>
      </c>
      <c r="C378" s="37" t="s">
        <v>48</v>
      </c>
      <c r="D378" s="37" t="s">
        <v>33</v>
      </c>
      <c r="E378" s="37" t="s">
        <v>14</v>
      </c>
      <c r="F378" s="37" t="s">
        <v>14</v>
      </c>
      <c r="G378" s="37">
        <v>14</v>
      </c>
      <c r="H378" s="38">
        <v>15.6683241925567</v>
      </c>
      <c r="I378" s="37">
        <f>HOUR(DAta!$H378)*60+MINUTE(DAta!$H378)</f>
        <v>962</v>
      </c>
      <c r="J378" s="37">
        <v>4</v>
      </c>
      <c r="K378" s="37">
        <v>2</v>
      </c>
      <c r="L378" s="36">
        <v>42381</v>
      </c>
      <c r="M378" s="37">
        <v>4</v>
      </c>
    </row>
    <row r="379" spans="1:13">
      <c r="A379" s="40" t="s">
        <v>404</v>
      </c>
      <c r="B379" s="39">
        <v>42382</v>
      </c>
      <c r="C379" s="40" t="s">
        <v>48</v>
      </c>
      <c r="D379" s="40" t="s">
        <v>24</v>
      </c>
      <c r="E379" s="40" t="s">
        <v>14</v>
      </c>
      <c r="F379" s="40" t="s">
        <v>14</v>
      </c>
      <c r="G379" s="40">
        <v>11</v>
      </c>
      <c r="H379" s="41">
        <v>15.709990859223399</v>
      </c>
      <c r="I379" s="37">
        <f>HOUR(DAta!$H379)*60+MINUTE(DAta!$H379)</f>
        <v>1022</v>
      </c>
      <c r="J379" s="40">
        <v>3</v>
      </c>
      <c r="K379" s="40">
        <v>2</v>
      </c>
      <c r="L379" s="39">
        <v>42382</v>
      </c>
      <c r="M379" s="40">
        <v>4</v>
      </c>
    </row>
    <row r="380" spans="1:13">
      <c r="A380" s="37" t="s">
        <v>405</v>
      </c>
      <c r="B380" s="36">
        <v>42383</v>
      </c>
      <c r="C380" s="37" t="s">
        <v>35</v>
      </c>
      <c r="D380" s="37" t="s">
        <v>24</v>
      </c>
      <c r="E380" s="37" t="s">
        <v>14</v>
      </c>
      <c r="F380" s="37" t="s">
        <v>14</v>
      </c>
      <c r="G380" s="37">
        <v>84</v>
      </c>
      <c r="H380" s="38">
        <v>15.75165752589</v>
      </c>
      <c r="I380" s="37">
        <f>HOUR(DAta!$H380)*60+MINUTE(DAta!$H380)</f>
        <v>1082</v>
      </c>
      <c r="J380" s="37">
        <v>1</v>
      </c>
      <c r="K380" s="37">
        <v>2</v>
      </c>
      <c r="L380" s="36">
        <v>42383</v>
      </c>
      <c r="M380" s="37">
        <v>4</v>
      </c>
    </row>
    <row r="381" spans="1:13">
      <c r="A381" s="40" t="s">
        <v>406</v>
      </c>
      <c r="B381" s="39">
        <v>42384</v>
      </c>
      <c r="C381" s="40" t="s">
        <v>39</v>
      </c>
      <c r="D381" s="40" t="s">
        <v>24</v>
      </c>
      <c r="E381" s="40" t="s">
        <v>14</v>
      </c>
      <c r="F381" s="40" t="s">
        <v>14</v>
      </c>
      <c r="G381" s="40">
        <v>21</v>
      </c>
      <c r="H381" s="41">
        <v>15.7933241925567</v>
      </c>
      <c r="I381" s="37">
        <f>HOUR(DAta!$H381)*60+MINUTE(DAta!$H381)</f>
        <v>1142</v>
      </c>
      <c r="J381" s="40">
        <v>4</v>
      </c>
      <c r="K381" s="40">
        <v>2</v>
      </c>
      <c r="L381" s="39">
        <v>42384</v>
      </c>
      <c r="M381" s="40">
        <v>4</v>
      </c>
    </row>
    <row r="382" spans="1:13">
      <c r="A382" s="37" t="s">
        <v>407</v>
      </c>
      <c r="B382" s="36">
        <v>42385</v>
      </c>
      <c r="C382" s="37" t="s">
        <v>39</v>
      </c>
      <c r="D382" s="37" t="s">
        <v>17</v>
      </c>
      <c r="E382" s="37" t="s">
        <v>14</v>
      </c>
      <c r="F382" s="37" t="s">
        <v>18</v>
      </c>
      <c r="G382" s="37">
        <v>81</v>
      </c>
      <c r="H382" s="38">
        <v>15.834990859223399</v>
      </c>
      <c r="I382" s="37">
        <f>HOUR(DAta!$H382)*60+MINUTE(DAta!$H382)</f>
        <v>1202</v>
      </c>
      <c r="J382" s="37">
        <v>3</v>
      </c>
      <c r="K382" s="37">
        <v>2</v>
      </c>
      <c r="L382" s="36">
        <v>42385</v>
      </c>
      <c r="M382" s="37">
        <v>4</v>
      </c>
    </row>
    <row r="383" spans="1:13">
      <c r="A383" s="40" t="s">
        <v>408</v>
      </c>
      <c r="B383" s="39">
        <v>42386</v>
      </c>
      <c r="C383" s="40" t="s">
        <v>48</v>
      </c>
      <c r="D383" s="40" t="s">
        <v>24</v>
      </c>
      <c r="E383" s="40" t="s">
        <v>18</v>
      </c>
      <c r="F383" s="40" t="s">
        <v>18</v>
      </c>
      <c r="G383" s="40" t="s">
        <v>26</v>
      </c>
      <c r="H383" s="41">
        <v>15.87665752589</v>
      </c>
      <c r="I383" s="37">
        <f>HOUR(DAta!$H383)*60+MINUTE(DAta!$H383)</f>
        <v>1262</v>
      </c>
      <c r="J383" s="40" t="s">
        <v>26</v>
      </c>
      <c r="K383" s="40">
        <v>2</v>
      </c>
      <c r="L383" s="39">
        <v>42386</v>
      </c>
      <c r="M383" s="40">
        <v>4</v>
      </c>
    </row>
    <row r="384" spans="1:13">
      <c r="A384" s="37" t="s">
        <v>409</v>
      </c>
      <c r="B384" s="36">
        <v>42387</v>
      </c>
      <c r="C384" s="37" t="s">
        <v>12</v>
      </c>
      <c r="D384" s="37" t="s">
        <v>30</v>
      </c>
      <c r="E384" s="37" t="s">
        <v>18</v>
      </c>
      <c r="F384" s="37" t="s">
        <v>18</v>
      </c>
      <c r="G384" s="37" t="s">
        <v>26</v>
      </c>
      <c r="H384" s="38">
        <v>15.9183241925567</v>
      </c>
      <c r="I384" s="37">
        <f>HOUR(DAta!$H384)*60+MINUTE(DAta!$H384)</f>
        <v>1322</v>
      </c>
      <c r="J384" s="37" t="s">
        <v>26</v>
      </c>
      <c r="K384" s="37">
        <v>2</v>
      </c>
      <c r="L384" s="36">
        <v>42387</v>
      </c>
      <c r="M384" s="37">
        <v>4</v>
      </c>
    </row>
    <row r="385" spans="1:13">
      <c r="A385" s="40" t="s">
        <v>410</v>
      </c>
      <c r="B385" s="39">
        <v>42388</v>
      </c>
      <c r="C385" s="40" t="s">
        <v>20</v>
      </c>
      <c r="D385" s="40" t="s">
        <v>17</v>
      </c>
      <c r="E385" s="40" t="s">
        <v>14</v>
      </c>
      <c r="F385" s="40" t="s">
        <v>14</v>
      </c>
      <c r="G385" s="40">
        <v>84</v>
      </c>
      <c r="H385" s="41">
        <v>15.959990859223399</v>
      </c>
      <c r="I385" s="37">
        <f>HOUR(DAta!$H385)*60+MINUTE(DAta!$H385)</f>
        <v>1382</v>
      </c>
      <c r="J385" s="40">
        <v>4</v>
      </c>
      <c r="K385" s="40">
        <v>2</v>
      </c>
      <c r="L385" s="39">
        <v>42388</v>
      </c>
      <c r="M385" s="40">
        <v>4</v>
      </c>
    </row>
    <row r="386" spans="1:13">
      <c r="A386" s="37" t="s">
        <v>411</v>
      </c>
      <c r="B386" s="36">
        <v>42389</v>
      </c>
      <c r="C386" s="37" t="s">
        <v>39</v>
      </c>
      <c r="D386" s="37" t="s">
        <v>33</v>
      </c>
      <c r="E386" s="37" t="s">
        <v>14</v>
      </c>
      <c r="F386" s="37" t="s">
        <v>14</v>
      </c>
      <c r="G386" s="37">
        <v>118</v>
      </c>
      <c r="H386" s="38">
        <v>16.00165752589</v>
      </c>
      <c r="I386" s="37">
        <f>HOUR(DAta!$H386)*60+MINUTE(DAta!$H386)</f>
        <v>2</v>
      </c>
      <c r="J386" s="37">
        <v>2</v>
      </c>
      <c r="K386" s="37">
        <v>2</v>
      </c>
      <c r="L386" s="36">
        <v>42389</v>
      </c>
      <c r="M386" s="37">
        <v>4</v>
      </c>
    </row>
    <row r="387" spans="1:13">
      <c r="A387" s="40" t="s">
        <v>412</v>
      </c>
      <c r="B387" s="39">
        <v>42390</v>
      </c>
      <c r="C387" s="40" t="s">
        <v>16</v>
      </c>
      <c r="D387" s="40" t="s">
        <v>17</v>
      </c>
      <c r="E387" s="40" t="s">
        <v>14</v>
      </c>
      <c r="F387" s="40" t="s">
        <v>14</v>
      </c>
      <c r="G387" s="40">
        <v>35</v>
      </c>
      <c r="H387" s="41">
        <v>16.0433241925567</v>
      </c>
      <c r="I387" s="37">
        <f>HOUR(DAta!$H387)*60+MINUTE(DAta!$H387)</f>
        <v>62</v>
      </c>
      <c r="J387" s="40">
        <v>2</v>
      </c>
      <c r="K387" s="40">
        <v>2</v>
      </c>
      <c r="L387" s="39">
        <v>42390</v>
      </c>
      <c r="M387" s="40">
        <v>4</v>
      </c>
    </row>
    <row r="388" spans="1:13">
      <c r="A388" s="37" t="s">
        <v>413</v>
      </c>
      <c r="B388" s="36">
        <v>42391</v>
      </c>
      <c r="C388" s="37" t="s">
        <v>48</v>
      </c>
      <c r="D388" s="37" t="s">
        <v>24</v>
      </c>
      <c r="E388" s="37" t="s">
        <v>14</v>
      </c>
      <c r="F388" s="37" t="s">
        <v>14</v>
      </c>
      <c r="G388" s="37">
        <v>82</v>
      </c>
      <c r="H388" s="38">
        <v>16.084990859223399</v>
      </c>
      <c r="I388" s="37">
        <f>HOUR(DAta!$H388)*60+MINUTE(DAta!$H388)</f>
        <v>122</v>
      </c>
      <c r="J388" s="37">
        <v>3</v>
      </c>
      <c r="K388" s="37">
        <v>2</v>
      </c>
      <c r="L388" s="36">
        <v>42391</v>
      </c>
      <c r="M388" s="37">
        <v>4</v>
      </c>
    </row>
    <row r="389" spans="1:13">
      <c r="A389" s="40" t="s">
        <v>414</v>
      </c>
      <c r="B389" s="39">
        <v>42392</v>
      </c>
      <c r="C389" s="40" t="s">
        <v>32</v>
      </c>
      <c r="D389" s="40" t="s">
        <v>33</v>
      </c>
      <c r="E389" s="40" t="s">
        <v>14</v>
      </c>
      <c r="F389" s="40" t="s">
        <v>14</v>
      </c>
      <c r="G389" s="40">
        <v>119</v>
      </c>
      <c r="H389" s="41">
        <v>16.12665752589</v>
      </c>
      <c r="I389" s="37">
        <f>HOUR(DAta!$H389)*60+MINUTE(DAta!$H389)</f>
        <v>182</v>
      </c>
      <c r="J389" s="40">
        <v>4</v>
      </c>
      <c r="K389" s="40">
        <v>2</v>
      </c>
      <c r="L389" s="39">
        <v>42392</v>
      </c>
      <c r="M389" s="40">
        <v>4</v>
      </c>
    </row>
    <row r="390" spans="1:13">
      <c r="A390" s="37" t="s">
        <v>415</v>
      </c>
      <c r="B390" s="36">
        <v>42393</v>
      </c>
      <c r="C390" s="37" t="s">
        <v>32</v>
      </c>
      <c r="D390" s="37" t="s">
        <v>13</v>
      </c>
      <c r="E390" s="37" t="s">
        <v>14</v>
      </c>
      <c r="F390" s="37" t="s">
        <v>14</v>
      </c>
      <c r="G390" s="37">
        <v>107</v>
      </c>
      <c r="H390" s="38">
        <v>16.1683241925567</v>
      </c>
      <c r="I390" s="37">
        <f>HOUR(DAta!$H390)*60+MINUTE(DAta!$H390)</f>
        <v>242</v>
      </c>
      <c r="J390" s="37">
        <v>2</v>
      </c>
      <c r="K390" s="37">
        <v>2</v>
      </c>
      <c r="L390" s="36">
        <v>42393</v>
      </c>
      <c r="M390" s="37">
        <v>4</v>
      </c>
    </row>
    <row r="391" spans="1:13">
      <c r="A391" s="40" t="s">
        <v>416</v>
      </c>
      <c r="B391" s="39">
        <v>42394</v>
      </c>
      <c r="C391" s="40" t="s">
        <v>35</v>
      </c>
      <c r="D391" s="40" t="s">
        <v>13</v>
      </c>
      <c r="E391" s="40" t="s">
        <v>14</v>
      </c>
      <c r="F391" s="40" t="s">
        <v>14</v>
      </c>
      <c r="G391" s="40">
        <v>86</v>
      </c>
      <c r="H391" s="41">
        <v>16.209990859223399</v>
      </c>
      <c r="I391" s="37">
        <f>HOUR(DAta!$H391)*60+MINUTE(DAta!$H391)</f>
        <v>302</v>
      </c>
      <c r="J391" s="40">
        <v>4</v>
      </c>
      <c r="K391" s="40">
        <v>2</v>
      </c>
      <c r="L391" s="39">
        <v>42394</v>
      </c>
      <c r="M391" s="40">
        <v>4</v>
      </c>
    </row>
    <row r="392" spans="1:13">
      <c r="A392" s="37" t="s">
        <v>417</v>
      </c>
      <c r="B392" s="36">
        <v>42395</v>
      </c>
      <c r="C392" s="37" t="s">
        <v>12</v>
      </c>
      <c r="D392" s="37" t="s">
        <v>33</v>
      </c>
      <c r="E392" s="37" t="s">
        <v>14</v>
      </c>
      <c r="F392" s="37" t="s">
        <v>14</v>
      </c>
      <c r="G392" s="37">
        <v>76</v>
      </c>
      <c r="H392" s="38">
        <v>16.25165752589</v>
      </c>
      <c r="I392" s="37">
        <f>HOUR(DAta!$H392)*60+MINUTE(DAta!$H392)</f>
        <v>362</v>
      </c>
      <c r="J392" s="37">
        <v>4</v>
      </c>
      <c r="K392" s="37">
        <v>2</v>
      </c>
      <c r="L392" s="36">
        <v>42395</v>
      </c>
      <c r="M392" s="37">
        <v>4</v>
      </c>
    </row>
    <row r="393" spans="1:13">
      <c r="A393" s="40" t="s">
        <v>418</v>
      </c>
      <c r="B393" s="39">
        <v>42396</v>
      </c>
      <c r="C393" s="40" t="s">
        <v>20</v>
      </c>
      <c r="D393" s="40" t="s">
        <v>33</v>
      </c>
      <c r="E393" s="40" t="s">
        <v>14</v>
      </c>
      <c r="F393" s="40" t="s">
        <v>18</v>
      </c>
      <c r="G393" s="40">
        <v>78</v>
      </c>
      <c r="H393" s="41">
        <v>16.2933241925567</v>
      </c>
      <c r="I393" s="37">
        <f>HOUR(DAta!$H393)*60+MINUTE(DAta!$H393)</f>
        <v>422</v>
      </c>
      <c r="J393" s="40">
        <v>3</v>
      </c>
      <c r="K393" s="40">
        <v>2</v>
      </c>
      <c r="L393" s="39">
        <v>42396</v>
      </c>
      <c r="M393" s="40">
        <v>4</v>
      </c>
    </row>
    <row r="394" spans="1:13">
      <c r="A394" s="37" t="s">
        <v>419</v>
      </c>
      <c r="B394" s="36">
        <v>42397</v>
      </c>
      <c r="C394" s="37" t="s">
        <v>32</v>
      </c>
      <c r="D394" s="37" t="s">
        <v>30</v>
      </c>
      <c r="E394" s="37" t="s">
        <v>14</v>
      </c>
      <c r="F394" s="37" t="s">
        <v>14</v>
      </c>
      <c r="G394" s="37">
        <v>118</v>
      </c>
      <c r="H394" s="38">
        <v>16.334990859223399</v>
      </c>
      <c r="I394" s="37">
        <f>HOUR(DAta!$H394)*60+MINUTE(DAta!$H394)</f>
        <v>482</v>
      </c>
      <c r="J394" s="37">
        <v>3</v>
      </c>
      <c r="K394" s="37">
        <v>2</v>
      </c>
      <c r="L394" s="36">
        <v>42397</v>
      </c>
      <c r="M394" s="37">
        <v>4</v>
      </c>
    </row>
    <row r="395" spans="1:13">
      <c r="A395" s="40" t="s">
        <v>420</v>
      </c>
      <c r="B395" s="39">
        <v>42398</v>
      </c>
      <c r="C395" s="40" t="s">
        <v>12</v>
      </c>
      <c r="D395" s="40" t="s">
        <v>17</v>
      </c>
      <c r="E395" s="40" t="s">
        <v>18</v>
      </c>
      <c r="F395" s="40" t="s">
        <v>18</v>
      </c>
      <c r="G395" s="40" t="s">
        <v>26</v>
      </c>
      <c r="H395" s="41">
        <v>16.37665752589</v>
      </c>
      <c r="I395" s="37">
        <f>HOUR(DAta!$H395)*60+MINUTE(DAta!$H395)</f>
        <v>542</v>
      </c>
      <c r="J395" s="40" t="s">
        <v>26</v>
      </c>
      <c r="K395" s="40">
        <v>2</v>
      </c>
      <c r="L395" s="39">
        <v>42398</v>
      </c>
      <c r="M395" s="40">
        <v>4</v>
      </c>
    </row>
    <row r="396" spans="1:13">
      <c r="A396" s="37" t="s">
        <v>421</v>
      </c>
      <c r="B396" s="36">
        <v>42399</v>
      </c>
      <c r="C396" s="37" t="s">
        <v>35</v>
      </c>
      <c r="D396" s="37" t="s">
        <v>30</v>
      </c>
      <c r="E396" s="37" t="s">
        <v>14</v>
      </c>
      <c r="F396" s="37" t="s">
        <v>14</v>
      </c>
      <c r="G396" s="37">
        <v>47</v>
      </c>
      <c r="H396" s="38">
        <v>16.4183241925567</v>
      </c>
      <c r="I396" s="37">
        <f>HOUR(DAta!$H396)*60+MINUTE(DAta!$H396)</f>
        <v>602</v>
      </c>
      <c r="J396" s="37">
        <v>5</v>
      </c>
      <c r="K396" s="37">
        <v>2</v>
      </c>
      <c r="L396" s="36">
        <v>42399</v>
      </c>
      <c r="M396" s="37">
        <v>4</v>
      </c>
    </row>
    <row r="397" spans="1:13">
      <c r="A397" s="40" t="s">
        <v>422</v>
      </c>
      <c r="B397" s="39">
        <v>42400</v>
      </c>
      <c r="C397" s="40" t="s">
        <v>12</v>
      </c>
      <c r="D397" s="40" t="s">
        <v>30</v>
      </c>
      <c r="E397" s="40" t="s">
        <v>14</v>
      </c>
      <c r="F397" s="40" t="s">
        <v>14</v>
      </c>
      <c r="G397" s="40">
        <v>86</v>
      </c>
      <c r="H397" s="41">
        <v>16.459990859223399</v>
      </c>
      <c r="I397" s="37">
        <f>HOUR(DAta!$H397)*60+MINUTE(DAta!$H397)</f>
        <v>662</v>
      </c>
      <c r="J397" s="40">
        <v>2</v>
      </c>
      <c r="K397" s="40">
        <v>2</v>
      </c>
      <c r="L397" s="39">
        <v>42400</v>
      </c>
      <c r="M397" s="40">
        <v>4</v>
      </c>
    </row>
    <row r="398" spans="1:13">
      <c r="A398" s="37" t="s">
        <v>423</v>
      </c>
      <c r="B398" s="36">
        <v>42401</v>
      </c>
      <c r="C398" s="37" t="s">
        <v>22</v>
      </c>
      <c r="D398" s="37" t="s">
        <v>17</v>
      </c>
      <c r="E398" s="37" t="s">
        <v>14</v>
      </c>
      <c r="F398" s="37" t="s">
        <v>14</v>
      </c>
      <c r="G398" s="37">
        <v>76</v>
      </c>
      <c r="H398" s="38">
        <v>16.50165752589</v>
      </c>
      <c r="I398" s="37">
        <f>HOUR(DAta!$H398)*60+MINUTE(DAta!$H398)</f>
        <v>722</v>
      </c>
      <c r="J398" s="37">
        <v>3</v>
      </c>
      <c r="K398" s="37">
        <v>2</v>
      </c>
      <c r="L398" s="36">
        <v>42401</v>
      </c>
      <c r="M398" s="37">
        <v>4</v>
      </c>
    </row>
    <row r="399" spans="1:13">
      <c r="A399" s="40" t="s">
        <v>424</v>
      </c>
      <c r="B399" s="39">
        <v>42402</v>
      </c>
      <c r="C399" s="40" t="s">
        <v>32</v>
      </c>
      <c r="D399" s="40" t="s">
        <v>24</v>
      </c>
      <c r="E399" s="40" t="s">
        <v>14</v>
      </c>
      <c r="F399" s="40" t="s">
        <v>14</v>
      </c>
      <c r="G399" s="40">
        <v>32</v>
      </c>
      <c r="H399" s="41">
        <v>16.5433241925567</v>
      </c>
      <c r="I399" s="37">
        <f>HOUR(DAta!$H399)*60+MINUTE(DAta!$H399)</f>
        <v>782</v>
      </c>
      <c r="J399" s="40">
        <v>4</v>
      </c>
      <c r="K399" s="40">
        <v>2</v>
      </c>
      <c r="L399" s="39">
        <v>42402</v>
      </c>
      <c r="M399" s="40">
        <v>4</v>
      </c>
    </row>
    <row r="400" spans="1:13">
      <c r="A400" s="37" t="s">
        <v>425</v>
      </c>
      <c r="B400" s="36">
        <v>42403</v>
      </c>
      <c r="C400" s="37" t="s">
        <v>35</v>
      </c>
      <c r="D400" s="37" t="s">
        <v>30</v>
      </c>
      <c r="E400" s="37" t="s">
        <v>14</v>
      </c>
      <c r="F400" s="37" t="s">
        <v>14</v>
      </c>
      <c r="G400" s="37">
        <v>98</v>
      </c>
      <c r="H400" s="38">
        <v>16.584990859223399</v>
      </c>
      <c r="I400" s="37">
        <f>HOUR(DAta!$H400)*60+MINUTE(DAta!$H400)</f>
        <v>842</v>
      </c>
      <c r="J400" s="37">
        <v>5</v>
      </c>
      <c r="K400" s="37">
        <v>2</v>
      </c>
      <c r="L400" s="36">
        <v>42403</v>
      </c>
      <c r="M400" s="37">
        <v>5</v>
      </c>
    </row>
    <row r="401" spans="1:13">
      <c r="A401" s="40" t="s">
        <v>426</v>
      </c>
      <c r="B401" s="39">
        <v>42404</v>
      </c>
      <c r="C401" s="40" t="s">
        <v>32</v>
      </c>
      <c r="D401" s="40" t="s">
        <v>17</v>
      </c>
      <c r="E401" s="40" t="s">
        <v>14</v>
      </c>
      <c r="F401" s="40" t="s">
        <v>14</v>
      </c>
      <c r="G401" s="40">
        <v>86</v>
      </c>
      <c r="H401" s="41">
        <v>16.62665752589</v>
      </c>
      <c r="I401" s="37">
        <f>HOUR(DAta!$H401)*60+MINUTE(DAta!$H401)</f>
        <v>902</v>
      </c>
      <c r="J401" s="40">
        <v>4</v>
      </c>
      <c r="K401" s="40">
        <v>2</v>
      </c>
      <c r="L401" s="39">
        <v>42404</v>
      </c>
      <c r="M401" s="40">
        <v>5</v>
      </c>
    </row>
    <row r="402" spans="1:13">
      <c r="A402" s="37" t="s">
        <v>427</v>
      </c>
      <c r="B402" s="36">
        <v>42405</v>
      </c>
      <c r="C402" s="37" t="s">
        <v>12</v>
      </c>
      <c r="D402" s="37" t="s">
        <v>17</v>
      </c>
      <c r="E402" s="37" t="s">
        <v>14</v>
      </c>
      <c r="F402" s="37" t="s">
        <v>14</v>
      </c>
      <c r="G402" s="37">
        <v>37</v>
      </c>
      <c r="H402" s="38">
        <v>16.6683241925567</v>
      </c>
      <c r="I402" s="37">
        <f>HOUR(DAta!$H402)*60+MINUTE(DAta!$H402)</f>
        <v>962</v>
      </c>
      <c r="J402" s="37">
        <v>3</v>
      </c>
      <c r="K402" s="37">
        <v>2</v>
      </c>
      <c r="L402" s="36">
        <v>42405</v>
      </c>
      <c r="M402" s="37">
        <v>5</v>
      </c>
    </row>
    <row r="403" spans="1:13">
      <c r="A403" s="40" t="s">
        <v>428</v>
      </c>
      <c r="B403" s="39">
        <v>42406</v>
      </c>
      <c r="C403" s="40" t="s">
        <v>22</v>
      </c>
      <c r="D403" s="40" t="s">
        <v>30</v>
      </c>
      <c r="E403" s="40" t="s">
        <v>14</v>
      </c>
      <c r="F403" s="40" t="s">
        <v>14</v>
      </c>
      <c r="G403" s="40">
        <v>15</v>
      </c>
      <c r="H403" s="41">
        <v>16.709990859223399</v>
      </c>
      <c r="I403" s="37">
        <f>HOUR(DAta!$H403)*60+MINUTE(DAta!$H403)</f>
        <v>1022</v>
      </c>
      <c r="J403" s="40">
        <v>5</v>
      </c>
      <c r="K403" s="40">
        <v>2</v>
      </c>
      <c r="L403" s="39">
        <v>42406</v>
      </c>
      <c r="M403" s="40">
        <v>5</v>
      </c>
    </row>
    <row r="404" spans="1:13">
      <c r="A404" s="37" t="s">
        <v>429</v>
      </c>
      <c r="B404" s="36">
        <v>42407</v>
      </c>
      <c r="C404" s="37" t="s">
        <v>12</v>
      </c>
      <c r="D404" s="37" t="s">
        <v>13</v>
      </c>
      <c r="E404" s="37" t="s">
        <v>14</v>
      </c>
      <c r="F404" s="37" t="s">
        <v>14</v>
      </c>
      <c r="G404" s="37">
        <v>114</v>
      </c>
      <c r="H404" s="38">
        <v>16.75165752589</v>
      </c>
      <c r="I404" s="37">
        <f>HOUR(DAta!$H404)*60+MINUTE(DAta!$H404)</f>
        <v>1082</v>
      </c>
      <c r="J404" s="37">
        <v>5</v>
      </c>
      <c r="K404" s="37">
        <v>2</v>
      </c>
      <c r="L404" s="36">
        <v>42407</v>
      </c>
      <c r="M404" s="37">
        <v>5</v>
      </c>
    </row>
    <row r="405" spans="1:13">
      <c r="A405" s="40" t="s">
        <v>430</v>
      </c>
      <c r="B405" s="39">
        <v>42408</v>
      </c>
      <c r="C405" s="40" t="s">
        <v>20</v>
      </c>
      <c r="D405" s="40" t="s">
        <v>24</v>
      </c>
      <c r="E405" s="40" t="s">
        <v>18</v>
      </c>
      <c r="F405" s="40" t="s">
        <v>18</v>
      </c>
      <c r="G405" s="40" t="s">
        <v>26</v>
      </c>
      <c r="H405" s="41">
        <v>16.7933241925567</v>
      </c>
      <c r="I405" s="37">
        <f>HOUR(DAta!$H405)*60+MINUTE(DAta!$H405)</f>
        <v>1142</v>
      </c>
      <c r="J405" s="40" t="s">
        <v>26</v>
      </c>
      <c r="K405" s="40">
        <v>2</v>
      </c>
      <c r="L405" s="39">
        <v>42408</v>
      </c>
      <c r="M405" s="40">
        <v>5</v>
      </c>
    </row>
    <row r="406" spans="1:13">
      <c r="A406" s="37" t="s">
        <v>431</v>
      </c>
      <c r="B406" s="36">
        <v>42409</v>
      </c>
      <c r="C406" s="37" t="s">
        <v>32</v>
      </c>
      <c r="D406" s="37" t="s">
        <v>17</v>
      </c>
      <c r="E406" s="37" t="s">
        <v>18</v>
      </c>
      <c r="F406" s="37" t="s">
        <v>18</v>
      </c>
      <c r="G406" s="37" t="s">
        <v>26</v>
      </c>
      <c r="H406" s="38">
        <v>16.834990859223399</v>
      </c>
      <c r="I406" s="37">
        <f>HOUR(DAta!$H406)*60+MINUTE(DAta!$H406)</f>
        <v>1202</v>
      </c>
      <c r="J406" s="37" t="s">
        <v>26</v>
      </c>
      <c r="K406" s="37">
        <v>2</v>
      </c>
      <c r="L406" s="36">
        <v>42409</v>
      </c>
      <c r="M406" s="37">
        <v>5</v>
      </c>
    </row>
    <row r="407" spans="1:13">
      <c r="A407" s="40" t="s">
        <v>432</v>
      </c>
      <c r="B407" s="39">
        <v>42410</v>
      </c>
      <c r="C407" s="40" t="s">
        <v>39</v>
      </c>
      <c r="D407" s="40" t="s">
        <v>33</v>
      </c>
      <c r="E407" s="40" t="s">
        <v>18</v>
      </c>
      <c r="F407" s="40" t="s">
        <v>18</v>
      </c>
      <c r="G407" s="40" t="s">
        <v>26</v>
      </c>
      <c r="H407" s="41">
        <v>16.87665752589</v>
      </c>
      <c r="I407" s="37">
        <f>HOUR(DAta!$H407)*60+MINUTE(DAta!$H407)</f>
        <v>1262</v>
      </c>
      <c r="J407" s="40" t="s">
        <v>26</v>
      </c>
      <c r="K407" s="40">
        <v>2</v>
      </c>
      <c r="L407" s="39">
        <v>42410</v>
      </c>
      <c r="M407" s="40">
        <v>5</v>
      </c>
    </row>
    <row r="408" spans="1:13">
      <c r="A408" s="37" t="s">
        <v>433</v>
      </c>
      <c r="B408" s="36">
        <v>42411</v>
      </c>
      <c r="C408" s="37" t="s">
        <v>39</v>
      </c>
      <c r="D408" s="37" t="s">
        <v>33</v>
      </c>
      <c r="E408" s="37" t="s">
        <v>14</v>
      </c>
      <c r="F408" s="37" t="s">
        <v>18</v>
      </c>
      <c r="G408" s="37">
        <v>23</v>
      </c>
      <c r="H408" s="38">
        <v>16.9183241925567</v>
      </c>
      <c r="I408" s="37">
        <f>HOUR(DAta!$H408)*60+MINUTE(DAta!$H408)</f>
        <v>1322</v>
      </c>
      <c r="J408" s="37">
        <v>3</v>
      </c>
      <c r="K408" s="37">
        <v>2</v>
      </c>
      <c r="L408" s="36">
        <v>42411</v>
      </c>
      <c r="M408" s="37">
        <v>5</v>
      </c>
    </row>
    <row r="409" spans="1:13">
      <c r="A409" s="40" t="s">
        <v>434</v>
      </c>
      <c r="B409" s="39">
        <v>42412</v>
      </c>
      <c r="C409" s="40" t="s">
        <v>48</v>
      </c>
      <c r="D409" s="40" t="s">
        <v>24</v>
      </c>
      <c r="E409" s="40" t="s">
        <v>18</v>
      </c>
      <c r="F409" s="40" t="s">
        <v>18</v>
      </c>
      <c r="G409" s="40" t="s">
        <v>26</v>
      </c>
      <c r="H409" s="41">
        <v>16.959990859223399</v>
      </c>
      <c r="I409" s="37">
        <f>HOUR(DAta!$H409)*60+MINUTE(DAta!$H409)</f>
        <v>1382</v>
      </c>
      <c r="J409" s="40" t="s">
        <v>26</v>
      </c>
      <c r="K409" s="40">
        <v>2</v>
      </c>
      <c r="L409" s="39">
        <v>42412</v>
      </c>
      <c r="M409" s="40">
        <v>5</v>
      </c>
    </row>
    <row r="410" spans="1:13">
      <c r="A410" s="37" t="s">
        <v>435</v>
      </c>
      <c r="B410" s="36">
        <v>42413</v>
      </c>
      <c r="C410" s="37" t="s">
        <v>35</v>
      </c>
      <c r="D410" s="37" t="s">
        <v>30</v>
      </c>
      <c r="E410" s="37" t="s">
        <v>14</v>
      </c>
      <c r="F410" s="37" t="s">
        <v>14</v>
      </c>
      <c r="G410" s="37">
        <v>69</v>
      </c>
      <c r="H410" s="38">
        <v>17.00165752589</v>
      </c>
      <c r="I410" s="37">
        <f>HOUR(DAta!$H410)*60+MINUTE(DAta!$H410)</f>
        <v>2</v>
      </c>
      <c r="J410" s="37">
        <v>3</v>
      </c>
      <c r="K410" s="37">
        <v>2</v>
      </c>
      <c r="L410" s="36">
        <v>42413</v>
      </c>
      <c r="M410" s="37">
        <v>5</v>
      </c>
    </row>
    <row r="411" spans="1:13">
      <c r="A411" s="40" t="s">
        <v>436</v>
      </c>
      <c r="B411" s="39">
        <v>42414</v>
      </c>
      <c r="C411" s="40" t="s">
        <v>20</v>
      </c>
      <c r="D411" s="40" t="s">
        <v>13</v>
      </c>
      <c r="E411" s="40" t="s">
        <v>14</v>
      </c>
      <c r="F411" s="40" t="s">
        <v>14</v>
      </c>
      <c r="G411" s="40">
        <v>15</v>
      </c>
      <c r="H411" s="41">
        <v>17.0433241925567</v>
      </c>
      <c r="I411" s="37">
        <f>HOUR(DAta!$H411)*60+MINUTE(DAta!$H411)</f>
        <v>62</v>
      </c>
      <c r="J411" s="40">
        <v>4</v>
      </c>
      <c r="K411" s="40">
        <v>2</v>
      </c>
      <c r="L411" s="39">
        <v>42414</v>
      </c>
      <c r="M411" s="40">
        <v>5</v>
      </c>
    </row>
    <row r="412" spans="1:13">
      <c r="A412" s="37" t="s">
        <v>437</v>
      </c>
      <c r="B412" s="36">
        <v>42415</v>
      </c>
      <c r="C412" s="37" t="s">
        <v>16</v>
      </c>
      <c r="D412" s="37" t="s">
        <v>17</v>
      </c>
      <c r="E412" s="37" t="s">
        <v>14</v>
      </c>
      <c r="F412" s="37" t="s">
        <v>14</v>
      </c>
      <c r="G412" s="37">
        <v>119</v>
      </c>
      <c r="H412" s="38">
        <v>17.084990859223399</v>
      </c>
      <c r="I412" s="37">
        <f>HOUR(DAta!$H412)*60+MINUTE(DAta!$H412)</f>
        <v>122</v>
      </c>
      <c r="J412" s="37">
        <v>3</v>
      </c>
      <c r="K412" s="37">
        <v>2</v>
      </c>
      <c r="L412" s="36">
        <v>42415</v>
      </c>
      <c r="M412" s="37">
        <v>5</v>
      </c>
    </row>
    <row r="413" spans="1:13">
      <c r="A413" s="40" t="s">
        <v>438</v>
      </c>
      <c r="B413" s="39">
        <v>42416</v>
      </c>
      <c r="C413" s="40" t="s">
        <v>16</v>
      </c>
      <c r="D413" s="40" t="s">
        <v>33</v>
      </c>
      <c r="E413" s="40" t="s">
        <v>14</v>
      </c>
      <c r="F413" s="40" t="s">
        <v>14</v>
      </c>
      <c r="G413" s="40">
        <v>68</v>
      </c>
      <c r="H413" s="41">
        <v>17.12665752589</v>
      </c>
      <c r="I413" s="37">
        <f>HOUR(DAta!$H413)*60+MINUTE(DAta!$H413)</f>
        <v>182</v>
      </c>
      <c r="J413" s="40">
        <v>1</v>
      </c>
      <c r="K413" s="40">
        <v>2</v>
      </c>
      <c r="L413" s="39">
        <v>42416</v>
      </c>
      <c r="M413" s="40">
        <v>5</v>
      </c>
    </row>
    <row r="414" spans="1:13">
      <c r="A414" s="37" t="s">
        <v>439</v>
      </c>
      <c r="B414" s="36">
        <v>42417</v>
      </c>
      <c r="C414" s="37" t="s">
        <v>12</v>
      </c>
      <c r="D414" s="37" t="s">
        <v>13</v>
      </c>
      <c r="E414" s="37" t="s">
        <v>14</v>
      </c>
      <c r="F414" s="37" t="s">
        <v>14</v>
      </c>
      <c r="G414" s="37">
        <v>115</v>
      </c>
      <c r="H414" s="38">
        <v>17.1683241925567</v>
      </c>
      <c r="I414" s="37">
        <f>HOUR(DAta!$H414)*60+MINUTE(DAta!$H414)</f>
        <v>242</v>
      </c>
      <c r="J414" s="37">
        <v>3</v>
      </c>
      <c r="K414" s="37">
        <v>2</v>
      </c>
      <c r="L414" s="36">
        <v>42417</v>
      </c>
      <c r="M414" s="37">
        <v>5</v>
      </c>
    </row>
    <row r="415" spans="1:13">
      <c r="A415" s="40" t="s">
        <v>440</v>
      </c>
      <c r="B415" s="39">
        <v>42418</v>
      </c>
      <c r="C415" s="40" t="s">
        <v>35</v>
      </c>
      <c r="D415" s="40" t="s">
        <v>13</v>
      </c>
      <c r="E415" s="40" t="s">
        <v>14</v>
      </c>
      <c r="F415" s="40" t="s">
        <v>14</v>
      </c>
      <c r="G415" s="40">
        <v>84</v>
      </c>
      <c r="H415" s="41">
        <v>17.209990859223399</v>
      </c>
      <c r="I415" s="37">
        <f>HOUR(DAta!$H415)*60+MINUTE(DAta!$H415)</f>
        <v>302</v>
      </c>
      <c r="J415" s="40">
        <v>5</v>
      </c>
      <c r="K415" s="40">
        <v>2</v>
      </c>
      <c r="L415" s="39">
        <v>42418</v>
      </c>
      <c r="M415" s="40">
        <v>5</v>
      </c>
    </row>
    <row r="416" spans="1:13">
      <c r="A416" s="37" t="s">
        <v>441</v>
      </c>
      <c r="B416" s="36">
        <v>42419</v>
      </c>
      <c r="C416" s="37" t="s">
        <v>48</v>
      </c>
      <c r="D416" s="37" t="s">
        <v>13</v>
      </c>
      <c r="E416" s="37" t="s">
        <v>14</v>
      </c>
      <c r="F416" s="37" t="s">
        <v>18</v>
      </c>
      <c r="G416" s="37">
        <v>59</v>
      </c>
      <c r="H416" s="38">
        <v>17.25165752589</v>
      </c>
      <c r="I416" s="37">
        <f>HOUR(DAta!$H416)*60+MINUTE(DAta!$H416)</f>
        <v>362</v>
      </c>
      <c r="J416" s="37">
        <v>4</v>
      </c>
      <c r="K416" s="37">
        <v>2</v>
      </c>
      <c r="L416" s="36">
        <v>42419</v>
      </c>
      <c r="M416" s="37">
        <v>5</v>
      </c>
    </row>
    <row r="417" spans="1:13">
      <c r="A417" s="40" t="s">
        <v>442</v>
      </c>
      <c r="B417" s="39">
        <v>42420</v>
      </c>
      <c r="C417" s="40" t="s">
        <v>12</v>
      </c>
      <c r="D417" s="40" t="s">
        <v>17</v>
      </c>
      <c r="E417" s="40" t="s">
        <v>14</v>
      </c>
      <c r="F417" s="40" t="s">
        <v>18</v>
      </c>
      <c r="G417" s="40">
        <v>112</v>
      </c>
      <c r="H417" s="41">
        <v>17.2933241925567</v>
      </c>
      <c r="I417" s="37">
        <f>HOUR(DAta!$H417)*60+MINUTE(DAta!$H417)</f>
        <v>422</v>
      </c>
      <c r="J417" s="40">
        <v>4</v>
      </c>
      <c r="K417" s="40">
        <v>2</v>
      </c>
      <c r="L417" s="39">
        <v>42420</v>
      </c>
      <c r="M417" s="40">
        <v>5</v>
      </c>
    </row>
    <row r="418" spans="1:13">
      <c r="A418" s="37" t="s">
        <v>443</v>
      </c>
      <c r="B418" s="36">
        <v>42421</v>
      </c>
      <c r="C418" s="37" t="s">
        <v>48</v>
      </c>
      <c r="D418" s="37" t="s">
        <v>13</v>
      </c>
      <c r="E418" s="37" t="s">
        <v>18</v>
      </c>
      <c r="F418" s="37" t="s">
        <v>18</v>
      </c>
      <c r="G418" s="37" t="s">
        <v>26</v>
      </c>
      <c r="H418" s="38">
        <v>17.334990859223399</v>
      </c>
      <c r="I418" s="37">
        <f>HOUR(DAta!$H418)*60+MINUTE(DAta!$H418)</f>
        <v>482</v>
      </c>
      <c r="J418" s="37" t="s">
        <v>26</v>
      </c>
      <c r="K418" s="37">
        <v>2</v>
      </c>
      <c r="L418" s="36">
        <v>42421</v>
      </c>
      <c r="M418" s="37">
        <v>5</v>
      </c>
    </row>
    <row r="419" spans="1:13">
      <c r="A419" s="40" t="s">
        <v>444</v>
      </c>
      <c r="B419" s="39">
        <v>42422</v>
      </c>
      <c r="C419" s="40" t="s">
        <v>48</v>
      </c>
      <c r="D419" s="40" t="s">
        <v>30</v>
      </c>
      <c r="E419" s="40" t="s">
        <v>14</v>
      </c>
      <c r="F419" s="40" t="s">
        <v>14</v>
      </c>
      <c r="G419" s="40">
        <v>39</v>
      </c>
      <c r="H419" s="41">
        <v>17.37665752589</v>
      </c>
      <c r="I419" s="37">
        <f>HOUR(DAta!$H419)*60+MINUTE(DAta!$H419)</f>
        <v>542</v>
      </c>
      <c r="J419" s="40">
        <v>3</v>
      </c>
      <c r="K419" s="40">
        <v>2</v>
      </c>
      <c r="L419" s="39">
        <v>42422</v>
      </c>
      <c r="M419" s="40">
        <v>5</v>
      </c>
    </row>
    <row r="420" spans="1:13">
      <c r="A420" s="37" t="s">
        <v>445</v>
      </c>
      <c r="B420" s="36">
        <v>42423</v>
      </c>
      <c r="C420" s="37" t="s">
        <v>32</v>
      </c>
      <c r="D420" s="37" t="s">
        <v>33</v>
      </c>
      <c r="E420" s="37" t="s">
        <v>14</v>
      </c>
      <c r="F420" s="37" t="s">
        <v>14</v>
      </c>
      <c r="G420" s="37">
        <v>31</v>
      </c>
      <c r="H420" s="38">
        <v>17.4183241925567</v>
      </c>
      <c r="I420" s="37">
        <f>HOUR(DAta!$H420)*60+MINUTE(DAta!$H420)</f>
        <v>602</v>
      </c>
      <c r="J420" s="37">
        <v>5</v>
      </c>
      <c r="K420" s="37">
        <v>2</v>
      </c>
      <c r="L420" s="36">
        <v>42423</v>
      </c>
      <c r="M420" s="37">
        <v>5</v>
      </c>
    </row>
    <row r="421" spans="1:13">
      <c r="A421" s="40" t="s">
        <v>446</v>
      </c>
      <c r="B421" s="39">
        <v>42424</v>
      </c>
      <c r="C421" s="40" t="s">
        <v>48</v>
      </c>
      <c r="D421" s="40" t="s">
        <v>33</v>
      </c>
      <c r="E421" s="40" t="s">
        <v>14</v>
      </c>
      <c r="F421" s="40" t="s">
        <v>14</v>
      </c>
      <c r="G421" s="40">
        <v>112</v>
      </c>
      <c r="H421" s="41">
        <v>17.459990859223399</v>
      </c>
      <c r="I421" s="37">
        <f>HOUR(DAta!$H421)*60+MINUTE(DAta!$H421)</f>
        <v>662</v>
      </c>
      <c r="J421" s="40">
        <v>2</v>
      </c>
      <c r="K421" s="40">
        <v>2</v>
      </c>
      <c r="L421" s="39">
        <v>42424</v>
      </c>
      <c r="M421" s="40">
        <v>5</v>
      </c>
    </row>
    <row r="422" spans="1:13">
      <c r="A422" s="37" t="s">
        <v>447</v>
      </c>
      <c r="B422" s="36">
        <v>42425</v>
      </c>
      <c r="C422" s="37" t="s">
        <v>22</v>
      </c>
      <c r="D422" s="37" t="s">
        <v>33</v>
      </c>
      <c r="E422" s="37" t="s">
        <v>14</v>
      </c>
      <c r="F422" s="37" t="s">
        <v>14</v>
      </c>
      <c r="G422" s="37">
        <v>49</v>
      </c>
      <c r="H422" s="38">
        <v>17.50165752589</v>
      </c>
      <c r="I422" s="37">
        <f>HOUR(DAta!$H422)*60+MINUTE(DAta!$H422)</f>
        <v>722</v>
      </c>
      <c r="J422" s="37">
        <v>4</v>
      </c>
      <c r="K422" s="37">
        <v>2</v>
      </c>
      <c r="L422" s="36">
        <v>42425</v>
      </c>
      <c r="M422" s="37">
        <v>5</v>
      </c>
    </row>
    <row r="423" spans="1:13">
      <c r="A423" s="40" t="s">
        <v>448</v>
      </c>
      <c r="B423" s="39">
        <v>42426</v>
      </c>
      <c r="C423" s="40" t="s">
        <v>22</v>
      </c>
      <c r="D423" s="40" t="s">
        <v>17</v>
      </c>
      <c r="E423" s="40" t="s">
        <v>14</v>
      </c>
      <c r="F423" s="40" t="s">
        <v>14</v>
      </c>
      <c r="G423" s="40">
        <v>18</v>
      </c>
      <c r="H423" s="41">
        <v>17.5433241925567</v>
      </c>
      <c r="I423" s="37">
        <f>HOUR(DAta!$H423)*60+MINUTE(DAta!$H423)</f>
        <v>782</v>
      </c>
      <c r="J423" s="40">
        <v>3</v>
      </c>
      <c r="K423" s="40">
        <v>2</v>
      </c>
      <c r="L423" s="39">
        <v>42426</v>
      </c>
      <c r="M423" s="40">
        <v>5</v>
      </c>
    </row>
    <row r="424" spans="1:13">
      <c r="A424" s="37" t="s">
        <v>449</v>
      </c>
      <c r="B424" s="36">
        <v>42427</v>
      </c>
      <c r="C424" s="37" t="s">
        <v>20</v>
      </c>
      <c r="D424" s="37" t="s">
        <v>17</v>
      </c>
      <c r="E424" s="37" t="s">
        <v>14</v>
      </c>
      <c r="F424" s="37" t="s">
        <v>14</v>
      </c>
      <c r="G424" s="37">
        <v>80</v>
      </c>
      <c r="H424" s="38">
        <v>17.584990859223399</v>
      </c>
      <c r="I424" s="37">
        <f>HOUR(DAta!$H424)*60+MINUTE(DAta!$H424)</f>
        <v>842</v>
      </c>
      <c r="J424" s="37">
        <v>4</v>
      </c>
      <c r="K424" s="37">
        <v>2</v>
      </c>
      <c r="L424" s="36">
        <v>42427</v>
      </c>
      <c r="M424" s="37">
        <v>5</v>
      </c>
    </row>
    <row r="425" spans="1:13">
      <c r="A425" s="40" t="s">
        <v>450</v>
      </c>
      <c r="B425" s="39">
        <v>42428</v>
      </c>
      <c r="C425" s="40" t="s">
        <v>48</v>
      </c>
      <c r="D425" s="40" t="s">
        <v>30</v>
      </c>
      <c r="E425" s="40" t="s">
        <v>14</v>
      </c>
      <c r="F425" s="40" t="s">
        <v>14</v>
      </c>
      <c r="G425" s="40">
        <v>57</v>
      </c>
      <c r="H425" s="41">
        <v>17.62665752589</v>
      </c>
      <c r="I425" s="37">
        <f>HOUR(DAta!$H425)*60+MINUTE(DAta!$H425)</f>
        <v>902</v>
      </c>
      <c r="J425" s="40">
        <v>3</v>
      </c>
      <c r="K425" s="40">
        <v>2</v>
      </c>
      <c r="L425" s="39">
        <v>42428</v>
      </c>
      <c r="M425" s="40">
        <v>5</v>
      </c>
    </row>
    <row r="426" spans="1:13">
      <c r="A426" s="37" t="s">
        <v>451</v>
      </c>
      <c r="B426" s="36">
        <v>42429</v>
      </c>
      <c r="C426" s="37" t="s">
        <v>20</v>
      </c>
      <c r="D426" s="37" t="s">
        <v>13</v>
      </c>
      <c r="E426" s="37" t="s">
        <v>18</v>
      </c>
      <c r="F426" s="37" t="s">
        <v>18</v>
      </c>
      <c r="G426" s="37" t="s">
        <v>26</v>
      </c>
      <c r="H426" s="38">
        <v>17.6683241925567</v>
      </c>
      <c r="I426" s="37">
        <f>HOUR(DAta!$H426)*60+MINUTE(DAta!$H426)</f>
        <v>962</v>
      </c>
      <c r="J426" s="37" t="s">
        <v>26</v>
      </c>
      <c r="K426" s="37">
        <v>2</v>
      </c>
      <c r="L426" s="36">
        <v>42429</v>
      </c>
      <c r="M426" s="37">
        <v>5</v>
      </c>
    </row>
    <row r="427" spans="1:13">
      <c r="A427" s="40" t="s">
        <v>452</v>
      </c>
      <c r="B427" s="39">
        <v>42430</v>
      </c>
      <c r="C427" s="40" t="s">
        <v>12</v>
      </c>
      <c r="D427" s="40" t="s">
        <v>13</v>
      </c>
      <c r="E427" s="40" t="s">
        <v>14</v>
      </c>
      <c r="F427" s="40" t="s">
        <v>18</v>
      </c>
      <c r="G427" s="40">
        <v>87</v>
      </c>
      <c r="H427" s="41">
        <v>17.709990859223399</v>
      </c>
      <c r="I427" s="37">
        <f>HOUR(DAta!$H427)*60+MINUTE(DAta!$H427)</f>
        <v>1022</v>
      </c>
      <c r="J427" s="40">
        <v>4</v>
      </c>
      <c r="K427" s="40">
        <v>2</v>
      </c>
      <c r="L427" s="39">
        <v>42430</v>
      </c>
      <c r="M427" s="40">
        <v>5</v>
      </c>
    </row>
    <row r="428" spans="1:13">
      <c r="A428" s="37" t="s">
        <v>453</v>
      </c>
      <c r="B428" s="36">
        <v>42431</v>
      </c>
      <c r="C428" s="37" t="s">
        <v>12</v>
      </c>
      <c r="D428" s="37" t="s">
        <v>24</v>
      </c>
      <c r="E428" s="37" t="s">
        <v>18</v>
      </c>
      <c r="F428" s="37" t="s">
        <v>18</v>
      </c>
      <c r="G428" s="37" t="s">
        <v>26</v>
      </c>
      <c r="H428" s="38">
        <v>17.75165752589</v>
      </c>
      <c r="I428" s="37">
        <f>HOUR(DAta!$H428)*60+MINUTE(DAta!$H428)</f>
        <v>1082</v>
      </c>
      <c r="J428" s="37" t="s">
        <v>26</v>
      </c>
      <c r="K428" s="37">
        <v>2</v>
      </c>
      <c r="L428" s="36">
        <v>42431</v>
      </c>
      <c r="M428" s="37">
        <v>5</v>
      </c>
    </row>
    <row r="429" spans="1:13">
      <c r="A429" s="40" t="s">
        <v>454</v>
      </c>
      <c r="B429" s="39">
        <v>42432</v>
      </c>
      <c r="C429" s="40" t="s">
        <v>22</v>
      </c>
      <c r="D429" s="40" t="s">
        <v>33</v>
      </c>
      <c r="E429" s="40" t="s">
        <v>14</v>
      </c>
      <c r="F429" s="40" t="s">
        <v>14</v>
      </c>
      <c r="G429" s="40">
        <v>81</v>
      </c>
      <c r="H429" s="41">
        <v>17.7933241925567</v>
      </c>
      <c r="I429" s="37">
        <f>HOUR(DAta!$H429)*60+MINUTE(DAta!$H429)</f>
        <v>1142</v>
      </c>
      <c r="J429" s="40">
        <v>3</v>
      </c>
      <c r="K429" s="40">
        <v>2</v>
      </c>
      <c r="L429" s="39">
        <v>42432</v>
      </c>
      <c r="M429" s="40">
        <v>5</v>
      </c>
    </row>
    <row r="430" spans="1:13">
      <c r="A430" s="37" t="s">
        <v>455</v>
      </c>
      <c r="B430" s="36">
        <v>42433</v>
      </c>
      <c r="C430" s="37" t="s">
        <v>35</v>
      </c>
      <c r="D430" s="37" t="s">
        <v>17</v>
      </c>
      <c r="E430" s="37" t="s">
        <v>18</v>
      </c>
      <c r="F430" s="37" t="s">
        <v>18</v>
      </c>
      <c r="G430" s="37" t="s">
        <v>26</v>
      </c>
      <c r="H430" s="38">
        <v>17.834990859223399</v>
      </c>
      <c r="I430" s="37">
        <f>HOUR(DAta!$H430)*60+MINUTE(DAta!$H430)</f>
        <v>1202</v>
      </c>
      <c r="J430" s="37" t="s">
        <v>26</v>
      </c>
      <c r="K430" s="37">
        <v>2</v>
      </c>
      <c r="L430" s="36">
        <v>42433</v>
      </c>
      <c r="M430" s="37">
        <v>5</v>
      </c>
    </row>
    <row r="431" spans="1:13">
      <c r="A431" s="40" t="s">
        <v>456</v>
      </c>
      <c r="B431" s="39">
        <v>42434</v>
      </c>
      <c r="C431" s="40" t="s">
        <v>32</v>
      </c>
      <c r="D431" s="40" t="s">
        <v>33</v>
      </c>
      <c r="E431" s="40" t="s">
        <v>14</v>
      </c>
      <c r="F431" s="40" t="s">
        <v>14</v>
      </c>
      <c r="G431" s="40">
        <v>47</v>
      </c>
      <c r="H431" s="41">
        <v>17.87665752589</v>
      </c>
      <c r="I431" s="37">
        <f>HOUR(DAta!$H431)*60+MINUTE(DAta!$H431)</f>
        <v>1262</v>
      </c>
      <c r="J431" s="40">
        <v>5</v>
      </c>
      <c r="K431" s="40">
        <v>2</v>
      </c>
      <c r="L431" s="39">
        <v>42434</v>
      </c>
      <c r="M431" s="40">
        <v>5</v>
      </c>
    </row>
    <row r="432" spans="1:13">
      <c r="A432" s="37" t="s">
        <v>457</v>
      </c>
      <c r="B432" s="36">
        <v>42435</v>
      </c>
      <c r="C432" s="37" t="s">
        <v>35</v>
      </c>
      <c r="D432" s="37" t="s">
        <v>33</v>
      </c>
      <c r="E432" s="37" t="s">
        <v>14</v>
      </c>
      <c r="F432" s="37" t="s">
        <v>14</v>
      </c>
      <c r="G432" s="37">
        <v>57</v>
      </c>
      <c r="H432" s="38">
        <v>17.9183241925567</v>
      </c>
      <c r="I432" s="37">
        <f>HOUR(DAta!$H432)*60+MINUTE(DAta!$H432)</f>
        <v>1322</v>
      </c>
      <c r="J432" s="37">
        <v>4</v>
      </c>
      <c r="K432" s="37">
        <v>2</v>
      </c>
      <c r="L432" s="36">
        <v>42435</v>
      </c>
      <c r="M432" s="37">
        <v>5</v>
      </c>
    </row>
    <row r="433" spans="1:13">
      <c r="A433" s="40" t="s">
        <v>458</v>
      </c>
      <c r="B433" s="39">
        <v>42436</v>
      </c>
      <c r="C433" s="40" t="s">
        <v>16</v>
      </c>
      <c r="D433" s="40" t="s">
        <v>24</v>
      </c>
      <c r="E433" s="40" t="s">
        <v>18</v>
      </c>
      <c r="F433" s="40" t="s">
        <v>18</v>
      </c>
      <c r="G433" s="40" t="s">
        <v>26</v>
      </c>
      <c r="H433" s="41">
        <v>17.959990859223399</v>
      </c>
      <c r="I433" s="37">
        <f>HOUR(DAta!$H433)*60+MINUTE(DAta!$H433)</f>
        <v>1382</v>
      </c>
      <c r="J433" s="40" t="s">
        <v>26</v>
      </c>
      <c r="K433" s="40">
        <v>2</v>
      </c>
      <c r="L433" s="39">
        <v>42436</v>
      </c>
      <c r="M433" s="40">
        <v>5</v>
      </c>
    </row>
    <row r="434" spans="1:13">
      <c r="A434" s="37" t="s">
        <v>459</v>
      </c>
      <c r="B434" s="36">
        <v>42437</v>
      </c>
      <c r="C434" s="37" t="s">
        <v>35</v>
      </c>
      <c r="D434" s="37" t="s">
        <v>13</v>
      </c>
      <c r="E434" s="37" t="s">
        <v>14</v>
      </c>
      <c r="F434" s="37" t="s">
        <v>14</v>
      </c>
      <c r="G434" s="37">
        <v>104</v>
      </c>
      <c r="H434" s="38">
        <v>18.00165752589</v>
      </c>
      <c r="I434" s="37">
        <f>HOUR(DAta!$H434)*60+MINUTE(DAta!$H434)</f>
        <v>2</v>
      </c>
      <c r="J434" s="37">
        <v>4</v>
      </c>
      <c r="K434" s="37">
        <v>2</v>
      </c>
      <c r="L434" s="36">
        <v>42437</v>
      </c>
      <c r="M434" s="37">
        <v>5</v>
      </c>
    </row>
    <row r="435" spans="1:13">
      <c r="A435" s="40" t="s">
        <v>460</v>
      </c>
      <c r="B435" s="39">
        <v>42438</v>
      </c>
      <c r="C435" s="40" t="s">
        <v>16</v>
      </c>
      <c r="D435" s="40" t="s">
        <v>30</v>
      </c>
      <c r="E435" s="40" t="s">
        <v>14</v>
      </c>
      <c r="F435" s="40" t="s">
        <v>14</v>
      </c>
      <c r="G435" s="40">
        <v>16</v>
      </c>
      <c r="H435" s="41">
        <v>18.0433241925567</v>
      </c>
      <c r="I435" s="37">
        <f>HOUR(DAta!$H435)*60+MINUTE(DAta!$H435)</f>
        <v>62</v>
      </c>
      <c r="J435" s="40">
        <v>3</v>
      </c>
      <c r="K435" s="40">
        <v>2</v>
      </c>
      <c r="L435" s="39">
        <v>42438</v>
      </c>
      <c r="M435" s="40">
        <v>5</v>
      </c>
    </row>
    <row r="436" spans="1:13">
      <c r="A436" s="37" t="s">
        <v>461</v>
      </c>
      <c r="B436" s="36">
        <v>42439</v>
      </c>
      <c r="C436" s="37" t="s">
        <v>22</v>
      </c>
      <c r="D436" s="37" t="s">
        <v>33</v>
      </c>
      <c r="E436" s="37" t="s">
        <v>14</v>
      </c>
      <c r="F436" s="37" t="s">
        <v>14</v>
      </c>
      <c r="G436" s="37">
        <v>37</v>
      </c>
      <c r="H436" s="38">
        <v>18.084990859223399</v>
      </c>
      <c r="I436" s="37">
        <f>HOUR(DAta!$H436)*60+MINUTE(DAta!$H436)</f>
        <v>122</v>
      </c>
      <c r="J436" s="37">
        <v>4</v>
      </c>
      <c r="K436" s="37">
        <v>2</v>
      </c>
      <c r="L436" s="36">
        <v>42439</v>
      </c>
      <c r="M436" s="37">
        <v>5</v>
      </c>
    </row>
    <row r="437" spans="1:13">
      <c r="A437" s="40" t="s">
        <v>462</v>
      </c>
      <c r="B437" s="39">
        <v>42440</v>
      </c>
      <c r="C437" s="40" t="s">
        <v>12</v>
      </c>
      <c r="D437" s="40" t="s">
        <v>30</v>
      </c>
      <c r="E437" s="40" t="s">
        <v>18</v>
      </c>
      <c r="F437" s="40" t="s">
        <v>18</v>
      </c>
      <c r="G437" s="40" t="s">
        <v>26</v>
      </c>
      <c r="H437" s="41">
        <v>18.12665752589</v>
      </c>
      <c r="I437" s="37">
        <f>HOUR(DAta!$H437)*60+MINUTE(DAta!$H437)</f>
        <v>182</v>
      </c>
      <c r="J437" s="40" t="s">
        <v>26</v>
      </c>
      <c r="K437" s="40">
        <v>2</v>
      </c>
      <c r="L437" s="39">
        <v>42440</v>
      </c>
      <c r="M437" s="40">
        <v>5</v>
      </c>
    </row>
    <row r="438" spans="1:13">
      <c r="A438" s="37" t="s">
        <v>463</v>
      </c>
      <c r="B438" s="36">
        <v>42441</v>
      </c>
      <c r="C438" s="37" t="s">
        <v>20</v>
      </c>
      <c r="D438" s="37" t="s">
        <v>17</v>
      </c>
      <c r="E438" s="37" t="s">
        <v>14</v>
      </c>
      <c r="F438" s="37" t="s">
        <v>14</v>
      </c>
      <c r="G438" s="37">
        <v>61</v>
      </c>
      <c r="H438" s="38">
        <v>18.1683241925567</v>
      </c>
      <c r="I438" s="37">
        <f>HOUR(DAta!$H438)*60+MINUTE(DAta!$H438)</f>
        <v>242</v>
      </c>
      <c r="J438" s="37">
        <v>4</v>
      </c>
      <c r="K438" s="37">
        <v>2</v>
      </c>
      <c r="L438" s="36">
        <v>42441</v>
      </c>
      <c r="M438" s="37">
        <v>5</v>
      </c>
    </row>
    <row r="439" spans="1:13">
      <c r="A439" s="40" t="s">
        <v>464</v>
      </c>
      <c r="B439" s="39">
        <v>42442</v>
      </c>
      <c r="C439" s="40" t="s">
        <v>20</v>
      </c>
      <c r="D439" s="40" t="s">
        <v>30</v>
      </c>
      <c r="E439" s="40" t="s">
        <v>14</v>
      </c>
      <c r="F439" s="40" t="s">
        <v>18</v>
      </c>
      <c r="G439" s="40">
        <v>41</v>
      </c>
      <c r="H439" s="41">
        <v>18.209990859223399</v>
      </c>
      <c r="I439" s="37">
        <f>HOUR(DAta!$H439)*60+MINUTE(DAta!$H439)</f>
        <v>302</v>
      </c>
      <c r="J439" s="40">
        <v>4</v>
      </c>
      <c r="K439" s="40">
        <v>2</v>
      </c>
      <c r="L439" s="39">
        <v>42442</v>
      </c>
      <c r="M439" s="40">
        <v>5</v>
      </c>
    </row>
    <row r="440" spans="1:13">
      <c r="A440" s="37" t="s">
        <v>465</v>
      </c>
      <c r="B440" s="36">
        <v>42443</v>
      </c>
      <c r="C440" s="37" t="s">
        <v>12</v>
      </c>
      <c r="D440" s="37" t="s">
        <v>33</v>
      </c>
      <c r="E440" s="37" t="s">
        <v>14</v>
      </c>
      <c r="F440" s="37" t="s">
        <v>14</v>
      </c>
      <c r="G440" s="37">
        <v>40</v>
      </c>
      <c r="H440" s="38">
        <v>18.25165752589</v>
      </c>
      <c r="I440" s="37">
        <f>HOUR(DAta!$H440)*60+MINUTE(DAta!$H440)</f>
        <v>362</v>
      </c>
      <c r="J440" s="37">
        <v>4</v>
      </c>
      <c r="K440" s="37">
        <v>2</v>
      </c>
      <c r="L440" s="36">
        <v>42443</v>
      </c>
      <c r="M440" s="37">
        <v>5</v>
      </c>
    </row>
    <row r="441" spans="1:13">
      <c r="A441" s="40" t="s">
        <v>466</v>
      </c>
      <c r="B441" s="39">
        <v>42444</v>
      </c>
      <c r="C441" s="40" t="s">
        <v>12</v>
      </c>
      <c r="D441" s="40" t="s">
        <v>30</v>
      </c>
      <c r="E441" s="40" t="s">
        <v>14</v>
      </c>
      <c r="F441" s="40" t="s">
        <v>14</v>
      </c>
      <c r="G441" s="40">
        <v>55</v>
      </c>
      <c r="H441" s="41">
        <v>18.2933241925567</v>
      </c>
      <c r="I441" s="37">
        <f>HOUR(DAta!$H441)*60+MINUTE(DAta!$H441)</f>
        <v>422</v>
      </c>
      <c r="J441" s="40">
        <v>2</v>
      </c>
      <c r="K441" s="40">
        <v>2</v>
      </c>
      <c r="L441" s="39">
        <v>42444</v>
      </c>
      <c r="M441" s="40">
        <v>5</v>
      </c>
    </row>
    <row r="442" spans="1:13">
      <c r="A442" s="37" t="s">
        <v>467</v>
      </c>
      <c r="B442" s="36">
        <v>42445</v>
      </c>
      <c r="C442" s="37" t="s">
        <v>22</v>
      </c>
      <c r="D442" s="37" t="s">
        <v>30</v>
      </c>
      <c r="E442" s="37" t="s">
        <v>14</v>
      </c>
      <c r="F442" s="37" t="s">
        <v>14</v>
      </c>
      <c r="G442" s="37">
        <v>92</v>
      </c>
      <c r="H442" s="38">
        <v>18.334990859223399</v>
      </c>
      <c r="I442" s="37">
        <f>HOUR(DAta!$H442)*60+MINUTE(DAta!$H442)</f>
        <v>482</v>
      </c>
      <c r="J442" s="37">
        <v>3</v>
      </c>
      <c r="K442" s="37">
        <v>2</v>
      </c>
      <c r="L442" s="36">
        <v>42445</v>
      </c>
      <c r="M442" s="37">
        <v>5</v>
      </c>
    </row>
    <row r="443" spans="1:13">
      <c r="A443" s="40" t="s">
        <v>468</v>
      </c>
      <c r="B443" s="39">
        <v>42446</v>
      </c>
      <c r="C443" s="40" t="s">
        <v>48</v>
      </c>
      <c r="D443" s="40" t="s">
        <v>13</v>
      </c>
      <c r="E443" s="40" t="s">
        <v>14</v>
      </c>
      <c r="F443" s="40" t="s">
        <v>14</v>
      </c>
      <c r="G443" s="40">
        <v>118</v>
      </c>
      <c r="H443" s="41">
        <v>18.37665752589</v>
      </c>
      <c r="I443" s="37">
        <f>HOUR(DAta!$H443)*60+MINUTE(DAta!$H443)</f>
        <v>542</v>
      </c>
      <c r="J443" s="40">
        <v>5</v>
      </c>
      <c r="K443" s="40">
        <v>2</v>
      </c>
      <c r="L443" s="39">
        <v>42446</v>
      </c>
      <c r="M443" s="40">
        <v>5</v>
      </c>
    </row>
    <row r="444" spans="1:13">
      <c r="A444" s="37" t="s">
        <v>469</v>
      </c>
      <c r="B444" s="36">
        <v>42447</v>
      </c>
      <c r="C444" s="37" t="s">
        <v>48</v>
      </c>
      <c r="D444" s="37" t="s">
        <v>33</v>
      </c>
      <c r="E444" s="37" t="s">
        <v>14</v>
      </c>
      <c r="F444" s="37" t="s">
        <v>14</v>
      </c>
      <c r="G444" s="37">
        <v>82</v>
      </c>
      <c r="H444" s="38">
        <v>18.4183241925567</v>
      </c>
      <c r="I444" s="37">
        <f>HOUR(DAta!$H444)*60+MINUTE(DAta!$H444)</f>
        <v>602</v>
      </c>
      <c r="J444" s="37">
        <v>3</v>
      </c>
      <c r="K444" s="37">
        <v>2</v>
      </c>
      <c r="L444" s="36">
        <v>42447</v>
      </c>
      <c r="M444" s="37">
        <v>5</v>
      </c>
    </row>
    <row r="445" spans="1:13">
      <c r="A445" s="40" t="s">
        <v>470</v>
      </c>
      <c r="B445" s="39">
        <v>42448</v>
      </c>
      <c r="C445" s="40" t="s">
        <v>48</v>
      </c>
      <c r="D445" s="40" t="s">
        <v>33</v>
      </c>
      <c r="E445" s="40" t="s">
        <v>14</v>
      </c>
      <c r="F445" s="40" t="s">
        <v>14</v>
      </c>
      <c r="G445" s="40">
        <v>83</v>
      </c>
      <c r="H445" s="41">
        <v>18.459990859223399</v>
      </c>
      <c r="I445" s="37">
        <f>HOUR(DAta!$H445)*60+MINUTE(DAta!$H445)</f>
        <v>662</v>
      </c>
      <c r="J445" s="40">
        <v>3</v>
      </c>
      <c r="K445" s="40">
        <v>2</v>
      </c>
      <c r="L445" s="39">
        <v>42448</v>
      </c>
      <c r="M445" s="40">
        <v>5</v>
      </c>
    </row>
    <row r="446" spans="1:13">
      <c r="A446" s="37" t="s">
        <v>471</v>
      </c>
      <c r="B446" s="36">
        <v>42449</v>
      </c>
      <c r="C446" s="37" t="s">
        <v>32</v>
      </c>
      <c r="D446" s="37" t="s">
        <v>24</v>
      </c>
      <c r="E446" s="37" t="s">
        <v>14</v>
      </c>
      <c r="F446" s="37" t="s">
        <v>14</v>
      </c>
      <c r="G446" s="37">
        <v>78</v>
      </c>
      <c r="H446" s="38">
        <v>18.50165752589</v>
      </c>
      <c r="I446" s="37">
        <f>HOUR(DAta!$H446)*60+MINUTE(DAta!$H446)</f>
        <v>722</v>
      </c>
      <c r="J446" s="37">
        <v>2</v>
      </c>
      <c r="K446" s="37">
        <v>2</v>
      </c>
      <c r="L446" s="36">
        <v>42449</v>
      </c>
      <c r="M446" s="37">
        <v>5</v>
      </c>
    </row>
    <row r="447" spans="1:13">
      <c r="A447" s="40" t="s">
        <v>472</v>
      </c>
      <c r="B447" s="39">
        <v>42450</v>
      </c>
      <c r="C447" s="40" t="s">
        <v>12</v>
      </c>
      <c r="D447" s="40" t="s">
        <v>24</v>
      </c>
      <c r="E447" s="40" t="s">
        <v>14</v>
      </c>
      <c r="F447" s="40" t="s">
        <v>18</v>
      </c>
      <c r="G447" s="40">
        <v>111</v>
      </c>
      <c r="H447" s="41">
        <v>18.5433241925567</v>
      </c>
      <c r="I447" s="37">
        <f>HOUR(DAta!$H447)*60+MINUTE(DAta!$H447)</f>
        <v>782</v>
      </c>
      <c r="J447" s="40">
        <v>5</v>
      </c>
      <c r="K447" s="40">
        <v>2</v>
      </c>
      <c r="L447" s="39">
        <v>42450</v>
      </c>
      <c r="M447" s="40">
        <v>5</v>
      </c>
    </row>
    <row r="448" spans="1:13">
      <c r="A448" s="37" t="s">
        <v>473</v>
      </c>
      <c r="B448" s="36">
        <v>42451</v>
      </c>
      <c r="C448" s="37" t="s">
        <v>32</v>
      </c>
      <c r="D448" s="37" t="s">
        <v>13</v>
      </c>
      <c r="E448" s="37" t="s">
        <v>14</v>
      </c>
      <c r="F448" s="37" t="s">
        <v>14</v>
      </c>
      <c r="G448" s="37">
        <v>107</v>
      </c>
      <c r="H448" s="38">
        <v>18.584990859223399</v>
      </c>
      <c r="I448" s="37">
        <f>HOUR(DAta!$H448)*60+MINUTE(DAta!$H448)</f>
        <v>842</v>
      </c>
      <c r="J448" s="37">
        <v>4</v>
      </c>
      <c r="K448" s="37">
        <v>2</v>
      </c>
      <c r="L448" s="36">
        <v>42451</v>
      </c>
      <c r="M448" s="37">
        <v>6</v>
      </c>
    </row>
    <row r="449" spans="1:13">
      <c r="A449" s="40" t="s">
        <v>474</v>
      </c>
      <c r="B449" s="39">
        <v>42452</v>
      </c>
      <c r="C449" s="40" t="s">
        <v>39</v>
      </c>
      <c r="D449" s="40" t="s">
        <v>33</v>
      </c>
      <c r="E449" s="40" t="s">
        <v>14</v>
      </c>
      <c r="F449" s="40" t="s">
        <v>14</v>
      </c>
      <c r="G449" s="40">
        <v>108</v>
      </c>
      <c r="H449" s="41">
        <v>18.62665752589</v>
      </c>
      <c r="I449" s="37">
        <f>HOUR(DAta!$H449)*60+MINUTE(DAta!$H449)</f>
        <v>902</v>
      </c>
      <c r="J449" s="40">
        <v>2</v>
      </c>
      <c r="K449" s="40">
        <v>2</v>
      </c>
      <c r="L449" s="39">
        <v>42452</v>
      </c>
      <c r="M449" s="40">
        <v>6</v>
      </c>
    </row>
    <row r="450" spans="1:13">
      <c r="A450" s="37" t="s">
        <v>475</v>
      </c>
      <c r="B450" s="36">
        <v>42453</v>
      </c>
      <c r="C450" s="37" t="s">
        <v>22</v>
      </c>
      <c r="D450" s="37" t="s">
        <v>24</v>
      </c>
      <c r="E450" s="37" t="s">
        <v>14</v>
      </c>
      <c r="F450" s="37" t="s">
        <v>14</v>
      </c>
      <c r="G450" s="37">
        <v>97</v>
      </c>
      <c r="H450" s="38">
        <v>18.6683241925567</v>
      </c>
      <c r="I450" s="37">
        <f>HOUR(DAta!$H450)*60+MINUTE(DAta!$H450)</f>
        <v>962</v>
      </c>
      <c r="J450" s="37">
        <v>5</v>
      </c>
      <c r="K450" s="37">
        <v>2</v>
      </c>
      <c r="L450" s="36">
        <v>42453</v>
      </c>
      <c r="M450" s="37">
        <v>6</v>
      </c>
    </row>
    <row r="451" spans="1:13">
      <c r="A451" s="40" t="s">
        <v>476</v>
      </c>
      <c r="B451" s="39">
        <v>42454</v>
      </c>
      <c r="C451" s="40" t="s">
        <v>48</v>
      </c>
      <c r="D451" s="40" t="s">
        <v>33</v>
      </c>
      <c r="E451" s="40" t="s">
        <v>14</v>
      </c>
      <c r="F451" s="40" t="s">
        <v>14</v>
      </c>
      <c r="G451" s="40">
        <v>31</v>
      </c>
      <c r="H451" s="41">
        <v>18.709990859223399</v>
      </c>
      <c r="I451" s="37">
        <f>HOUR(DAta!$H451)*60+MINUTE(DAta!$H451)</f>
        <v>1022</v>
      </c>
      <c r="J451" s="40">
        <v>5</v>
      </c>
      <c r="K451" s="40">
        <v>2</v>
      </c>
      <c r="L451" s="39">
        <v>42454</v>
      </c>
      <c r="M451" s="40">
        <v>6</v>
      </c>
    </row>
    <row r="452" spans="1:13">
      <c r="A452" s="37" t="s">
        <v>477</v>
      </c>
      <c r="B452" s="36">
        <v>42455</v>
      </c>
      <c r="C452" s="37" t="s">
        <v>39</v>
      </c>
      <c r="D452" s="37" t="s">
        <v>24</v>
      </c>
      <c r="E452" s="37" t="s">
        <v>14</v>
      </c>
      <c r="F452" s="37" t="s">
        <v>14</v>
      </c>
      <c r="G452" s="37">
        <v>20</v>
      </c>
      <c r="H452" s="38">
        <v>18.75165752589</v>
      </c>
      <c r="I452" s="37">
        <f>HOUR(DAta!$H452)*60+MINUTE(DAta!$H452)</f>
        <v>1082</v>
      </c>
      <c r="J452" s="37">
        <v>4</v>
      </c>
      <c r="K452" s="37">
        <v>2</v>
      </c>
      <c r="L452" s="36">
        <v>42455</v>
      </c>
      <c r="M452" s="37">
        <v>6</v>
      </c>
    </row>
    <row r="453" spans="1:13">
      <c r="A453" s="40" t="s">
        <v>478</v>
      </c>
      <c r="B453" s="39">
        <v>42456</v>
      </c>
      <c r="C453" s="40" t="s">
        <v>32</v>
      </c>
      <c r="D453" s="40" t="s">
        <v>30</v>
      </c>
      <c r="E453" s="40" t="s">
        <v>14</v>
      </c>
      <c r="F453" s="40" t="s">
        <v>14</v>
      </c>
      <c r="G453" s="40">
        <v>110</v>
      </c>
      <c r="H453" s="41">
        <v>18.7933241925567</v>
      </c>
      <c r="I453" s="37">
        <f>HOUR(DAta!$H453)*60+MINUTE(DAta!$H453)</f>
        <v>1142</v>
      </c>
      <c r="J453" s="40">
        <v>3</v>
      </c>
      <c r="K453" s="40">
        <v>2</v>
      </c>
      <c r="L453" s="39">
        <v>42456</v>
      </c>
      <c r="M453" s="40">
        <v>6</v>
      </c>
    </row>
    <row r="454" spans="1:13">
      <c r="A454" s="37" t="s">
        <v>479</v>
      </c>
      <c r="B454" s="36">
        <v>42457</v>
      </c>
      <c r="C454" s="37" t="s">
        <v>48</v>
      </c>
      <c r="D454" s="37" t="s">
        <v>17</v>
      </c>
      <c r="E454" s="37" t="s">
        <v>14</v>
      </c>
      <c r="F454" s="37" t="s">
        <v>14</v>
      </c>
      <c r="G454" s="37">
        <v>86</v>
      </c>
      <c r="H454" s="38">
        <v>18.834990859223399</v>
      </c>
      <c r="I454" s="37">
        <f>HOUR(DAta!$H454)*60+MINUTE(DAta!$H454)</f>
        <v>1202</v>
      </c>
      <c r="J454" s="37">
        <v>5</v>
      </c>
      <c r="K454" s="37">
        <v>2</v>
      </c>
      <c r="L454" s="36">
        <v>42457</v>
      </c>
      <c r="M454" s="37">
        <v>6</v>
      </c>
    </row>
    <row r="455" spans="1:13">
      <c r="A455" s="40" t="s">
        <v>480</v>
      </c>
      <c r="B455" s="39">
        <v>42458</v>
      </c>
      <c r="C455" s="40" t="s">
        <v>16</v>
      </c>
      <c r="D455" s="40" t="s">
        <v>33</v>
      </c>
      <c r="E455" s="40" t="s">
        <v>14</v>
      </c>
      <c r="F455" s="40" t="s">
        <v>14</v>
      </c>
      <c r="G455" s="40">
        <v>77</v>
      </c>
      <c r="H455" s="41">
        <v>18.87665752589</v>
      </c>
      <c r="I455" s="37">
        <f>HOUR(DAta!$H455)*60+MINUTE(DAta!$H455)</f>
        <v>1262</v>
      </c>
      <c r="J455" s="40">
        <v>4</v>
      </c>
      <c r="K455" s="40">
        <v>2</v>
      </c>
      <c r="L455" s="39">
        <v>42458</v>
      </c>
      <c r="M455" s="40">
        <v>6</v>
      </c>
    </row>
    <row r="456" spans="1:13">
      <c r="A456" s="37" t="s">
        <v>481</v>
      </c>
      <c r="B456" s="36">
        <v>42459</v>
      </c>
      <c r="C456" s="37" t="s">
        <v>12</v>
      </c>
      <c r="D456" s="37" t="s">
        <v>33</v>
      </c>
      <c r="E456" s="37" t="s">
        <v>14</v>
      </c>
      <c r="F456" s="37" t="s">
        <v>14</v>
      </c>
      <c r="G456" s="37">
        <v>119</v>
      </c>
      <c r="H456" s="38">
        <v>18.9183241925567</v>
      </c>
      <c r="I456" s="37">
        <f>HOUR(DAta!$H456)*60+MINUTE(DAta!$H456)</f>
        <v>1322</v>
      </c>
      <c r="J456" s="37">
        <v>3</v>
      </c>
      <c r="K456" s="37">
        <v>2</v>
      </c>
      <c r="L456" s="36">
        <v>42459</v>
      </c>
      <c r="M456" s="37">
        <v>6</v>
      </c>
    </row>
    <row r="457" spans="1:13">
      <c r="A457" s="40" t="s">
        <v>482</v>
      </c>
      <c r="B457" s="39">
        <v>42460</v>
      </c>
      <c r="C457" s="40" t="s">
        <v>39</v>
      </c>
      <c r="D457" s="40" t="s">
        <v>30</v>
      </c>
      <c r="E457" s="40" t="s">
        <v>18</v>
      </c>
      <c r="F457" s="40" t="s">
        <v>18</v>
      </c>
      <c r="G457" s="40" t="s">
        <v>26</v>
      </c>
      <c r="H457" s="41">
        <v>18.959990859223399</v>
      </c>
      <c r="I457" s="37">
        <f>HOUR(DAta!$H457)*60+MINUTE(DAta!$H457)</f>
        <v>1382</v>
      </c>
      <c r="J457" s="40" t="s">
        <v>26</v>
      </c>
      <c r="K457" s="40">
        <v>2</v>
      </c>
      <c r="L457" s="39">
        <v>42460</v>
      </c>
      <c r="M457" s="40">
        <v>6</v>
      </c>
    </row>
    <row r="458" spans="1:13">
      <c r="A458" s="37" t="s">
        <v>483</v>
      </c>
      <c r="B458" s="36">
        <v>42461</v>
      </c>
      <c r="C458" s="37" t="s">
        <v>32</v>
      </c>
      <c r="D458" s="37" t="s">
        <v>17</v>
      </c>
      <c r="E458" s="37" t="s">
        <v>14</v>
      </c>
      <c r="F458" s="37" t="s">
        <v>14</v>
      </c>
      <c r="G458" s="37">
        <v>13</v>
      </c>
      <c r="H458" s="38">
        <v>19.00165752589</v>
      </c>
      <c r="I458" s="37">
        <f>HOUR(DAta!$H458)*60+MINUTE(DAta!$H458)</f>
        <v>2</v>
      </c>
      <c r="J458" s="37">
        <v>3</v>
      </c>
      <c r="K458" s="37">
        <v>2</v>
      </c>
      <c r="L458" s="36">
        <v>42461</v>
      </c>
      <c r="M458" s="37">
        <v>6</v>
      </c>
    </row>
    <row r="459" spans="1:13">
      <c r="A459" s="40" t="s">
        <v>484</v>
      </c>
      <c r="B459" s="39">
        <v>42462</v>
      </c>
      <c r="C459" s="40" t="s">
        <v>20</v>
      </c>
      <c r="D459" s="40" t="s">
        <v>24</v>
      </c>
      <c r="E459" s="40" t="s">
        <v>14</v>
      </c>
      <c r="F459" s="40" t="s">
        <v>14</v>
      </c>
      <c r="G459" s="40">
        <v>106</v>
      </c>
      <c r="H459" s="41">
        <v>19.0433241925567</v>
      </c>
      <c r="I459" s="37">
        <f>HOUR(DAta!$H459)*60+MINUTE(DAta!$H459)</f>
        <v>62</v>
      </c>
      <c r="J459" s="40">
        <v>5</v>
      </c>
      <c r="K459" s="40">
        <v>2</v>
      </c>
      <c r="L459" s="39">
        <v>42462</v>
      </c>
      <c r="M459" s="40">
        <v>6</v>
      </c>
    </row>
    <row r="460" spans="1:13">
      <c r="A460" s="37" t="s">
        <v>485</v>
      </c>
      <c r="B460" s="36">
        <v>42463</v>
      </c>
      <c r="C460" s="37" t="s">
        <v>35</v>
      </c>
      <c r="D460" s="37" t="s">
        <v>24</v>
      </c>
      <c r="E460" s="37" t="s">
        <v>14</v>
      </c>
      <c r="F460" s="37" t="s">
        <v>14</v>
      </c>
      <c r="G460" s="37">
        <v>35</v>
      </c>
      <c r="H460" s="38">
        <v>19.084990859223399</v>
      </c>
      <c r="I460" s="37">
        <f>HOUR(DAta!$H460)*60+MINUTE(DAta!$H460)</f>
        <v>122</v>
      </c>
      <c r="J460" s="37">
        <v>3</v>
      </c>
      <c r="K460" s="37">
        <v>2</v>
      </c>
      <c r="L460" s="36">
        <v>42463</v>
      </c>
      <c r="M460" s="37">
        <v>6</v>
      </c>
    </row>
    <row r="461" spans="1:13">
      <c r="A461" s="40" t="s">
        <v>486</v>
      </c>
      <c r="B461" s="39">
        <v>42464</v>
      </c>
      <c r="C461" s="40" t="s">
        <v>39</v>
      </c>
      <c r="D461" s="40" t="s">
        <v>13</v>
      </c>
      <c r="E461" s="40" t="s">
        <v>14</v>
      </c>
      <c r="F461" s="40" t="s">
        <v>18</v>
      </c>
      <c r="G461" s="40">
        <v>46</v>
      </c>
      <c r="H461" s="41">
        <v>19.12665752589</v>
      </c>
      <c r="I461" s="37">
        <f>HOUR(DAta!$H461)*60+MINUTE(DAta!$H461)</f>
        <v>182</v>
      </c>
      <c r="J461" s="40">
        <v>3</v>
      </c>
      <c r="K461" s="40">
        <v>2</v>
      </c>
      <c r="L461" s="39">
        <v>42464</v>
      </c>
      <c r="M461" s="40">
        <v>6</v>
      </c>
    </row>
    <row r="462" spans="1:13">
      <c r="A462" s="37" t="s">
        <v>487</v>
      </c>
      <c r="B462" s="36">
        <v>42465</v>
      </c>
      <c r="C462" s="37" t="s">
        <v>20</v>
      </c>
      <c r="D462" s="37" t="s">
        <v>30</v>
      </c>
      <c r="E462" s="37" t="s">
        <v>14</v>
      </c>
      <c r="F462" s="37" t="s">
        <v>18</v>
      </c>
      <c r="G462" s="37">
        <v>24</v>
      </c>
      <c r="H462" s="38">
        <v>19.1683241925567</v>
      </c>
      <c r="I462" s="37">
        <f>HOUR(DAta!$H462)*60+MINUTE(DAta!$H462)</f>
        <v>242</v>
      </c>
      <c r="J462" s="37">
        <v>3</v>
      </c>
      <c r="K462" s="37">
        <v>2</v>
      </c>
      <c r="L462" s="36">
        <v>42465</v>
      </c>
      <c r="M462" s="37">
        <v>6</v>
      </c>
    </row>
    <row r="463" spans="1:13">
      <c r="A463" s="40" t="s">
        <v>488</v>
      </c>
      <c r="B463" s="39">
        <v>42466</v>
      </c>
      <c r="C463" s="40" t="s">
        <v>20</v>
      </c>
      <c r="D463" s="40" t="s">
        <v>33</v>
      </c>
      <c r="E463" s="40" t="s">
        <v>14</v>
      </c>
      <c r="F463" s="40" t="s">
        <v>14</v>
      </c>
      <c r="G463" s="40">
        <v>88</v>
      </c>
      <c r="H463" s="41">
        <v>19.209990859223399</v>
      </c>
      <c r="I463" s="37">
        <f>HOUR(DAta!$H463)*60+MINUTE(DAta!$H463)</f>
        <v>302</v>
      </c>
      <c r="J463" s="40">
        <v>5</v>
      </c>
      <c r="K463" s="40">
        <v>2</v>
      </c>
      <c r="L463" s="39">
        <v>42466</v>
      </c>
      <c r="M463" s="40">
        <v>6</v>
      </c>
    </row>
    <row r="464" spans="1:13">
      <c r="A464" s="37" t="s">
        <v>489</v>
      </c>
      <c r="B464" s="36">
        <v>42467</v>
      </c>
      <c r="C464" s="37" t="s">
        <v>35</v>
      </c>
      <c r="D464" s="37" t="s">
        <v>30</v>
      </c>
      <c r="E464" s="37" t="s">
        <v>14</v>
      </c>
      <c r="F464" s="37" t="s">
        <v>14</v>
      </c>
      <c r="G464" s="37">
        <v>81</v>
      </c>
      <c r="H464" s="38">
        <v>19.25165752589</v>
      </c>
      <c r="I464" s="37">
        <f>HOUR(DAta!$H464)*60+MINUTE(DAta!$H464)</f>
        <v>362</v>
      </c>
      <c r="J464" s="37">
        <v>3</v>
      </c>
      <c r="K464" s="37">
        <v>2</v>
      </c>
      <c r="L464" s="36">
        <v>42467</v>
      </c>
      <c r="M464" s="37">
        <v>6</v>
      </c>
    </row>
    <row r="465" spans="1:13">
      <c r="A465" s="40" t="s">
        <v>490</v>
      </c>
      <c r="B465" s="39">
        <v>42468</v>
      </c>
      <c r="C465" s="40" t="s">
        <v>32</v>
      </c>
      <c r="D465" s="40" t="s">
        <v>24</v>
      </c>
      <c r="E465" s="40" t="s">
        <v>14</v>
      </c>
      <c r="F465" s="40" t="s">
        <v>14</v>
      </c>
      <c r="G465" s="40">
        <v>96</v>
      </c>
      <c r="H465" s="41">
        <v>19.2933241925567</v>
      </c>
      <c r="I465" s="37">
        <f>HOUR(DAta!$H465)*60+MINUTE(DAta!$H465)</f>
        <v>422</v>
      </c>
      <c r="J465" s="40">
        <v>3</v>
      </c>
      <c r="K465" s="40">
        <v>2</v>
      </c>
      <c r="L465" s="39">
        <v>42468</v>
      </c>
      <c r="M465" s="40">
        <v>6</v>
      </c>
    </row>
    <row r="466" spans="1:13">
      <c r="A466" s="37" t="s">
        <v>491</v>
      </c>
      <c r="B466" s="36">
        <v>42469</v>
      </c>
      <c r="C466" s="37" t="s">
        <v>16</v>
      </c>
      <c r="D466" s="37" t="s">
        <v>30</v>
      </c>
      <c r="E466" s="37" t="s">
        <v>14</v>
      </c>
      <c r="F466" s="37" t="s">
        <v>14</v>
      </c>
      <c r="G466" s="37">
        <v>46</v>
      </c>
      <c r="H466" s="38">
        <v>19.334990859223399</v>
      </c>
      <c r="I466" s="37">
        <f>HOUR(DAta!$H466)*60+MINUTE(DAta!$H466)</f>
        <v>482</v>
      </c>
      <c r="J466" s="37">
        <v>3</v>
      </c>
      <c r="K466" s="37">
        <v>2</v>
      </c>
      <c r="L466" s="36">
        <v>42469</v>
      </c>
      <c r="M466" s="37">
        <v>6</v>
      </c>
    </row>
    <row r="467" spans="1:13">
      <c r="A467" s="40" t="s">
        <v>492</v>
      </c>
      <c r="B467" s="39">
        <v>42470</v>
      </c>
      <c r="C467" s="40" t="s">
        <v>48</v>
      </c>
      <c r="D467" s="40" t="s">
        <v>13</v>
      </c>
      <c r="E467" s="40" t="s">
        <v>14</v>
      </c>
      <c r="F467" s="40" t="s">
        <v>14</v>
      </c>
      <c r="G467" s="40">
        <v>25</v>
      </c>
      <c r="H467" s="41">
        <v>19.37665752589</v>
      </c>
      <c r="I467" s="37">
        <f>HOUR(DAta!$H467)*60+MINUTE(DAta!$H467)</f>
        <v>542</v>
      </c>
      <c r="J467" s="40">
        <v>4</v>
      </c>
      <c r="K467" s="40">
        <v>2</v>
      </c>
      <c r="L467" s="39">
        <v>42470</v>
      </c>
      <c r="M467" s="40">
        <v>6</v>
      </c>
    </row>
    <row r="468" spans="1:13">
      <c r="A468" s="37" t="s">
        <v>493</v>
      </c>
      <c r="B468" s="36">
        <v>42471</v>
      </c>
      <c r="C468" s="37" t="s">
        <v>20</v>
      </c>
      <c r="D468" s="37" t="s">
        <v>30</v>
      </c>
      <c r="E468" s="37" t="s">
        <v>14</v>
      </c>
      <c r="F468" s="37" t="s">
        <v>14</v>
      </c>
      <c r="G468" s="37">
        <v>81</v>
      </c>
      <c r="H468" s="38">
        <v>19.4183241925567</v>
      </c>
      <c r="I468" s="37">
        <f>HOUR(DAta!$H468)*60+MINUTE(DAta!$H468)</f>
        <v>602</v>
      </c>
      <c r="J468" s="37">
        <v>4</v>
      </c>
      <c r="K468" s="37">
        <v>2</v>
      </c>
      <c r="L468" s="36">
        <v>42471</v>
      </c>
      <c r="M468" s="37">
        <v>6</v>
      </c>
    </row>
    <row r="469" spans="1:13">
      <c r="A469" s="40" t="s">
        <v>494</v>
      </c>
      <c r="B469" s="39">
        <v>42472</v>
      </c>
      <c r="C469" s="40" t="s">
        <v>48</v>
      </c>
      <c r="D469" s="40" t="s">
        <v>24</v>
      </c>
      <c r="E469" s="40" t="s">
        <v>18</v>
      </c>
      <c r="F469" s="40" t="s">
        <v>18</v>
      </c>
      <c r="G469" s="40" t="s">
        <v>26</v>
      </c>
      <c r="H469" s="41">
        <v>19.459990859223399</v>
      </c>
      <c r="I469" s="37">
        <f>HOUR(DAta!$H469)*60+MINUTE(DAta!$H469)</f>
        <v>662</v>
      </c>
      <c r="J469" s="40" t="s">
        <v>26</v>
      </c>
      <c r="K469" s="40">
        <v>2</v>
      </c>
      <c r="L469" s="39">
        <v>42472</v>
      </c>
      <c r="M469" s="40">
        <v>6</v>
      </c>
    </row>
    <row r="470" spans="1:13">
      <c r="A470" s="37" t="s">
        <v>495</v>
      </c>
      <c r="B470" s="36">
        <v>42473</v>
      </c>
      <c r="C470" s="37" t="s">
        <v>48</v>
      </c>
      <c r="D470" s="37" t="s">
        <v>17</v>
      </c>
      <c r="E470" s="37" t="s">
        <v>14</v>
      </c>
      <c r="F470" s="37" t="s">
        <v>14</v>
      </c>
      <c r="G470" s="37">
        <v>97</v>
      </c>
      <c r="H470" s="38">
        <v>19.50165752589</v>
      </c>
      <c r="I470" s="37">
        <f>HOUR(DAta!$H470)*60+MINUTE(DAta!$H470)</f>
        <v>722</v>
      </c>
      <c r="J470" s="37">
        <v>1</v>
      </c>
      <c r="K470" s="37">
        <v>2</v>
      </c>
      <c r="L470" s="36">
        <v>42473</v>
      </c>
      <c r="M470" s="37">
        <v>6</v>
      </c>
    </row>
    <row r="471" spans="1:13">
      <c r="A471" s="40" t="s">
        <v>496</v>
      </c>
      <c r="B471" s="39">
        <v>42474</v>
      </c>
      <c r="C471" s="40" t="s">
        <v>39</v>
      </c>
      <c r="D471" s="40" t="s">
        <v>17</v>
      </c>
      <c r="E471" s="40" t="s">
        <v>14</v>
      </c>
      <c r="F471" s="40" t="s">
        <v>14</v>
      </c>
      <c r="G471" s="40">
        <v>116</v>
      </c>
      <c r="H471" s="41">
        <v>19.5433241925567</v>
      </c>
      <c r="I471" s="37">
        <f>HOUR(DAta!$H471)*60+MINUTE(DAta!$H471)</f>
        <v>782</v>
      </c>
      <c r="J471" s="40">
        <v>5</v>
      </c>
      <c r="K471" s="40">
        <v>2</v>
      </c>
      <c r="L471" s="39">
        <v>42474</v>
      </c>
      <c r="M471" s="40">
        <v>6</v>
      </c>
    </row>
    <row r="472" spans="1:13">
      <c r="A472" s="37" t="s">
        <v>497</v>
      </c>
      <c r="B472" s="36">
        <v>42475</v>
      </c>
      <c r="C472" s="37" t="s">
        <v>35</v>
      </c>
      <c r="D472" s="37" t="s">
        <v>24</v>
      </c>
      <c r="E472" s="37" t="s">
        <v>18</v>
      </c>
      <c r="F472" s="37" t="s">
        <v>18</v>
      </c>
      <c r="G472" s="37" t="s">
        <v>26</v>
      </c>
      <c r="H472" s="38">
        <v>19.584990859223399</v>
      </c>
      <c r="I472" s="37">
        <f>HOUR(DAta!$H472)*60+MINUTE(DAta!$H472)</f>
        <v>842</v>
      </c>
      <c r="J472" s="37" t="s">
        <v>26</v>
      </c>
      <c r="K472" s="37">
        <v>2</v>
      </c>
      <c r="L472" s="36">
        <v>42475</v>
      </c>
      <c r="M472" s="37">
        <v>6</v>
      </c>
    </row>
    <row r="473" spans="1:13">
      <c r="A473" s="40" t="s">
        <v>498</v>
      </c>
      <c r="B473" s="39">
        <v>42476</v>
      </c>
      <c r="C473" s="40" t="s">
        <v>48</v>
      </c>
      <c r="D473" s="40" t="s">
        <v>30</v>
      </c>
      <c r="E473" s="40" t="s">
        <v>18</v>
      </c>
      <c r="F473" s="40" t="s">
        <v>18</v>
      </c>
      <c r="G473" s="40" t="s">
        <v>26</v>
      </c>
      <c r="H473" s="41">
        <v>19.62665752589</v>
      </c>
      <c r="I473" s="37">
        <f>HOUR(DAta!$H473)*60+MINUTE(DAta!$H473)</f>
        <v>902</v>
      </c>
      <c r="J473" s="40" t="s">
        <v>26</v>
      </c>
      <c r="K473" s="40">
        <v>2</v>
      </c>
      <c r="L473" s="39">
        <v>42476</v>
      </c>
      <c r="M473" s="40">
        <v>6</v>
      </c>
    </row>
    <row r="474" spans="1:13">
      <c r="A474" s="37" t="s">
        <v>499</v>
      </c>
      <c r="B474" s="36">
        <v>42477</v>
      </c>
      <c r="C474" s="37" t="s">
        <v>16</v>
      </c>
      <c r="D474" s="37" t="s">
        <v>24</v>
      </c>
      <c r="E474" s="37" t="s">
        <v>14</v>
      </c>
      <c r="F474" s="37" t="s">
        <v>14</v>
      </c>
      <c r="G474" s="37">
        <v>87</v>
      </c>
      <c r="H474" s="38">
        <v>19.6683241925567</v>
      </c>
      <c r="I474" s="37">
        <f>HOUR(DAta!$H474)*60+MINUTE(DAta!$H474)</f>
        <v>962</v>
      </c>
      <c r="J474" s="37">
        <v>5</v>
      </c>
      <c r="K474" s="37">
        <v>2</v>
      </c>
      <c r="L474" s="36">
        <v>42477</v>
      </c>
      <c r="M474" s="37">
        <v>6</v>
      </c>
    </row>
    <row r="475" spans="1:13">
      <c r="A475" s="40" t="s">
        <v>500</v>
      </c>
      <c r="B475" s="39">
        <v>42478</v>
      </c>
      <c r="C475" s="40" t="s">
        <v>48</v>
      </c>
      <c r="D475" s="40" t="s">
        <v>17</v>
      </c>
      <c r="E475" s="40" t="s">
        <v>14</v>
      </c>
      <c r="F475" s="40" t="s">
        <v>14</v>
      </c>
      <c r="G475" s="40">
        <v>43</v>
      </c>
      <c r="H475" s="41">
        <v>19.709990859223399</v>
      </c>
      <c r="I475" s="37">
        <f>HOUR(DAta!$H475)*60+MINUTE(DAta!$H475)</f>
        <v>1022</v>
      </c>
      <c r="J475" s="40">
        <v>4</v>
      </c>
      <c r="K475" s="40">
        <v>2</v>
      </c>
      <c r="L475" s="39">
        <v>42478</v>
      </c>
      <c r="M475" s="40">
        <v>6</v>
      </c>
    </row>
    <row r="476" spans="1:13">
      <c r="A476" s="37" t="s">
        <v>501</v>
      </c>
      <c r="B476" s="36">
        <v>42479</v>
      </c>
      <c r="C476" s="37" t="s">
        <v>22</v>
      </c>
      <c r="D476" s="37" t="s">
        <v>13</v>
      </c>
      <c r="E476" s="37" t="s">
        <v>14</v>
      </c>
      <c r="F476" s="37" t="s">
        <v>14</v>
      </c>
      <c r="G476" s="37">
        <v>102</v>
      </c>
      <c r="H476" s="38">
        <v>19.75165752589</v>
      </c>
      <c r="I476" s="37">
        <f>HOUR(DAta!$H476)*60+MINUTE(DAta!$H476)</f>
        <v>1082</v>
      </c>
      <c r="J476" s="37">
        <v>3</v>
      </c>
      <c r="K476" s="37">
        <v>2</v>
      </c>
      <c r="L476" s="36">
        <v>42479</v>
      </c>
      <c r="M476" s="37">
        <v>6</v>
      </c>
    </row>
    <row r="477" spans="1:13">
      <c r="A477" s="40" t="s">
        <v>502</v>
      </c>
      <c r="B477" s="39">
        <v>42480</v>
      </c>
      <c r="C477" s="40" t="s">
        <v>48</v>
      </c>
      <c r="D477" s="40" t="s">
        <v>24</v>
      </c>
      <c r="E477" s="40" t="s">
        <v>14</v>
      </c>
      <c r="F477" s="40" t="s">
        <v>14</v>
      </c>
      <c r="G477" s="40">
        <v>95</v>
      </c>
      <c r="H477" s="41">
        <v>19.7933241925567</v>
      </c>
      <c r="I477" s="37">
        <f>HOUR(DAta!$H477)*60+MINUTE(DAta!$H477)</f>
        <v>1142</v>
      </c>
      <c r="J477" s="40">
        <v>5</v>
      </c>
      <c r="K477" s="40">
        <v>2</v>
      </c>
      <c r="L477" s="39">
        <v>42480</v>
      </c>
      <c r="M477" s="40">
        <v>6</v>
      </c>
    </row>
    <row r="478" spans="1:13">
      <c r="A478" s="37" t="s">
        <v>503</v>
      </c>
      <c r="B478" s="36">
        <v>42481</v>
      </c>
      <c r="C478" s="37" t="s">
        <v>48</v>
      </c>
      <c r="D478" s="37" t="s">
        <v>17</v>
      </c>
      <c r="E478" s="37" t="s">
        <v>14</v>
      </c>
      <c r="F478" s="37" t="s">
        <v>14</v>
      </c>
      <c r="G478" s="37">
        <v>108</v>
      </c>
      <c r="H478" s="38">
        <v>19.834990859223399</v>
      </c>
      <c r="I478" s="37">
        <f>HOUR(DAta!$H478)*60+MINUTE(DAta!$H478)</f>
        <v>1202</v>
      </c>
      <c r="J478" s="37">
        <v>3</v>
      </c>
      <c r="K478" s="37">
        <v>2</v>
      </c>
      <c r="L478" s="36">
        <v>42481</v>
      </c>
      <c r="M478" s="37">
        <v>6</v>
      </c>
    </row>
    <row r="479" spans="1:13">
      <c r="A479" s="40" t="s">
        <v>504</v>
      </c>
      <c r="B479" s="39">
        <v>42482</v>
      </c>
      <c r="C479" s="40" t="s">
        <v>48</v>
      </c>
      <c r="D479" s="40" t="s">
        <v>30</v>
      </c>
      <c r="E479" s="40" t="s">
        <v>14</v>
      </c>
      <c r="F479" s="40" t="s">
        <v>14</v>
      </c>
      <c r="G479" s="40">
        <v>80</v>
      </c>
      <c r="H479" s="41">
        <v>19.87665752589</v>
      </c>
      <c r="I479" s="37">
        <f>HOUR(DAta!$H479)*60+MINUTE(DAta!$H479)</f>
        <v>1262</v>
      </c>
      <c r="J479" s="40">
        <v>4</v>
      </c>
      <c r="K479" s="40">
        <v>2</v>
      </c>
      <c r="L479" s="39">
        <v>42482</v>
      </c>
      <c r="M479" s="40">
        <v>6</v>
      </c>
    </row>
    <row r="480" spans="1:13">
      <c r="A480" s="37" t="s">
        <v>505</v>
      </c>
      <c r="B480" s="36">
        <v>42483</v>
      </c>
      <c r="C480" s="37" t="s">
        <v>12</v>
      </c>
      <c r="D480" s="37" t="s">
        <v>24</v>
      </c>
      <c r="E480" s="37" t="s">
        <v>14</v>
      </c>
      <c r="F480" s="37" t="s">
        <v>14</v>
      </c>
      <c r="G480" s="37">
        <v>61</v>
      </c>
      <c r="H480" s="38">
        <v>19.9183241925567</v>
      </c>
      <c r="I480" s="37">
        <f>HOUR(DAta!$H480)*60+MINUTE(DAta!$H480)</f>
        <v>1322</v>
      </c>
      <c r="J480" s="37">
        <v>5</v>
      </c>
      <c r="K480" s="37">
        <v>2</v>
      </c>
      <c r="L480" s="36">
        <v>42483</v>
      </c>
      <c r="M480" s="37">
        <v>6</v>
      </c>
    </row>
    <row r="481" spans="1:13">
      <c r="A481" s="40" t="s">
        <v>506</v>
      </c>
      <c r="B481" s="39">
        <v>42484</v>
      </c>
      <c r="C481" s="40" t="s">
        <v>22</v>
      </c>
      <c r="D481" s="40" t="s">
        <v>13</v>
      </c>
      <c r="E481" s="40" t="s">
        <v>14</v>
      </c>
      <c r="F481" s="40" t="s">
        <v>14</v>
      </c>
      <c r="G481" s="40">
        <v>18</v>
      </c>
      <c r="H481" s="41">
        <v>19.959990859223399</v>
      </c>
      <c r="I481" s="37">
        <f>HOUR(DAta!$H481)*60+MINUTE(DAta!$H481)</f>
        <v>1382</v>
      </c>
      <c r="J481" s="40">
        <v>5</v>
      </c>
      <c r="K481" s="40">
        <v>2</v>
      </c>
      <c r="L481" s="39">
        <v>42484</v>
      </c>
      <c r="M481" s="40">
        <v>6</v>
      </c>
    </row>
    <row r="482" spans="1:13">
      <c r="A482" s="37" t="s">
        <v>507</v>
      </c>
      <c r="B482" s="36">
        <v>42485</v>
      </c>
      <c r="C482" s="37" t="s">
        <v>35</v>
      </c>
      <c r="D482" s="37" t="s">
        <v>24</v>
      </c>
      <c r="E482" s="37" t="s">
        <v>18</v>
      </c>
      <c r="F482" s="37" t="s">
        <v>18</v>
      </c>
      <c r="G482" s="37" t="s">
        <v>26</v>
      </c>
      <c r="H482" s="38">
        <v>20.00165752589</v>
      </c>
      <c r="I482" s="37">
        <f>HOUR(DAta!$H482)*60+MINUTE(DAta!$H482)</f>
        <v>2</v>
      </c>
      <c r="J482" s="37" t="s">
        <v>26</v>
      </c>
      <c r="K482" s="37">
        <v>2</v>
      </c>
      <c r="L482" s="36">
        <v>42485</v>
      </c>
      <c r="M482" s="37">
        <v>6</v>
      </c>
    </row>
    <row r="483" spans="1:13">
      <c r="A483" s="40" t="s">
        <v>508</v>
      </c>
      <c r="B483" s="39">
        <v>42486</v>
      </c>
      <c r="C483" s="40" t="s">
        <v>16</v>
      </c>
      <c r="D483" s="40" t="s">
        <v>30</v>
      </c>
      <c r="E483" s="40" t="s">
        <v>14</v>
      </c>
      <c r="F483" s="40" t="s">
        <v>18</v>
      </c>
      <c r="G483" s="40">
        <v>10</v>
      </c>
      <c r="H483" s="41">
        <v>20.0433241925567</v>
      </c>
      <c r="I483" s="37">
        <f>HOUR(DAta!$H483)*60+MINUTE(DAta!$H483)</f>
        <v>62</v>
      </c>
      <c r="J483" s="40">
        <v>4</v>
      </c>
      <c r="K483" s="40">
        <v>2</v>
      </c>
      <c r="L483" s="39">
        <v>42486</v>
      </c>
      <c r="M483" s="40">
        <v>6</v>
      </c>
    </row>
    <row r="484" spans="1:13">
      <c r="A484" s="37" t="s">
        <v>509</v>
      </c>
      <c r="B484" s="36">
        <v>42487</v>
      </c>
      <c r="C484" s="37" t="s">
        <v>12</v>
      </c>
      <c r="D484" s="37" t="s">
        <v>24</v>
      </c>
      <c r="E484" s="37" t="s">
        <v>14</v>
      </c>
      <c r="F484" s="37" t="s">
        <v>14</v>
      </c>
      <c r="G484" s="37">
        <v>92</v>
      </c>
      <c r="H484" s="38">
        <v>20.084990859223399</v>
      </c>
      <c r="I484" s="37">
        <f>HOUR(DAta!$H484)*60+MINUTE(DAta!$H484)</f>
        <v>122</v>
      </c>
      <c r="J484" s="37">
        <v>3</v>
      </c>
      <c r="K484" s="37">
        <v>2</v>
      </c>
      <c r="L484" s="36">
        <v>42487</v>
      </c>
      <c r="M484" s="37">
        <v>6</v>
      </c>
    </row>
    <row r="485" spans="1:13">
      <c r="A485" s="40" t="s">
        <v>510</v>
      </c>
      <c r="B485" s="39">
        <v>42488</v>
      </c>
      <c r="C485" s="40" t="s">
        <v>32</v>
      </c>
      <c r="D485" s="40" t="s">
        <v>17</v>
      </c>
      <c r="E485" s="40" t="s">
        <v>18</v>
      </c>
      <c r="F485" s="40" t="s">
        <v>18</v>
      </c>
      <c r="G485" s="40" t="s">
        <v>26</v>
      </c>
      <c r="H485" s="41">
        <v>20.12665752589</v>
      </c>
      <c r="I485" s="37">
        <f>HOUR(DAta!$H485)*60+MINUTE(DAta!$H485)</f>
        <v>182</v>
      </c>
      <c r="J485" s="40" t="s">
        <v>26</v>
      </c>
      <c r="K485" s="40">
        <v>2</v>
      </c>
      <c r="L485" s="39">
        <v>42488</v>
      </c>
      <c r="M485" s="40">
        <v>6</v>
      </c>
    </row>
    <row r="486" spans="1:13">
      <c r="A486" s="37" t="s">
        <v>511</v>
      </c>
      <c r="B486" s="36">
        <v>42489</v>
      </c>
      <c r="C486" s="37" t="s">
        <v>16</v>
      </c>
      <c r="D486" s="37" t="s">
        <v>13</v>
      </c>
      <c r="E486" s="37" t="s">
        <v>14</v>
      </c>
      <c r="F486" s="37" t="s">
        <v>14</v>
      </c>
      <c r="G486" s="37">
        <v>120</v>
      </c>
      <c r="H486" s="38">
        <v>20.1683241925567</v>
      </c>
      <c r="I486" s="37">
        <f>HOUR(DAta!$H486)*60+MINUTE(DAta!$H486)</f>
        <v>242</v>
      </c>
      <c r="J486" s="37">
        <v>1</v>
      </c>
      <c r="K486" s="37">
        <v>2</v>
      </c>
      <c r="L486" s="36">
        <v>42489</v>
      </c>
      <c r="M486" s="37">
        <v>6</v>
      </c>
    </row>
    <row r="487" spans="1:13">
      <c r="A487" s="40" t="s">
        <v>512</v>
      </c>
      <c r="B487" s="39">
        <v>42490</v>
      </c>
      <c r="C487" s="40" t="s">
        <v>48</v>
      </c>
      <c r="D487" s="40" t="s">
        <v>17</v>
      </c>
      <c r="E487" s="40" t="s">
        <v>14</v>
      </c>
      <c r="F487" s="40" t="s">
        <v>14</v>
      </c>
      <c r="G487" s="40">
        <v>63</v>
      </c>
      <c r="H487" s="41">
        <v>20.209990859223399</v>
      </c>
      <c r="I487" s="37">
        <f>HOUR(DAta!$H487)*60+MINUTE(DAta!$H487)</f>
        <v>302</v>
      </c>
      <c r="J487" s="40">
        <v>3</v>
      </c>
      <c r="K487" s="40">
        <v>2</v>
      </c>
      <c r="L487" s="39">
        <v>42490</v>
      </c>
      <c r="M487" s="40">
        <v>6</v>
      </c>
    </row>
    <row r="488" spans="1:13">
      <c r="A488" s="37" t="s">
        <v>513</v>
      </c>
      <c r="B488" s="36">
        <v>42491</v>
      </c>
      <c r="C488" s="37" t="s">
        <v>16</v>
      </c>
      <c r="D488" s="37" t="s">
        <v>33</v>
      </c>
      <c r="E488" s="37" t="s">
        <v>18</v>
      </c>
      <c r="F488" s="37" t="s">
        <v>18</v>
      </c>
      <c r="G488" s="37" t="s">
        <v>26</v>
      </c>
      <c r="H488" s="38">
        <v>20.25165752589</v>
      </c>
      <c r="I488" s="37">
        <f>HOUR(DAta!$H488)*60+MINUTE(DAta!$H488)</f>
        <v>362</v>
      </c>
      <c r="J488" s="37" t="s">
        <v>26</v>
      </c>
      <c r="K488" s="37">
        <v>2</v>
      </c>
      <c r="L488" s="36">
        <v>42491</v>
      </c>
      <c r="M488" s="37">
        <v>6</v>
      </c>
    </row>
    <row r="489" spans="1:13">
      <c r="A489" s="40" t="s">
        <v>514</v>
      </c>
      <c r="B489" s="39">
        <v>42492</v>
      </c>
      <c r="C489" s="40" t="s">
        <v>35</v>
      </c>
      <c r="D489" s="40" t="s">
        <v>33</v>
      </c>
      <c r="E489" s="40" t="s">
        <v>14</v>
      </c>
      <c r="F489" s="40" t="s">
        <v>14</v>
      </c>
      <c r="G489" s="40">
        <v>101</v>
      </c>
      <c r="H489" s="41">
        <v>20.2933241925567</v>
      </c>
      <c r="I489" s="37">
        <f>HOUR(DAta!$H489)*60+MINUTE(DAta!$H489)</f>
        <v>422</v>
      </c>
      <c r="J489" s="40">
        <v>3</v>
      </c>
      <c r="K489" s="40">
        <v>2</v>
      </c>
      <c r="L489" s="39">
        <v>42492</v>
      </c>
      <c r="M489" s="40">
        <v>6</v>
      </c>
    </row>
    <row r="490" spans="1:13">
      <c r="A490" s="37" t="s">
        <v>515</v>
      </c>
      <c r="B490" s="36">
        <v>42493</v>
      </c>
      <c r="C490" s="37" t="s">
        <v>35</v>
      </c>
      <c r="D490" s="37" t="s">
        <v>24</v>
      </c>
      <c r="E490" s="37" t="s">
        <v>14</v>
      </c>
      <c r="F490" s="37" t="s">
        <v>14</v>
      </c>
      <c r="G490" s="37">
        <v>105</v>
      </c>
      <c r="H490" s="38">
        <v>20.334990859223399</v>
      </c>
      <c r="I490" s="37">
        <f>HOUR(DAta!$H490)*60+MINUTE(DAta!$H490)</f>
        <v>482</v>
      </c>
      <c r="J490" s="37">
        <v>1</v>
      </c>
      <c r="K490" s="37">
        <v>2</v>
      </c>
      <c r="L490" s="36">
        <v>42493</v>
      </c>
      <c r="M490" s="37">
        <v>6</v>
      </c>
    </row>
    <row r="491" spans="1:13">
      <c r="A491" s="40" t="s">
        <v>516</v>
      </c>
      <c r="B491" s="39">
        <v>42494</v>
      </c>
      <c r="C491" s="40" t="s">
        <v>35</v>
      </c>
      <c r="D491" s="40" t="s">
        <v>13</v>
      </c>
      <c r="E491" s="40" t="s">
        <v>14</v>
      </c>
      <c r="F491" s="40" t="s">
        <v>14</v>
      </c>
      <c r="G491" s="40">
        <v>21</v>
      </c>
      <c r="H491" s="41">
        <v>20.37665752589</v>
      </c>
      <c r="I491" s="37">
        <f>HOUR(DAta!$H491)*60+MINUTE(DAta!$H491)</f>
        <v>542</v>
      </c>
      <c r="J491" s="40">
        <v>4</v>
      </c>
      <c r="K491" s="40">
        <v>2</v>
      </c>
      <c r="L491" s="39">
        <v>42494</v>
      </c>
      <c r="M491" s="40">
        <v>6</v>
      </c>
    </row>
    <row r="492" spans="1:13">
      <c r="A492" s="37" t="s">
        <v>517</v>
      </c>
      <c r="B492" s="36">
        <v>42495</v>
      </c>
      <c r="C492" s="37" t="s">
        <v>35</v>
      </c>
      <c r="D492" s="37" t="s">
        <v>24</v>
      </c>
      <c r="E492" s="37" t="s">
        <v>14</v>
      </c>
      <c r="F492" s="37" t="s">
        <v>14</v>
      </c>
      <c r="G492" s="37">
        <v>34</v>
      </c>
      <c r="H492" s="38">
        <v>20.4183241925567</v>
      </c>
      <c r="I492" s="37">
        <f>HOUR(DAta!$H492)*60+MINUTE(DAta!$H492)</f>
        <v>602</v>
      </c>
      <c r="J492" s="37">
        <v>4</v>
      </c>
      <c r="K492" s="37">
        <v>2</v>
      </c>
      <c r="L492" s="36">
        <v>42495</v>
      </c>
      <c r="M492" s="37">
        <v>6</v>
      </c>
    </row>
    <row r="493" spans="1:13">
      <c r="A493" s="40" t="s">
        <v>518</v>
      </c>
      <c r="B493" s="39">
        <v>42496</v>
      </c>
      <c r="C493" s="40" t="s">
        <v>20</v>
      </c>
      <c r="D493" s="40" t="s">
        <v>17</v>
      </c>
      <c r="E493" s="40" t="s">
        <v>14</v>
      </c>
      <c r="F493" s="40" t="s">
        <v>14</v>
      </c>
      <c r="G493" s="40">
        <v>78</v>
      </c>
      <c r="H493" s="41">
        <v>20.459990859223399</v>
      </c>
      <c r="I493" s="37">
        <f>HOUR(DAta!$H493)*60+MINUTE(DAta!$H493)</f>
        <v>662</v>
      </c>
      <c r="J493" s="40">
        <v>1</v>
      </c>
      <c r="K493" s="40">
        <v>2</v>
      </c>
      <c r="L493" s="39">
        <v>42496</v>
      </c>
      <c r="M493" s="40">
        <v>6</v>
      </c>
    </row>
    <row r="494" spans="1:13">
      <c r="A494" s="37" t="s">
        <v>519</v>
      </c>
      <c r="B494" s="36">
        <v>42497</v>
      </c>
      <c r="C494" s="37" t="s">
        <v>12</v>
      </c>
      <c r="D494" s="37" t="s">
        <v>33</v>
      </c>
      <c r="E494" s="37" t="s">
        <v>14</v>
      </c>
      <c r="F494" s="37" t="s">
        <v>14</v>
      </c>
      <c r="G494" s="37">
        <v>44</v>
      </c>
      <c r="H494" s="38">
        <v>20.50165752589</v>
      </c>
      <c r="I494" s="37">
        <f>HOUR(DAta!$H494)*60+MINUTE(DAta!$H494)</f>
        <v>722</v>
      </c>
      <c r="J494" s="37">
        <v>3</v>
      </c>
      <c r="K494" s="37">
        <v>2</v>
      </c>
      <c r="L494" s="36">
        <v>42497</v>
      </c>
      <c r="M494" s="37">
        <v>6</v>
      </c>
    </row>
    <row r="495" spans="1:13">
      <c r="A495" s="40" t="s">
        <v>520</v>
      </c>
      <c r="B495" s="39">
        <v>42498</v>
      </c>
      <c r="C495" s="40" t="s">
        <v>35</v>
      </c>
      <c r="D495" s="40" t="s">
        <v>30</v>
      </c>
      <c r="E495" s="40" t="s">
        <v>14</v>
      </c>
      <c r="F495" s="40" t="s">
        <v>14</v>
      </c>
      <c r="G495" s="40">
        <v>98</v>
      </c>
      <c r="H495" s="41">
        <v>20.5433241925567</v>
      </c>
      <c r="I495" s="37">
        <f>HOUR(DAta!$H495)*60+MINUTE(DAta!$H495)</f>
        <v>782</v>
      </c>
      <c r="J495" s="40">
        <v>1</v>
      </c>
      <c r="K495" s="40">
        <v>2</v>
      </c>
      <c r="L495" s="39">
        <v>42498</v>
      </c>
      <c r="M495" s="40">
        <v>6</v>
      </c>
    </row>
    <row r="496" spans="1:13">
      <c r="A496" s="37" t="s">
        <v>521</v>
      </c>
      <c r="B496" s="36">
        <v>42499</v>
      </c>
      <c r="C496" s="37" t="s">
        <v>39</v>
      </c>
      <c r="D496" s="37" t="s">
        <v>24</v>
      </c>
      <c r="E496" s="37" t="s">
        <v>14</v>
      </c>
      <c r="F496" s="37" t="s">
        <v>14</v>
      </c>
      <c r="G496" s="37">
        <v>23</v>
      </c>
      <c r="H496" s="38">
        <v>20.584990859223399</v>
      </c>
      <c r="I496" s="37">
        <f>HOUR(DAta!$H496)*60+MINUTE(DAta!$H496)</f>
        <v>842</v>
      </c>
      <c r="J496" s="37">
        <v>1</v>
      </c>
      <c r="K496" s="37">
        <v>2</v>
      </c>
      <c r="L496" s="36">
        <v>42499</v>
      </c>
      <c r="M496" s="37">
        <v>6</v>
      </c>
    </row>
    <row r="497" spans="1:13">
      <c r="A497" s="40" t="s">
        <v>522</v>
      </c>
      <c r="B497" s="39">
        <v>42500</v>
      </c>
      <c r="C497" s="40" t="s">
        <v>20</v>
      </c>
      <c r="D497" s="40" t="s">
        <v>30</v>
      </c>
      <c r="E497" s="40" t="s">
        <v>14</v>
      </c>
      <c r="F497" s="40" t="s">
        <v>14</v>
      </c>
      <c r="G497" s="40">
        <v>28</v>
      </c>
      <c r="H497" s="41">
        <v>20.62665752589</v>
      </c>
      <c r="I497" s="37">
        <f>HOUR(DAta!$H497)*60+MINUTE(DAta!$H497)</f>
        <v>902</v>
      </c>
      <c r="J497" s="40">
        <v>3</v>
      </c>
      <c r="K497" s="40">
        <v>2</v>
      </c>
      <c r="L497" s="39">
        <v>42500</v>
      </c>
      <c r="M497" s="40">
        <v>6</v>
      </c>
    </row>
    <row r="498" spans="1:13">
      <c r="A498" s="37" t="s">
        <v>523</v>
      </c>
      <c r="B498" s="36">
        <v>42501</v>
      </c>
      <c r="C498" s="37" t="s">
        <v>35</v>
      </c>
      <c r="D498" s="37" t="s">
        <v>17</v>
      </c>
      <c r="E498" s="37" t="s">
        <v>18</v>
      </c>
      <c r="F498" s="37" t="s">
        <v>18</v>
      </c>
      <c r="G498" s="37" t="s">
        <v>26</v>
      </c>
      <c r="H498" s="38">
        <v>20.6683241925567</v>
      </c>
      <c r="I498" s="37">
        <f>HOUR(DAta!$H498)*60+MINUTE(DAta!$H498)</f>
        <v>962</v>
      </c>
      <c r="J498" s="37" t="s">
        <v>26</v>
      </c>
      <c r="K498" s="37">
        <v>2</v>
      </c>
      <c r="L498" s="36">
        <v>42501</v>
      </c>
      <c r="M498" s="37">
        <v>6</v>
      </c>
    </row>
    <row r="499" spans="1:13">
      <c r="A499" s="40" t="s">
        <v>524</v>
      </c>
      <c r="B499" s="39">
        <v>42502</v>
      </c>
      <c r="C499" s="40" t="s">
        <v>39</v>
      </c>
      <c r="D499" s="40" t="s">
        <v>30</v>
      </c>
      <c r="E499" s="40" t="s">
        <v>14</v>
      </c>
      <c r="F499" s="40" t="s">
        <v>14</v>
      </c>
      <c r="G499" s="40">
        <v>43</v>
      </c>
      <c r="H499" s="41">
        <v>20.709990859223399</v>
      </c>
      <c r="I499" s="37">
        <f>HOUR(DAta!$H499)*60+MINUTE(DAta!$H499)</f>
        <v>1022</v>
      </c>
      <c r="J499" s="40">
        <v>5</v>
      </c>
      <c r="K499" s="40">
        <v>2</v>
      </c>
      <c r="L499" s="39">
        <v>42502</v>
      </c>
      <c r="M499" s="40">
        <v>6</v>
      </c>
    </row>
    <row r="500" spans="1:13">
      <c r="A500" s="37" t="s">
        <v>525</v>
      </c>
      <c r="B500" s="36">
        <v>42503</v>
      </c>
      <c r="C500" s="37" t="s">
        <v>20</v>
      </c>
      <c r="D500" s="37" t="s">
        <v>33</v>
      </c>
      <c r="E500" s="37" t="s">
        <v>18</v>
      </c>
      <c r="F500" s="37" t="s">
        <v>18</v>
      </c>
      <c r="G500" s="37" t="s">
        <v>26</v>
      </c>
      <c r="H500" s="38">
        <v>20.75165752589</v>
      </c>
      <c r="I500" s="37">
        <f>HOUR(DAta!$H500)*60+MINUTE(DAta!$H500)</f>
        <v>1082</v>
      </c>
      <c r="J500" s="37" t="s">
        <v>26</v>
      </c>
      <c r="K500" s="37">
        <v>2</v>
      </c>
      <c r="L500" s="36">
        <v>42503</v>
      </c>
      <c r="M500" s="37">
        <v>6</v>
      </c>
    </row>
    <row r="501" spans="1:13">
      <c r="A501" s="40" t="s">
        <v>526</v>
      </c>
      <c r="B501" s="39">
        <v>42504</v>
      </c>
      <c r="C501" s="40" t="s">
        <v>39</v>
      </c>
      <c r="D501" s="40" t="s">
        <v>13</v>
      </c>
      <c r="E501" s="40" t="s">
        <v>18</v>
      </c>
      <c r="F501" s="40" t="s">
        <v>18</v>
      </c>
      <c r="G501" s="40" t="s">
        <v>26</v>
      </c>
      <c r="H501" s="41">
        <v>20.7933241925567</v>
      </c>
      <c r="I501" s="37">
        <f>HOUR(DAta!$H501)*60+MINUTE(DAta!$H501)</f>
        <v>1142</v>
      </c>
      <c r="J501" s="40" t="s">
        <v>26</v>
      </c>
      <c r="K501" s="40">
        <v>2</v>
      </c>
      <c r="L501" s="39">
        <v>42504</v>
      </c>
      <c r="M501" s="40">
        <v>6</v>
      </c>
    </row>
    <row r="502" spans="1:13">
      <c r="A502" s="37" t="s">
        <v>527</v>
      </c>
      <c r="B502" s="36">
        <v>42505</v>
      </c>
      <c r="C502" s="37" t="s">
        <v>12</v>
      </c>
      <c r="D502" s="37" t="s">
        <v>24</v>
      </c>
      <c r="E502" s="37" t="s">
        <v>14</v>
      </c>
      <c r="F502" s="37" t="s">
        <v>14</v>
      </c>
      <c r="G502" s="37">
        <v>119</v>
      </c>
      <c r="H502" s="38">
        <v>20.834990859223399</v>
      </c>
      <c r="I502" s="37">
        <f>HOUR(DAta!$H502)*60+MINUTE(DAta!$H502)</f>
        <v>1202</v>
      </c>
      <c r="J502" s="37">
        <v>4</v>
      </c>
      <c r="K502" s="37">
        <v>2</v>
      </c>
      <c r="L502" s="36">
        <v>42505</v>
      </c>
      <c r="M502" s="37">
        <v>6</v>
      </c>
    </row>
    <row r="503" spans="1:13">
      <c r="A503" s="40" t="s">
        <v>528</v>
      </c>
      <c r="B503" s="39">
        <v>42506</v>
      </c>
      <c r="C503" s="40" t="s">
        <v>48</v>
      </c>
      <c r="D503" s="40" t="s">
        <v>24</v>
      </c>
      <c r="E503" s="40" t="s">
        <v>14</v>
      </c>
      <c r="F503" s="40" t="s">
        <v>14</v>
      </c>
      <c r="G503" s="40">
        <v>32</v>
      </c>
      <c r="H503" s="41">
        <v>20.87665752589</v>
      </c>
      <c r="I503" s="37">
        <f>HOUR(DAta!$H503)*60+MINUTE(DAta!$H503)</f>
        <v>1262</v>
      </c>
      <c r="J503" s="40">
        <v>5</v>
      </c>
      <c r="K503" s="40">
        <v>2</v>
      </c>
      <c r="L503" s="39">
        <v>42506</v>
      </c>
      <c r="M503" s="40">
        <v>6</v>
      </c>
    </row>
    <row r="504" spans="1:13">
      <c r="A504" s="37" t="s">
        <v>529</v>
      </c>
      <c r="B504" s="36">
        <v>42507</v>
      </c>
      <c r="C504" s="37" t="s">
        <v>22</v>
      </c>
      <c r="D504" s="37" t="s">
        <v>33</v>
      </c>
      <c r="E504" s="37" t="s">
        <v>14</v>
      </c>
      <c r="F504" s="37" t="s">
        <v>18</v>
      </c>
      <c r="G504" s="37">
        <v>50</v>
      </c>
      <c r="H504" s="38">
        <v>20.9183241925567</v>
      </c>
      <c r="I504" s="37">
        <f>HOUR(DAta!$H504)*60+MINUTE(DAta!$H504)</f>
        <v>1322</v>
      </c>
      <c r="J504" s="37">
        <v>3</v>
      </c>
      <c r="K504" s="37">
        <v>2</v>
      </c>
      <c r="L504" s="36">
        <v>42507</v>
      </c>
      <c r="M504" s="37">
        <v>6</v>
      </c>
    </row>
    <row r="505" spans="1:13">
      <c r="A505" s="40" t="s">
        <v>530</v>
      </c>
      <c r="B505" s="39">
        <v>42508</v>
      </c>
      <c r="C505" s="40" t="s">
        <v>32</v>
      </c>
      <c r="D505" s="40" t="s">
        <v>30</v>
      </c>
      <c r="E505" s="40" t="s">
        <v>18</v>
      </c>
      <c r="F505" s="40" t="s">
        <v>18</v>
      </c>
      <c r="G505" s="40" t="s">
        <v>26</v>
      </c>
      <c r="H505" s="41">
        <v>20.959990859223399</v>
      </c>
      <c r="I505" s="37">
        <f>HOUR(DAta!$H505)*60+MINUTE(DAta!$H505)</f>
        <v>1382</v>
      </c>
      <c r="J505" s="40" t="s">
        <v>26</v>
      </c>
      <c r="K505" s="40">
        <v>2</v>
      </c>
      <c r="L505" s="39">
        <v>42508</v>
      </c>
      <c r="M505" s="40">
        <v>6</v>
      </c>
    </row>
    <row r="506" spans="1:13">
      <c r="A506" s="37" t="s">
        <v>531</v>
      </c>
      <c r="B506" s="36">
        <v>42509</v>
      </c>
      <c r="C506" s="37" t="s">
        <v>35</v>
      </c>
      <c r="D506" s="37" t="s">
        <v>24</v>
      </c>
      <c r="E506" s="37" t="s">
        <v>14</v>
      </c>
      <c r="F506" s="37" t="s">
        <v>14</v>
      </c>
      <c r="G506" s="37">
        <v>35</v>
      </c>
      <c r="H506" s="38">
        <v>21.00165752589</v>
      </c>
      <c r="I506" s="37">
        <f>HOUR(DAta!$H506)*60+MINUTE(DAta!$H506)</f>
        <v>2</v>
      </c>
      <c r="J506" s="37">
        <v>4</v>
      </c>
      <c r="K506" s="37">
        <v>2</v>
      </c>
      <c r="L506" s="36">
        <v>42509</v>
      </c>
      <c r="M506" s="37">
        <v>6</v>
      </c>
    </row>
    <row r="507" spans="1:13">
      <c r="A507" s="40" t="s">
        <v>532</v>
      </c>
      <c r="B507" s="39">
        <v>42510</v>
      </c>
      <c r="C507" s="40" t="s">
        <v>32</v>
      </c>
      <c r="D507" s="40" t="s">
        <v>13</v>
      </c>
      <c r="E507" s="40" t="s">
        <v>14</v>
      </c>
      <c r="F507" s="40" t="s">
        <v>14</v>
      </c>
      <c r="G507" s="40">
        <v>27</v>
      </c>
      <c r="H507" s="41">
        <v>21.0433241925567</v>
      </c>
      <c r="I507" s="37">
        <f>HOUR(DAta!$H507)*60+MINUTE(DAta!$H507)</f>
        <v>62</v>
      </c>
      <c r="J507" s="40">
        <v>3</v>
      </c>
      <c r="K507" s="40">
        <v>2</v>
      </c>
      <c r="L507" s="39">
        <v>42510</v>
      </c>
      <c r="M507" s="40">
        <v>6</v>
      </c>
    </row>
    <row r="508" spans="1:13">
      <c r="A508" s="37" t="s">
        <v>533</v>
      </c>
      <c r="B508" s="36">
        <v>42511</v>
      </c>
      <c r="C508" s="37" t="s">
        <v>20</v>
      </c>
      <c r="D508" s="37" t="s">
        <v>33</v>
      </c>
      <c r="E508" s="37" t="s">
        <v>14</v>
      </c>
      <c r="F508" s="37" t="s">
        <v>14</v>
      </c>
      <c r="G508" s="37">
        <v>121</v>
      </c>
      <c r="H508" s="38">
        <v>21.084990859223399</v>
      </c>
      <c r="I508" s="37">
        <f>HOUR(DAta!$H508)*60+MINUTE(DAta!$H508)</f>
        <v>122</v>
      </c>
      <c r="J508" s="37">
        <v>4</v>
      </c>
      <c r="K508" s="37">
        <v>2</v>
      </c>
      <c r="L508" s="36">
        <v>42511</v>
      </c>
      <c r="M508" s="37">
        <v>6</v>
      </c>
    </row>
    <row r="509" spans="1:13">
      <c r="A509" s="40" t="s">
        <v>534</v>
      </c>
      <c r="B509" s="39">
        <v>42512</v>
      </c>
      <c r="C509" s="40" t="s">
        <v>16</v>
      </c>
      <c r="D509" s="40" t="s">
        <v>33</v>
      </c>
      <c r="E509" s="40" t="s">
        <v>14</v>
      </c>
      <c r="F509" s="40" t="s">
        <v>14</v>
      </c>
      <c r="G509" s="40">
        <v>42</v>
      </c>
      <c r="H509" s="41">
        <v>21.12665752589</v>
      </c>
      <c r="I509" s="37">
        <f>HOUR(DAta!$H509)*60+MINUTE(DAta!$H509)</f>
        <v>182</v>
      </c>
      <c r="J509" s="40">
        <v>2</v>
      </c>
      <c r="K509" s="40">
        <v>2</v>
      </c>
      <c r="L509" s="39">
        <v>42512</v>
      </c>
      <c r="M509" s="40">
        <v>6</v>
      </c>
    </row>
    <row r="510" spans="1:13">
      <c r="A510" s="37" t="s">
        <v>535</v>
      </c>
      <c r="B510" s="36">
        <v>42513</v>
      </c>
      <c r="C510" s="37" t="s">
        <v>22</v>
      </c>
      <c r="D510" s="37" t="s">
        <v>17</v>
      </c>
      <c r="E510" s="37" t="s">
        <v>18</v>
      </c>
      <c r="F510" s="37" t="s">
        <v>18</v>
      </c>
      <c r="G510" s="37" t="s">
        <v>26</v>
      </c>
      <c r="H510" s="38">
        <v>21.1683241925567</v>
      </c>
      <c r="I510" s="37">
        <f>HOUR(DAta!$H510)*60+MINUTE(DAta!$H510)</f>
        <v>242</v>
      </c>
      <c r="J510" s="37" t="s">
        <v>26</v>
      </c>
      <c r="K510" s="37">
        <v>2</v>
      </c>
      <c r="L510" s="36">
        <v>42513</v>
      </c>
      <c r="M510" s="37">
        <v>6</v>
      </c>
    </row>
    <row r="511" spans="1:13">
      <c r="A511" s="40" t="s">
        <v>536</v>
      </c>
      <c r="B511" s="39">
        <v>42514</v>
      </c>
      <c r="C511" s="40" t="s">
        <v>48</v>
      </c>
      <c r="D511" s="40" t="s">
        <v>17</v>
      </c>
      <c r="E511" s="40" t="s">
        <v>18</v>
      </c>
      <c r="F511" s="40" t="s">
        <v>18</v>
      </c>
      <c r="G511" s="40" t="s">
        <v>26</v>
      </c>
      <c r="H511" s="41">
        <v>21.209990859223399</v>
      </c>
      <c r="I511" s="37">
        <f>HOUR(DAta!$H511)*60+MINUTE(DAta!$H511)</f>
        <v>302</v>
      </c>
      <c r="J511" s="40" t="s">
        <v>26</v>
      </c>
      <c r="K511" s="40">
        <v>2</v>
      </c>
      <c r="L511" s="39">
        <v>42514</v>
      </c>
      <c r="M511" s="40">
        <v>6</v>
      </c>
    </row>
    <row r="512" spans="1:13">
      <c r="A512" s="37" t="s">
        <v>537</v>
      </c>
      <c r="B512" s="36">
        <v>42515</v>
      </c>
      <c r="C512" s="37" t="s">
        <v>22</v>
      </c>
      <c r="D512" s="37" t="s">
        <v>24</v>
      </c>
      <c r="E512" s="37" t="s">
        <v>14</v>
      </c>
      <c r="F512" s="37" t="s">
        <v>14</v>
      </c>
      <c r="G512" s="37">
        <v>107</v>
      </c>
      <c r="H512" s="38">
        <v>21.25165752589</v>
      </c>
      <c r="I512" s="37">
        <f>HOUR(DAta!$H512)*60+MINUTE(DAta!$H512)</f>
        <v>362</v>
      </c>
      <c r="J512" s="37">
        <v>5</v>
      </c>
      <c r="K512" s="37">
        <v>2</v>
      </c>
      <c r="L512" s="36">
        <v>42515</v>
      </c>
      <c r="M512" s="37">
        <v>6</v>
      </c>
    </row>
    <row r="513" spans="1:13">
      <c r="A513" s="40" t="s">
        <v>538</v>
      </c>
      <c r="B513" s="39">
        <v>42516</v>
      </c>
      <c r="C513" s="40" t="s">
        <v>39</v>
      </c>
      <c r="D513" s="40" t="s">
        <v>33</v>
      </c>
      <c r="E513" s="40" t="s">
        <v>14</v>
      </c>
      <c r="F513" s="40" t="s">
        <v>14</v>
      </c>
      <c r="G513" s="40">
        <v>116</v>
      </c>
      <c r="H513" s="41">
        <v>21.2933241925567</v>
      </c>
      <c r="I513" s="37">
        <f>HOUR(DAta!$H513)*60+MINUTE(DAta!$H513)</f>
        <v>422</v>
      </c>
      <c r="J513" s="40">
        <v>4</v>
      </c>
      <c r="K513" s="40">
        <v>2</v>
      </c>
      <c r="L513" s="39">
        <v>42516</v>
      </c>
      <c r="M513" s="40">
        <v>6</v>
      </c>
    </row>
    <row r="514" spans="1:13">
      <c r="A514" s="37" t="s">
        <v>539</v>
      </c>
      <c r="B514" s="36">
        <v>42517</v>
      </c>
      <c r="C514" s="37" t="s">
        <v>48</v>
      </c>
      <c r="D514" s="37" t="s">
        <v>17</v>
      </c>
      <c r="E514" s="37" t="s">
        <v>14</v>
      </c>
      <c r="F514" s="37" t="s">
        <v>18</v>
      </c>
      <c r="G514" s="37">
        <v>60</v>
      </c>
      <c r="H514" s="38">
        <v>21.334990859223399</v>
      </c>
      <c r="I514" s="37">
        <f>HOUR(DAta!$H514)*60+MINUTE(DAta!$H514)</f>
        <v>482</v>
      </c>
      <c r="J514" s="37">
        <v>3</v>
      </c>
      <c r="K514" s="37">
        <v>2</v>
      </c>
      <c r="L514" s="36">
        <v>42517</v>
      </c>
      <c r="M514" s="37">
        <v>6</v>
      </c>
    </row>
    <row r="515" spans="1:13">
      <c r="A515" s="40" t="s">
        <v>540</v>
      </c>
      <c r="B515" s="39">
        <v>42518</v>
      </c>
      <c r="C515" s="40" t="s">
        <v>32</v>
      </c>
      <c r="D515" s="40" t="s">
        <v>24</v>
      </c>
      <c r="E515" s="40" t="s">
        <v>14</v>
      </c>
      <c r="F515" s="40" t="s">
        <v>14</v>
      </c>
      <c r="G515" s="40">
        <v>116</v>
      </c>
      <c r="H515" s="41">
        <v>21.37665752589</v>
      </c>
      <c r="I515" s="37">
        <f>HOUR(DAta!$H515)*60+MINUTE(DAta!$H515)</f>
        <v>542</v>
      </c>
      <c r="J515" s="40">
        <v>4</v>
      </c>
      <c r="K515" s="40">
        <v>2</v>
      </c>
      <c r="L515" s="39">
        <v>42518</v>
      </c>
      <c r="M515" s="40">
        <v>6</v>
      </c>
    </row>
    <row r="516" spans="1:13">
      <c r="A516" s="37" t="s">
        <v>541</v>
      </c>
      <c r="B516" s="36">
        <v>42519</v>
      </c>
      <c r="C516" s="37" t="s">
        <v>20</v>
      </c>
      <c r="D516" s="37" t="s">
        <v>24</v>
      </c>
      <c r="E516" s="37" t="s">
        <v>14</v>
      </c>
      <c r="F516" s="37" t="s">
        <v>14</v>
      </c>
      <c r="G516" s="37">
        <v>19</v>
      </c>
      <c r="H516" s="38">
        <v>21.4183241925567</v>
      </c>
      <c r="I516" s="37">
        <f>HOUR(DAta!$H516)*60+MINUTE(DAta!$H516)</f>
        <v>602</v>
      </c>
      <c r="J516" s="37">
        <v>5</v>
      </c>
      <c r="K516" s="37">
        <v>2</v>
      </c>
      <c r="L516" s="36">
        <v>42519</v>
      </c>
      <c r="M516" s="37">
        <v>7</v>
      </c>
    </row>
    <row r="517" spans="1:13">
      <c r="A517" s="40" t="s">
        <v>542</v>
      </c>
      <c r="B517" s="39">
        <v>42520</v>
      </c>
      <c r="C517" s="40" t="s">
        <v>39</v>
      </c>
      <c r="D517" s="40" t="s">
        <v>13</v>
      </c>
      <c r="E517" s="40" t="s">
        <v>14</v>
      </c>
      <c r="F517" s="40" t="s">
        <v>14</v>
      </c>
      <c r="G517" s="40">
        <v>75</v>
      </c>
      <c r="H517" s="41">
        <v>21.459990859223399</v>
      </c>
      <c r="I517" s="37">
        <f>HOUR(DAta!$H517)*60+MINUTE(DAta!$H517)</f>
        <v>662</v>
      </c>
      <c r="J517" s="40">
        <v>3</v>
      </c>
      <c r="K517" s="40">
        <v>2</v>
      </c>
      <c r="L517" s="39">
        <v>42520</v>
      </c>
      <c r="M517" s="40">
        <v>7</v>
      </c>
    </row>
    <row r="518" spans="1:13">
      <c r="A518" s="37" t="s">
        <v>543</v>
      </c>
      <c r="B518" s="36">
        <v>42521</v>
      </c>
      <c r="C518" s="37" t="s">
        <v>16</v>
      </c>
      <c r="D518" s="37" t="s">
        <v>30</v>
      </c>
      <c r="E518" s="37" t="s">
        <v>14</v>
      </c>
      <c r="F518" s="37" t="s">
        <v>14</v>
      </c>
      <c r="G518" s="37">
        <v>23</v>
      </c>
      <c r="H518" s="38">
        <v>21.50165752589</v>
      </c>
      <c r="I518" s="37">
        <f>HOUR(DAta!$H518)*60+MINUTE(DAta!$H518)</f>
        <v>722</v>
      </c>
      <c r="J518" s="37">
        <v>3</v>
      </c>
      <c r="K518" s="37">
        <v>2</v>
      </c>
      <c r="L518" s="36">
        <v>42521</v>
      </c>
      <c r="M518" s="37">
        <v>7</v>
      </c>
    </row>
    <row r="519" spans="1:13">
      <c r="A519" s="40" t="s">
        <v>544</v>
      </c>
      <c r="B519" s="39">
        <v>42522</v>
      </c>
      <c r="C519" s="40" t="s">
        <v>12</v>
      </c>
      <c r="D519" s="40" t="s">
        <v>17</v>
      </c>
      <c r="E519" s="40" t="s">
        <v>14</v>
      </c>
      <c r="F519" s="40" t="s">
        <v>14</v>
      </c>
      <c r="G519" s="40">
        <v>69</v>
      </c>
      <c r="H519" s="41">
        <v>21.5433241925567</v>
      </c>
      <c r="I519" s="37">
        <f>HOUR(DAta!$H519)*60+MINUTE(DAta!$H519)</f>
        <v>782</v>
      </c>
      <c r="J519" s="40">
        <v>3</v>
      </c>
      <c r="K519" s="40">
        <v>2</v>
      </c>
      <c r="L519" s="39">
        <v>42522</v>
      </c>
      <c r="M519" s="40">
        <v>7</v>
      </c>
    </row>
    <row r="520" spans="1:13">
      <c r="A520" s="37" t="s">
        <v>545</v>
      </c>
      <c r="B520" s="36">
        <v>42523</v>
      </c>
      <c r="C520" s="37" t="s">
        <v>32</v>
      </c>
      <c r="D520" s="37" t="s">
        <v>33</v>
      </c>
      <c r="E520" s="37" t="s">
        <v>14</v>
      </c>
      <c r="F520" s="37" t="s">
        <v>14</v>
      </c>
      <c r="G520" s="37">
        <v>64</v>
      </c>
      <c r="H520" s="38">
        <v>21.584990859223399</v>
      </c>
      <c r="I520" s="37">
        <f>HOUR(DAta!$H520)*60+MINUTE(DAta!$H520)</f>
        <v>842</v>
      </c>
      <c r="J520" s="37">
        <v>5</v>
      </c>
      <c r="K520" s="37">
        <v>2</v>
      </c>
      <c r="L520" s="36">
        <v>42523</v>
      </c>
      <c r="M520" s="37">
        <v>7</v>
      </c>
    </row>
    <row r="521" spans="1:13">
      <c r="A521" s="40" t="s">
        <v>546</v>
      </c>
      <c r="B521" s="39">
        <v>42524</v>
      </c>
      <c r="C521" s="40" t="s">
        <v>39</v>
      </c>
      <c r="D521" s="40" t="s">
        <v>33</v>
      </c>
      <c r="E521" s="40" t="s">
        <v>14</v>
      </c>
      <c r="F521" s="40" t="s">
        <v>14</v>
      </c>
      <c r="G521" s="40">
        <v>117</v>
      </c>
      <c r="H521" s="41">
        <v>21.62665752589</v>
      </c>
      <c r="I521" s="37">
        <f>HOUR(DAta!$H521)*60+MINUTE(DAta!$H521)</f>
        <v>902</v>
      </c>
      <c r="J521" s="40">
        <v>3</v>
      </c>
      <c r="K521" s="40">
        <v>2</v>
      </c>
      <c r="L521" s="39">
        <v>42524</v>
      </c>
      <c r="M521" s="40">
        <v>7</v>
      </c>
    </row>
    <row r="522" spans="1:13">
      <c r="A522" s="37" t="s">
        <v>547</v>
      </c>
      <c r="B522" s="36">
        <v>42525</v>
      </c>
      <c r="C522" s="37" t="s">
        <v>32</v>
      </c>
      <c r="D522" s="37" t="s">
        <v>33</v>
      </c>
      <c r="E522" s="37" t="s">
        <v>14</v>
      </c>
      <c r="F522" s="37" t="s">
        <v>14</v>
      </c>
      <c r="G522" s="37">
        <v>12</v>
      </c>
      <c r="H522" s="38">
        <v>21.6683241925567</v>
      </c>
      <c r="I522" s="37">
        <f>HOUR(DAta!$H522)*60+MINUTE(DAta!$H522)</f>
        <v>962</v>
      </c>
      <c r="J522" s="37">
        <v>4</v>
      </c>
      <c r="K522" s="37">
        <v>2</v>
      </c>
      <c r="L522" s="36">
        <v>42525</v>
      </c>
      <c r="M522" s="37">
        <v>7</v>
      </c>
    </row>
    <row r="523" spans="1:13">
      <c r="A523" s="40" t="s">
        <v>548</v>
      </c>
      <c r="B523" s="39">
        <v>42526</v>
      </c>
      <c r="C523" s="40" t="s">
        <v>12</v>
      </c>
      <c r="D523" s="40" t="s">
        <v>30</v>
      </c>
      <c r="E523" s="40" t="s">
        <v>14</v>
      </c>
      <c r="F523" s="40" t="s">
        <v>14</v>
      </c>
      <c r="G523" s="40">
        <v>102</v>
      </c>
      <c r="H523" s="41">
        <v>21.709990859223399</v>
      </c>
      <c r="I523" s="37">
        <f>HOUR(DAta!$H523)*60+MINUTE(DAta!$H523)</f>
        <v>1022</v>
      </c>
      <c r="J523" s="40">
        <v>4</v>
      </c>
      <c r="K523" s="40">
        <v>2</v>
      </c>
      <c r="L523" s="39">
        <v>42526</v>
      </c>
      <c r="M523" s="40">
        <v>7</v>
      </c>
    </row>
    <row r="524" spans="1:13">
      <c r="A524" s="37" t="s">
        <v>549</v>
      </c>
      <c r="B524" s="36">
        <v>42527</v>
      </c>
      <c r="C524" s="37" t="s">
        <v>48</v>
      </c>
      <c r="D524" s="37" t="s">
        <v>17</v>
      </c>
      <c r="E524" s="37" t="s">
        <v>14</v>
      </c>
      <c r="F524" s="37" t="s">
        <v>14</v>
      </c>
      <c r="G524" s="37">
        <v>46</v>
      </c>
      <c r="H524" s="38">
        <v>21.75165752589</v>
      </c>
      <c r="I524" s="37">
        <f>HOUR(DAta!$H524)*60+MINUTE(DAta!$H524)</f>
        <v>1082</v>
      </c>
      <c r="J524" s="37">
        <v>4</v>
      </c>
      <c r="K524" s="37">
        <v>2</v>
      </c>
      <c r="L524" s="36">
        <v>42527</v>
      </c>
      <c r="M524" s="37">
        <v>7</v>
      </c>
    </row>
    <row r="525" spans="1:13">
      <c r="A525" s="40" t="s">
        <v>550</v>
      </c>
      <c r="B525" s="39">
        <v>42528</v>
      </c>
      <c r="C525" s="40" t="s">
        <v>39</v>
      </c>
      <c r="D525" s="40" t="s">
        <v>33</v>
      </c>
      <c r="E525" s="40" t="s">
        <v>14</v>
      </c>
      <c r="F525" s="40" t="s">
        <v>18</v>
      </c>
      <c r="G525" s="40">
        <v>47</v>
      </c>
      <c r="H525" s="41">
        <v>21.7933241925567</v>
      </c>
      <c r="I525" s="37">
        <f>HOUR(DAta!$H525)*60+MINUTE(DAta!$H525)</f>
        <v>1142</v>
      </c>
      <c r="J525" s="40">
        <v>4</v>
      </c>
      <c r="K525" s="40">
        <v>2</v>
      </c>
      <c r="L525" s="39">
        <v>42528</v>
      </c>
      <c r="M525" s="40">
        <v>7</v>
      </c>
    </row>
    <row r="526" spans="1:13">
      <c r="A526" s="37" t="s">
        <v>551</v>
      </c>
      <c r="B526" s="36">
        <v>42529</v>
      </c>
      <c r="C526" s="37" t="s">
        <v>48</v>
      </c>
      <c r="D526" s="37" t="s">
        <v>33</v>
      </c>
      <c r="E526" s="37" t="s">
        <v>14</v>
      </c>
      <c r="F526" s="37" t="s">
        <v>14</v>
      </c>
      <c r="G526" s="37">
        <v>98</v>
      </c>
      <c r="H526" s="38">
        <v>21.834990859223399</v>
      </c>
      <c r="I526" s="37">
        <f>HOUR(DAta!$H526)*60+MINUTE(DAta!$H526)</f>
        <v>1202</v>
      </c>
      <c r="J526" s="37">
        <v>4</v>
      </c>
      <c r="K526" s="37">
        <v>2</v>
      </c>
      <c r="L526" s="36">
        <v>42529</v>
      </c>
      <c r="M526" s="37">
        <v>7</v>
      </c>
    </row>
    <row r="527" spans="1:13">
      <c r="A527" s="40" t="s">
        <v>552</v>
      </c>
      <c r="B527" s="39">
        <v>42530</v>
      </c>
      <c r="C527" s="40" t="s">
        <v>32</v>
      </c>
      <c r="D527" s="40" t="s">
        <v>13</v>
      </c>
      <c r="E527" s="40" t="s">
        <v>14</v>
      </c>
      <c r="F527" s="40" t="s">
        <v>14</v>
      </c>
      <c r="G527" s="40">
        <v>84</v>
      </c>
      <c r="H527" s="41">
        <v>21.87665752589</v>
      </c>
      <c r="I527" s="37">
        <f>HOUR(DAta!$H527)*60+MINUTE(DAta!$H527)</f>
        <v>1262</v>
      </c>
      <c r="J527" s="40">
        <v>4</v>
      </c>
      <c r="K527" s="40">
        <v>2</v>
      </c>
      <c r="L527" s="39">
        <v>42530</v>
      </c>
      <c r="M527" s="40">
        <v>7</v>
      </c>
    </row>
    <row r="528" spans="1:13">
      <c r="A528" s="37" t="s">
        <v>553</v>
      </c>
      <c r="B528" s="36">
        <v>42531</v>
      </c>
      <c r="C528" s="37" t="s">
        <v>22</v>
      </c>
      <c r="D528" s="37" t="s">
        <v>33</v>
      </c>
      <c r="E528" s="37" t="s">
        <v>14</v>
      </c>
      <c r="F528" s="37" t="s">
        <v>14</v>
      </c>
      <c r="G528" s="37">
        <v>12</v>
      </c>
      <c r="H528" s="38">
        <v>21.9183241925567</v>
      </c>
      <c r="I528" s="37">
        <f>HOUR(DAta!$H528)*60+MINUTE(DAta!$H528)</f>
        <v>1322</v>
      </c>
      <c r="J528" s="37">
        <v>3</v>
      </c>
      <c r="K528" s="37">
        <v>2</v>
      </c>
      <c r="L528" s="36">
        <v>42531</v>
      </c>
      <c r="M528" s="37">
        <v>7</v>
      </c>
    </row>
    <row r="529" spans="1:13">
      <c r="A529" s="40" t="s">
        <v>554</v>
      </c>
      <c r="B529" s="39">
        <v>42532</v>
      </c>
      <c r="C529" s="40" t="s">
        <v>22</v>
      </c>
      <c r="D529" s="40" t="s">
        <v>24</v>
      </c>
      <c r="E529" s="40" t="s">
        <v>14</v>
      </c>
      <c r="F529" s="40" t="s">
        <v>14</v>
      </c>
      <c r="G529" s="40">
        <v>88</v>
      </c>
      <c r="H529" s="41">
        <v>21.959990859223399</v>
      </c>
      <c r="I529" s="37">
        <f>HOUR(DAta!$H529)*60+MINUTE(DAta!$H529)</f>
        <v>1382</v>
      </c>
      <c r="J529" s="40">
        <v>4</v>
      </c>
      <c r="K529" s="40">
        <v>2</v>
      </c>
      <c r="L529" s="39">
        <v>42532</v>
      </c>
      <c r="M529" s="40">
        <v>7</v>
      </c>
    </row>
    <row r="530" spans="1:13">
      <c r="A530" s="37" t="s">
        <v>555</v>
      </c>
      <c r="B530" s="36">
        <v>42533</v>
      </c>
      <c r="C530" s="37" t="s">
        <v>20</v>
      </c>
      <c r="D530" s="37" t="s">
        <v>13</v>
      </c>
      <c r="E530" s="37" t="s">
        <v>14</v>
      </c>
      <c r="F530" s="37" t="s">
        <v>14</v>
      </c>
      <c r="G530" s="37">
        <v>97</v>
      </c>
      <c r="H530" s="38">
        <v>22.00165752589</v>
      </c>
      <c r="I530" s="37">
        <f>HOUR(DAta!$H530)*60+MINUTE(DAta!$H530)</f>
        <v>2</v>
      </c>
      <c r="J530" s="37">
        <v>1</v>
      </c>
      <c r="K530" s="37">
        <v>2</v>
      </c>
      <c r="L530" s="36">
        <v>42533</v>
      </c>
      <c r="M530" s="37">
        <v>7</v>
      </c>
    </row>
    <row r="531" spans="1:13">
      <c r="A531" s="40" t="s">
        <v>556</v>
      </c>
      <c r="B531" s="39">
        <v>42534</v>
      </c>
      <c r="C531" s="40" t="s">
        <v>35</v>
      </c>
      <c r="D531" s="40" t="s">
        <v>30</v>
      </c>
      <c r="E531" s="40" t="s">
        <v>14</v>
      </c>
      <c r="F531" s="40" t="s">
        <v>14</v>
      </c>
      <c r="G531" s="40">
        <v>51</v>
      </c>
      <c r="H531" s="41">
        <v>22.0433241925567</v>
      </c>
      <c r="I531" s="37">
        <f>HOUR(DAta!$H531)*60+MINUTE(DAta!$H531)</f>
        <v>62</v>
      </c>
      <c r="J531" s="40">
        <v>3</v>
      </c>
      <c r="K531" s="40">
        <v>2</v>
      </c>
      <c r="L531" s="39">
        <v>42534</v>
      </c>
      <c r="M531" s="40">
        <v>7</v>
      </c>
    </row>
    <row r="532" spans="1:13">
      <c r="A532" s="37" t="s">
        <v>557</v>
      </c>
      <c r="B532" s="36">
        <v>42535</v>
      </c>
      <c r="C532" s="37" t="s">
        <v>16</v>
      </c>
      <c r="D532" s="37" t="s">
        <v>30</v>
      </c>
      <c r="E532" s="37" t="s">
        <v>18</v>
      </c>
      <c r="F532" s="37" t="s">
        <v>18</v>
      </c>
      <c r="G532" s="37" t="s">
        <v>26</v>
      </c>
      <c r="H532" s="38">
        <v>22.084990859223399</v>
      </c>
      <c r="I532" s="37">
        <f>HOUR(DAta!$H532)*60+MINUTE(DAta!$H532)</f>
        <v>122</v>
      </c>
      <c r="J532" s="37" t="s">
        <v>26</v>
      </c>
      <c r="K532" s="37">
        <v>2</v>
      </c>
      <c r="L532" s="36">
        <v>42535</v>
      </c>
      <c r="M532" s="37">
        <v>7</v>
      </c>
    </row>
    <row r="533" spans="1:13">
      <c r="A533" s="40" t="s">
        <v>558</v>
      </c>
      <c r="B533" s="39">
        <v>42536</v>
      </c>
      <c r="C533" s="40" t="s">
        <v>48</v>
      </c>
      <c r="D533" s="40" t="s">
        <v>33</v>
      </c>
      <c r="E533" s="40" t="s">
        <v>14</v>
      </c>
      <c r="F533" s="40" t="s">
        <v>14</v>
      </c>
      <c r="G533" s="40">
        <v>106</v>
      </c>
      <c r="H533" s="41">
        <v>22.12665752589</v>
      </c>
      <c r="I533" s="37">
        <f>HOUR(DAta!$H533)*60+MINUTE(DAta!$H533)</f>
        <v>182</v>
      </c>
      <c r="J533" s="40">
        <v>4</v>
      </c>
      <c r="K533" s="40">
        <v>2</v>
      </c>
      <c r="L533" s="39">
        <v>42536</v>
      </c>
      <c r="M533" s="40">
        <v>7</v>
      </c>
    </row>
    <row r="534" spans="1:13">
      <c r="A534" s="37" t="s">
        <v>559</v>
      </c>
      <c r="B534" s="36">
        <v>42537</v>
      </c>
      <c r="C534" s="37" t="s">
        <v>12</v>
      </c>
      <c r="D534" s="37" t="s">
        <v>30</v>
      </c>
      <c r="E534" s="37" t="s">
        <v>14</v>
      </c>
      <c r="F534" s="37" t="s">
        <v>14</v>
      </c>
      <c r="G534" s="37">
        <v>34</v>
      </c>
      <c r="H534" s="38">
        <v>22.1683241925567</v>
      </c>
      <c r="I534" s="37">
        <f>HOUR(DAta!$H534)*60+MINUTE(DAta!$H534)</f>
        <v>242</v>
      </c>
      <c r="J534" s="37">
        <v>4</v>
      </c>
      <c r="K534" s="37">
        <v>2</v>
      </c>
      <c r="L534" s="36">
        <v>42537</v>
      </c>
      <c r="M534" s="37">
        <v>7</v>
      </c>
    </row>
    <row r="535" spans="1:13">
      <c r="A535" s="40" t="s">
        <v>560</v>
      </c>
      <c r="B535" s="39">
        <v>42538</v>
      </c>
      <c r="C535" s="40" t="s">
        <v>20</v>
      </c>
      <c r="D535" s="40" t="s">
        <v>33</v>
      </c>
      <c r="E535" s="40" t="s">
        <v>18</v>
      </c>
      <c r="F535" s="40" t="s">
        <v>18</v>
      </c>
      <c r="G535" s="40" t="s">
        <v>26</v>
      </c>
      <c r="H535" s="41">
        <v>22.209990859223399</v>
      </c>
      <c r="I535" s="37">
        <f>HOUR(DAta!$H535)*60+MINUTE(DAta!$H535)</f>
        <v>302</v>
      </c>
      <c r="J535" s="40" t="s">
        <v>26</v>
      </c>
      <c r="K535" s="40">
        <v>2</v>
      </c>
      <c r="L535" s="39">
        <v>42538</v>
      </c>
      <c r="M535" s="40">
        <v>7</v>
      </c>
    </row>
    <row r="536" spans="1:13">
      <c r="A536" s="37" t="s">
        <v>561</v>
      </c>
      <c r="B536" s="36">
        <v>42539</v>
      </c>
      <c r="C536" s="37" t="s">
        <v>48</v>
      </c>
      <c r="D536" s="37" t="s">
        <v>17</v>
      </c>
      <c r="E536" s="37" t="s">
        <v>14</v>
      </c>
      <c r="F536" s="37" t="s">
        <v>14</v>
      </c>
      <c r="G536" s="37">
        <v>51</v>
      </c>
      <c r="H536" s="38">
        <v>22.25165752589</v>
      </c>
      <c r="I536" s="37">
        <f>HOUR(DAta!$H536)*60+MINUTE(DAta!$H536)</f>
        <v>362</v>
      </c>
      <c r="J536" s="37">
        <v>3</v>
      </c>
      <c r="K536" s="37">
        <v>2</v>
      </c>
      <c r="L536" s="36">
        <v>42539</v>
      </c>
      <c r="M536" s="37">
        <v>7</v>
      </c>
    </row>
    <row r="537" spans="1:13">
      <c r="A537" s="40" t="s">
        <v>562</v>
      </c>
      <c r="B537" s="39">
        <v>42540</v>
      </c>
      <c r="C537" s="40" t="s">
        <v>22</v>
      </c>
      <c r="D537" s="40" t="s">
        <v>17</v>
      </c>
      <c r="E537" s="40" t="s">
        <v>14</v>
      </c>
      <c r="F537" s="40" t="s">
        <v>14</v>
      </c>
      <c r="G537" s="40">
        <v>74</v>
      </c>
      <c r="H537" s="41">
        <v>22.2933241925567</v>
      </c>
      <c r="I537" s="37">
        <f>HOUR(DAta!$H537)*60+MINUTE(DAta!$H537)</f>
        <v>422</v>
      </c>
      <c r="J537" s="40">
        <v>4</v>
      </c>
      <c r="K537" s="40">
        <v>2</v>
      </c>
      <c r="L537" s="39">
        <v>42540</v>
      </c>
      <c r="M537" s="40">
        <v>7</v>
      </c>
    </row>
    <row r="538" spans="1:13">
      <c r="A538" s="37" t="s">
        <v>563</v>
      </c>
      <c r="B538" s="36">
        <v>42541</v>
      </c>
      <c r="C538" s="37" t="s">
        <v>22</v>
      </c>
      <c r="D538" s="37" t="s">
        <v>13</v>
      </c>
      <c r="E538" s="37" t="s">
        <v>14</v>
      </c>
      <c r="F538" s="37" t="s">
        <v>14</v>
      </c>
      <c r="G538" s="37">
        <v>29</v>
      </c>
      <c r="H538" s="38">
        <v>22.334990859223399</v>
      </c>
      <c r="I538" s="37">
        <f>HOUR(DAta!$H538)*60+MINUTE(DAta!$H538)</f>
        <v>482</v>
      </c>
      <c r="J538" s="37">
        <v>3</v>
      </c>
      <c r="K538" s="37">
        <v>2</v>
      </c>
      <c r="L538" s="36">
        <v>42541</v>
      </c>
      <c r="M538" s="37">
        <v>7</v>
      </c>
    </row>
    <row r="539" spans="1:13">
      <c r="A539" s="40" t="s">
        <v>564</v>
      </c>
      <c r="B539" s="39">
        <v>42542</v>
      </c>
      <c r="C539" s="40" t="s">
        <v>39</v>
      </c>
      <c r="D539" s="40" t="s">
        <v>30</v>
      </c>
      <c r="E539" s="40" t="s">
        <v>14</v>
      </c>
      <c r="F539" s="40" t="s">
        <v>14</v>
      </c>
      <c r="G539" s="40">
        <v>123</v>
      </c>
      <c r="H539" s="41">
        <v>22.37665752589</v>
      </c>
      <c r="I539" s="37">
        <f>HOUR(DAta!$H539)*60+MINUTE(DAta!$H539)</f>
        <v>542</v>
      </c>
      <c r="J539" s="40">
        <v>3</v>
      </c>
      <c r="K539" s="40">
        <v>2</v>
      </c>
      <c r="L539" s="39">
        <v>42542</v>
      </c>
      <c r="M539" s="40">
        <v>7</v>
      </c>
    </row>
    <row r="540" spans="1:13">
      <c r="A540" s="37" t="s">
        <v>565</v>
      </c>
      <c r="B540" s="36">
        <v>42543</v>
      </c>
      <c r="C540" s="37" t="s">
        <v>16</v>
      </c>
      <c r="D540" s="37" t="s">
        <v>13</v>
      </c>
      <c r="E540" s="37" t="s">
        <v>14</v>
      </c>
      <c r="F540" s="37" t="s">
        <v>14</v>
      </c>
      <c r="G540" s="37">
        <v>100</v>
      </c>
      <c r="H540" s="38">
        <v>22.4183241925567</v>
      </c>
      <c r="I540" s="37">
        <f>HOUR(DAta!$H540)*60+MINUTE(DAta!$H540)</f>
        <v>602</v>
      </c>
      <c r="J540" s="37">
        <v>4</v>
      </c>
      <c r="K540" s="37">
        <v>2</v>
      </c>
      <c r="L540" s="36">
        <v>42543</v>
      </c>
      <c r="M540" s="37">
        <v>7</v>
      </c>
    </row>
    <row r="541" spans="1:13">
      <c r="A541" s="40" t="s">
        <v>566</v>
      </c>
      <c r="B541" s="39">
        <v>42544</v>
      </c>
      <c r="C541" s="40" t="s">
        <v>48</v>
      </c>
      <c r="D541" s="40" t="s">
        <v>33</v>
      </c>
      <c r="E541" s="40" t="s">
        <v>14</v>
      </c>
      <c r="F541" s="40" t="s">
        <v>14</v>
      </c>
      <c r="G541" s="40">
        <v>43</v>
      </c>
      <c r="H541" s="41">
        <v>22.459990859223399</v>
      </c>
      <c r="I541" s="37">
        <f>HOUR(DAta!$H541)*60+MINUTE(DAta!$H541)</f>
        <v>662</v>
      </c>
      <c r="J541" s="40">
        <v>3</v>
      </c>
      <c r="K541" s="40">
        <v>2</v>
      </c>
      <c r="L541" s="39">
        <v>42544</v>
      </c>
      <c r="M541" s="40">
        <v>7</v>
      </c>
    </row>
    <row r="542" spans="1:13">
      <c r="A542" s="37" t="s">
        <v>567</v>
      </c>
      <c r="B542" s="36">
        <v>42545</v>
      </c>
      <c r="C542" s="37" t="s">
        <v>16</v>
      </c>
      <c r="D542" s="37" t="s">
        <v>17</v>
      </c>
      <c r="E542" s="37" t="s">
        <v>14</v>
      </c>
      <c r="F542" s="37" t="s">
        <v>14</v>
      </c>
      <c r="G542" s="37">
        <v>24</v>
      </c>
      <c r="H542" s="38">
        <v>22.50165752589</v>
      </c>
      <c r="I542" s="37">
        <f>HOUR(DAta!$H542)*60+MINUTE(DAta!$H542)</f>
        <v>722</v>
      </c>
      <c r="J542" s="37">
        <v>4</v>
      </c>
      <c r="K542" s="37">
        <v>2</v>
      </c>
      <c r="L542" s="36">
        <v>42545</v>
      </c>
      <c r="M542" s="37">
        <v>7</v>
      </c>
    </row>
    <row r="543" spans="1:13">
      <c r="A543" s="40" t="s">
        <v>568</v>
      </c>
      <c r="B543" s="39">
        <v>42546</v>
      </c>
      <c r="C543" s="40" t="s">
        <v>32</v>
      </c>
      <c r="D543" s="40" t="s">
        <v>33</v>
      </c>
      <c r="E543" s="40" t="s">
        <v>14</v>
      </c>
      <c r="F543" s="40" t="s">
        <v>14</v>
      </c>
      <c r="G543" s="40">
        <v>78</v>
      </c>
      <c r="H543" s="41">
        <v>22.5433241925567</v>
      </c>
      <c r="I543" s="37">
        <f>HOUR(DAta!$H543)*60+MINUTE(DAta!$H543)</f>
        <v>782</v>
      </c>
      <c r="J543" s="40">
        <v>4</v>
      </c>
      <c r="K543" s="40">
        <v>2</v>
      </c>
      <c r="L543" s="39">
        <v>42546</v>
      </c>
      <c r="M543" s="40">
        <v>7</v>
      </c>
    </row>
    <row r="544" spans="1:13">
      <c r="A544" s="37" t="s">
        <v>569</v>
      </c>
      <c r="B544" s="36">
        <v>42547</v>
      </c>
      <c r="C544" s="37" t="s">
        <v>35</v>
      </c>
      <c r="D544" s="37" t="s">
        <v>24</v>
      </c>
      <c r="E544" s="37" t="s">
        <v>14</v>
      </c>
      <c r="F544" s="37" t="s">
        <v>14</v>
      </c>
      <c r="G544" s="37">
        <v>28</v>
      </c>
      <c r="H544" s="38">
        <v>22.584990859223399</v>
      </c>
      <c r="I544" s="37">
        <f>HOUR(DAta!$H544)*60+MINUTE(DAta!$H544)</f>
        <v>842</v>
      </c>
      <c r="J544" s="37">
        <v>5</v>
      </c>
      <c r="K544" s="37">
        <v>2</v>
      </c>
      <c r="L544" s="36">
        <v>42547</v>
      </c>
      <c r="M544" s="37">
        <v>7</v>
      </c>
    </row>
    <row r="545" spans="1:13">
      <c r="A545" s="40" t="s">
        <v>570</v>
      </c>
      <c r="B545" s="39">
        <v>42548</v>
      </c>
      <c r="C545" s="40" t="s">
        <v>35</v>
      </c>
      <c r="D545" s="40" t="s">
        <v>30</v>
      </c>
      <c r="E545" s="40" t="s">
        <v>14</v>
      </c>
      <c r="F545" s="40" t="s">
        <v>14</v>
      </c>
      <c r="G545" s="40">
        <v>36</v>
      </c>
      <c r="H545" s="41">
        <v>22.62665752589</v>
      </c>
      <c r="I545" s="37">
        <f>HOUR(DAta!$H545)*60+MINUTE(DAta!$H545)</f>
        <v>902</v>
      </c>
      <c r="J545" s="40">
        <v>3</v>
      </c>
      <c r="K545" s="40">
        <v>2</v>
      </c>
      <c r="L545" s="39">
        <v>42548</v>
      </c>
      <c r="M545" s="40">
        <v>7</v>
      </c>
    </row>
    <row r="546" spans="1:13">
      <c r="A546" s="37" t="s">
        <v>571</v>
      </c>
      <c r="B546" s="36">
        <v>42549</v>
      </c>
      <c r="C546" s="37" t="s">
        <v>35</v>
      </c>
      <c r="D546" s="37" t="s">
        <v>24</v>
      </c>
      <c r="E546" s="37" t="s">
        <v>18</v>
      </c>
      <c r="F546" s="37" t="s">
        <v>18</v>
      </c>
      <c r="G546" s="37" t="s">
        <v>26</v>
      </c>
      <c r="H546" s="38">
        <v>22.6683241925567</v>
      </c>
      <c r="I546" s="37">
        <f>HOUR(DAta!$H546)*60+MINUTE(DAta!$H546)</f>
        <v>962</v>
      </c>
      <c r="J546" s="37" t="s">
        <v>26</v>
      </c>
      <c r="K546" s="37">
        <v>2</v>
      </c>
      <c r="L546" s="36">
        <v>42549</v>
      </c>
      <c r="M546" s="37">
        <v>7</v>
      </c>
    </row>
    <row r="547" spans="1:13">
      <c r="A547" s="40" t="s">
        <v>572</v>
      </c>
      <c r="B547" s="39">
        <v>42550</v>
      </c>
      <c r="C547" s="40" t="s">
        <v>32</v>
      </c>
      <c r="D547" s="40" t="s">
        <v>24</v>
      </c>
      <c r="E547" s="40" t="s">
        <v>14</v>
      </c>
      <c r="F547" s="40" t="s">
        <v>14</v>
      </c>
      <c r="G547" s="40">
        <v>10</v>
      </c>
      <c r="H547" s="41">
        <v>22.709990859223399</v>
      </c>
      <c r="I547" s="37">
        <f>HOUR(DAta!$H547)*60+MINUTE(DAta!$H547)</f>
        <v>1022</v>
      </c>
      <c r="J547" s="40">
        <v>2</v>
      </c>
      <c r="K547" s="40">
        <v>2</v>
      </c>
      <c r="L547" s="39">
        <v>42550</v>
      </c>
      <c r="M547" s="40">
        <v>7</v>
      </c>
    </row>
    <row r="548" spans="1:13">
      <c r="A548" s="37" t="s">
        <v>573</v>
      </c>
      <c r="B548" s="36">
        <v>42551</v>
      </c>
      <c r="C548" s="37" t="s">
        <v>48</v>
      </c>
      <c r="D548" s="37" t="s">
        <v>33</v>
      </c>
      <c r="E548" s="37" t="s">
        <v>14</v>
      </c>
      <c r="F548" s="37" t="s">
        <v>14</v>
      </c>
      <c r="G548" s="37">
        <v>43</v>
      </c>
      <c r="H548" s="38">
        <v>22.75165752589</v>
      </c>
      <c r="I548" s="37">
        <f>HOUR(DAta!$H548)*60+MINUTE(DAta!$H548)</f>
        <v>1082</v>
      </c>
      <c r="J548" s="37">
        <v>3</v>
      </c>
      <c r="K548" s="37">
        <v>2</v>
      </c>
      <c r="L548" s="36">
        <v>42551</v>
      </c>
      <c r="M548" s="37">
        <v>7</v>
      </c>
    </row>
    <row r="549" spans="1:13">
      <c r="A549" s="40" t="s">
        <v>574</v>
      </c>
      <c r="B549" s="39">
        <v>42552</v>
      </c>
      <c r="C549" s="40" t="s">
        <v>20</v>
      </c>
      <c r="D549" s="40" t="s">
        <v>17</v>
      </c>
      <c r="E549" s="40" t="s">
        <v>14</v>
      </c>
      <c r="F549" s="40" t="s">
        <v>14</v>
      </c>
      <c r="G549" s="40">
        <v>19</v>
      </c>
      <c r="H549" s="41">
        <v>22.7933241925567</v>
      </c>
      <c r="I549" s="37">
        <f>HOUR(DAta!$H549)*60+MINUTE(DAta!$H549)</f>
        <v>1142</v>
      </c>
      <c r="J549" s="40">
        <v>3</v>
      </c>
      <c r="K549" s="40">
        <v>2</v>
      </c>
      <c r="L549" s="39">
        <v>42552</v>
      </c>
      <c r="M549" s="40">
        <v>7</v>
      </c>
    </row>
    <row r="550" spans="1:13">
      <c r="A550" s="37" t="s">
        <v>575</v>
      </c>
      <c r="B550" s="36">
        <v>42553</v>
      </c>
      <c r="C550" s="37" t="s">
        <v>12</v>
      </c>
      <c r="D550" s="37" t="s">
        <v>30</v>
      </c>
      <c r="E550" s="37" t="s">
        <v>14</v>
      </c>
      <c r="F550" s="37" t="s">
        <v>14</v>
      </c>
      <c r="G550" s="37">
        <v>74</v>
      </c>
      <c r="H550" s="38">
        <v>22.834990859223399</v>
      </c>
      <c r="I550" s="37">
        <f>HOUR(DAta!$H550)*60+MINUTE(DAta!$H550)</f>
        <v>1202</v>
      </c>
      <c r="J550" s="37">
        <v>3</v>
      </c>
      <c r="K550" s="37">
        <v>2</v>
      </c>
      <c r="L550" s="36">
        <v>42553</v>
      </c>
      <c r="M550" s="37">
        <v>7</v>
      </c>
    </row>
    <row r="551" spans="1:13">
      <c r="A551" s="40" t="s">
        <v>576</v>
      </c>
      <c r="B551" s="39">
        <v>42554</v>
      </c>
      <c r="C551" s="40" t="s">
        <v>32</v>
      </c>
      <c r="D551" s="40" t="s">
        <v>33</v>
      </c>
      <c r="E551" s="40" t="s">
        <v>14</v>
      </c>
      <c r="F551" s="40" t="s">
        <v>14</v>
      </c>
      <c r="G551" s="40">
        <v>71</v>
      </c>
      <c r="H551" s="41">
        <v>22.87665752589</v>
      </c>
      <c r="I551" s="37">
        <f>HOUR(DAta!$H551)*60+MINUTE(DAta!$H551)</f>
        <v>1262</v>
      </c>
      <c r="J551" s="40">
        <v>1</v>
      </c>
      <c r="K551" s="40">
        <v>2</v>
      </c>
      <c r="L551" s="39">
        <v>42554</v>
      </c>
      <c r="M551" s="40">
        <v>7</v>
      </c>
    </row>
    <row r="552" spans="1:13">
      <c r="A552" s="37" t="s">
        <v>577</v>
      </c>
      <c r="B552" s="36">
        <v>42555</v>
      </c>
      <c r="C552" s="37" t="s">
        <v>35</v>
      </c>
      <c r="D552" s="37" t="s">
        <v>30</v>
      </c>
      <c r="E552" s="37" t="s">
        <v>14</v>
      </c>
      <c r="F552" s="37" t="s">
        <v>14</v>
      </c>
      <c r="G552" s="37">
        <v>117</v>
      </c>
      <c r="H552" s="38">
        <v>22.9183241925567</v>
      </c>
      <c r="I552" s="37">
        <f>HOUR(DAta!$H552)*60+MINUTE(DAta!$H552)</f>
        <v>1322</v>
      </c>
      <c r="J552" s="37">
        <v>5</v>
      </c>
      <c r="K552" s="37">
        <v>2</v>
      </c>
      <c r="L552" s="36">
        <v>42555</v>
      </c>
      <c r="M552" s="37">
        <v>7</v>
      </c>
    </row>
    <row r="553" spans="1:13">
      <c r="A553" s="40" t="s">
        <v>578</v>
      </c>
      <c r="B553" s="39">
        <v>42556</v>
      </c>
      <c r="C553" s="40" t="s">
        <v>35</v>
      </c>
      <c r="D553" s="40" t="s">
        <v>13</v>
      </c>
      <c r="E553" s="40" t="s">
        <v>14</v>
      </c>
      <c r="F553" s="40" t="s">
        <v>14</v>
      </c>
      <c r="G553" s="40">
        <v>61</v>
      </c>
      <c r="H553" s="41">
        <v>22.959990859223399</v>
      </c>
      <c r="I553" s="37">
        <f>HOUR(DAta!$H553)*60+MINUTE(DAta!$H553)</f>
        <v>1382</v>
      </c>
      <c r="J553" s="40">
        <v>3</v>
      </c>
      <c r="K553" s="40">
        <v>2</v>
      </c>
      <c r="L553" s="39">
        <v>42556</v>
      </c>
      <c r="M553" s="40">
        <v>7</v>
      </c>
    </row>
    <row r="554" spans="1:13">
      <c r="A554" s="37" t="s">
        <v>579</v>
      </c>
      <c r="B554" s="36">
        <v>42557</v>
      </c>
      <c r="C554" s="37" t="s">
        <v>35</v>
      </c>
      <c r="D554" s="37" t="s">
        <v>13</v>
      </c>
      <c r="E554" s="37" t="s">
        <v>14</v>
      </c>
      <c r="F554" s="37" t="s">
        <v>14</v>
      </c>
      <c r="G554" s="37">
        <v>118</v>
      </c>
      <c r="H554" s="38">
        <v>23.00165752589</v>
      </c>
      <c r="I554" s="37">
        <f>HOUR(DAta!$H554)*60+MINUTE(DAta!$H554)</f>
        <v>2</v>
      </c>
      <c r="J554" s="37">
        <v>3</v>
      </c>
      <c r="K554" s="37">
        <v>2</v>
      </c>
      <c r="L554" s="36">
        <v>42557</v>
      </c>
      <c r="M554" s="37">
        <v>7</v>
      </c>
    </row>
    <row r="555" spans="1:13">
      <c r="A555" s="40" t="s">
        <v>580</v>
      </c>
      <c r="B555" s="39">
        <v>42558</v>
      </c>
      <c r="C555" s="40" t="s">
        <v>39</v>
      </c>
      <c r="D555" s="40" t="s">
        <v>30</v>
      </c>
      <c r="E555" s="40" t="s">
        <v>14</v>
      </c>
      <c r="F555" s="40" t="s">
        <v>14</v>
      </c>
      <c r="G555" s="40">
        <v>87</v>
      </c>
      <c r="H555" s="41">
        <v>23.0433241925567</v>
      </c>
      <c r="I555" s="37">
        <f>HOUR(DAta!$H555)*60+MINUTE(DAta!$H555)</f>
        <v>62</v>
      </c>
      <c r="J555" s="40">
        <v>4</v>
      </c>
      <c r="K555" s="40">
        <v>2</v>
      </c>
      <c r="L555" s="39">
        <v>42558</v>
      </c>
      <c r="M555" s="40">
        <v>7</v>
      </c>
    </row>
    <row r="556" spans="1:13">
      <c r="A556" s="37" t="s">
        <v>581</v>
      </c>
      <c r="B556" s="36">
        <v>42559</v>
      </c>
      <c r="C556" s="37" t="s">
        <v>12</v>
      </c>
      <c r="D556" s="37" t="s">
        <v>24</v>
      </c>
      <c r="E556" s="37" t="s">
        <v>14</v>
      </c>
      <c r="F556" s="37" t="s">
        <v>14</v>
      </c>
      <c r="G556" s="37">
        <v>48</v>
      </c>
      <c r="H556" s="38">
        <v>23.084990859223399</v>
      </c>
      <c r="I556" s="37">
        <f>HOUR(DAta!$H556)*60+MINUTE(DAta!$H556)</f>
        <v>122</v>
      </c>
      <c r="J556" s="37">
        <v>4</v>
      </c>
      <c r="K556" s="37">
        <v>2</v>
      </c>
      <c r="L556" s="36">
        <v>42559</v>
      </c>
      <c r="M556" s="37">
        <v>7</v>
      </c>
    </row>
    <row r="557" spans="1:13">
      <c r="A557" s="40" t="s">
        <v>582</v>
      </c>
      <c r="B557" s="39">
        <v>42560</v>
      </c>
      <c r="C557" s="40" t="s">
        <v>35</v>
      </c>
      <c r="D557" s="40" t="s">
        <v>13</v>
      </c>
      <c r="E557" s="40" t="s">
        <v>14</v>
      </c>
      <c r="F557" s="40" t="s">
        <v>14</v>
      </c>
      <c r="G557" s="40">
        <v>112</v>
      </c>
      <c r="H557" s="41">
        <v>23.12665752589</v>
      </c>
      <c r="I557" s="37">
        <f>HOUR(DAta!$H557)*60+MINUTE(DAta!$H557)</f>
        <v>182</v>
      </c>
      <c r="J557" s="40">
        <v>1</v>
      </c>
      <c r="K557" s="40">
        <v>2</v>
      </c>
      <c r="L557" s="39">
        <v>42560</v>
      </c>
      <c r="M557" s="40">
        <v>7</v>
      </c>
    </row>
    <row r="558" spans="1:13">
      <c r="A558" s="37" t="s">
        <v>583</v>
      </c>
      <c r="B558" s="36">
        <v>42561</v>
      </c>
      <c r="C558" s="37" t="s">
        <v>20</v>
      </c>
      <c r="D558" s="37" t="s">
        <v>13</v>
      </c>
      <c r="E558" s="37" t="s">
        <v>14</v>
      </c>
      <c r="F558" s="37" t="s">
        <v>14</v>
      </c>
      <c r="G558" s="37">
        <v>99</v>
      </c>
      <c r="H558" s="38">
        <v>23.1683241925567</v>
      </c>
      <c r="I558" s="37">
        <f>HOUR(DAta!$H558)*60+MINUTE(DAta!$H558)</f>
        <v>242</v>
      </c>
      <c r="J558" s="37">
        <v>5</v>
      </c>
      <c r="K558" s="37">
        <v>2</v>
      </c>
      <c r="L558" s="36">
        <v>42561</v>
      </c>
      <c r="M558" s="37">
        <v>7</v>
      </c>
    </row>
    <row r="559" spans="1:13">
      <c r="A559" s="40" t="s">
        <v>584</v>
      </c>
      <c r="B559" s="39">
        <v>42562</v>
      </c>
      <c r="C559" s="40" t="s">
        <v>16</v>
      </c>
      <c r="D559" s="40" t="s">
        <v>17</v>
      </c>
      <c r="E559" s="40" t="s">
        <v>14</v>
      </c>
      <c r="F559" s="40" t="s">
        <v>14</v>
      </c>
      <c r="G559" s="40">
        <v>103</v>
      </c>
      <c r="H559" s="41">
        <v>23.209990859223399</v>
      </c>
      <c r="I559" s="37">
        <f>HOUR(DAta!$H559)*60+MINUTE(DAta!$H559)</f>
        <v>302</v>
      </c>
      <c r="J559" s="40">
        <v>4</v>
      </c>
      <c r="K559" s="40">
        <v>2</v>
      </c>
      <c r="L559" s="39">
        <v>42562</v>
      </c>
      <c r="M559" s="40">
        <v>7</v>
      </c>
    </row>
    <row r="560" spans="1:13">
      <c r="A560" s="37" t="s">
        <v>585</v>
      </c>
      <c r="B560" s="36">
        <v>42563</v>
      </c>
      <c r="C560" s="37" t="s">
        <v>35</v>
      </c>
      <c r="D560" s="37" t="s">
        <v>24</v>
      </c>
      <c r="E560" s="37" t="s">
        <v>14</v>
      </c>
      <c r="F560" s="37" t="s">
        <v>14</v>
      </c>
      <c r="G560" s="37">
        <v>102</v>
      </c>
      <c r="H560" s="38">
        <v>23.25165752589</v>
      </c>
      <c r="I560" s="37">
        <f>HOUR(DAta!$H560)*60+MINUTE(DAta!$H560)</f>
        <v>362</v>
      </c>
      <c r="J560" s="37">
        <v>5</v>
      </c>
      <c r="K560" s="37">
        <v>2</v>
      </c>
      <c r="L560" s="36">
        <v>42563</v>
      </c>
      <c r="M560" s="37">
        <v>7</v>
      </c>
    </row>
    <row r="561" spans="1:13">
      <c r="A561" s="40" t="s">
        <v>586</v>
      </c>
      <c r="B561" s="39">
        <v>42564</v>
      </c>
      <c r="C561" s="40" t="s">
        <v>35</v>
      </c>
      <c r="D561" s="40" t="s">
        <v>24</v>
      </c>
      <c r="E561" s="40" t="s">
        <v>14</v>
      </c>
      <c r="F561" s="40" t="s">
        <v>14</v>
      </c>
      <c r="G561" s="40">
        <v>74</v>
      </c>
      <c r="H561" s="41">
        <v>23.2933241925567</v>
      </c>
      <c r="I561" s="37">
        <f>HOUR(DAta!$H561)*60+MINUTE(DAta!$H561)</f>
        <v>422</v>
      </c>
      <c r="J561" s="40">
        <v>5</v>
      </c>
      <c r="K561" s="40">
        <v>2</v>
      </c>
      <c r="L561" s="39">
        <v>42564</v>
      </c>
      <c r="M561" s="40">
        <v>7</v>
      </c>
    </row>
    <row r="562" spans="1:13">
      <c r="A562" s="37" t="s">
        <v>587</v>
      </c>
      <c r="B562" s="36">
        <v>42565</v>
      </c>
      <c r="C562" s="37" t="s">
        <v>22</v>
      </c>
      <c r="D562" s="37" t="s">
        <v>24</v>
      </c>
      <c r="E562" s="37" t="s">
        <v>14</v>
      </c>
      <c r="F562" s="37" t="s">
        <v>14</v>
      </c>
      <c r="G562" s="37">
        <v>28</v>
      </c>
      <c r="H562" s="38">
        <v>23.334990859223399</v>
      </c>
      <c r="I562" s="37">
        <f>HOUR(DAta!$H562)*60+MINUTE(DAta!$H562)</f>
        <v>482</v>
      </c>
      <c r="J562" s="37">
        <v>1</v>
      </c>
      <c r="K562" s="37">
        <v>2</v>
      </c>
      <c r="L562" s="36">
        <v>42565</v>
      </c>
      <c r="M562" s="37">
        <v>7</v>
      </c>
    </row>
    <row r="563" spans="1:13">
      <c r="A563" s="40" t="s">
        <v>588</v>
      </c>
      <c r="B563" s="39">
        <v>42566</v>
      </c>
      <c r="C563" s="40" t="s">
        <v>35</v>
      </c>
      <c r="D563" s="40" t="s">
        <v>13</v>
      </c>
      <c r="E563" s="40" t="s">
        <v>14</v>
      </c>
      <c r="F563" s="40" t="s">
        <v>14</v>
      </c>
      <c r="G563" s="40">
        <v>64</v>
      </c>
      <c r="H563" s="41">
        <v>23.37665752589</v>
      </c>
      <c r="I563" s="37">
        <f>HOUR(DAta!$H563)*60+MINUTE(DAta!$H563)</f>
        <v>542</v>
      </c>
      <c r="J563" s="40">
        <v>4</v>
      </c>
      <c r="K563" s="40">
        <v>2</v>
      </c>
      <c r="L563" s="39">
        <v>42566</v>
      </c>
      <c r="M563" s="40">
        <v>7</v>
      </c>
    </row>
    <row r="564" spans="1:13">
      <c r="A564" s="37" t="s">
        <v>589</v>
      </c>
      <c r="B564" s="36">
        <v>42567</v>
      </c>
      <c r="C564" s="37" t="s">
        <v>12</v>
      </c>
      <c r="D564" s="37" t="s">
        <v>13</v>
      </c>
      <c r="E564" s="37" t="s">
        <v>18</v>
      </c>
      <c r="F564" s="37" t="s">
        <v>18</v>
      </c>
      <c r="G564" s="37" t="s">
        <v>26</v>
      </c>
      <c r="H564" s="38">
        <v>23.4183241925567</v>
      </c>
      <c r="I564" s="37">
        <f>HOUR(DAta!$H564)*60+MINUTE(DAta!$H564)</f>
        <v>602</v>
      </c>
      <c r="J564" s="37" t="s">
        <v>26</v>
      </c>
      <c r="K564" s="37">
        <v>2</v>
      </c>
      <c r="L564" s="36">
        <v>42567</v>
      </c>
      <c r="M564" s="37">
        <v>7</v>
      </c>
    </row>
    <row r="565" spans="1:13">
      <c r="A565" s="40" t="s">
        <v>590</v>
      </c>
      <c r="B565" s="39">
        <v>42568</v>
      </c>
      <c r="C565" s="40" t="s">
        <v>16</v>
      </c>
      <c r="D565" s="40" t="s">
        <v>24</v>
      </c>
      <c r="E565" s="40" t="s">
        <v>14</v>
      </c>
      <c r="F565" s="40" t="s">
        <v>14</v>
      </c>
      <c r="G565" s="40">
        <v>81</v>
      </c>
      <c r="H565" s="41">
        <v>23.459990859223399</v>
      </c>
      <c r="I565" s="37">
        <f>HOUR(DAta!$H565)*60+MINUTE(DAta!$H565)</f>
        <v>662</v>
      </c>
      <c r="J565" s="40">
        <v>4</v>
      </c>
      <c r="K565" s="40">
        <v>2</v>
      </c>
      <c r="L565" s="39">
        <v>42568</v>
      </c>
      <c r="M565" s="40">
        <v>7</v>
      </c>
    </row>
    <row r="566" spans="1:13">
      <c r="A566" s="37" t="s">
        <v>591</v>
      </c>
      <c r="B566" s="36">
        <v>42569</v>
      </c>
      <c r="C566" s="37" t="s">
        <v>16</v>
      </c>
      <c r="D566" s="37" t="s">
        <v>33</v>
      </c>
      <c r="E566" s="37" t="s">
        <v>14</v>
      </c>
      <c r="F566" s="37" t="s">
        <v>14</v>
      </c>
      <c r="G566" s="37">
        <v>121</v>
      </c>
      <c r="H566" s="38">
        <v>23.50165752589</v>
      </c>
      <c r="I566" s="37">
        <f>HOUR(DAta!$H566)*60+MINUTE(DAta!$H566)</f>
        <v>722</v>
      </c>
      <c r="J566" s="37">
        <v>3</v>
      </c>
      <c r="K566" s="37">
        <v>2</v>
      </c>
      <c r="L566" s="36">
        <v>42569</v>
      </c>
      <c r="M566" s="37">
        <v>7</v>
      </c>
    </row>
    <row r="567" spans="1:13">
      <c r="A567" s="40" t="s">
        <v>592</v>
      </c>
      <c r="B567" s="39">
        <v>42570</v>
      </c>
      <c r="C567" s="40" t="s">
        <v>35</v>
      </c>
      <c r="D567" s="40" t="s">
        <v>17</v>
      </c>
      <c r="E567" s="40" t="s">
        <v>14</v>
      </c>
      <c r="F567" s="40" t="s">
        <v>14</v>
      </c>
      <c r="G567" s="40">
        <v>117</v>
      </c>
      <c r="H567" s="41">
        <v>23.5433241925567</v>
      </c>
      <c r="I567" s="37">
        <f>HOUR(DAta!$H567)*60+MINUTE(DAta!$H567)</f>
        <v>782</v>
      </c>
      <c r="J567" s="40">
        <v>4</v>
      </c>
      <c r="K567" s="40">
        <v>2</v>
      </c>
      <c r="L567" s="39">
        <v>42570</v>
      </c>
      <c r="M567" s="40">
        <v>7</v>
      </c>
    </row>
    <row r="568" spans="1:13">
      <c r="A568" s="37" t="s">
        <v>593</v>
      </c>
      <c r="B568" s="36">
        <v>42571</v>
      </c>
      <c r="C568" s="37" t="s">
        <v>12</v>
      </c>
      <c r="D568" s="37" t="s">
        <v>24</v>
      </c>
      <c r="E568" s="37" t="s">
        <v>14</v>
      </c>
      <c r="F568" s="37" t="s">
        <v>14</v>
      </c>
      <c r="G568" s="37">
        <v>55</v>
      </c>
      <c r="H568" s="38">
        <v>23.584990859223399</v>
      </c>
      <c r="I568" s="37">
        <f>HOUR(DAta!$H568)*60+MINUTE(DAta!$H568)</f>
        <v>842</v>
      </c>
      <c r="J568" s="37">
        <v>4</v>
      </c>
      <c r="K568" s="37">
        <v>2</v>
      </c>
      <c r="L568" s="36">
        <v>42571</v>
      </c>
      <c r="M568" s="37">
        <v>7</v>
      </c>
    </row>
    <row r="569" spans="1:13">
      <c r="A569" s="40" t="s">
        <v>594</v>
      </c>
      <c r="B569" s="39">
        <v>42572</v>
      </c>
      <c r="C569" s="40" t="s">
        <v>20</v>
      </c>
      <c r="D569" s="40" t="s">
        <v>17</v>
      </c>
      <c r="E569" s="40" t="s">
        <v>18</v>
      </c>
      <c r="F569" s="40" t="s">
        <v>18</v>
      </c>
      <c r="G569" s="40" t="s">
        <v>26</v>
      </c>
      <c r="H569" s="41">
        <v>23.62665752589</v>
      </c>
      <c r="I569" s="37">
        <f>HOUR(DAta!$H569)*60+MINUTE(DAta!$H569)</f>
        <v>902</v>
      </c>
      <c r="J569" s="40" t="s">
        <v>26</v>
      </c>
      <c r="K569" s="40">
        <v>2</v>
      </c>
      <c r="L569" s="39">
        <v>42572</v>
      </c>
      <c r="M569" s="40">
        <v>7</v>
      </c>
    </row>
    <row r="570" spans="1:13">
      <c r="A570" s="37" t="s">
        <v>595</v>
      </c>
      <c r="B570" s="36">
        <v>42573</v>
      </c>
      <c r="C570" s="37" t="s">
        <v>16</v>
      </c>
      <c r="D570" s="37" t="s">
        <v>33</v>
      </c>
      <c r="E570" s="37" t="s">
        <v>14</v>
      </c>
      <c r="F570" s="37" t="s">
        <v>14</v>
      </c>
      <c r="G570" s="37">
        <v>79</v>
      </c>
      <c r="H570" s="38">
        <v>23.6683241925567</v>
      </c>
      <c r="I570" s="37">
        <f>HOUR(DAta!$H570)*60+MINUTE(DAta!$H570)</f>
        <v>962</v>
      </c>
      <c r="J570" s="37">
        <v>3</v>
      </c>
      <c r="K570" s="37">
        <v>2</v>
      </c>
      <c r="L570" s="36">
        <v>42573</v>
      </c>
      <c r="M570" s="37">
        <v>7</v>
      </c>
    </row>
    <row r="571" spans="1:13">
      <c r="A571" s="40" t="s">
        <v>596</v>
      </c>
      <c r="B571" s="39">
        <v>42574</v>
      </c>
      <c r="C571" s="40" t="s">
        <v>39</v>
      </c>
      <c r="D571" s="40" t="s">
        <v>17</v>
      </c>
      <c r="E571" s="40" t="s">
        <v>14</v>
      </c>
      <c r="F571" s="40" t="s">
        <v>14</v>
      </c>
      <c r="G571" s="40">
        <v>120</v>
      </c>
      <c r="H571" s="41">
        <v>23.709990859223399</v>
      </c>
      <c r="I571" s="37">
        <f>HOUR(DAta!$H571)*60+MINUTE(DAta!$H571)</f>
        <v>1022</v>
      </c>
      <c r="J571" s="40">
        <v>1</v>
      </c>
      <c r="K571" s="40">
        <v>2</v>
      </c>
      <c r="L571" s="39">
        <v>42574</v>
      </c>
      <c r="M571" s="40">
        <v>7</v>
      </c>
    </row>
    <row r="572" spans="1:13">
      <c r="A572" s="37" t="s">
        <v>597</v>
      </c>
      <c r="B572" s="36">
        <v>42575</v>
      </c>
      <c r="C572" s="37" t="s">
        <v>20</v>
      </c>
      <c r="D572" s="37" t="s">
        <v>13</v>
      </c>
      <c r="E572" s="37" t="s">
        <v>14</v>
      </c>
      <c r="F572" s="37" t="s">
        <v>14</v>
      </c>
      <c r="G572" s="37">
        <v>50</v>
      </c>
      <c r="H572" s="38">
        <v>23.75165752589</v>
      </c>
      <c r="I572" s="37">
        <f>HOUR(DAta!$H572)*60+MINUTE(DAta!$H572)</f>
        <v>1082</v>
      </c>
      <c r="J572" s="37">
        <v>2</v>
      </c>
      <c r="K572" s="37">
        <v>2</v>
      </c>
      <c r="L572" s="36">
        <v>42575</v>
      </c>
      <c r="M572" s="37">
        <v>7</v>
      </c>
    </row>
    <row r="573" spans="1:13">
      <c r="A573" s="40" t="s">
        <v>598</v>
      </c>
      <c r="B573" s="39">
        <v>42576</v>
      </c>
      <c r="C573" s="40" t="s">
        <v>39</v>
      </c>
      <c r="D573" s="40" t="s">
        <v>30</v>
      </c>
      <c r="E573" s="40" t="s">
        <v>14</v>
      </c>
      <c r="F573" s="40" t="s">
        <v>18</v>
      </c>
      <c r="G573" s="40">
        <v>15</v>
      </c>
      <c r="H573" s="41">
        <v>23.7933241925567</v>
      </c>
      <c r="I573" s="37">
        <f>HOUR(DAta!$H573)*60+MINUTE(DAta!$H573)</f>
        <v>1142</v>
      </c>
      <c r="J573" s="40">
        <v>1</v>
      </c>
      <c r="K573" s="40">
        <v>2</v>
      </c>
      <c r="L573" s="39">
        <v>42576</v>
      </c>
      <c r="M573" s="40">
        <v>7</v>
      </c>
    </row>
    <row r="574" spans="1:13">
      <c r="A574" s="37" t="s">
        <v>599</v>
      </c>
      <c r="B574" s="36">
        <v>42577</v>
      </c>
      <c r="C574" s="37" t="s">
        <v>48</v>
      </c>
      <c r="D574" s="37" t="s">
        <v>33</v>
      </c>
      <c r="E574" s="37" t="s">
        <v>14</v>
      </c>
      <c r="F574" s="37" t="s">
        <v>14</v>
      </c>
      <c r="G574" s="37">
        <v>10</v>
      </c>
      <c r="H574" s="38">
        <v>23.834990859223399</v>
      </c>
      <c r="I574" s="37">
        <f>HOUR(DAta!$H574)*60+MINUTE(DAta!$H574)</f>
        <v>1202</v>
      </c>
      <c r="J574" s="37">
        <v>3</v>
      </c>
      <c r="K574" s="37">
        <v>2</v>
      </c>
      <c r="L574" s="36">
        <v>42577</v>
      </c>
      <c r="M574" s="37">
        <v>7</v>
      </c>
    </row>
    <row r="575" spans="1:13">
      <c r="A575" s="40" t="s">
        <v>600</v>
      </c>
      <c r="B575" s="39">
        <v>42578</v>
      </c>
      <c r="C575" s="40" t="s">
        <v>22</v>
      </c>
      <c r="D575" s="40" t="s">
        <v>17</v>
      </c>
      <c r="E575" s="40" t="s">
        <v>14</v>
      </c>
      <c r="F575" s="40" t="s">
        <v>14</v>
      </c>
      <c r="G575" s="40">
        <v>110</v>
      </c>
      <c r="H575" s="41">
        <v>23.87665752589</v>
      </c>
      <c r="I575" s="37">
        <f>HOUR(DAta!$H575)*60+MINUTE(DAta!$H575)</f>
        <v>1262</v>
      </c>
      <c r="J575" s="40">
        <v>3</v>
      </c>
      <c r="K575" s="40">
        <v>2</v>
      </c>
      <c r="L575" s="39">
        <v>42578</v>
      </c>
      <c r="M575" s="40">
        <v>7</v>
      </c>
    </row>
    <row r="576" spans="1:13">
      <c r="A576" s="37" t="s">
        <v>601</v>
      </c>
      <c r="B576" s="36">
        <v>42579</v>
      </c>
      <c r="C576" s="37" t="s">
        <v>22</v>
      </c>
      <c r="D576" s="37" t="s">
        <v>24</v>
      </c>
      <c r="E576" s="37" t="s">
        <v>14</v>
      </c>
      <c r="F576" s="37" t="s">
        <v>14</v>
      </c>
      <c r="G576" s="37">
        <v>69</v>
      </c>
      <c r="H576" s="38">
        <v>23.9183241925567</v>
      </c>
      <c r="I576" s="37">
        <f>HOUR(DAta!$H576)*60+MINUTE(DAta!$H576)</f>
        <v>1322</v>
      </c>
      <c r="J576" s="37">
        <v>3</v>
      </c>
      <c r="K576" s="37">
        <v>2</v>
      </c>
      <c r="L576" s="36">
        <v>42579</v>
      </c>
      <c r="M576" s="37">
        <v>7</v>
      </c>
    </row>
    <row r="577" spans="1:13">
      <c r="A577" s="40" t="s">
        <v>602</v>
      </c>
      <c r="B577" s="39">
        <v>42580</v>
      </c>
      <c r="C577" s="40" t="s">
        <v>32</v>
      </c>
      <c r="D577" s="40" t="s">
        <v>13</v>
      </c>
      <c r="E577" s="40" t="s">
        <v>14</v>
      </c>
      <c r="F577" s="40" t="s">
        <v>18</v>
      </c>
      <c r="G577" s="40">
        <v>122</v>
      </c>
      <c r="H577" s="41">
        <v>23.959990859223399</v>
      </c>
      <c r="I577" s="37">
        <f>HOUR(DAta!$H577)*60+MINUTE(DAta!$H577)</f>
        <v>1382</v>
      </c>
      <c r="J577" s="40">
        <v>1</v>
      </c>
      <c r="K577" s="40">
        <v>2</v>
      </c>
      <c r="L577" s="39">
        <v>42580</v>
      </c>
      <c r="M577" s="40">
        <v>7</v>
      </c>
    </row>
    <row r="578" spans="1:13">
      <c r="A578" s="37" t="s">
        <v>603</v>
      </c>
      <c r="B578" s="36">
        <v>42581</v>
      </c>
      <c r="C578" s="37" t="s">
        <v>12</v>
      </c>
      <c r="D578" s="37" t="s">
        <v>13</v>
      </c>
      <c r="E578" s="37" t="s">
        <v>14</v>
      </c>
      <c r="F578" s="37" t="s">
        <v>14</v>
      </c>
      <c r="G578" s="37">
        <v>47</v>
      </c>
      <c r="H578" s="38">
        <v>24.00165752589</v>
      </c>
      <c r="I578" s="37">
        <f>HOUR(DAta!$H578)*60+MINUTE(DAta!$H578)</f>
        <v>2</v>
      </c>
      <c r="J578" s="37">
        <v>3</v>
      </c>
      <c r="K578" s="37">
        <v>2</v>
      </c>
      <c r="L578" s="36">
        <v>42581</v>
      </c>
      <c r="M578" s="37">
        <v>7</v>
      </c>
    </row>
    <row r="579" spans="1:13">
      <c r="A579" s="40" t="s">
        <v>604</v>
      </c>
      <c r="B579" s="39">
        <v>42582</v>
      </c>
      <c r="C579" s="40" t="s">
        <v>22</v>
      </c>
      <c r="D579" s="40" t="s">
        <v>17</v>
      </c>
      <c r="E579" s="40" t="s">
        <v>14</v>
      </c>
      <c r="F579" s="40" t="s">
        <v>18</v>
      </c>
      <c r="G579" s="40">
        <v>124</v>
      </c>
      <c r="H579" s="41">
        <v>24.0433241925567</v>
      </c>
      <c r="I579" s="37">
        <f>HOUR(DAta!$H579)*60+MINUTE(DAta!$H579)</f>
        <v>62</v>
      </c>
      <c r="J579" s="40">
        <v>5</v>
      </c>
      <c r="K579" s="40">
        <v>2</v>
      </c>
      <c r="L579" s="39">
        <v>42582</v>
      </c>
      <c r="M579" s="40">
        <v>7</v>
      </c>
    </row>
    <row r="580" spans="1:13">
      <c r="A580" s="37" t="s">
        <v>605</v>
      </c>
      <c r="B580" s="36">
        <v>42583</v>
      </c>
      <c r="C580" s="37" t="s">
        <v>39</v>
      </c>
      <c r="D580" s="37" t="s">
        <v>33</v>
      </c>
      <c r="E580" s="37" t="s">
        <v>14</v>
      </c>
      <c r="F580" s="37" t="s">
        <v>14</v>
      </c>
      <c r="G580" s="37">
        <v>92</v>
      </c>
      <c r="H580" s="38">
        <v>24.084990859223399</v>
      </c>
      <c r="I580" s="37">
        <f>HOUR(DAta!$H580)*60+MINUTE(DAta!$H580)</f>
        <v>122</v>
      </c>
      <c r="J580" s="37">
        <v>3</v>
      </c>
      <c r="K580" s="37">
        <v>2</v>
      </c>
      <c r="L580" s="36">
        <v>42583</v>
      </c>
      <c r="M580" s="37">
        <v>1</v>
      </c>
    </row>
    <row r="581" spans="1:13">
      <c r="A581" s="40" t="s">
        <v>606</v>
      </c>
      <c r="B581" s="39">
        <v>42584</v>
      </c>
      <c r="C581" s="40" t="s">
        <v>16</v>
      </c>
      <c r="D581" s="40" t="s">
        <v>24</v>
      </c>
      <c r="E581" s="40" t="s">
        <v>14</v>
      </c>
      <c r="F581" s="40" t="s">
        <v>14</v>
      </c>
      <c r="G581" s="40">
        <v>110</v>
      </c>
      <c r="H581" s="41">
        <v>24.12665752589</v>
      </c>
      <c r="I581" s="37">
        <f>HOUR(DAta!$H581)*60+MINUTE(DAta!$H581)</f>
        <v>182</v>
      </c>
      <c r="J581" s="40">
        <v>2</v>
      </c>
      <c r="K581" s="40">
        <v>2</v>
      </c>
      <c r="L581" s="39">
        <v>42584</v>
      </c>
      <c r="M581" s="40">
        <v>1</v>
      </c>
    </row>
    <row r="582" spans="1:13">
      <c r="A582" s="37" t="s">
        <v>607</v>
      </c>
      <c r="B582" s="36">
        <v>42585</v>
      </c>
      <c r="C582" s="37" t="s">
        <v>20</v>
      </c>
      <c r="D582" s="37" t="s">
        <v>33</v>
      </c>
      <c r="E582" s="37" t="s">
        <v>14</v>
      </c>
      <c r="F582" s="37" t="s">
        <v>14</v>
      </c>
      <c r="G582" s="37">
        <v>84</v>
      </c>
      <c r="H582" s="38">
        <v>24.1683241925567</v>
      </c>
      <c r="I582" s="37">
        <f>HOUR(DAta!$H582)*60+MINUTE(DAta!$H582)</f>
        <v>242</v>
      </c>
      <c r="J582" s="37">
        <v>4</v>
      </c>
      <c r="K582" s="37">
        <v>2</v>
      </c>
      <c r="L582" s="36">
        <v>42585</v>
      </c>
      <c r="M582" s="37">
        <v>1</v>
      </c>
    </row>
    <row r="583" spans="1:13">
      <c r="A583" s="40" t="s">
        <v>608</v>
      </c>
      <c r="B583" s="39">
        <v>42586</v>
      </c>
      <c r="C583" s="40" t="s">
        <v>20</v>
      </c>
      <c r="D583" s="40" t="s">
        <v>30</v>
      </c>
      <c r="E583" s="40" t="s">
        <v>18</v>
      </c>
      <c r="F583" s="40" t="s">
        <v>18</v>
      </c>
      <c r="G583" s="40" t="s">
        <v>26</v>
      </c>
      <c r="H583" s="41">
        <v>24.209990859223399</v>
      </c>
      <c r="I583" s="37">
        <f>HOUR(DAta!$H583)*60+MINUTE(DAta!$H583)</f>
        <v>302</v>
      </c>
      <c r="J583" s="40" t="s">
        <v>26</v>
      </c>
      <c r="K583" s="40">
        <v>2</v>
      </c>
      <c r="L583" s="39">
        <v>42586</v>
      </c>
      <c r="M583" s="40">
        <v>1</v>
      </c>
    </row>
    <row r="584" spans="1:13">
      <c r="A584" s="37" t="s">
        <v>609</v>
      </c>
      <c r="B584" s="36">
        <v>42587</v>
      </c>
      <c r="C584" s="37" t="s">
        <v>12</v>
      </c>
      <c r="D584" s="37" t="s">
        <v>30</v>
      </c>
      <c r="E584" s="37" t="s">
        <v>14</v>
      </c>
      <c r="F584" s="37" t="s">
        <v>14</v>
      </c>
      <c r="G584" s="37">
        <v>81</v>
      </c>
      <c r="H584" s="38">
        <v>24.25165752589</v>
      </c>
      <c r="I584" s="37">
        <f>HOUR(DAta!$H584)*60+MINUTE(DAta!$H584)</f>
        <v>362</v>
      </c>
      <c r="J584" s="37">
        <v>5</v>
      </c>
      <c r="K584" s="37">
        <v>2</v>
      </c>
      <c r="L584" s="36">
        <v>42587</v>
      </c>
      <c r="M584" s="37">
        <v>1</v>
      </c>
    </row>
    <row r="585" spans="1:13">
      <c r="A585" s="40" t="s">
        <v>610</v>
      </c>
      <c r="B585" s="39">
        <v>42588</v>
      </c>
      <c r="C585" s="40" t="s">
        <v>22</v>
      </c>
      <c r="D585" s="40" t="s">
        <v>24</v>
      </c>
      <c r="E585" s="40" t="s">
        <v>14</v>
      </c>
      <c r="F585" s="40" t="s">
        <v>14</v>
      </c>
      <c r="G585" s="40">
        <v>116</v>
      </c>
      <c r="H585" s="41">
        <v>24.2933241925567</v>
      </c>
      <c r="I585" s="37">
        <f>HOUR(DAta!$H585)*60+MINUTE(DAta!$H585)</f>
        <v>422</v>
      </c>
      <c r="J585" s="40">
        <v>4</v>
      </c>
      <c r="K585" s="40">
        <v>2</v>
      </c>
      <c r="L585" s="39">
        <v>42588</v>
      </c>
      <c r="M585" s="40">
        <v>1</v>
      </c>
    </row>
    <row r="586" spans="1:13">
      <c r="A586" s="37" t="s">
        <v>611</v>
      </c>
      <c r="B586" s="36">
        <v>42589</v>
      </c>
      <c r="C586" s="37" t="s">
        <v>12</v>
      </c>
      <c r="D586" s="37" t="s">
        <v>24</v>
      </c>
      <c r="E586" s="37" t="s">
        <v>18</v>
      </c>
      <c r="F586" s="37" t="s">
        <v>18</v>
      </c>
      <c r="G586" s="37" t="s">
        <v>26</v>
      </c>
      <c r="H586" s="38">
        <v>24.334990859223399</v>
      </c>
      <c r="I586" s="37">
        <f>HOUR(DAta!$H586)*60+MINUTE(DAta!$H586)</f>
        <v>482</v>
      </c>
      <c r="J586" s="37" t="s">
        <v>26</v>
      </c>
      <c r="K586" s="37">
        <v>2</v>
      </c>
      <c r="L586" s="36">
        <v>42589</v>
      </c>
      <c r="M586" s="37">
        <v>1</v>
      </c>
    </row>
    <row r="587" spans="1:13">
      <c r="A587" s="40" t="s">
        <v>612</v>
      </c>
      <c r="B587" s="39">
        <v>42590</v>
      </c>
      <c r="C587" s="40" t="s">
        <v>35</v>
      </c>
      <c r="D587" s="40" t="s">
        <v>33</v>
      </c>
      <c r="E587" s="40" t="s">
        <v>14</v>
      </c>
      <c r="F587" s="40" t="s">
        <v>14</v>
      </c>
      <c r="G587" s="40">
        <v>63</v>
      </c>
      <c r="H587" s="41">
        <v>24.37665752589</v>
      </c>
      <c r="I587" s="37">
        <f>HOUR(DAta!$H587)*60+MINUTE(DAta!$H587)</f>
        <v>542</v>
      </c>
      <c r="J587" s="40">
        <v>3</v>
      </c>
      <c r="K587" s="40">
        <v>2</v>
      </c>
      <c r="L587" s="39">
        <v>42590</v>
      </c>
      <c r="M587" s="40">
        <v>1</v>
      </c>
    </row>
    <row r="588" spans="1:13">
      <c r="A588" s="37" t="s">
        <v>613</v>
      </c>
      <c r="B588" s="36">
        <v>42591</v>
      </c>
      <c r="C588" s="37" t="s">
        <v>48</v>
      </c>
      <c r="D588" s="37" t="s">
        <v>33</v>
      </c>
      <c r="E588" s="37" t="s">
        <v>18</v>
      </c>
      <c r="F588" s="37" t="s">
        <v>18</v>
      </c>
      <c r="G588" s="37" t="s">
        <v>26</v>
      </c>
      <c r="H588" s="38">
        <v>24.4183241925567</v>
      </c>
      <c r="I588" s="37">
        <f>HOUR(DAta!$H588)*60+MINUTE(DAta!$H588)</f>
        <v>602</v>
      </c>
      <c r="J588" s="37" t="s">
        <v>26</v>
      </c>
      <c r="K588" s="37">
        <v>2</v>
      </c>
      <c r="L588" s="36">
        <v>42591</v>
      </c>
      <c r="M588" s="37">
        <v>1</v>
      </c>
    </row>
    <row r="589" spans="1:13">
      <c r="A589" s="40" t="s">
        <v>614</v>
      </c>
      <c r="B589" s="39">
        <v>42592</v>
      </c>
      <c r="C589" s="40" t="s">
        <v>35</v>
      </c>
      <c r="D589" s="40" t="s">
        <v>33</v>
      </c>
      <c r="E589" s="40" t="s">
        <v>14</v>
      </c>
      <c r="F589" s="40" t="s">
        <v>14</v>
      </c>
      <c r="G589" s="40">
        <v>30</v>
      </c>
      <c r="H589" s="41">
        <v>24.459990859223399</v>
      </c>
      <c r="I589" s="37">
        <f>HOUR(DAta!$H589)*60+MINUTE(DAta!$H589)</f>
        <v>662</v>
      </c>
      <c r="J589" s="40">
        <v>3</v>
      </c>
      <c r="K589" s="40">
        <v>2</v>
      </c>
      <c r="L589" s="39">
        <v>42592</v>
      </c>
      <c r="M589" s="40">
        <v>1</v>
      </c>
    </row>
    <row r="590" spans="1:13">
      <c r="A590" s="37" t="s">
        <v>615</v>
      </c>
      <c r="B590" s="36">
        <v>42593</v>
      </c>
      <c r="C590" s="37" t="s">
        <v>12</v>
      </c>
      <c r="D590" s="37" t="s">
        <v>30</v>
      </c>
      <c r="E590" s="37" t="s">
        <v>14</v>
      </c>
      <c r="F590" s="37" t="s">
        <v>14</v>
      </c>
      <c r="G590" s="37">
        <v>22</v>
      </c>
      <c r="H590" s="38">
        <v>24.50165752589</v>
      </c>
      <c r="I590" s="37">
        <f>HOUR(DAta!$H590)*60+MINUTE(DAta!$H590)</f>
        <v>722</v>
      </c>
      <c r="J590" s="37">
        <v>3</v>
      </c>
      <c r="K590" s="37">
        <v>2</v>
      </c>
      <c r="L590" s="36">
        <v>42593</v>
      </c>
      <c r="M590" s="37">
        <v>1</v>
      </c>
    </row>
    <row r="591" spans="1:13">
      <c r="A591" s="40" t="s">
        <v>616</v>
      </c>
      <c r="B591" s="39">
        <v>42594</v>
      </c>
      <c r="C591" s="40" t="s">
        <v>20</v>
      </c>
      <c r="D591" s="40" t="s">
        <v>17</v>
      </c>
      <c r="E591" s="40" t="s">
        <v>14</v>
      </c>
      <c r="F591" s="40" t="s">
        <v>14</v>
      </c>
      <c r="G591" s="40">
        <v>31</v>
      </c>
      <c r="H591" s="41">
        <v>24.5433241925567</v>
      </c>
      <c r="I591" s="37">
        <f>HOUR(DAta!$H591)*60+MINUTE(DAta!$H591)</f>
        <v>782</v>
      </c>
      <c r="J591" s="40">
        <v>3</v>
      </c>
      <c r="K591" s="40">
        <v>2</v>
      </c>
      <c r="L591" s="39">
        <v>42594</v>
      </c>
      <c r="M591" s="40">
        <v>1</v>
      </c>
    </row>
    <row r="592" spans="1:13">
      <c r="A592" s="37" t="s">
        <v>617</v>
      </c>
      <c r="B592" s="36">
        <v>42595</v>
      </c>
      <c r="C592" s="37" t="s">
        <v>12</v>
      </c>
      <c r="D592" s="37" t="s">
        <v>24</v>
      </c>
      <c r="E592" s="37" t="s">
        <v>14</v>
      </c>
      <c r="F592" s="37" t="s">
        <v>14</v>
      </c>
      <c r="G592" s="37">
        <v>47</v>
      </c>
      <c r="H592" s="38">
        <v>24.584990859223399</v>
      </c>
      <c r="I592" s="37">
        <f>HOUR(DAta!$H592)*60+MINUTE(DAta!$H592)</f>
        <v>842</v>
      </c>
      <c r="J592" s="37">
        <v>3</v>
      </c>
      <c r="K592" s="37">
        <v>2</v>
      </c>
      <c r="L592" s="36">
        <v>42595</v>
      </c>
      <c r="M592" s="37">
        <v>1</v>
      </c>
    </row>
    <row r="593" spans="1:13">
      <c r="A593" s="40" t="s">
        <v>618</v>
      </c>
      <c r="B593" s="39">
        <v>42596</v>
      </c>
      <c r="C593" s="40" t="s">
        <v>48</v>
      </c>
      <c r="D593" s="40" t="s">
        <v>17</v>
      </c>
      <c r="E593" s="40" t="s">
        <v>14</v>
      </c>
      <c r="F593" s="40" t="s">
        <v>14</v>
      </c>
      <c r="G593" s="40">
        <v>88</v>
      </c>
      <c r="H593" s="41">
        <v>24.62665752589</v>
      </c>
      <c r="I593" s="37">
        <f>HOUR(DAta!$H593)*60+MINUTE(DAta!$H593)</f>
        <v>902</v>
      </c>
      <c r="J593" s="40">
        <v>3</v>
      </c>
      <c r="K593" s="40">
        <v>2</v>
      </c>
      <c r="L593" s="39">
        <v>42596</v>
      </c>
      <c r="M593" s="40">
        <v>1</v>
      </c>
    </row>
    <row r="594" spans="1:13">
      <c r="A594" s="37" t="s">
        <v>619</v>
      </c>
      <c r="B594" s="36">
        <v>42597</v>
      </c>
      <c r="C594" s="37" t="s">
        <v>39</v>
      </c>
      <c r="D594" s="37" t="s">
        <v>33</v>
      </c>
      <c r="E594" s="37" t="s">
        <v>14</v>
      </c>
      <c r="F594" s="37" t="s">
        <v>14</v>
      </c>
      <c r="G594" s="37">
        <v>106</v>
      </c>
      <c r="H594" s="38">
        <v>24.6683241925567</v>
      </c>
      <c r="I594" s="37">
        <f>HOUR(DAta!$H594)*60+MINUTE(DAta!$H594)</f>
        <v>962</v>
      </c>
      <c r="J594" s="37">
        <v>4</v>
      </c>
      <c r="K594" s="37">
        <v>2</v>
      </c>
      <c r="L594" s="36">
        <v>42597</v>
      </c>
      <c r="M594" s="37">
        <v>1</v>
      </c>
    </row>
    <row r="595" spans="1:13">
      <c r="A595" s="40" t="s">
        <v>620</v>
      </c>
      <c r="B595" s="39">
        <v>42598</v>
      </c>
      <c r="C595" s="40" t="s">
        <v>12</v>
      </c>
      <c r="D595" s="40" t="s">
        <v>24</v>
      </c>
      <c r="E595" s="40" t="s">
        <v>14</v>
      </c>
      <c r="F595" s="40" t="s">
        <v>14</v>
      </c>
      <c r="G595" s="40">
        <v>70</v>
      </c>
      <c r="H595" s="41">
        <v>24.709990859223399</v>
      </c>
      <c r="I595" s="37">
        <f>HOUR(DAta!$H595)*60+MINUTE(DAta!$H595)</f>
        <v>1022</v>
      </c>
      <c r="J595" s="40">
        <v>5</v>
      </c>
      <c r="K595" s="40">
        <v>2</v>
      </c>
      <c r="L595" s="39">
        <v>42598</v>
      </c>
      <c r="M595" s="40">
        <v>1</v>
      </c>
    </row>
    <row r="596" spans="1:13">
      <c r="A596" s="37" t="s">
        <v>621</v>
      </c>
      <c r="B596" s="36">
        <v>42599</v>
      </c>
      <c r="C596" s="37" t="s">
        <v>39</v>
      </c>
      <c r="D596" s="37" t="s">
        <v>24</v>
      </c>
      <c r="E596" s="37" t="s">
        <v>14</v>
      </c>
      <c r="F596" s="37" t="s">
        <v>14</v>
      </c>
      <c r="G596" s="37">
        <v>77</v>
      </c>
      <c r="H596" s="38">
        <v>24.75165752589</v>
      </c>
      <c r="I596" s="37">
        <f>HOUR(DAta!$H596)*60+MINUTE(DAta!$H596)</f>
        <v>1082</v>
      </c>
      <c r="J596" s="37">
        <v>3</v>
      </c>
      <c r="K596" s="37">
        <v>2</v>
      </c>
      <c r="L596" s="36">
        <v>42599</v>
      </c>
      <c r="M596" s="37">
        <v>1</v>
      </c>
    </row>
    <row r="597" spans="1:13">
      <c r="A597" s="40" t="s">
        <v>622</v>
      </c>
      <c r="B597" s="39">
        <v>42600</v>
      </c>
      <c r="C597" s="40" t="s">
        <v>35</v>
      </c>
      <c r="D597" s="40" t="s">
        <v>33</v>
      </c>
      <c r="E597" s="40" t="s">
        <v>14</v>
      </c>
      <c r="F597" s="40" t="s">
        <v>14</v>
      </c>
      <c r="G597" s="40">
        <v>82</v>
      </c>
      <c r="H597" s="41">
        <v>24.7933241925567</v>
      </c>
      <c r="I597" s="37">
        <f>HOUR(DAta!$H597)*60+MINUTE(DAta!$H597)</f>
        <v>1142</v>
      </c>
      <c r="J597" s="40">
        <v>3</v>
      </c>
      <c r="K597" s="40">
        <v>2</v>
      </c>
      <c r="L597" s="39">
        <v>42600</v>
      </c>
      <c r="M597" s="40">
        <v>1</v>
      </c>
    </row>
    <row r="598" spans="1:13">
      <c r="A598" s="37" t="s">
        <v>623</v>
      </c>
      <c r="B598" s="36">
        <v>42601</v>
      </c>
      <c r="C598" s="37" t="s">
        <v>22</v>
      </c>
      <c r="D598" s="37" t="s">
        <v>13</v>
      </c>
      <c r="E598" s="37" t="s">
        <v>14</v>
      </c>
      <c r="F598" s="37" t="s">
        <v>14</v>
      </c>
      <c r="G598" s="37">
        <v>84</v>
      </c>
      <c r="H598" s="38">
        <v>24.834990859223399</v>
      </c>
      <c r="I598" s="37">
        <f>HOUR(DAta!$H598)*60+MINUTE(DAta!$H598)</f>
        <v>1202</v>
      </c>
      <c r="J598" s="37">
        <v>3</v>
      </c>
      <c r="K598" s="37">
        <v>2</v>
      </c>
      <c r="L598" s="36">
        <v>42601</v>
      </c>
      <c r="M598" s="37">
        <v>1</v>
      </c>
    </row>
    <row r="599" spans="1:13">
      <c r="A599" s="40" t="s">
        <v>624</v>
      </c>
      <c r="B599" s="39">
        <v>42602</v>
      </c>
      <c r="C599" s="40" t="s">
        <v>39</v>
      </c>
      <c r="D599" s="40" t="s">
        <v>17</v>
      </c>
      <c r="E599" s="40" t="s">
        <v>14</v>
      </c>
      <c r="F599" s="40" t="s">
        <v>14</v>
      </c>
      <c r="G599" s="40">
        <v>50</v>
      </c>
      <c r="H599" s="41">
        <v>24.87665752589</v>
      </c>
      <c r="I599" s="37">
        <f>HOUR(DAta!$H599)*60+MINUTE(DAta!$H599)</f>
        <v>1262</v>
      </c>
      <c r="J599" s="40">
        <v>4</v>
      </c>
      <c r="K599" s="40">
        <v>2</v>
      </c>
      <c r="L599" s="39">
        <v>42602</v>
      </c>
      <c r="M599" s="40">
        <v>1</v>
      </c>
    </row>
    <row r="600" spans="1:13">
      <c r="A600" s="37" t="s">
        <v>625</v>
      </c>
      <c r="B600" s="36">
        <v>42603</v>
      </c>
      <c r="C600" s="37" t="s">
        <v>39</v>
      </c>
      <c r="D600" s="37" t="s">
        <v>30</v>
      </c>
      <c r="E600" s="37" t="s">
        <v>18</v>
      </c>
      <c r="F600" s="37" t="s">
        <v>18</v>
      </c>
      <c r="G600" s="37" t="s">
        <v>26</v>
      </c>
      <c r="H600" s="38">
        <v>24.9183241925567</v>
      </c>
      <c r="I600" s="37">
        <f>HOUR(DAta!$H600)*60+MINUTE(DAta!$H600)</f>
        <v>1322</v>
      </c>
      <c r="J600" s="37" t="s">
        <v>26</v>
      </c>
      <c r="K600" s="37">
        <v>2</v>
      </c>
      <c r="L600" s="36">
        <v>42603</v>
      </c>
      <c r="M600" s="37">
        <v>1</v>
      </c>
    </row>
    <row r="601" spans="1:13">
      <c r="A601" s="40" t="s">
        <v>626</v>
      </c>
      <c r="B601" s="39">
        <v>42604</v>
      </c>
      <c r="C601" s="40" t="s">
        <v>16</v>
      </c>
      <c r="D601" s="40" t="s">
        <v>13</v>
      </c>
      <c r="E601" s="40" t="s">
        <v>14</v>
      </c>
      <c r="F601" s="40" t="s">
        <v>14</v>
      </c>
      <c r="G601" s="40">
        <v>73</v>
      </c>
      <c r="H601" s="41">
        <v>24.959990859223399</v>
      </c>
      <c r="I601" s="37">
        <f>HOUR(DAta!$H601)*60+MINUTE(DAta!$H601)</f>
        <v>1382</v>
      </c>
      <c r="J601" s="40">
        <v>3</v>
      </c>
      <c r="K601" s="40">
        <v>2</v>
      </c>
      <c r="L601" s="39">
        <v>42604</v>
      </c>
      <c r="M601" s="40">
        <v>1</v>
      </c>
    </row>
    <row r="602" spans="1:13">
      <c r="A602" s="37" t="s">
        <v>627</v>
      </c>
      <c r="B602" s="36">
        <v>42605</v>
      </c>
      <c r="C602" s="37" t="s">
        <v>22</v>
      </c>
      <c r="D602" s="37" t="s">
        <v>13</v>
      </c>
      <c r="E602" s="37" t="s">
        <v>14</v>
      </c>
      <c r="F602" s="37" t="s">
        <v>14</v>
      </c>
      <c r="G602" s="37">
        <v>79</v>
      </c>
      <c r="H602" s="38">
        <v>25.00165752589</v>
      </c>
      <c r="I602" s="37">
        <f>HOUR(DAta!$H602)*60+MINUTE(DAta!$H602)</f>
        <v>2</v>
      </c>
      <c r="J602" s="37">
        <v>3</v>
      </c>
      <c r="K602" s="37">
        <v>2</v>
      </c>
      <c r="L602" s="36">
        <v>42605</v>
      </c>
      <c r="M602" s="37">
        <v>1</v>
      </c>
    </row>
    <row r="603" spans="1:13">
      <c r="A603" s="40" t="s">
        <v>628</v>
      </c>
      <c r="B603" s="39">
        <v>42606</v>
      </c>
      <c r="C603" s="40" t="s">
        <v>48</v>
      </c>
      <c r="D603" s="40" t="s">
        <v>13</v>
      </c>
      <c r="E603" s="40" t="s">
        <v>14</v>
      </c>
      <c r="F603" s="40" t="s">
        <v>14</v>
      </c>
      <c r="G603" s="40">
        <v>124</v>
      </c>
      <c r="H603" s="41">
        <v>25.0433241925567</v>
      </c>
      <c r="I603" s="37">
        <f>HOUR(DAta!$H603)*60+MINUTE(DAta!$H603)</f>
        <v>62</v>
      </c>
      <c r="J603" s="40">
        <v>5</v>
      </c>
      <c r="K603" s="40">
        <v>2</v>
      </c>
      <c r="L603" s="39">
        <v>42606</v>
      </c>
      <c r="M603" s="40">
        <v>1</v>
      </c>
    </row>
    <row r="604" spans="1:13">
      <c r="A604" s="37" t="s">
        <v>629</v>
      </c>
      <c r="B604" s="36">
        <v>42607</v>
      </c>
      <c r="C604" s="37" t="s">
        <v>20</v>
      </c>
      <c r="D604" s="37" t="s">
        <v>30</v>
      </c>
      <c r="E604" s="37" t="s">
        <v>18</v>
      </c>
      <c r="F604" s="37" t="s">
        <v>18</v>
      </c>
      <c r="G604" s="37" t="s">
        <v>26</v>
      </c>
      <c r="H604" s="38">
        <v>25.084990859223399</v>
      </c>
      <c r="I604" s="37">
        <f>HOUR(DAta!$H604)*60+MINUTE(DAta!$H604)</f>
        <v>122</v>
      </c>
      <c r="J604" s="37" t="s">
        <v>26</v>
      </c>
      <c r="K604" s="37">
        <v>2</v>
      </c>
      <c r="L604" s="36">
        <v>42607</v>
      </c>
      <c r="M604" s="37">
        <v>1</v>
      </c>
    </row>
    <row r="605" spans="1:13">
      <c r="A605" s="40" t="s">
        <v>630</v>
      </c>
      <c r="B605" s="39">
        <v>42608</v>
      </c>
      <c r="C605" s="40" t="s">
        <v>16</v>
      </c>
      <c r="D605" s="40" t="s">
        <v>17</v>
      </c>
      <c r="E605" s="40" t="s">
        <v>14</v>
      </c>
      <c r="F605" s="40" t="s">
        <v>18</v>
      </c>
      <c r="G605" s="40">
        <v>75</v>
      </c>
      <c r="H605" s="41">
        <v>25.12665752589</v>
      </c>
      <c r="I605" s="37">
        <f>HOUR(DAta!$H605)*60+MINUTE(DAta!$H605)</f>
        <v>182</v>
      </c>
      <c r="J605" s="40">
        <v>4</v>
      </c>
      <c r="K605" s="40">
        <v>2</v>
      </c>
      <c r="L605" s="39">
        <v>42608</v>
      </c>
      <c r="M605" s="40">
        <v>1</v>
      </c>
    </row>
    <row r="606" spans="1:13">
      <c r="A606" s="37" t="s">
        <v>631</v>
      </c>
      <c r="B606" s="36">
        <v>42609</v>
      </c>
      <c r="C606" s="37" t="s">
        <v>16</v>
      </c>
      <c r="D606" s="37" t="s">
        <v>17</v>
      </c>
      <c r="E606" s="37" t="s">
        <v>14</v>
      </c>
      <c r="F606" s="37" t="s">
        <v>14</v>
      </c>
      <c r="G606" s="37">
        <v>34</v>
      </c>
      <c r="H606" s="38">
        <v>25.1683241925567</v>
      </c>
      <c r="I606" s="37">
        <f>HOUR(DAta!$H606)*60+MINUTE(DAta!$H606)</f>
        <v>242</v>
      </c>
      <c r="J606" s="37">
        <v>3</v>
      </c>
      <c r="K606" s="37">
        <v>2</v>
      </c>
      <c r="L606" s="36">
        <v>42609</v>
      </c>
      <c r="M606" s="37">
        <v>1</v>
      </c>
    </row>
    <row r="607" spans="1:13">
      <c r="A607" s="40" t="s">
        <v>632</v>
      </c>
      <c r="B607" s="39">
        <v>42610</v>
      </c>
      <c r="C607" s="40" t="s">
        <v>20</v>
      </c>
      <c r="D607" s="40" t="s">
        <v>24</v>
      </c>
      <c r="E607" s="40" t="s">
        <v>18</v>
      </c>
      <c r="F607" s="40" t="s">
        <v>18</v>
      </c>
      <c r="G607" s="40" t="s">
        <v>26</v>
      </c>
      <c r="H607" s="41">
        <v>25.209990859223399</v>
      </c>
      <c r="I607" s="37">
        <f>HOUR(DAta!$H607)*60+MINUTE(DAta!$H607)</f>
        <v>302</v>
      </c>
      <c r="J607" s="40" t="s">
        <v>26</v>
      </c>
      <c r="K607" s="40">
        <v>2</v>
      </c>
      <c r="L607" s="39">
        <v>42610</v>
      </c>
      <c r="M607" s="40">
        <v>1</v>
      </c>
    </row>
    <row r="608" spans="1:13">
      <c r="A608" s="37" t="s">
        <v>633</v>
      </c>
      <c r="B608" s="36">
        <v>42611</v>
      </c>
      <c r="C608" s="37" t="s">
        <v>20</v>
      </c>
      <c r="D608" s="37" t="s">
        <v>33</v>
      </c>
      <c r="E608" s="37" t="s">
        <v>14</v>
      </c>
      <c r="F608" s="37" t="s">
        <v>14</v>
      </c>
      <c r="G608" s="37">
        <v>116</v>
      </c>
      <c r="H608" s="38">
        <v>25.25165752589</v>
      </c>
      <c r="I608" s="37">
        <f>HOUR(DAta!$H608)*60+MINUTE(DAta!$H608)</f>
        <v>362</v>
      </c>
      <c r="J608" s="37">
        <v>3</v>
      </c>
      <c r="K608" s="37">
        <v>2</v>
      </c>
      <c r="L608" s="36">
        <v>42611</v>
      </c>
      <c r="M608" s="37">
        <v>1</v>
      </c>
    </row>
    <row r="609" spans="1:13">
      <c r="A609" s="40" t="s">
        <v>634</v>
      </c>
      <c r="B609" s="39">
        <v>42612</v>
      </c>
      <c r="C609" s="40" t="s">
        <v>48</v>
      </c>
      <c r="D609" s="40" t="s">
        <v>24</v>
      </c>
      <c r="E609" s="40" t="s">
        <v>14</v>
      </c>
      <c r="F609" s="40" t="s">
        <v>14</v>
      </c>
      <c r="G609" s="40">
        <v>20</v>
      </c>
      <c r="H609" s="41">
        <v>25.2933241925567</v>
      </c>
      <c r="I609" s="37">
        <f>HOUR(DAta!$H609)*60+MINUTE(DAta!$H609)</f>
        <v>422</v>
      </c>
      <c r="J609" s="40">
        <v>3</v>
      </c>
      <c r="K609" s="40">
        <v>2</v>
      </c>
      <c r="L609" s="39">
        <v>42612</v>
      </c>
      <c r="M609" s="40">
        <v>1</v>
      </c>
    </row>
    <row r="610" spans="1:13">
      <c r="A610" s="37" t="s">
        <v>635</v>
      </c>
      <c r="B610" s="36">
        <v>42613</v>
      </c>
      <c r="C610" s="37" t="s">
        <v>32</v>
      </c>
      <c r="D610" s="37" t="s">
        <v>33</v>
      </c>
      <c r="E610" s="37" t="s">
        <v>14</v>
      </c>
      <c r="F610" s="37" t="s">
        <v>14</v>
      </c>
      <c r="G610" s="37">
        <v>105</v>
      </c>
      <c r="H610" s="38">
        <v>25.334990859223399</v>
      </c>
      <c r="I610" s="37">
        <f>HOUR(DAta!$H610)*60+MINUTE(DAta!$H610)</f>
        <v>482</v>
      </c>
      <c r="J610" s="37">
        <v>1</v>
      </c>
      <c r="K610" s="37">
        <v>2</v>
      </c>
      <c r="L610" s="36">
        <v>42613</v>
      </c>
      <c r="M610" s="37">
        <v>1</v>
      </c>
    </row>
    <row r="611" spans="1:13">
      <c r="A611" s="40" t="s">
        <v>636</v>
      </c>
      <c r="B611" s="39">
        <v>42614</v>
      </c>
      <c r="C611" s="40" t="s">
        <v>12</v>
      </c>
      <c r="D611" s="40" t="s">
        <v>24</v>
      </c>
      <c r="E611" s="40" t="s">
        <v>14</v>
      </c>
      <c r="F611" s="40" t="s">
        <v>14</v>
      </c>
      <c r="G611" s="40">
        <v>25</v>
      </c>
      <c r="H611" s="41">
        <v>25.37665752589</v>
      </c>
      <c r="I611" s="37">
        <f>HOUR(DAta!$H611)*60+MINUTE(DAta!$H611)</f>
        <v>542</v>
      </c>
      <c r="J611" s="40">
        <v>3</v>
      </c>
      <c r="K611" s="40">
        <v>2</v>
      </c>
      <c r="L611" s="39">
        <v>42614</v>
      </c>
      <c r="M611" s="40">
        <v>1</v>
      </c>
    </row>
    <row r="612" spans="1:13">
      <c r="A612" s="37" t="s">
        <v>637</v>
      </c>
      <c r="B612" s="36">
        <v>42615</v>
      </c>
      <c r="C612" s="37" t="s">
        <v>12</v>
      </c>
      <c r="D612" s="37" t="s">
        <v>24</v>
      </c>
      <c r="E612" s="37" t="s">
        <v>14</v>
      </c>
      <c r="F612" s="37" t="s">
        <v>14</v>
      </c>
      <c r="G612" s="37">
        <v>16</v>
      </c>
      <c r="H612" s="38">
        <v>25.4183241925567</v>
      </c>
      <c r="I612" s="37">
        <f>HOUR(DAta!$H612)*60+MINUTE(DAta!$H612)</f>
        <v>602</v>
      </c>
      <c r="J612" s="37">
        <v>4</v>
      </c>
      <c r="K612" s="37">
        <v>2</v>
      </c>
      <c r="L612" s="36">
        <v>42615</v>
      </c>
      <c r="M612" s="37">
        <v>1</v>
      </c>
    </row>
    <row r="613" spans="1:13">
      <c r="A613" s="40" t="s">
        <v>638</v>
      </c>
      <c r="B613" s="39">
        <v>42616</v>
      </c>
      <c r="C613" s="40" t="s">
        <v>39</v>
      </c>
      <c r="D613" s="40" t="s">
        <v>13</v>
      </c>
      <c r="E613" s="40" t="s">
        <v>14</v>
      </c>
      <c r="F613" s="40" t="s">
        <v>14</v>
      </c>
      <c r="G613" s="40">
        <v>64</v>
      </c>
      <c r="H613" s="41">
        <v>25.459990859223399</v>
      </c>
      <c r="I613" s="37">
        <f>HOUR(DAta!$H613)*60+MINUTE(DAta!$H613)</f>
        <v>662</v>
      </c>
      <c r="J613" s="40">
        <v>4</v>
      </c>
      <c r="K613" s="40">
        <v>2</v>
      </c>
      <c r="L613" s="39">
        <v>42616</v>
      </c>
      <c r="M613" s="40">
        <v>1</v>
      </c>
    </row>
    <row r="614" spans="1:13">
      <c r="A614" s="37" t="s">
        <v>639</v>
      </c>
      <c r="B614" s="36">
        <v>42617</v>
      </c>
      <c r="C614" s="37" t="s">
        <v>20</v>
      </c>
      <c r="D614" s="37" t="s">
        <v>30</v>
      </c>
      <c r="E614" s="37" t="s">
        <v>14</v>
      </c>
      <c r="F614" s="37" t="s">
        <v>14</v>
      </c>
      <c r="G614" s="37">
        <v>82</v>
      </c>
      <c r="H614" s="38">
        <v>25.50165752589</v>
      </c>
      <c r="I614" s="37">
        <f>HOUR(DAta!$H614)*60+MINUTE(DAta!$H614)</f>
        <v>722</v>
      </c>
      <c r="J614" s="37">
        <v>3</v>
      </c>
      <c r="K614" s="37">
        <v>2</v>
      </c>
      <c r="L614" s="36">
        <v>42617</v>
      </c>
      <c r="M614" s="37">
        <v>1</v>
      </c>
    </row>
    <row r="615" spans="1:13">
      <c r="A615" s="40" t="s">
        <v>640</v>
      </c>
      <c r="B615" s="39">
        <v>42618</v>
      </c>
      <c r="C615" s="40" t="s">
        <v>48</v>
      </c>
      <c r="D615" s="40" t="s">
        <v>33</v>
      </c>
      <c r="E615" s="40" t="s">
        <v>14</v>
      </c>
      <c r="F615" s="40" t="s">
        <v>14</v>
      </c>
      <c r="G615" s="40">
        <v>13</v>
      </c>
      <c r="H615" s="41">
        <v>25.5433241925567</v>
      </c>
      <c r="I615" s="37">
        <f>HOUR(DAta!$H615)*60+MINUTE(DAta!$H615)</f>
        <v>782</v>
      </c>
      <c r="J615" s="40">
        <v>5</v>
      </c>
      <c r="K615" s="40">
        <v>2</v>
      </c>
      <c r="L615" s="39">
        <v>42618</v>
      </c>
      <c r="M615" s="40">
        <v>1</v>
      </c>
    </row>
    <row r="616" spans="1:13">
      <c r="A616" s="37" t="s">
        <v>641</v>
      </c>
      <c r="B616" s="36">
        <v>42619</v>
      </c>
      <c r="C616" s="37" t="s">
        <v>32</v>
      </c>
      <c r="D616" s="37" t="s">
        <v>13</v>
      </c>
      <c r="E616" s="37" t="s">
        <v>14</v>
      </c>
      <c r="F616" s="37" t="s">
        <v>14</v>
      </c>
      <c r="G616" s="37">
        <v>15</v>
      </c>
      <c r="H616" s="38">
        <v>25.584990859223399</v>
      </c>
      <c r="I616" s="37">
        <f>HOUR(DAta!$H616)*60+MINUTE(DAta!$H616)</f>
        <v>842</v>
      </c>
      <c r="J616" s="37">
        <v>5</v>
      </c>
      <c r="K616" s="37">
        <v>2</v>
      </c>
      <c r="L616" s="36">
        <v>42619</v>
      </c>
      <c r="M616" s="37">
        <v>1</v>
      </c>
    </row>
    <row r="617" spans="1:13">
      <c r="A617" s="40" t="s">
        <v>642</v>
      </c>
      <c r="B617" s="39">
        <v>42620</v>
      </c>
      <c r="C617" s="40" t="s">
        <v>22</v>
      </c>
      <c r="D617" s="40" t="s">
        <v>13</v>
      </c>
      <c r="E617" s="40" t="s">
        <v>14</v>
      </c>
      <c r="F617" s="40" t="s">
        <v>14</v>
      </c>
      <c r="G617" s="40">
        <v>42</v>
      </c>
      <c r="H617" s="41">
        <v>25.62665752589</v>
      </c>
      <c r="I617" s="37">
        <f>HOUR(DAta!$H617)*60+MINUTE(DAta!$H617)</f>
        <v>902</v>
      </c>
      <c r="J617" s="40">
        <v>2</v>
      </c>
      <c r="K617" s="40">
        <v>2</v>
      </c>
      <c r="L617" s="39">
        <v>42620</v>
      </c>
      <c r="M617" s="40">
        <v>1</v>
      </c>
    </row>
    <row r="618" spans="1:13">
      <c r="A618" s="37" t="s">
        <v>643</v>
      </c>
      <c r="B618" s="36">
        <v>42621</v>
      </c>
      <c r="C618" s="37" t="s">
        <v>32</v>
      </c>
      <c r="D618" s="37" t="s">
        <v>24</v>
      </c>
      <c r="E618" s="37" t="s">
        <v>18</v>
      </c>
      <c r="F618" s="37" t="s">
        <v>18</v>
      </c>
      <c r="G618" s="37" t="s">
        <v>26</v>
      </c>
      <c r="H618" s="38">
        <v>25.6683241925567</v>
      </c>
      <c r="I618" s="37">
        <f>HOUR(DAta!$H618)*60+MINUTE(DAta!$H618)</f>
        <v>962</v>
      </c>
      <c r="J618" s="37" t="s">
        <v>26</v>
      </c>
      <c r="K618" s="37">
        <v>2</v>
      </c>
      <c r="L618" s="36">
        <v>42621</v>
      </c>
      <c r="M618" s="37">
        <v>1</v>
      </c>
    </row>
    <row r="619" spans="1:13">
      <c r="A619" s="40" t="s">
        <v>644</v>
      </c>
      <c r="B619" s="39">
        <v>42622</v>
      </c>
      <c r="C619" s="40" t="s">
        <v>39</v>
      </c>
      <c r="D619" s="40" t="s">
        <v>24</v>
      </c>
      <c r="E619" s="40" t="s">
        <v>14</v>
      </c>
      <c r="F619" s="40" t="s">
        <v>14</v>
      </c>
      <c r="G619" s="40">
        <v>32</v>
      </c>
      <c r="H619" s="41">
        <v>25.709990859223399</v>
      </c>
      <c r="I619" s="37">
        <f>HOUR(DAta!$H619)*60+MINUTE(DAta!$H619)</f>
        <v>1022</v>
      </c>
      <c r="J619" s="40">
        <v>3</v>
      </c>
      <c r="K619" s="40">
        <v>2</v>
      </c>
      <c r="L619" s="39">
        <v>42622</v>
      </c>
      <c r="M619" s="40">
        <v>1</v>
      </c>
    </row>
    <row r="620" spans="1:13">
      <c r="A620" s="37" t="s">
        <v>645</v>
      </c>
      <c r="B620" s="36">
        <v>42623</v>
      </c>
      <c r="C620" s="37" t="s">
        <v>48</v>
      </c>
      <c r="D620" s="37" t="s">
        <v>24</v>
      </c>
      <c r="E620" s="37" t="s">
        <v>14</v>
      </c>
      <c r="F620" s="37" t="s">
        <v>14</v>
      </c>
      <c r="G620" s="37">
        <v>75</v>
      </c>
      <c r="H620" s="38">
        <v>25.75165752589</v>
      </c>
      <c r="I620" s="37">
        <f>HOUR(DAta!$H620)*60+MINUTE(DAta!$H620)</f>
        <v>1082</v>
      </c>
      <c r="J620" s="37">
        <v>3</v>
      </c>
      <c r="K620" s="37">
        <v>2</v>
      </c>
      <c r="L620" s="36">
        <v>42623</v>
      </c>
      <c r="M620" s="37">
        <v>1</v>
      </c>
    </row>
    <row r="621" spans="1:13">
      <c r="A621" s="40" t="s">
        <v>646</v>
      </c>
      <c r="B621" s="39">
        <v>42624</v>
      </c>
      <c r="C621" s="40" t="s">
        <v>20</v>
      </c>
      <c r="D621" s="40" t="s">
        <v>13</v>
      </c>
      <c r="E621" s="40" t="s">
        <v>14</v>
      </c>
      <c r="F621" s="40" t="s">
        <v>18</v>
      </c>
      <c r="G621" s="40">
        <v>123</v>
      </c>
      <c r="H621" s="41">
        <v>25.7933241925567</v>
      </c>
      <c r="I621" s="37">
        <f>HOUR(DAta!$H621)*60+MINUTE(DAta!$H621)</f>
        <v>1142</v>
      </c>
      <c r="J621" s="40">
        <v>3</v>
      </c>
      <c r="K621" s="40">
        <v>2</v>
      </c>
      <c r="L621" s="39">
        <v>42624</v>
      </c>
      <c r="M621" s="40">
        <v>1</v>
      </c>
    </row>
    <row r="622" spans="1:13">
      <c r="A622" s="37" t="s">
        <v>647</v>
      </c>
      <c r="B622" s="36">
        <v>42625</v>
      </c>
      <c r="C622" s="37" t="s">
        <v>20</v>
      </c>
      <c r="D622" s="37" t="s">
        <v>33</v>
      </c>
      <c r="E622" s="37" t="s">
        <v>14</v>
      </c>
      <c r="F622" s="37" t="s">
        <v>14</v>
      </c>
      <c r="G622" s="37">
        <v>22</v>
      </c>
      <c r="H622" s="38">
        <v>25.834990859223399</v>
      </c>
      <c r="I622" s="37">
        <f>HOUR(DAta!$H622)*60+MINUTE(DAta!$H622)</f>
        <v>1202</v>
      </c>
      <c r="J622" s="37">
        <v>5</v>
      </c>
      <c r="K622" s="37">
        <v>2</v>
      </c>
      <c r="L622" s="36">
        <v>42625</v>
      </c>
      <c r="M622" s="37">
        <v>1</v>
      </c>
    </row>
    <row r="623" spans="1:13">
      <c r="A623" s="40" t="s">
        <v>648</v>
      </c>
      <c r="B623" s="39">
        <v>42626</v>
      </c>
      <c r="C623" s="40" t="s">
        <v>22</v>
      </c>
      <c r="D623" s="40" t="s">
        <v>17</v>
      </c>
      <c r="E623" s="40" t="s">
        <v>14</v>
      </c>
      <c r="F623" s="40" t="s">
        <v>14</v>
      </c>
      <c r="G623" s="40">
        <v>21</v>
      </c>
      <c r="H623" s="41">
        <v>25.87665752589</v>
      </c>
      <c r="I623" s="37">
        <f>HOUR(DAta!$H623)*60+MINUTE(DAta!$H623)</f>
        <v>1262</v>
      </c>
      <c r="J623" s="40">
        <v>2</v>
      </c>
      <c r="K623" s="40">
        <v>2</v>
      </c>
      <c r="L623" s="39">
        <v>42626</v>
      </c>
      <c r="M623" s="40">
        <v>1</v>
      </c>
    </row>
    <row r="624" spans="1:13">
      <c r="A624" s="37" t="s">
        <v>649</v>
      </c>
      <c r="B624" s="36">
        <v>42627</v>
      </c>
      <c r="C624" s="37" t="s">
        <v>22</v>
      </c>
      <c r="D624" s="37" t="s">
        <v>33</v>
      </c>
      <c r="E624" s="37" t="s">
        <v>14</v>
      </c>
      <c r="F624" s="37" t="s">
        <v>14</v>
      </c>
      <c r="G624" s="37">
        <v>15</v>
      </c>
      <c r="H624" s="38">
        <v>25.9183241925567</v>
      </c>
      <c r="I624" s="37">
        <f>HOUR(DAta!$H624)*60+MINUTE(DAta!$H624)</f>
        <v>1322</v>
      </c>
      <c r="J624" s="37">
        <v>4</v>
      </c>
      <c r="K624" s="37">
        <v>2</v>
      </c>
      <c r="L624" s="36">
        <v>42627</v>
      </c>
      <c r="M624" s="37">
        <v>1</v>
      </c>
    </row>
    <row r="625" spans="1:13">
      <c r="A625" s="40" t="s">
        <v>650</v>
      </c>
      <c r="B625" s="39">
        <v>42628</v>
      </c>
      <c r="C625" s="40" t="s">
        <v>12</v>
      </c>
      <c r="D625" s="40" t="s">
        <v>33</v>
      </c>
      <c r="E625" s="40" t="s">
        <v>14</v>
      </c>
      <c r="F625" s="40" t="s">
        <v>14</v>
      </c>
      <c r="G625" s="40">
        <v>76</v>
      </c>
      <c r="H625" s="41">
        <v>25.959990859223399</v>
      </c>
      <c r="I625" s="37">
        <f>HOUR(DAta!$H625)*60+MINUTE(DAta!$H625)</f>
        <v>1382</v>
      </c>
      <c r="J625" s="40">
        <v>4</v>
      </c>
      <c r="K625" s="40">
        <v>2</v>
      </c>
      <c r="L625" s="39">
        <v>42628</v>
      </c>
      <c r="M625" s="40">
        <v>1</v>
      </c>
    </row>
    <row r="626" spans="1:13">
      <c r="A626" s="37" t="s">
        <v>651</v>
      </c>
      <c r="B626" s="36">
        <v>42629</v>
      </c>
      <c r="C626" s="37" t="s">
        <v>35</v>
      </c>
      <c r="D626" s="37" t="s">
        <v>30</v>
      </c>
      <c r="E626" s="37" t="s">
        <v>14</v>
      </c>
      <c r="F626" s="37" t="s">
        <v>14</v>
      </c>
      <c r="G626" s="37">
        <v>92</v>
      </c>
      <c r="H626" s="38">
        <v>26.00165752589</v>
      </c>
      <c r="I626" s="37">
        <f>HOUR(DAta!$H626)*60+MINUTE(DAta!$H626)</f>
        <v>2</v>
      </c>
      <c r="J626" s="37">
        <v>3</v>
      </c>
      <c r="K626" s="37">
        <v>2</v>
      </c>
      <c r="L626" s="36">
        <v>42629</v>
      </c>
      <c r="M626" s="37">
        <v>1</v>
      </c>
    </row>
    <row r="627" spans="1:13">
      <c r="A627" s="40" t="s">
        <v>652</v>
      </c>
      <c r="B627" s="39">
        <v>42630</v>
      </c>
      <c r="C627" s="40" t="s">
        <v>22</v>
      </c>
      <c r="D627" s="40" t="s">
        <v>17</v>
      </c>
      <c r="E627" s="40" t="s">
        <v>18</v>
      </c>
      <c r="F627" s="40" t="s">
        <v>18</v>
      </c>
      <c r="G627" s="40" t="s">
        <v>26</v>
      </c>
      <c r="H627" s="41">
        <v>26.0433241925567</v>
      </c>
      <c r="I627" s="37">
        <f>HOUR(DAta!$H627)*60+MINUTE(DAta!$H627)</f>
        <v>62</v>
      </c>
      <c r="J627" s="40" t="s">
        <v>26</v>
      </c>
      <c r="K627" s="40">
        <v>2</v>
      </c>
      <c r="L627" s="39">
        <v>42630</v>
      </c>
      <c r="M627" s="40">
        <v>1</v>
      </c>
    </row>
    <row r="628" spans="1:13">
      <c r="A628" s="37" t="s">
        <v>653</v>
      </c>
      <c r="B628" s="36">
        <v>42631</v>
      </c>
      <c r="C628" s="37" t="s">
        <v>39</v>
      </c>
      <c r="D628" s="37" t="s">
        <v>17</v>
      </c>
      <c r="E628" s="37" t="s">
        <v>18</v>
      </c>
      <c r="F628" s="37" t="s">
        <v>18</v>
      </c>
      <c r="G628" s="37" t="s">
        <v>26</v>
      </c>
      <c r="H628" s="38">
        <v>26.084990859223399</v>
      </c>
      <c r="I628" s="37">
        <f>HOUR(DAta!$H628)*60+MINUTE(DAta!$H628)</f>
        <v>122</v>
      </c>
      <c r="J628" s="37" t="s">
        <v>26</v>
      </c>
      <c r="K628" s="37">
        <v>2</v>
      </c>
      <c r="L628" s="36">
        <v>42631</v>
      </c>
      <c r="M628" s="37">
        <v>1</v>
      </c>
    </row>
    <row r="629" spans="1:13">
      <c r="A629" s="40" t="s">
        <v>654</v>
      </c>
      <c r="B629" s="39">
        <v>42632</v>
      </c>
      <c r="C629" s="40" t="s">
        <v>16</v>
      </c>
      <c r="D629" s="40" t="s">
        <v>24</v>
      </c>
      <c r="E629" s="40" t="s">
        <v>14</v>
      </c>
      <c r="F629" s="40" t="s">
        <v>18</v>
      </c>
      <c r="G629" s="40">
        <v>62</v>
      </c>
      <c r="H629" s="41">
        <v>26.12665752589</v>
      </c>
      <c r="I629" s="37">
        <f>HOUR(DAta!$H629)*60+MINUTE(DAta!$H629)</f>
        <v>182</v>
      </c>
      <c r="J629" s="40">
        <v>4</v>
      </c>
      <c r="K629" s="40">
        <v>2</v>
      </c>
      <c r="L629" s="39">
        <v>42632</v>
      </c>
      <c r="M629" s="40">
        <v>1</v>
      </c>
    </row>
    <row r="630" spans="1:13">
      <c r="A630" s="37" t="s">
        <v>655</v>
      </c>
      <c r="B630" s="36">
        <v>42633</v>
      </c>
      <c r="C630" s="37" t="s">
        <v>35</v>
      </c>
      <c r="D630" s="37" t="s">
        <v>30</v>
      </c>
      <c r="E630" s="37" t="s">
        <v>14</v>
      </c>
      <c r="F630" s="37" t="s">
        <v>14</v>
      </c>
      <c r="G630" s="37">
        <v>33</v>
      </c>
      <c r="H630" s="38">
        <v>26.1683241925567</v>
      </c>
      <c r="I630" s="37">
        <f>HOUR(DAta!$H630)*60+MINUTE(DAta!$H630)</f>
        <v>242</v>
      </c>
      <c r="J630" s="37">
        <v>3</v>
      </c>
      <c r="K630" s="37">
        <v>2</v>
      </c>
      <c r="L630" s="36">
        <v>42633</v>
      </c>
      <c r="M630" s="37">
        <v>1</v>
      </c>
    </row>
    <row r="631" spans="1:13">
      <c r="A631" s="40" t="s">
        <v>656</v>
      </c>
      <c r="B631" s="39">
        <v>42634</v>
      </c>
      <c r="C631" s="40" t="s">
        <v>20</v>
      </c>
      <c r="D631" s="40" t="s">
        <v>30</v>
      </c>
      <c r="E631" s="40" t="s">
        <v>14</v>
      </c>
      <c r="F631" s="40" t="s">
        <v>14</v>
      </c>
      <c r="G631" s="40">
        <v>122</v>
      </c>
      <c r="H631" s="41">
        <v>26.209990859223399</v>
      </c>
      <c r="I631" s="37">
        <f>HOUR(DAta!$H631)*60+MINUTE(DAta!$H631)</f>
        <v>302</v>
      </c>
      <c r="J631" s="40">
        <v>1</v>
      </c>
      <c r="K631" s="40">
        <v>2</v>
      </c>
      <c r="L631" s="39">
        <v>42634</v>
      </c>
      <c r="M631" s="40">
        <v>1</v>
      </c>
    </row>
    <row r="632" spans="1:13">
      <c r="A632" s="37" t="s">
        <v>657</v>
      </c>
      <c r="B632" s="36">
        <v>42635</v>
      </c>
      <c r="C632" s="37" t="s">
        <v>20</v>
      </c>
      <c r="D632" s="37" t="s">
        <v>33</v>
      </c>
      <c r="E632" s="37" t="s">
        <v>14</v>
      </c>
      <c r="F632" s="37" t="s">
        <v>18</v>
      </c>
      <c r="G632" s="37">
        <v>47</v>
      </c>
      <c r="H632" s="38">
        <v>26.25165752589</v>
      </c>
      <c r="I632" s="37">
        <f>HOUR(DAta!$H632)*60+MINUTE(DAta!$H632)</f>
        <v>362</v>
      </c>
      <c r="J632" s="37">
        <v>1</v>
      </c>
      <c r="K632" s="37">
        <v>2</v>
      </c>
      <c r="L632" s="36">
        <v>42635</v>
      </c>
      <c r="M632" s="37">
        <v>1</v>
      </c>
    </row>
    <row r="633" spans="1:13">
      <c r="A633" s="40" t="s">
        <v>658</v>
      </c>
      <c r="B633" s="39">
        <v>42636</v>
      </c>
      <c r="C633" s="40" t="s">
        <v>12</v>
      </c>
      <c r="D633" s="40" t="s">
        <v>30</v>
      </c>
      <c r="E633" s="40" t="s">
        <v>18</v>
      </c>
      <c r="F633" s="40" t="s">
        <v>18</v>
      </c>
      <c r="G633" s="40" t="s">
        <v>26</v>
      </c>
      <c r="H633" s="41">
        <v>26.2933241925567</v>
      </c>
      <c r="I633" s="37">
        <f>HOUR(DAta!$H633)*60+MINUTE(DAta!$H633)</f>
        <v>422</v>
      </c>
      <c r="J633" s="40" t="s">
        <v>26</v>
      </c>
      <c r="K633" s="40">
        <v>2</v>
      </c>
      <c r="L633" s="39">
        <v>42636</v>
      </c>
      <c r="M633" s="40">
        <v>1</v>
      </c>
    </row>
    <row r="634" spans="1:13">
      <c r="A634" s="37" t="s">
        <v>659</v>
      </c>
      <c r="B634" s="36">
        <v>42637</v>
      </c>
      <c r="C634" s="37" t="s">
        <v>39</v>
      </c>
      <c r="D634" s="37" t="s">
        <v>17</v>
      </c>
      <c r="E634" s="37" t="s">
        <v>18</v>
      </c>
      <c r="F634" s="37" t="s">
        <v>18</v>
      </c>
      <c r="G634" s="37" t="s">
        <v>26</v>
      </c>
      <c r="H634" s="38">
        <v>26.334990859223399</v>
      </c>
      <c r="I634" s="37">
        <f>HOUR(DAta!$H634)*60+MINUTE(DAta!$H634)</f>
        <v>482</v>
      </c>
      <c r="J634" s="37" t="s">
        <v>26</v>
      </c>
      <c r="K634" s="37">
        <v>2</v>
      </c>
      <c r="L634" s="36">
        <v>42637</v>
      </c>
      <c r="M634" s="37">
        <v>1</v>
      </c>
    </row>
    <row r="635" spans="1:13">
      <c r="A635" s="40" t="s">
        <v>660</v>
      </c>
      <c r="B635" s="39">
        <v>42638</v>
      </c>
      <c r="C635" s="40" t="s">
        <v>35</v>
      </c>
      <c r="D635" s="40" t="s">
        <v>13</v>
      </c>
      <c r="E635" s="40" t="s">
        <v>18</v>
      </c>
      <c r="F635" s="40" t="s">
        <v>18</v>
      </c>
      <c r="G635" s="40" t="s">
        <v>26</v>
      </c>
      <c r="H635" s="41">
        <v>26.37665752589</v>
      </c>
      <c r="I635" s="37">
        <f>HOUR(DAta!$H635)*60+MINUTE(DAta!$H635)</f>
        <v>542</v>
      </c>
      <c r="J635" s="40" t="s">
        <v>26</v>
      </c>
      <c r="K635" s="40">
        <v>2</v>
      </c>
      <c r="L635" s="39">
        <v>42638</v>
      </c>
      <c r="M635" s="40">
        <v>1</v>
      </c>
    </row>
    <row r="636" spans="1:13">
      <c r="A636" s="37" t="s">
        <v>661</v>
      </c>
      <c r="B636" s="36">
        <v>42639</v>
      </c>
      <c r="C636" s="37" t="s">
        <v>20</v>
      </c>
      <c r="D636" s="37" t="s">
        <v>33</v>
      </c>
      <c r="E636" s="37" t="s">
        <v>14</v>
      </c>
      <c r="F636" s="37" t="s">
        <v>14</v>
      </c>
      <c r="G636" s="37">
        <v>44</v>
      </c>
      <c r="H636" s="38">
        <v>26.4183241925567</v>
      </c>
      <c r="I636" s="37">
        <f>HOUR(DAta!$H636)*60+MINUTE(DAta!$H636)</f>
        <v>602</v>
      </c>
      <c r="J636" s="37">
        <v>4</v>
      </c>
      <c r="K636" s="37">
        <v>2</v>
      </c>
      <c r="L636" s="36">
        <v>42639</v>
      </c>
      <c r="M636" s="37">
        <v>1</v>
      </c>
    </row>
    <row r="637" spans="1:13">
      <c r="A637" s="40" t="s">
        <v>662</v>
      </c>
      <c r="B637" s="39">
        <v>42640</v>
      </c>
      <c r="C637" s="40" t="s">
        <v>39</v>
      </c>
      <c r="D637" s="40" t="s">
        <v>13</v>
      </c>
      <c r="E637" s="40" t="s">
        <v>14</v>
      </c>
      <c r="F637" s="40" t="s">
        <v>14</v>
      </c>
      <c r="G637" s="40">
        <v>48</v>
      </c>
      <c r="H637" s="41">
        <v>26.459990859223399</v>
      </c>
      <c r="I637" s="37">
        <f>HOUR(DAta!$H637)*60+MINUTE(DAta!$H637)</f>
        <v>662</v>
      </c>
      <c r="J637" s="40">
        <v>3</v>
      </c>
      <c r="K637" s="40">
        <v>2</v>
      </c>
      <c r="L637" s="39">
        <v>42640</v>
      </c>
      <c r="M637" s="40">
        <v>1</v>
      </c>
    </row>
    <row r="638" spans="1:13">
      <c r="A638" s="37" t="s">
        <v>663</v>
      </c>
      <c r="B638" s="36">
        <v>42641</v>
      </c>
      <c r="C638" s="37" t="s">
        <v>39</v>
      </c>
      <c r="D638" s="37" t="s">
        <v>30</v>
      </c>
      <c r="E638" s="37" t="s">
        <v>14</v>
      </c>
      <c r="F638" s="37" t="s">
        <v>14</v>
      </c>
      <c r="G638" s="37">
        <v>60</v>
      </c>
      <c r="H638" s="38">
        <v>26.50165752589</v>
      </c>
      <c r="I638" s="37">
        <f>HOUR(DAta!$H638)*60+MINUTE(DAta!$H638)</f>
        <v>722</v>
      </c>
      <c r="J638" s="37">
        <v>3</v>
      </c>
      <c r="K638" s="37">
        <v>2</v>
      </c>
      <c r="L638" s="36">
        <v>42641</v>
      </c>
      <c r="M638" s="37">
        <v>1</v>
      </c>
    </row>
    <row r="639" spans="1:13">
      <c r="A639" s="40" t="s">
        <v>664</v>
      </c>
      <c r="B639" s="39">
        <v>42642</v>
      </c>
      <c r="C639" s="40" t="s">
        <v>12</v>
      </c>
      <c r="D639" s="40" t="s">
        <v>33</v>
      </c>
      <c r="E639" s="40" t="s">
        <v>18</v>
      </c>
      <c r="F639" s="40" t="s">
        <v>18</v>
      </c>
      <c r="G639" s="40" t="s">
        <v>26</v>
      </c>
      <c r="H639" s="41">
        <v>26.5433241925567</v>
      </c>
      <c r="I639" s="37">
        <f>HOUR(DAta!$H639)*60+MINUTE(DAta!$H639)</f>
        <v>782</v>
      </c>
      <c r="J639" s="40" t="s">
        <v>26</v>
      </c>
      <c r="K639" s="40">
        <v>2</v>
      </c>
      <c r="L639" s="39">
        <v>42642</v>
      </c>
      <c r="M639" s="40">
        <v>1</v>
      </c>
    </row>
    <row r="640" spans="1:13">
      <c r="A640" s="37" t="s">
        <v>665</v>
      </c>
      <c r="B640" s="36">
        <v>42643</v>
      </c>
      <c r="C640" s="37" t="s">
        <v>32</v>
      </c>
      <c r="D640" s="37" t="s">
        <v>17</v>
      </c>
      <c r="E640" s="37" t="s">
        <v>14</v>
      </c>
      <c r="F640" s="37" t="s">
        <v>14</v>
      </c>
      <c r="G640" s="37">
        <v>120</v>
      </c>
      <c r="H640" s="38">
        <v>26.584990859223399</v>
      </c>
      <c r="I640" s="37">
        <f>HOUR(DAta!$H640)*60+MINUTE(DAta!$H640)</f>
        <v>842</v>
      </c>
      <c r="J640" s="37">
        <v>2</v>
      </c>
      <c r="K640" s="37">
        <v>2</v>
      </c>
      <c r="L640" s="36">
        <v>42643</v>
      </c>
      <c r="M640" s="37">
        <v>1</v>
      </c>
    </row>
    <row r="641" spans="1:13">
      <c r="A641" s="40" t="s">
        <v>666</v>
      </c>
      <c r="B641" s="39">
        <v>42644</v>
      </c>
      <c r="C641" s="40" t="s">
        <v>20</v>
      </c>
      <c r="D641" s="40" t="s">
        <v>30</v>
      </c>
      <c r="E641" s="40" t="s">
        <v>14</v>
      </c>
      <c r="F641" s="40" t="s">
        <v>14</v>
      </c>
      <c r="G641" s="40">
        <v>61</v>
      </c>
      <c r="H641" s="41">
        <v>26.62665752589</v>
      </c>
      <c r="I641" s="37">
        <f>HOUR(DAta!$H641)*60+MINUTE(DAta!$H641)</f>
        <v>902</v>
      </c>
      <c r="J641" s="40">
        <v>2</v>
      </c>
      <c r="K641" s="40">
        <v>2</v>
      </c>
      <c r="L641" s="39">
        <v>42644</v>
      </c>
      <c r="M641" s="40">
        <v>1</v>
      </c>
    </row>
    <row r="642" spans="1:13">
      <c r="A642" s="37" t="s">
        <v>667</v>
      </c>
      <c r="B642" s="36">
        <v>42645</v>
      </c>
      <c r="C642" s="37" t="s">
        <v>22</v>
      </c>
      <c r="D642" s="37" t="s">
        <v>17</v>
      </c>
      <c r="E642" s="37" t="s">
        <v>14</v>
      </c>
      <c r="F642" s="37" t="s">
        <v>14</v>
      </c>
      <c r="G642" s="37">
        <v>103</v>
      </c>
      <c r="H642" s="38">
        <v>26.6683241925567</v>
      </c>
      <c r="I642" s="37">
        <f>HOUR(DAta!$H642)*60+MINUTE(DAta!$H642)</f>
        <v>962</v>
      </c>
      <c r="J642" s="37">
        <v>4</v>
      </c>
      <c r="K642" s="37">
        <v>2</v>
      </c>
      <c r="L642" s="36">
        <v>42645</v>
      </c>
      <c r="M642" s="37">
        <v>1</v>
      </c>
    </row>
    <row r="643" spans="1:13">
      <c r="A643" s="40" t="s">
        <v>668</v>
      </c>
      <c r="B643" s="39">
        <v>42646</v>
      </c>
      <c r="C643" s="40" t="s">
        <v>16</v>
      </c>
      <c r="D643" s="40" t="s">
        <v>13</v>
      </c>
      <c r="E643" s="40" t="s">
        <v>18</v>
      </c>
      <c r="F643" s="40" t="s">
        <v>18</v>
      </c>
      <c r="G643" s="40" t="s">
        <v>26</v>
      </c>
      <c r="H643" s="41">
        <v>26.709990859223399</v>
      </c>
      <c r="I643" s="37">
        <f>HOUR(DAta!$H643)*60+MINUTE(DAta!$H643)</f>
        <v>1022</v>
      </c>
      <c r="J643" s="40" t="s">
        <v>26</v>
      </c>
      <c r="K643" s="40">
        <v>2</v>
      </c>
      <c r="L643" s="39">
        <v>42646</v>
      </c>
      <c r="M643" s="40">
        <v>1</v>
      </c>
    </row>
    <row r="644" spans="1:13">
      <c r="A644" s="37" t="s">
        <v>669</v>
      </c>
      <c r="B644" s="36">
        <v>42647</v>
      </c>
      <c r="C644" s="37" t="s">
        <v>32</v>
      </c>
      <c r="D644" s="37" t="s">
        <v>24</v>
      </c>
      <c r="E644" s="37" t="s">
        <v>14</v>
      </c>
      <c r="F644" s="37" t="s">
        <v>14</v>
      </c>
      <c r="G644" s="37">
        <v>32</v>
      </c>
      <c r="H644" s="38">
        <v>26.75165752589</v>
      </c>
      <c r="I644" s="37">
        <f>HOUR(DAta!$H644)*60+MINUTE(DAta!$H644)</f>
        <v>1082</v>
      </c>
      <c r="J644" s="37">
        <v>2</v>
      </c>
      <c r="K644" s="37">
        <v>2</v>
      </c>
      <c r="L644" s="36">
        <v>42647</v>
      </c>
      <c r="M644" s="37">
        <v>1</v>
      </c>
    </row>
    <row r="645" spans="1:13">
      <c r="A645" s="40" t="s">
        <v>670</v>
      </c>
      <c r="B645" s="39">
        <v>42648</v>
      </c>
      <c r="C645" s="40" t="s">
        <v>35</v>
      </c>
      <c r="D645" s="40" t="s">
        <v>30</v>
      </c>
      <c r="E645" s="40" t="s">
        <v>18</v>
      </c>
      <c r="F645" s="40" t="s">
        <v>18</v>
      </c>
      <c r="G645" s="40" t="s">
        <v>26</v>
      </c>
      <c r="H645" s="41">
        <v>26.7933241925567</v>
      </c>
      <c r="I645" s="37">
        <f>HOUR(DAta!$H645)*60+MINUTE(DAta!$H645)</f>
        <v>1142</v>
      </c>
      <c r="J645" s="40" t="s">
        <v>26</v>
      </c>
      <c r="K645" s="40">
        <v>2</v>
      </c>
      <c r="L645" s="39">
        <v>42648</v>
      </c>
      <c r="M645" s="40">
        <v>1</v>
      </c>
    </row>
    <row r="646" spans="1:13">
      <c r="A646" s="37" t="s">
        <v>671</v>
      </c>
      <c r="B646" s="36">
        <v>42649</v>
      </c>
      <c r="C646" s="37" t="s">
        <v>32</v>
      </c>
      <c r="D646" s="37" t="s">
        <v>17</v>
      </c>
      <c r="E646" s="37" t="s">
        <v>14</v>
      </c>
      <c r="F646" s="37" t="s">
        <v>14</v>
      </c>
      <c r="G646" s="37">
        <v>53</v>
      </c>
      <c r="H646" s="38">
        <v>26.834990859223399</v>
      </c>
      <c r="I646" s="37">
        <f>HOUR(DAta!$H646)*60+MINUTE(DAta!$H646)</f>
        <v>1202</v>
      </c>
      <c r="J646" s="37">
        <v>1</v>
      </c>
      <c r="K646" s="37">
        <v>2</v>
      </c>
      <c r="L646" s="36">
        <v>42649</v>
      </c>
      <c r="M646" s="37">
        <v>1</v>
      </c>
    </row>
    <row r="647" spans="1:13">
      <c r="A647" s="40" t="s">
        <v>672</v>
      </c>
      <c r="B647" s="39">
        <v>42650</v>
      </c>
      <c r="C647" s="40" t="s">
        <v>12</v>
      </c>
      <c r="D647" s="40" t="s">
        <v>33</v>
      </c>
      <c r="E647" s="40" t="s">
        <v>14</v>
      </c>
      <c r="F647" s="40" t="s">
        <v>14</v>
      </c>
      <c r="G647" s="40">
        <v>40</v>
      </c>
      <c r="H647" s="41">
        <v>26.87665752589</v>
      </c>
      <c r="I647" s="37">
        <f>HOUR(DAta!$H647)*60+MINUTE(DAta!$H647)</f>
        <v>1262</v>
      </c>
      <c r="J647" s="40">
        <v>5</v>
      </c>
      <c r="K647" s="40">
        <v>2</v>
      </c>
      <c r="L647" s="39">
        <v>42650</v>
      </c>
      <c r="M647" s="40">
        <v>1</v>
      </c>
    </row>
    <row r="648" spans="1:13">
      <c r="A648" s="37" t="s">
        <v>673</v>
      </c>
      <c r="B648" s="36">
        <v>42651</v>
      </c>
      <c r="C648" s="37" t="s">
        <v>20</v>
      </c>
      <c r="D648" s="37" t="s">
        <v>13</v>
      </c>
      <c r="E648" s="37" t="s">
        <v>14</v>
      </c>
      <c r="F648" s="37" t="s">
        <v>18</v>
      </c>
      <c r="G648" s="37">
        <v>58</v>
      </c>
      <c r="H648" s="38">
        <v>26.9183241925567</v>
      </c>
      <c r="I648" s="37">
        <f>HOUR(DAta!$H648)*60+MINUTE(DAta!$H648)</f>
        <v>1322</v>
      </c>
      <c r="J648" s="37">
        <v>3</v>
      </c>
      <c r="K648" s="37">
        <v>2</v>
      </c>
      <c r="L648" s="36">
        <v>42651</v>
      </c>
      <c r="M648" s="37">
        <v>1</v>
      </c>
    </row>
    <row r="649" spans="1:13">
      <c r="A649" s="40" t="s">
        <v>674</v>
      </c>
      <c r="B649" s="39">
        <v>42652</v>
      </c>
      <c r="C649" s="40" t="s">
        <v>20</v>
      </c>
      <c r="D649" s="40" t="s">
        <v>17</v>
      </c>
      <c r="E649" s="40" t="s">
        <v>14</v>
      </c>
      <c r="F649" s="40" t="s">
        <v>14</v>
      </c>
      <c r="G649" s="40">
        <v>92</v>
      </c>
      <c r="H649" s="41">
        <v>26.959990859223399</v>
      </c>
      <c r="I649" s="37">
        <f>HOUR(DAta!$H649)*60+MINUTE(DAta!$H649)</f>
        <v>1382</v>
      </c>
      <c r="J649" s="40">
        <v>2</v>
      </c>
      <c r="K649" s="40">
        <v>2</v>
      </c>
      <c r="L649" s="39">
        <v>42652</v>
      </c>
      <c r="M649" s="40">
        <v>1</v>
      </c>
    </row>
    <row r="650" spans="1:13">
      <c r="A650" s="37" t="s">
        <v>675</v>
      </c>
      <c r="B650" s="36">
        <v>42653</v>
      </c>
      <c r="C650" s="37" t="s">
        <v>12</v>
      </c>
      <c r="D650" s="37" t="s">
        <v>24</v>
      </c>
      <c r="E650" s="37" t="s">
        <v>18</v>
      </c>
      <c r="F650" s="37" t="s">
        <v>18</v>
      </c>
      <c r="G650" s="37" t="s">
        <v>26</v>
      </c>
      <c r="H650" s="38">
        <v>27.00165752589</v>
      </c>
      <c r="I650" s="37">
        <f>HOUR(DAta!$H650)*60+MINUTE(DAta!$H650)</f>
        <v>2</v>
      </c>
      <c r="J650" s="37" t="s">
        <v>26</v>
      </c>
      <c r="K650" s="37">
        <v>2</v>
      </c>
      <c r="L650" s="36">
        <v>42653</v>
      </c>
      <c r="M650" s="37">
        <v>1</v>
      </c>
    </row>
    <row r="651" spans="1:13">
      <c r="A651" s="40" t="s">
        <v>676</v>
      </c>
      <c r="B651" s="39">
        <v>42654</v>
      </c>
      <c r="C651" s="40" t="s">
        <v>48</v>
      </c>
      <c r="D651" s="40" t="s">
        <v>33</v>
      </c>
      <c r="E651" s="40" t="s">
        <v>14</v>
      </c>
      <c r="F651" s="40" t="s">
        <v>14</v>
      </c>
      <c r="G651" s="40">
        <v>124</v>
      </c>
      <c r="H651" s="41">
        <v>27.0433241925567</v>
      </c>
      <c r="I651" s="37">
        <f>HOUR(DAta!$H651)*60+MINUTE(DAta!$H651)</f>
        <v>62</v>
      </c>
      <c r="J651" s="40">
        <v>5</v>
      </c>
      <c r="K651" s="40">
        <v>2</v>
      </c>
      <c r="L651" s="39">
        <v>42654</v>
      </c>
      <c r="M651" s="40">
        <v>1</v>
      </c>
    </row>
    <row r="652" spans="1:13">
      <c r="A652" s="37" t="s">
        <v>677</v>
      </c>
      <c r="B652" s="36">
        <v>42655</v>
      </c>
      <c r="C652" s="37" t="s">
        <v>32</v>
      </c>
      <c r="D652" s="37" t="s">
        <v>30</v>
      </c>
      <c r="E652" s="37" t="s">
        <v>14</v>
      </c>
      <c r="F652" s="37" t="s">
        <v>14</v>
      </c>
      <c r="G652" s="37">
        <v>59</v>
      </c>
      <c r="H652" s="38">
        <v>27.084990859223399</v>
      </c>
      <c r="I652" s="37">
        <f>HOUR(DAta!$H652)*60+MINUTE(DAta!$H652)</f>
        <v>122</v>
      </c>
      <c r="J652" s="37">
        <v>3</v>
      </c>
      <c r="K652" s="37">
        <v>2</v>
      </c>
      <c r="L652" s="36">
        <v>42655</v>
      </c>
      <c r="M652" s="37">
        <v>1</v>
      </c>
    </row>
    <row r="653" spans="1:13">
      <c r="A653" s="40" t="s">
        <v>678</v>
      </c>
      <c r="B653" s="39">
        <v>42656</v>
      </c>
      <c r="C653" s="40" t="s">
        <v>22</v>
      </c>
      <c r="D653" s="40" t="s">
        <v>33</v>
      </c>
      <c r="E653" s="40" t="s">
        <v>14</v>
      </c>
      <c r="F653" s="40" t="s">
        <v>14</v>
      </c>
      <c r="G653" s="40">
        <v>44</v>
      </c>
      <c r="H653" s="41">
        <v>27.12665752589</v>
      </c>
      <c r="I653" s="37">
        <f>HOUR(DAta!$H653)*60+MINUTE(DAta!$H653)</f>
        <v>182</v>
      </c>
      <c r="J653" s="40">
        <v>1</v>
      </c>
      <c r="K653" s="40">
        <v>2</v>
      </c>
      <c r="L653" s="39">
        <v>42656</v>
      </c>
      <c r="M653" s="40">
        <v>1</v>
      </c>
    </row>
    <row r="654" spans="1:13">
      <c r="A654" s="37" t="s">
        <v>679</v>
      </c>
      <c r="B654" s="36">
        <v>42657</v>
      </c>
      <c r="C654" s="37" t="s">
        <v>32</v>
      </c>
      <c r="D654" s="37" t="s">
        <v>30</v>
      </c>
      <c r="E654" s="37" t="s">
        <v>14</v>
      </c>
      <c r="F654" s="37" t="s">
        <v>14</v>
      </c>
      <c r="G654" s="37">
        <v>42</v>
      </c>
      <c r="H654" s="38">
        <v>27.1683241925567</v>
      </c>
      <c r="I654" s="37">
        <f>HOUR(DAta!$H654)*60+MINUTE(DAta!$H654)</f>
        <v>242</v>
      </c>
      <c r="J654" s="37">
        <v>2</v>
      </c>
      <c r="K654" s="37">
        <v>2</v>
      </c>
      <c r="L654" s="36">
        <v>42657</v>
      </c>
      <c r="M654" s="37">
        <v>1</v>
      </c>
    </row>
    <row r="655" spans="1:13">
      <c r="A655" s="40" t="s">
        <v>680</v>
      </c>
      <c r="B655" s="39">
        <v>42658</v>
      </c>
      <c r="C655" s="40" t="s">
        <v>20</v>
      </c>
      <c r="D655" s="40" t="s">
        <v>24</v>
      </c>
      <c r="E655" s="40" t="s">
        <v>14</v>
      </c>
      <c r="F655" s="40" t="s">
        <v>14</v>
      </c>
      <c r="G655" s="40">
        <v>21</v>
      </c>
      <c r="H655" s="41">
        <v>27.209990859223399</v>
      </c>
      <c r="I655" s="37">
        <f>HOUR(DAta!$H655)*60+MINUTE(DAta!$H655)</f>
        <v>302</v>
      </c>
      <c r="J655" s="40">
        <v>5</v>
      </c>
      <c r="K655" s="40">
        <v>2</v>
      </c>
      <c r="L655" s="39">
        <v>42658</v>
      </c>
      <c r="M655" s="40">
        <v>1</v>
      </c>
    </row>
    <row r="656" spans="1:13">
      <c r="A656" s="37" t="s">
        <v>681</v>
      </c>
      <c r="B656" s="36">
        <v>42659</v>
      </c>
      <c r="C656" s="37" t="s">
        <v>20</v>
      </c>
      <c r="D656" s="37" t="s">
        <v>13</v>
      </c>
      <c r="E656" s="37" t="s">
        <v>14</v>
      </c>
      <c r="F656" s="37" t="s">
        <v>14</v>
      </c>
      <c r="G656" s="37">
        <v>69</v>
      </c>
      <c r="H656" s="38">
        <v>27.25165752589</v>
      </c>
      <c r="I656" s="37">
        <f>HOUR(DAta!$H656)*60+MINUTE(DAta!$H656)</f>
        <v>362</v>
      </c>
      <c r="J656" s="37">
        <v>4</v>
      </c>
      <c r="K656" s="37">
        <v>2</v>
      </c>
      <c r="L656" s="36">
        <v>42659</v>
      </c>
      <c r="M656" s="37">
        <v>1</v>
      </c>
    </row>
    <row r="657" spans="1:13">
      <c r="A657" s="40" t="s">
        <v>682</v>
      </c>
      <c r="B657" s="39">
        <v>42660</v>
      </c>
      <c r="C657" s="40" t="s">
        <v>20</v>
      </c>
      <c r="D657" s="40" t="s">
        <v>24</v>
      </c>
      <c r="E657" s="40" t="s">
        <v>14</v>
      </c>
      <c r="F657" s="40" t="s">
        <v>14</v>
      </c>
      <c r="G657" s="40">
        <v>46</v>
      </c>
      <c r="H657" s="41">
        <v>27.2933241925567</v>
      </c>
      <c r="I657" s="37">
        <f>HOUR(DAta!$H657)*60+MINUTE(DAta!$H657)</f>
        <v>422</v>
      </c>
      <c r="J657" s="40">
        <v>1</v>
      </c>
      <c r="K657" s="40">
        <v>2</v>
      </c>
      <c r="L657" s="39">
        <v>42660</v>
      </c>
      <c r="M657" s="40">
        <v>1</v>
      </c>
    </row>
    <row r="658" spans="1:13">
      <c r="A658" s="37" t="s">
        <v>683</v>
      </c>
      <c r="B658" s="36">
        <v>42661</v>
      </c>
      <c r="C658" s="37" t="s">
        <v>39</v>
      </c>
      <c r="D658" s="37" t="s">
        <v>24</v>
      </c>
      <c r="E658" s="37" t="s">
        <v>14</v>
      </c>
      <c r="F658" s="37" t="s">
        <v>14</v>
      </c>
      <c r="G658" s="37">
        <v>24</v>
      </c>
      <c r="H658" s="38">
        <v>27.334990859223399</v>
      </c>
      <c r="I658" s="37">
        <f>HOUR(DAta!$H658)*60+MINUTE(DAta!$H658)</f>
        <v>482</v>
      </c>
      <c r="J658" s="37">
        <v>5</v>
      </c>
      <c r="K658" s="37">
        <v>2</v>
      </c>
      <c r="L658" s="36">
        <v>42661</v>
      </c>
      <c r="M658" s="37">
        <v>1</v>
      </c>
    </row>
    <row r="659" spans="1:13">
      <c r="A659" s="40" t="s">
        <v>684</v>
      </c>
      <c r="B659" s="39">
        <v>42662</v>
      </c>
      <c r="C659" s="40" t="s">
        <v>20</v>
      </c>
      <c r="D659" s="40" t="s">
        <v>33</v>
      </c>
      <c r="E659" s="40" t="s">
        <v>14</v>
      </c>
      <c r="F659" s="40" t="s">
        <v>14</v>
      </c>
      <c r="G659" s="40">
        <v>101</v>
      </c>
      <c r="H659" s="41">
        <v>27.37665752589</v>
      </c>
      <c r="I659" s="37">
        <f>HOUR(DAta!$H659)*60+MINUTE(DAta!$H659)</f>
        <v>542</v>
      </c>
      <c r="J659" s="40">
        <v>2</v>
      </c>
      <c r="K659" s="40">
        <v>2</v>
      </c>
      <c r="L659" s="39">
        <v>42662</v>
      </c>
      <c r="M659" s="40">
        <v>1</v>
      </c>
    </row>
    <row r="660" spans="1:13">
      <c r="A660" s="37" t="s">
        <v>685</v>
      </c>
      <c r="B660" s="36">
        <v>42663</v>
      </c>
      <c r="C660" s="37" t="s">
        <v>16</v>
      </c>
      <c r="D660" s="37" t="s">
        <v>24</v>
      </c>
      <c r="E660" s="37" t="s">
        <v>14</v>
      </c>
      <c r="F660" s="37" t="s">
        <v>14</v>
      </c>
      <c r="G660" s="37">
        <v>121</v>
      </c>
      <c r="H660" s="38">
        <v>27.4183241925567</v>
      </c>
      <c r="I660" s="37">
        <f>HOUR(DAta!$H660)*60+MINUTE(DAta!$H660)</f>
        <v>602</v>
      </c>
      <c r="J660" s="37">
        <v>5</v>
      </c>
      <c r="K660" s="37">
        <v>2</v>
      </c>
      <c r="L660" s="36">
        <v>42663</v>
      </c>
      <c r="M660" s="37">
        <v>1</v>
      </c>
    </row>
    <row r="661" spans="1:13">
      <c r="A661" s="40" t="s">
        <v>686</v>
      </c>
      <c r="B661" s="39">
        <v>42664</v>
      </c>
      <c r="C661" s="40" t="s">
        <v>20</v>
      </c>
      <c r="D661" s="40" t="s">
        <v>30</v>
      </c>
      <c r="E661" s="40" t="s">
        <v>14</v>
      </c>
      <c r="F661" s="40" t="s">
        <v>14</v>
      </c>
      <c r="G661" s="40">
        <v>61</v>
      </c>
      <c r="H661" s="41">
        <v>27.459990859223399</v>
      </c>
      <c r="I661" s="37">
        <f>HOUR(DAta!$H661)*60+MINUTE(DAta!$H661)</f>
        <v>662</v>
      </c>
      <c r="J661" s="40">
        <v>3</v>
      </c>
      <c r="K661" s="40">
        <v>2</v>
      </c>
      <c r="L661" s="39">
        <v>42664</v>
      </c>
      <c r="M661" s="40">
        <v>1</v>
      </c>
    </row>
    <row r="662" spans="1:13">
      <c r="A662" s="37" t="s">
        <v>687</v>
      </c>
      <c r="B662" s="36">
        <v>42665</v>
      </c>
      <c r="C662" s="37" t="s">
        <v>16</v>
      </c>
      <c r="D662" s="37" t="s">
        <v>13</v>
      </c>
      <c r="E662" s="37" t="s">
        <v>14</v>
      </c>
      <c r="F662" s="37" t="s">
        <v>14</v>
      </c>
      <c r="G662" s="37">
        <v>45</v>
      </c>
      <c r="H662" s="38">
        <v>27.50165752589</v>
      </c>
      <c r="I662" s="37">
        <f>HOUR(DAta!$H662)*60+MINUTE(DAta!$H662)</f>
        <v>722</v>
      </c>
      <c r="J662" s="37">
        <v>4</v>
      </c>
      <c r="K662" s="37">
        <v>2</v>
      </c>
      <c r="L662" s="36">
        <v>42665</v>
      </c>
      <c r="M662" s="37">
        <v>1</v>
      </c>
    </row>
    <row r="663" spans="1:13">
      <c r="A663" s="40" t="s">
        <v>688</v>
      </c>
      <c r="B663" s="39">
        <v>42666</v>
      </c>
      <c r="C663" s="40" t="s">
        <v>16</v>
      </c>
      <c r="D663" s="40" t="s">
        <v>24</v>
      </c>
      <c r="E663" s="40" t="s">
        <v>14</v>
      </c>
      <c r="F663" s="40" t="s">
        <v>14</v>
      </c>
      <c r="G663" s="40">
        <v>40</v>
      </c>
      <c r="H663" s="41">
        <v>27.5433241925567</v>
      </c>
      <c r="I663" s="37">
        <f>HOUR(DAta!$H663)*60+MINUTE(DAta!$H663)</f>
        <v>782</v>
      </c>
      <c r="J663" s="40">
        <v>5</v>
      </c>
      <c r="K663" s="40">
        <v>2</v>
      </c>
      <c r="L663" s="39">
        <v>42666</v>
      </c>
      <c r="M663" s="40">
        <v>1</v>
      </c>
    </row>
    <row r="664" spans="1:13">
      <c r="A664" s="37" t="s">
        <v>689</v>
      </c>
      <c r="B664" s="36">
        <v>42667</v>
      </c>
      <c r="C664" s="37" t="s">
        <v>48</v>
      </c>
      <c r="D664" s="37" t="s">
        <v>17</v>
      </c>
      <c r="E664" s="37" t="s">
        <v>14</v>
      </c>
      <c r="F664" s="37" t="s">
        <v>14</v>
      </c>
      <c r="G664" s="37">
        <v>94</v>
      </c>
      <c r="H664" s="38">
        <v>27.584990859223399</v>
      </c>
      <c r="I664" s="37">
        <f>HOUR(DAta!$H664)*60+MINUTE(DAta!$H664)</f>
        <v>842</v>
      </c>
      <c r="J664" s="37">
        <v>4</v>
      </c>
      <c r="K664" s="37">
        <v>3</v>
      </c>
      <c r="L664" s="36">
        <v>42667</v>
      </c>
      <c r="M664" s="37">
        <v>2</v>
      </c>
    </row>
    <row r="665" spans="1:13">
      <c r="A665" s="40" t="s">
        <v>690</v>
      </c>
      <c r="B665" s="39">
        <v>42668</v>
      </c>
      <c r="C665" s="40" t="s">
        <v>22</v>
      </c>
      <c r="D665" s="40" t="s">
        <v>33</v>
      </c>
      <c r="E665" s="40" t="s">
        <v>14</v>
      </c>
      <c r="F665" s="40" t="s">
        <v>14</v>
      </c>
      <c r="G665" s="40">
        <v>85</v>
      </c>
      <c r="H665" s="41">
        <v>27.62665752589</v>
      </c>
      <c r="I665" s="37">
        <f>HOUR(DAta!$H665)*60+MINUTE(DAta!$H665)</f>
        <v>902</v>
      </c>
      <c r="J665" s="40">
        <v>5</v>
      </c>
      <c r="K665" s="40">
        <v>3</v>
      </c>
      <c r="L665" s="39">
        <v>42668</v>
      </c>
      <c r="M665" s="40">
        <v>2</v>
      </c>
    </row>
    <row r="666" spans="1:13">
      <c r="A666" s="37" t="s">
        <v>691</v>
      </c>
      <c r="B666" s="36">
        <v>42669</v>
      </c>
      <c r="C666" s="37" t="s">
        <v>32</v>
      </c>
      <c r="D666" s="37" t="s">
        <v>24</v>
      </c>
      <c r="E666" s="37" t="s">
        <v>14</v>
      </c>
      <c r="F666" s="37" t="s">
        <v>14</v>
      </c>
      <c r="G666" s="37">
        <v>22</v>
      </c>
      <c r="H666" s="38">
        <v>27.6683241925567</v>
      </c>
      <c r="I666" s="37">
        <f>HOUR(DAta!$H666)*60+MINUTE(DAta!$H666)</f>
        <v>962</v>
      </c>
      <c r="J666" s="37">
        <v>3</v>
      </c>
      <c r="K666" s="37">
        <v>3</v>
      </c>
      <c r="L666" s="36">
        <v>42669</v>
      </c>
      <c r="M666" s="37">
        <v>2</v>
      </c>
    </row>
    <row r="667" spans="1:13">
      <c r="A667" s="40" t="s">
        <v>692</v>
      </c>
      <c r="B667" s="39">
        <v>42670</v>
      </c>
      <c r="C667" s="40" t="s">
        <v>16</v>
      </c>
      <c r="D667" s="40" t="s">
        <v>13</v>
      </c>
      <c r="E667" s="40" t="s">
        <v>14</v>
      </c>
      <c r="F667" s="40" t="s">
        <v>14</v>
      </c>
      <c r="G667" s="40">
        <v>119</v>
      </c>
      <c r="H667" s="41">
        <v>27.709990859223399</v>
      </c>
      <c r="I667" s="37">
        <f>HOUR(DAta!$H667)*60+MINUTE(DAta!$H667)</f>
        <v>1022</v>
      </c>
      <c r="J667" s="40">
        <v>5</v>
      </c>
      <c r="K667" s="40">
        <v>3</v>
      </c>
      <c r="L667" s="39">
        <v>42670</v>
      </c>
      <c r="M667" s="40">
        <v>2</v>
      </c>
    </row>
    <row r="668" spans="1:13">
      <c r="A668" s="37" t="s">
        <v>693</v>
      </c>
      <c r="B668" s="36">
        <v>42671</v>
      </c>
      <c r="C668" s="37" t="s">
        <v>16</v>
      </c>
      <c r="D668" s="37" t="s">
        <v>24</v>
      </c>
      <c r="E668" s="37" t="s">
        <v>14</v>
      </c>
      <c r="F668" s="37" t="s">
        <v>14</v>
      </c>
      <c r="G668" s="37">
        <v>13</v>
      </c>
      <c r="H668" s="38">
        <v>27.75165752589</v>
      </c>
      <c r="I668" s="37">
        <f>HOUR(DAta!$H668)*60+MINUTE(DAta!$H668)</f>
        <v>1082</v>
      </c>
      <c r="J668" s="37">
        <v>4</v>
      </c>
      <c r="K668" s="37">
        <v>3</v>
      </c>
      <c r="L668" s="36">
        <v>42671</v>
      </c>
      <c r="M668" s="37">
        <v>2</v>
      </c>
    </row>
    <row r="669" spans="1:13">
      <c r="A669" s="40" t="s">
        <v>694</v>
      </c>
      <c r="B669" s="39">
        <v>42672</v>
      </c>
      <c r="C669" s="40" t="s">
        <v>39</v>
      </c>
      <c r="D669" s="40" t="s">
        <v>13</v>
      </c>
      <c r="E669" s="40" t="s">
        <v>14</v>
      </c>
      <c r="F669" s="40" t="s">
        <v>14</v>
      </c>
      <c r="G669" s="40">
        <v>60</v>
      </c>
      <c r="H669" s="41">
        <v>27.7933241925567</v>
      </c>
      <c r="I669" s="37">
        <f>HOUR(DAta!$H669)*60+MINUTE(DAta!$H669)</f>
        <v>1142</v>
      </c>
      <c r="J669" s="40">
        <v>4</v>
      </c>
      <c r="K669" s="40">
        <v>3</v>
      </c>
      <c r="L669" s="39">
        <v>42672</v>
      </c>
      <c r="M669" s="40">
        <v>2</v>
      </c>
    </row>
    <row r="670" spans="1:13">
      <c r="A670" s="37" t="s">
        <v>695</v>
      </c>
      <c r="B670" s="36">
        <v>42673</v>
      </c>
      <c r="C670" s="37" t="s">
        <v>12</v>
      </c>
      <c r="D670" s="37" t="s">
        <v>30</v>
      </c>
      <c r="E670" s="37" t="s">
        <v>18</v>
      </c>
      <c r="F670" s="37" t="s">
        <v>18</v>
      </c>
      <c r="G670" s="37" t="s">
        <v>26</v>
      </c>
      <c r="H670" s="38">
        <v>27.834990859223399</v>
      </c>
      <c r="I670" s="37">
        <f>HOUR(DAta!$H670)*60+MINUTE(DAta!$H670)</f>
        <v>1202</v>
      </c>
      <c r="J670" s="37" t="s">
        <v>26</v>
      </c>
      <c r="K670" s="37">
        <v>3</v>
      </c>
      <c r="L670" s="36">
        <v>42673</v>
      </c>
      <c r="M670" s="37">
        <v>2</v>
      </c>
    </row>
    <row r="671" spans="1:13">
      <c r="A671" s="40" t="s">
        <v>696</v>
      </c>
      <c r="B671" s="39">
        <v>42674</v>
      </c>
      <c r="C671" s="40" t="s">
        <v>32</v>
      </c>
      <c r="D671" s="40" t="s">
        <v>24</v>
      </c>
      <c r="E671" s="40" t="s">
        <v>14</v>
      </c>
      <c r="F671" s="40" t="s">
        <v>14</v>
      </c>
      <c r="G671" s="40">
        <v>29</v>
      </c>
      <c r="H671" s="41">
        <v>27.87665752589</v>
      </c>
      <c r="I671" s="37">
        <f>HOUR(DAta!$H671)*60+MINUTE(DAta!$H671)</f>
        <v>1262</v>
      </c>
      <c r="J671" s="40">
        <v>1</v>
      </c>
      <c r="K671" s="40">
        <v>3</v>
      </c>
      <c r="L671" s="39">
        <v>42674</v>
      </c>
      <c r="M671" s="40">
        <v>2</v>
      </c>
    </row>
    <row r="672" spans="1:13">
      <c r="A672" s="37" t="s">
        <v>697</v>
      </c>
      <c r="B672" s="36">
        <v>42675</v>
      </c>
      <c r="C672" s="37" t="s">
        <v>12</v>
      </c>
      <c r="D672" s="37" t="s">
        <v>24</v>
      </c>
      <c r="E672" s="37" t="s">
        <v>14</v>
      </c>
      <c r="F672" s="37" t="s">
        <v>18</v>
      </c>
      <c r="G672" s="37">
        <v>41</v>
      </c>
      <c r="H672" s="38">
        <v>27.9183241925567</v>
      </c>
      <c r="I672" s="37">
        <f>HOUR(DAta!$H672)*60+MINUTE(DAta!$H672)</f>
        <v>1322</v>
      </c>
      <c r="J672" s="37">
        <v>5</v>
      </c>
      <c r="K672" s="37">
        <v>3</v>
      </c>
      <c r="L672" s="36">
        <v>42675</v>
      </c>
      <c r="M672" s="37">
        <v>2</v>
      </c>
    </row>
    <row r="673" spans="1:13">
      <c r="A673" s="40" t="s">
        <v>698</v>
      </c>
      <c r="B673" s="39">
        <v>42676</v>
      </c>
      <c r="C673" s="40" t="s">
        <v>39</v>
      </c>
      <c r="D673" s="40" t="s">
        <v>13</v>
      </c>
      <c r="E673" s="40" t="s">
        <v>14</v>
      </c>
      <c r="F673" s="40" t="s">
        <v>14</v>
      </c>
      <c r="G673" s="40">
        <v>87</v>
      </c>
      <c r="H673" s="41">
        <v>27.959990859223399</v>
      </c>
      <c r="I673" s="37">
        <f>HOUR(DAta!$H673)*60+MINUTE(DAta!$H673)</f>
        <v>1382</v>
      </c>
      <c r="J673" s="40">
        <v>5</v>
      </c>
      <c r="K673" s="40">
        <v>3</v>
      </c>
      <c r="L673" s="39">
        <v>42676</v>
      </c>
      <c r="M673" s="40">
        <v>2</v>
      </c>
    </row>
    <row r="674" spans="1:13">
      <c r="A674" s="37" t="s">
        <v>699</v>
      </c>
      <c r="B674" s="36">
        <v>42677</v>
      </c>
      <c r="C674" s="37" t="s">
        <v>32</v>
      </c>
      <c r="D674" s="37" t="s">
        <v>13</v>
      </c>
      <c r="E674" s="37" t="s">
        <v>14</v>
      </c>
      <c r="F674" s="37" t="s">
        <v>14</v>
      </c>
      <c r="G674" s="37">
        <v>77</v>
      </c>
      <c r="H674" s="38">
        <v>28.00165752589</v>
      </c>
      <c r="I674" s="37">
        <f>HOUR(DAta!$H674)*60+MINUTE(DAta!$H674)</f>
        <v>2</v>
      </c>
      <c r="J674" s="37">
        <v>5</v>
      </c>
      <c r="K674" s="37">
        <v>3</v>
      </c>
      <c r="L674" s="36">
        <v>42677</v>
      </c>
      <c r="M674" s="37">
        <v>2</v>
      </c>
    </row>
    <row r="675" spans="1:13">
      <c r="A675" s="40" t="s">
        <v>700</v>
      </c>
      <c r="B675" s="39">
        <v>42678</v>
      </c>
      <c r="C675" s="40" t="s">
        <v>32</v>
      </c>
      <c r="D675" s="40" t="s">
        <v>24</v>
      </c>
      <c r="E675" s="40" t="s">
        <v>18</v>
      </c>
      <c r="F675" s="40" t="s">
        <v>18</v>
      </c>
      <c r="G675" s="40" t="s">
        <v>26</v>
      </c>
      <c r="H675" s="41">
        <v>28.0433241925567</v>
      </c>
      <c r="I675" s="37">
        <f>HOUR(DAta!$H675)*60+MINUTE(DAta!$H675)</f>
        <v>62</v>
      </c>
      <c r="J675" s="40" t="s">
        <v>26</v>
      </c>
      <c r="K675" s="40">
        <v>3</v>
      </c>
      <c r="L675" s="39">
        <v>42678</v>
      </c>
      <c r="M675" s="40">
        <v>2</v>
      </c>
    </row>
    <row r="676" spans="1:13">
      <c r="A676" s="37" t="s">
        <v>701</v>
      </c>
      <c r="B676" s="36">
        <v>42679</v>
      </c>
      <c r="C676" s="37" t="s">
        <v>48</v>
      </c>
      <c r="D676" s="37" t="s">
        <v>30</v>
      </c>
      <c r="E676" s="37" t="s">
        <v>14</v>
      </c>
      <c r="F676" s="37" t="s">
        <v>14</v>
      </c>
      <c r="G676" s="37">
        <v>30</v>
      </c>
      <c r="H676" s="38">
        <v>28.084990859223399</v>
      </c>
      <c r="I676" s="37">
        <f>HOUR(DAta!$H676)*60+MINUTE(DAta!$H676)</f>
        <v>122</v>
      </c>
      <c r="J676" s="37">
        <v>4</v>
      </c>
      <c r="K676" s="37">
        <v>3</v>
      </c>
      <c r="L676" s="36">
        <v>42679</v>
      </c>
      <c r="M676" s="37">
        <v>2</v>
      </c>
    </row>
    <row r="677" spans="1:13">
      <c r="A677" s="40" t="s">
        <v>702</v>
      </c>
      <c r="B677" s="39">
        <v>42680</v>
      </c>
      <c r="C677" s="40" t="s">
        <v>20</v>
      </c>
      <c r="D677" s="40" t="s">
        <v>24</v>
      </c>
      <c r="E677" s="40" t="s">
        <v>18</v>
      </c>
      <c r="F677" s="40" t="s">
        <v>18</v>
      </c>
      <c r="G677" s="40" t="s">
        <v>26</v>
      </c>
      <c r="H677" s="41">
        <v>28.12665752589</v>
      </c>
      <c r="I677" s="37">
        <f>HOUR(DAta!$H677)*60+MINUTE(DAta!$H677)</f>
        <v>182</v>
      </c>
      <c r="J677" s="40" t="s">
        <v>26</v>
      </c>
      <c r="K677" s="40">
        <v>3</v>
      </c>
      <c r="L677" s="39">
        <v>42680</v>
      </c>
      <c r="M677" s="40">
        <v>2</v>
      </c>
    </row>
    <row r="678" spans="1:13">
      <c r="A678" s="37" t="s">
        <v>703</v>
      </c>
      <c r="B678" s="36">
        <v>42681</v>
      </c>
      <c r="C678" s="37" t="s">
        <v>32</v>
      </c>
      <c r="D678" s="37" t="s">
        <v>24</v>
      </c>
      <c r="E678" s="37" t="s">
        <v>14</v>
      </c>
      <c r="F678" s="37" t="s">
        <v>14</v>
      </c>
      <c r="G678" s="37">
        <v>81</v>
      </c>
      <c r="H678" s="38">
        <v>28.1683241925567</v>
      </c>
      <c r="I678" s="37">
        <f>HOUR(DAta!$H678)*60+MINUTE(DAta!$H678)</f>
        <v>242</v>
      </c>
      <c r="J678" s="37">
        <v>3</v>
      </c>
      <c r="K678" s="37">
        <v>3</v>
      </c>
      <c r="L678" s="36">
        <v>42681</v>
      </c>
      <c r="M678" s="37">
        <v>2</v>
      </c>
    </row>
    <row r="679" spans="1:13">
      <c r="A679" s="40" t="s">
        <v>704</v>
      </c>
      <c r="B679" s="39">
        <v>42682</v>
      </c>
      <c r="C679" s="40" t="s">
        <v>20</v>
      </c>
      <c r="D679" s="40" t="s">
        <v>13</v>
      </c>
      <c r="E679" s="40" t="s">
        <v>14</v>
      </c>
      <c r="F679" s="40" t="s">
        <v>14</v>
      </c>
      <c r="G679" s="40">
        <v>76</v>
      </c>
      <c r="H679" s="41">
        <v>28.209990859223399</v>
      </c>
      <c r="I679" s="37">
        <f>HOUR(DAta!$H679)*60+MINUTE(DAta!$H679)</f>
        <v>302</v>
      </c>
      <c r="J679" s="40">
        <v>4</v>
      </c>
      <c r="K679" s="40">
        <v>3</v>
      </c>
      <c r="L679" s="39">
        <v>42682</v>
      </c>
      <c r="M679" s="40">
        <v>2</v>
      </c>
    </row>
    <row r="680" spans="1:13">
      <c r="A680" s="37" t="s">
        <v>705</v>
      </c>
      <c r="B680" s="36">
        <v>42683</v>
      </c>
      <c r="C680" s="37" t="s">
        <v>12</v>
      </c>
      <c r="D680" s="37" t="s">
        <v>13</v>
      </c>
      <c r="E680" s="37" t="s">
        <v>18</v>
      </c>
      <c r="F680" s="37" t="s">
        <v>18</v>
      </c>
      <c r="G680" s="37" t="s">
        <v>26</v>
      </c>
      <c r="H680" s="38">
        <v>28.25165752589</v>
      </c>
      <c r="I680" s="37">
        <f>HOUR(DAta!$H680)*60+MINUTE(DAta!$H680)</f>
        <v>362</v>
      </c>
      <c r="J680" s="37" t="s">
        <v>26</v>
      </c>
      <c r="K680" s="37">
        <v>3</v>
      </c>
      <c r="L680" s="36">
        <v>42683</v>
      </c>
      <c r="M680" s="37">
        <v>2</v>
      </c>
    </row>
    <row r="681" spans="1:13">
      <c r="A681" s="40" t="s">
        <v>706</v>
      </c>
      <c r="B681" s="39">
        <v>42684</v>
      </c>
      <c r="C681" s="40" t="s">
        <v>22</v>
      </c>
      <c r="D681" s="40" t="s">
        <v>13</v>
      </c>
      <c r="E681" s="40" t="s">
        <v>14</v>
      </c>
      <c r="F681" s="40" t="s">
        <v>14</v>
      </c>
      <c r="G681" s="40">
        <v>79</v>
      </c>
      <c r="H681" s="41">
        <v>28.2933241925567</v>
      </c>
      <c r="I681" s="37">
        <f>HOUR(DAta!$H681)*60+MINUTE(DAta!$H681)</f>
        <v>422</v>
      </c>
      <c r="J681" s="40">
        <v>4</v>
      </c>
      <c r="K681" s="40">
        <v>3</v>
      </c>
      <c r="L681" s="39">
        <v>42684</v>
      </c>
      <c r="M681" s="40">
        <v>2</v>
      </c>
    </row>
    <row r="682" spans="1:13">
      <c r="A682" s="37" t="s">
        <v>707</v>
      </c>
      <c r="B682" s="36">
        <v>42685</v>
      </c>
      <c r="C682" s="37" t="s">
        <v>35</v>
      </c>
      <c r="D682" s="37" t="s">
        <v>30</v>
      </c>
      <c r="E682" s="37" t="s">
        <v>14</v>
      </c>
      <c r="F682" s="37" t="s">
        <v>14</v>
      </c>
      <c r="G682" s="37">
        <v>114</v>
      </c>
      <c r="H682" s="38">
        <v>28.334990859223399</v>
      </c>
      <c r="I682" s="37">
        <f>HOUR(DAta!$H682)*60+MINUTE(DAta!$H682)</f>
        <v>482</v>
      </c>
      <c r="J682" s="37">
        <v>3</v>
      </c>
      <c r="K682" s="37">
        <v>3</v>
      </c>
      <c r="L682" s="36">
        <v>42685</v>
      </c>
      <c r="M682" s="37">
        <v>2</v>
      </c>
    </row>
    <row r="683" spans="1:13">
      <c r="A683" s="40" t="s">
        <v>708</v>
      </c>
      <c r="B683" s="39">
        <v>42686</v>
      </c>
      <c r="C683" s="40" t="s">
        <v>22</v>
      </c>
      <c r="D683" s="40" t="s">
        <v>13</v>
      </c>
      <c r="E683" s="40" t="s">
        <v>14</v>
      </c>
      <c r="F683" s="40" t="s">
        <v>14</v>
      </c>
      <c r="G683" s="40">
        <v>15</v>
      </c>
      <c r="H683" s="41">
        <v>28.37665752589</v>
      </c>
      <c r="I683" s="37">
        <f>HOUR(DAta!$H683)*60+MINUTE(DAta!$H683)</f>
        <v>542</v>
      </c>
      <c r="J683" s="40">
        <v>2</v>
      </c>
      <c r="K683" s="40">
        <v>3</v>
      </c>
      <c r="L683" s="39">
        <v>42686</v>
      </c>
      <c r="M683" s="40">
        <v>2</v>
      </c>
    </row>
    <row r="684" spans="1:13">
      <c r="A684" s="37" t="s">
        <v>709</v>
      </c>
      <c r="B684" s="36">
        <v>42687</v>
      </c>
      <c r="C684" s="37" t="s">
        <v>16</v>
      </c>
      <c r="D684" s="37" t="s">
        <v>33</v>
      </c>
      <c r="E684" s="37" t="s">
        <v>14</v>
      </c>
      <c r="F684" s="37" t="s">
        <v>14</v>
      </c>
      <c r="G684" s="37">
        <v>43</v>
      </c>
      <c r="H684" s="38">
        <v>28.4183241925567</v>
      </c>
      <c r="I684" s="37">
        <f>HOUR(DAta!$H684)*60+MINUTE(DAta!$H684)</f>
        <v>602</v>
      </c>
      <c r="J684" s="37">
        <v>4</v>
      </c>
      <c r="K684" s="37">
        <v>3</v>
      </c>
      <c r="L684" s="36">
        <v>42687</v>
      </c>
      <c r="M684" s="37">
        <v>2</v>
      </c>
    </row>
    <row r="685" spans="1:13">
      <c r="A685" s="40" t="s">
        <v>710</v>
      </c>
      <c r="B685" s="39">
        <v>42688</v>
      </c>
      <c r="C685" s="40" t="s">
        <v>20</v>
      </c>
      <c r="D685" s="40" t="s">
        <v>17</v>
      </c>
      <c r="E685" s="40" t="s">
        <v>14</v>
      </c>
      <c r="F685" s="40" t="s">
        <v>14</v>
      </c>
      <c r="G685" s="40">
        <v>26</v>
      </c>
      <c r="H685" s="41">
        <v>28.459990859223399</v>
      </c>
      <c r="I685" s="37">
        <f>HOUR(DAta!$H685)*60+MINUTE(DAta!$H685)</f>
        <v>662</v>
      </c>
      <c r="J685" s="40">
        <v>1</v>
      </c>
      <c r="K685" s="40">
        <v>3</v>
      </c>
      <c r="L685" s="39">
        <v>42688</v>
      </c>
      <c r="M685" s="40">
        <v>2</v>
      </c>
    </row>
    <row r="686" spans="1:13">
      <c r="A686" s="37" t="s">
        <v>711</v>
      </c>
      <c r="B686" s="36">
        <v>42689</v>
      </c>
      <c r="C686" s="37" t="s">
        <v>22</v>
      </c>
      <c r="D686" s="37" t="s">
        <v>17</v>
      </c>
      <c r="E686" s="37" t="s">
        <v>14</v>
      </c>
      <c r="F686" s="37" t="s">
        <v>14</v>
      </c>
      <c r="G686" s="37">
        <v>57</v>
      </c>
      <c r="H686" s="38">
        <v>28.50165752589</v>
      </c>
      <c r="I686" s="37">
        <f>HOUR(DAta!$H686)*60+MINUTE(DAta!$H686)</f>
        <v>722</v>
      </c>
      <c r="J686" s="37">
        <v>2</v>
      </c>
      <c r="K686" s="37">
        <v>3</v>
      </c>
      <c r="L686" s="36">
        <v>42689</v>
      </c>
      <c r="M686" s="37">
        <v>2</v>
      </c>
    </row>
    <row r="687" spans="1:13">
      <c r="A687" s="40" t="s">
        <v>712</v>
      </c>
      <c r="B687" s="39">
        <v>42690</v>
      </c>
      <c r="C687" s="40" t="s">
        <v>20</v>
      </c>
      <c r="D687" s="40" t="s">
        <v>13</v>
      </c>
      <c r="E687" s="40" t="s">
        <v>14</v>
      </c>
      <c r="F687" s="40" t="s">
        <v>14</v>
      </c>
      <c r="G687" s="40">
        <v>86</v>
      </c>
      <c r="H687" s="41">
        <v>28.5433241925567</v>
      </c>
      <c r="I687" s="37">
        <f>HOUR(DAta!$H687)*60+MINUTE(DAta!$H687)</f>
        <v>782</v>
      </c>
      <c r="J687" s="40">
        <v>3</v>
      </c>
      <c r="K687" s="40">
        <v>3</v>
      </c>
      <c r="L687" s="39">
        <v>42690</v>
      </c>
      <c r="M687" s="40">
        <v>2</v>
      </c>
    </row>
    <row r="688" spans="1:13">
      <c r="A688" s="37" t="s">
        <v>713</v>
      </c>
      <c r="B688" s="36">
        <v>42691</v>
      </c>
      <c r="C688" s="37" t="s">
        <v>12</v>
      </c>
      <c r="D688" s="37" t="s">
        <v>24</v>
      </c>
      <c r="E688" s="37" t="s">
        <v>14</v>
      </c>
      <c r="F688" s="37" t="s">
        <v>14</v>
      </c>
      <c r="G688" s="37">
        <v>110</v>
      </c>
      <c r="H688" s="38">
        <v>28.584990859223399</v>
      </c>
      <c r="I688" s="37">
        <f>HOUR(DAta!$H688)*60+MINUTE(DAta!$H688)</f>
        <v>842</v>
      </c>
      <c r="J688" s="37">
        <v>3</v>
      </c>
      <c r="K688" s="37">
        <v>3</v>
      </c>
      <c r="L688" s="36">
        <v>42691</v>
      </c>
      <c r="M688" s="37">
        <v>2</v>
      </c>
    </row>
    <row r="689" spans="1:13">
      <c r="A689" s="40" t="s">
        <v>714</v>
      </c>
      <c r="B689" s="39">
        <v>42692</v>
      </c>
      <c r="C689" s="40" t="s">
        <v>16</v>
      </c>
      <c r="D689" s="40" t="s">
        <v>13</v>
      </c>
      <c r="E689" s="40" t="s">
        <v>14</v>
      </c>
      <c r="F689" s="40" t="s">
        <v>14</v>
      </c>
      <c r="G689" s="40">
        <v>43</v>
      </c>
      <c r="H689" s="41">
        <v>28.62665752589</v>
      </c>
      <c r="I689" s="37">
        <f>HOUR(DAta!$H689)*60+MINUTE(DAta!$H689)</f>
        <v>902</v>
      </c>
      <c r="J689" s="40">
        <v>2</v>
      </c>
      <c r="K689" s="40">
        <v>3</v>
      </c>
      <c r="L689" s="39">
        <v>42692</v>
      </c>
      <c r="M689" s="40">
        <v>2</v>
      </c>
    </row>
    <row r="690" spans="1:13">
      <c r="A690" s="37" t="s">
        <v>715</v>
      </c>
      <c r="B690" s="36">
        <v>42693</v>
      </c>
      <c r="C690" s="37" t="s">
        <v>39</v>
      </c>
      <c r="D690" s="37" t="s">
        <v>17</v>
      </c>
      <c r="E690" s="37" t="s">
        <v>18</v>
      </c>
      <c r="F690" s="37" t="s">
        <v>18</v>
      </c>
      <c r="G690" s="37" t="s">
        <v>26</v>
      </c>
      <c r="H690" s="38">
        <v>28.6683241925567</v>
      </c>
      <c r="I690" s="37">
        <f>HOUR(DAta!$H690)*60+MINUTE(DAta!$H690)</f>
        <v>962</v>
      </c>
      <c r="J690" s="37" t="s">
        <v>26</v>
      </c>
      <c r="K690" s="37">
        <v>3</v>
      </c>
      <c r="L690" s="36">
        <v>42693</v>
      </c>
      <c r="M690" s="37">
        <v>2</v>
      </c>
    </row>
    <row r="691" spans="1:13">
      <c r="A691" s="40" t="s">
        <v>716</v>
      </c>
      <c r="B691" s="39">
        <v>42694</v>
      </c>
      <c r="C691" s="40" t="s">
        <v>39</v>
      </c>
      <c r="D691" s="40" t="s">
        <v>30</v>
      </c>
      <c r="E691" s="40" t="s">
        <v>18</v>
      </c>
      <c r="F691" s="40" t="s">
        <v>18</v>
      </c>
      <c r="G691" s="40" t="s">
        <v>26</v>
      </c>
      <c r="H691" s="41">
        <v>28.709990859223399</v>
      </c>
      <c r="I691" s="37">
        <f>HOUR(DAta!$H691)*60+MINUTE(DAta!$H691)</f>
        <v>1022</v>
      </c>
      <c r="J691" s="40" t="s">
        <v>26</v>
      </c>
      <c r="K691" s="40">
        <v>3</v>
      </c>
      <c r="L691" s="39">
        <v>42694</v>
      </c>
      <c r="M691" s="40">
        <v>2</v>
      </c>
    </row>
    <row r="692" spans="1:13">
      <c r="A692" s="37" t="s">
        <v>717</v>
      </c>
      <c r="B692" s="36">
        <v>42695</v>
      </c>
      <c r="C692" s="37" t="s">
        <v>35</v>
      </c>
      <c r="D692" s="37" t="s">
        <v>17</v>
      </c>
      <c r="E692" s="37" t="s">
        <v>14</v>
      </c>
      <c r="F692" s="37" t="s">
        <v>14</v>
      </c>
      <c r="G692" s="37">
        <v>105</v>
      </c>
      <c r="H692" s="38">
        <v>28.75165752589</v>
      </c>
      <c r="I692" s="37">
        <f>HOUR(DAta!$H692)*60+MINUTE(DAta!$H692)</f>
        <v>1082</v>
      </c>
      <c r="J692" s="37">
        <v>2</v>
      </c>
      <c r="K692" s="37">
        <v>3</v>
      </c>
      <c r="L692" s="36">
        <v>42695</v>
      </c>
      <c r="M692" s="37">
        <v>2</v>
      </c>
    </row>
    <row r="693" spans="1:13">
      <c r="A693" s="40" t="s">
        <v>718</v>
      </c>
      <c r="B693" s="39">
        <v>42696</v>
      </c>
      <c r="C693" s="40" t="s">
        <v>12</v>
      </c>
      <c r="D693" s="40" t="s">
        <v>17</v>
      </c>
      <c r="E693" s="40" t="s">
        <v>18</v>
      </c>
      <c r="F693" s="40" t="s">
        <v>18</v>
      </c>
      <c r="G693" s="40" t="s">
        <v>26</v>
      </c>
      <c r="H693" s="41">
        <v>28.7933241925567</v>
      </c>
      <c r="I693" s="37">
        <f>HOUR(DAta!$H693)*60+MINUTE(DAta!$H693)</f>
        <v>1142</v>
      </c>
      <c r="J693" s="40" t="s">
        <v>26</v>
      </c>
      <c r="K693" s="40">
        <v>3</v>
      </c>
      <c r="L693" s="39">
        <v>42696</v>
      </c>
      <c r="M693" s="40">
        <v>2</v>
      </c>
    </row>
    <row r="694" spans="1:13">
      <c r="A694" s="37" t="s">
        <v>719</v>
      </c>
      <c r="B694" s="36">
        <v>42697</v>
      </c>
      <c r="C694" s="37" t="s">
        <v>22</v>
      </c>
      <c r="D694" s="37" t="s">
        <v>30</v>
      </c>
      <c r="E694" s="37" t="s">
        <v>14</v>
      </c>
      <c r="F694" s="37" t="s">
        <v>14</v>
      </c>
      <c r="G694" s="37">
        <v>79</v>
      </c>
      <c r="H694" s="38">
        <v>28.834990859223399</v>
      </c>
      <c r="I694" s="37">
        <f>HOUR(DAta!$H694)*60+MINUTE(DAta!$H694)</f>
        <v>1202</v>
      </c>
      <c r="J694" s="37">
        <v>4</v>
      </c>
      <c r="K694" s="37">
        <v>3</v>
      </c>
      <c r="L694" s="36">
        <v>42697</v>
      </c>
      <c r="M694" s="37">
        <v>2</v>
      </c>
    </row>
    <row r="695" spans="1:13">
      <c r="A695" s="40" t="s">
        <v>720</v>
      </c>
      <c r="B695" s="39">
        <v>42698</v>
      </c>
      <c r="C695" s="40" t="s">
        <v>32</v>
      </c>
      <c r="D695" s="40" t="s">
        <v>24</v>
      </c>
      <c r="E695" s="40" t="s">
        <v>14</v>
      </c>
      <c r="F695" s="40" t="s">
        <v>18</v>
      </c>
      <c r="G695" s="40">
        <v>42</v>
      </c>
      <c r="H695" s="41">
        <v>28.87665752589</v>
      </c>
      <c r="I695" s="37">
        <f>HOUR(DAta!$H695)*60+MINUTE(DAta!$H695)</f>
        <v>1262</v>
      </c>
      <c r="J695" s="40">
        <v>3</v>
      </c>
      <c r="K695" s="40">
        <v>3</v>
      </c>
      <c r="L695" s="39">
        <v>42698</v>
      </c>
      <c r="M695" s="40">
        <v>2</v>
      </c>
    </row>
    <row r="696" spans="1:13">
      <c r="A696" s="37" t="s">
        <v>721</v>
      </c>
      <c r="B696" s="36">
        <v>42699</v>
      </c>
      <c r="C696" s="37" t="s">
        <v>32</v>
      </c>
      <c r="D696" s="37" t="s">
        <v>13</v>
      </c>
      <c r="E696" s="37" t="s">
        <v>14</v>
      </c>
      <c r="F696" s="37" t="s">
        <v>18</v>
      </c>
      <c r="G696" s="37">
        <v>100</v>
      </c>
      <c r="H696" s="38">
        <v>28.9183241925567</v>
      </c>
      <c r="I696" s="37">
        <f>HOUR(DAta!$H696)*60+MINUTE(DAta!$H696)</f>
        <v>1322</v>
      </c>
      <c r="J696" s="37">
        <v>4</v>
      </c>
      <c r="K696" s="37">
        <v>3</v>
      </c>
      <c r="L696" s="36">
        <v>42699</v>
      </c>
      <c r="M696" s="37">
        <v>2</v>
      </c>
    </row>
    <row r="697" spans="1:13">
      <c r="A697" s="40" t="s">
        <v>722</v>
      </c>
      <c r="B697" s="39">
        <v>42700</v>
      </c>
      <c r="C697" s="40" t="s">
        <v>22</v>
      </c>
      <c r="D697" s="40" t="s">
        <v>33</v>
      </c>
      <c r="E697" s="40" t="s">
        <v>14</v>
      </c>
      <c r="F697" s="40" t="s">
        <v>14</v>
      </c>
      <c r="G697" s="40">
        <v>107</v>
      </c>
      <c r="H697" s="41">
        <v>28.959990859223399</v>
      </c>
      <c r="I697" s="37">
        <f>HOUR(DAta!$H697)*60+MINUTE(DAta!$H697)</f>
        <v>1382</v>
      </c>
      <c r="J697" s="40">
        <v>4</v>
      </c>
      <c r="K697" s="40">
        <v>3</v>
      </c>
      <c r="L697" s="39">
        <v>42700</v>
      </c>
      <c r="M697" s="40">
        <v>2</v>
      </c>
    </row>
    <row r="698" spans="1:13">
      <c r="A698" s="37" t="s">
        <v>723</v>
      </c>
      <c r="B698" s="36">
        <v>42701</v>
      </c>
      <c r="C698" s="37" t="s">
        <v>39</v>
      </c>
      <c r="D698" s="37" t="s">
        <v>24</v>
      </c>
      <c r="E698" s="37" t="s">
        <v>14</v>
      </c>
      <c r="F698" s="37" t="s">
        <v>14</v>
      </c>
      <c r="G698" s="37">
        <v>96</v>
      </c>
      <c r="H698" s="38">
        <v>29.00165752589</v>
      </c>
      <c r="I698" s="37">
        <f>HOUR(DAta!$H698)*60+MINUTE(DAta!$H698)</f>
        <v>2</v>
      </c>
      <c r="J698" s="37">
        <v>5</v>
      </c>
      <c r="K698" s="37">
        <v>3</v>
      </c>
      <c r="L698" s="36">
        <v>42701</v>
      </c>
      <c r="M698" s="37">
        <v>2</v>
      </c>
    </row>
    <row r="699" spans="1:13">
      <c r="A699" s="40" t="s">
        <v>724</v>
      </c>
      <c r="B699" s="39">
        <v>42702</v>
      </c>
      <c r="C699" s="40" t="s">
        <v>22</v>
      </c>
      <c r="D699" s="40" t="s">
        <v>33</v>
      </c>
      <c r="E699" s="40" t="s">
        <v>14</v>
      </c>
      <c r="F699" s="40" t="s">
        <v>18</v>
      </c>
      <c r="G699" s="40">
        <v>116</v>
      </c>
      <c r="H699" s="41">
        <v>29.0433241925567</v>
      </c>
      <c r="I699" s="37">
        <f>HOUR(DAta!$H699)*60+MINUTE(DAta!$H699)</f>
        <v>62</v>
      </c>
      <c r="J699" s="40">
        <v>5</v>
      </c>
      <c r="K699" s="40">
        <v>3</v>
      </c>
      <c r="L699" s="39">
        <v>42702</v>
      </c>
      <c r="M699" s="40">
        <v>2</v>
      </c>
    </row>
    <row r="700" spans="1:13">
      <c r="A700" s="37" t="s">
        <v>725</v>
      </c>
      <c r="B700" s="36">
        <v>42703</v>
      </c>
      <c r="C700" s="37" t="s">
        <v>39</v>
      </c>
      <c r="D700" s="37" t="s">
        <v>17</v>
      </c>
      <c r="E700" s="37" t="s">
        <v>14</v>
      </c>
      <c r="F700" s="37" t="s">
        <v>14</v>
      </c>
      <c r="G700" s="37">
        <v>54</v>
      </c>
      <c r="H700" s="38">
        <v>29.084990859223399</v>
      </c>
      <c r="I700" s="37">
        <f>HOUR(DAta!$H700)*60+MINUTE(DAta!$H700)</f>
        <v>122</v>
      </c>
      <c r="J700" s="37">
        <v>3</v>
      </c>
      <c r="K700" s="37">
        <v>3</v>
      </c>
      <c r="L700" s="36">
        <v>42703</v>
      </c>
      <c r="M700" s="37">
        <v>2</v>
      </c>
    </row>
    <row r="701" spans="1:13">
      <c r="A701" s="40" t="s">
        <v>726</v>
      </c>
      <c r="B701" s="39">
        <v>42704</v>
      </c>
      <c r="C701" s="40" t="s">
        <v>12</v>
      </c>
      <c r="D701" s="40" t="s">
        <v>33</v>
      </c>
      <c r="E701" s="40" t="s">
        <v>14</v>
      </c>
      <c r="F701" s="40" t="s">
        <v>14</v>
      </c>
      <c r="G701" s="40">
        <v>24</v>
      </c>
      <c r="H701" s="41">
        <v>29.12665752589</v>
      </c>
      <c r="I701" s="37">
        <f>HOUR(DAta!$H701)*60+MINUTE(DAta!$H701)</f>
        <v>182</v>
      </c>
      <c r="J701" s="40">
        <v>4</v>
      </c>
      <c r="K701" s="40">
        <v>3</v>
      </c>
      <c r="L701" s="39">
        <v>42704</v>
      </c>
      <c r="M701" s="40">
        <v>2</v>
      </c>
    </row>
    <row r="702" spans="1:13">
      <c r="A702" s="37" t="s">
        <v>727</v>
      </c>
      <c r="B702" s="36">
        <v>42705</v>
      </c>
      <c r="C702" s="37" t="s">
        <v>48</v>
      </c>
      <c r="D702" s="37" t="s">
        <v>13</v>
      </c>
      <c r="E702" s="37" t="s">
        <v>14</v>
      </c>
      <c r="F702" s="37" t="s">
        <v>14</v>
      </c>
      <c r="G702" s="37">
        <v>52</v>
      </c>
      <c r="H702" s="38">
        <v>29.1683241925567</v>
      </c>
      <c r="I702" s="37">
        <f>HOUR(DAta!$H702)*60+MINUTE(DAta!$H702)</f>
        <v>242</v>
      </c>
      <c r="J702" s="37">
        <v>5</v>
      </c>
      <c r="K702" s="37">
        <v>3</v>
      </c>
      <c r="L702" s="36">
        <v>42705</v>
      </c>
      <c r="M702" s="37">
        <v>2</v>
      </c>
    </row>
    <row r="703" spans="1:13">
      <c r="A703" s="40" t="s">
        <v>728</v>
      </c>
      <c r="B703" s="39">
        <v>42706</v>
      </c>
      <c r="C703" s="40" t="s">
        <v>48</v>
      </c>
      <c r="D703" s="40" t="s">
        <v>13</v>
      </c>
      <c r="E703" s="40" t="s">
        <v>14</v>
      </c>
      <c r="F703" s="40" t="s">
        <v>14</v>
      </c>
      <c r="G703" s="40">
        <v>77</v>
      </c>
      <c r="H703" s="41">
        <v>29.209990859223399</v>
      </c>
      <c r="I703" s="37">
        <f>HOUR(DAta!$H703)*60+MINUTE(DAta!$H703)</f>
        <v>302</v>
      </c>
      <c r="J703" s="40">
        <v>3</v>
      </c>
      <c r="K703" s="40">
        <v>3</v>
      </c>
      <c r="L703" s="39">
        <v>42706</v>
      </c>
      <c r="M703" s="40">
        <v>2</v>
      </c>
    </row>
    <row r="704" spans="1:13">
      <c r="A704" s="37" t="s">
        <v>729</v>
      </c>
      <c r="B704" s="36">
        <v>42707</v>
      </c>
      <c r="C704" s="37" t="s">
        <v>12</v>
      </c>
      <c r="D704" s="37" t="s">
        <v>30</v>
      </c>
      <c r="E704" s="37" t="s">
        <v>14</v>
      </c>
      <c r="F704" s="37" t="s">
        <v>14</v>
      </c>
      <c r="G704" s="37">
        <v>91</v>
      </c>
      <c r="H704" s="38">
        <v>29.25165752589</v>
      </c>
      <c r="I704" s="37">
        <f>HOUR(DAta!$H704)*60+MINUTE(DAta!$H704)</f>
        <v>362</v>
      </c>
      <c r="J704" s="37">
        <v>3</v>
      </c>
      <c r="K704" s="37">
        <v>3</v>
      </c>
      <c r="L704" s="36">
        <v>42707</v>
      </c>
      <c r="M704" s="37">
        <v>2</v>
      </c>
    </row>
    <row r="705" spans="1:13">
      <c r="A705" s="40" t="s">
        <v>730</v>
      </c>
      <c r="B705" s="39">
        <v>42708</v>
      </c>
      <c r="C705" s="40" t="s">
        <v>48</v>
      </c>
      <c r="D705" s="40" t="s">
        <v>33</v>
      </c>
      <c r="E705" s="40" t="s">
        <v>14</v>
      </c>
      <c r="F705" s="40" t="s">
        <v>18</v>
      </c>
      <c r="G705" s="40">
        <v>104</v>
      </c>
      <c r="H705" s="41">
        <v>29.2933241925567</v>
      </c>
      <c r="I705" s="37">
        <f>HOUR(DAta!$H705)*60+MINUTE(DAta!$H705)</f>
        <v>422</v>
      </c>
      <c r="J705" s="40">
        <v>3</v>
      </c>
      <c r="K705" s="40">
        <v>3</v>
      </c>
      <c r="L705" s="39">
        <v>42708</v>
      </c>
      <c r="M705" s="40">
        <v>2</v>
      </c>
    </row>
    <row r="706" spans="1:13">
      <c r="A706" s="37" t="s">
        <v>731</v>
      </c>
      <c r="B706" s="36">
        <v>42709</v>
      </c>
      <c r="C706" s="37" t="s">
        <v>35</v>
      </c>
      <c r="D706" s="37" t="s">
        <v>17</v>
      </c>
      <c r="E706" s="37" t="s">
        <v>14</v>
      </c>
      <c r="F706" s="37" t="s">
        <v>14</v>
      </c>
      <c r="G706" s="37">
        <v>111</v>
      </c>
      <c r="H706" s="38">
        <v>29.334990859223399</v>
      </c>
      <c r="I706" s="37">
        <f>HOUR(DAta!$H706)*60+MINUTE(DAta!$H706)</f>
        <v>482</v>
      </c>
      <c r="J706" s="37">
        <v>3</v>
      </c>
      <c r="K706" s="37">
        <v>3</v>
      </c>
      <c r="L706" s="36">
        <v>42709</v>
      </c>
      <c r="M706" s="37">
        <v>2</v>
      </c>
    </row>
    <row r="707" spans="1:13">
      <c r="A707" s="40" t="s">
        <v>732</v>
      </c>
      <c r="B707" s="39">
        <v>42710</v>
      </c>
      <c r="C707" s="40" t="s">
        <v>16</v>
      </c>
      <c r="D707" s="40" t="s">
        <v>17</v>
      </c>
      <c r="E707" s="40" t="s">
        <v>18</v>
      </c>
      <c r="F707" s="40" t="s">
        <v>18</v>
      </c>
      <c r="G707" s="40" t="s">
        <v>26</v>
      </c>
      <c r="H707" s="41">
        <v>29.37665752589</v>
      </c>
      <c r="I707" s="37">
        <f>HOUR(DAta!$H707)*60+MINUTE(DAta!$H707)</f>
        <v>542</v>
      </c>
      <c r="J707" s="40" t="s">
        <v>26</v>
      </c>
      <c r="K707" s="40">
        <v>3</v>
      </c>
      <c r="L707" s="39">
        <v>42710</v>
      </c>
      <c r="M707" s="40">
        <v>2</v>
      </c>
    </row>
    <row r="708" spans="1:13">
      <c r="A708" s="37" t="s">
        <v>733</v>
      </c>
      <c r="B708" s="36">
        <v>42711</v>
      </c>
      <c r="C708" s="37" t="s">
        <v>32</v>
      </c>
      <c r="D708" s="37" t="s">
        <v>24</v>
      </c>
      <c r="E708" s="37" t="s">
        <v>14</v>
      </c>
      <c r="F708" s="37" t="s">
        <v>14</v>
      </c>
      <c r="G708" s="37">
        <v>55</v>
      </c>
      <c r="H708" s="38">
        <v>29.4183241925567</v>
      </c>
      <c r="I708" s="37">
        <f>HOUR(DAta!$H708)*60+MINUTE(DAta!$H708)</f>
        <v>602</v>
      </c>
      <c r="J708" s="37">
        <v>4</v>
      </c>
      <c r="K708" s="37">
        <v>3</v>
      </c>
      <c r="L708" s="36">
        <v>42711</v>
      </c>
      <c r="M708" s="37">
        <v>2</v>
      </c>
    </row>
    <row r="709" spans="1:13">
      <c r="A709" s="40" t="s">
        <v>734</v>
      </c>
      <c r="B709" s="39">
        <v>42712</v>
      </c>
      <c r="C709" s="40" t="s">
        <v>20</v>
      </c>
      <c r="D709" s="40" t="s">
        <v>30</v>
      </c>
      <c r="E709" s="40" t="s">
        <v>18</v>
      </c>
      <c r="F709" s="40" t="s">
        <v>18</v>
      </c>
      <c r="G709" s="40" t="s">
        <v>26</v>
      </c>
      <c r="H709" s="41">
        <v>29.459990859223399</v>
      </c>
      <c r="I709" s="37">
        <f>HOUR(DAta!$H709)*60+MINUTE(DAta!$H709)</f>
        <v>662</v>
      </c>
      <c r="J709" s="40" t="s">
        <v>26</v>
      </c>
      <c r="K709" s="40">
        <v>3</v>
      </c>
      <c r="L709" s="39">
        <v>42712</v>
      </c>
      <c r="M709" s="40">
        <v>2</v>
      </c>
    </row>
    <row r="710" spans="1:13">
      <c r="A710" s="37" t="s">
        <v>735</v>
      </c>
      <c r="B710" s="36">
        <v>42713</v>
      </c>
      <c r="C710" s="37" t="s">
        <v>35</v>
      </c>
      <c r="D710" s="37" t="s">
        <v>13</v>
      </c>
      <c r="E710" s="37" t="s">
        <v>14</v>
      </c>
      <c r="F710" s="37" t="s">
        <v>14</v>
      </c>
      <c r="G710" s="37">
        <v>124</v>
      </c>
      <c r="H710" s="38">
        <v>29.50165752589</v>
      </c>
      <c r="I710" s="37">
        <f>HOUR(DAta!$H710)*60+MINUTE(DAta!$H710)</f>
        <v>722</v>
      </c>
      <c r="J710" s="37">
        <v>4</v>
      </c>
      <c r="K710" s="37">
        <v>3</v>
      </c>
      <c r="L710" s="36">
        <v>42713</v>
      </c>
      <c r="M710" s="37">
        <v>2</v>
      </c>
    </row>
    <row r="711" spans="1:13">
      <c r="A711" s="40" t="s">
        <v>736</v>
      </c>
      <c r="B711" s="39">
        <v>42714</v>
      </c>
      <c r="C711" s="40" t="s">
        <v>39</v>
      </c>
      <c r="D711" s="40" t="s">
        <v>24</v>
      </c>
      <c r="E711" s="40" t="s">
        <v>14</v>
      </c>
      <c r="F711" s="40" t="s">
        <v>14</v>
      </c>
      <c r="G711" s="40">
        <v>68</v>
      </c>
      <c r="H711" s="41">
        <v>29.5433241925567</v>
      </c>
      <c r="I711" s="37">
        <f>HOUR(DAta!$H711)*60+MINUTE(DAta!$H711)</f>
        <v>782</v>
      </c>
      <c r="J711" s="40">
        <v>3</v>
      </c>
      <c r="K711" s="40">
        <v>3</v>
      </c>
      <c r="L711" s="39">
        <v>42714</v>
      </c>
      <c r="M711" s="40">
        <v>2</v>
      </c>
    </row>
    <row r="712" spans="1:13">
      <c r="A712" s="37" t="s">
        <v>737</v>
      </c>
      <c r="B712" s="36">
        <v>42715</v>
      </c>
      <c r="C712" s="37" t="s">
        <v>48</v>
      </c>
      <c r="D712" s="37" t="s">
        <v>17</v>
      </c>
      <c r="E712" s="37" t="s">
        <v>14</v>
      </c>
      <c r="F712" s="37" t="s">
        <v>18</v>
      </c>
      <c r="G712" s="37">
        <v>40</v>
      </c>
      <c r="H712" s="38">
        <v>29.584990859223399</v>
      </c>
      <c r="I712" s="37">
        <f>HOUR(DAta!$H712)*60+MINUTE(DAta!$H712)</f>
        <v>842</v>
      </c>
      <c r="J712" s="37">
        <v>3</v>
      </c>
      <c r="K712" s="37">
        <v>3</v>
      </c>
      <c r="L712" s="36">
        <v>42715</v>
      </c>
      <c r="M712" s="37">
        <v>2</v>
      </c>
    </row>
    <row r="713" spans="1:13">
      <c r="A713" s="40" t="s">
        <v>738</v>
      </c>
      <c r="B713" s="39">
        <v>42716</v>
      </c>
      <c r="C713" s="40" t="s">
        <v>20</v>
      </c>
      <c r="D713" s="40" t="s">
        <v>24</v>
      </c>
      <c r="E713" s="40" t="s">
        <v>14</v>
      </c>
      <c r="F713" s="40" t="s">
        <v>14</v>
      </c>
      <c r="G713" s="40">
        <v>119</v>
      </c>
      <c r="H713" s="41">
        <v>29.62665752589</v>
      </c>
      <c r="I713" s="37">
        <f>HOUR(DAta!$H713)*60+MINUTE(DAta!$H713)</f>
        <v>902</v>
      </c>
      <c r="J713" s="40">
        <v>4</v>
      </c>
      <c r="K713" s="40">
        <v>3</v>
      </c>
      <c r="L713" s="39">
        <v>42716</v>
      </c>
      <c r="M713" s="40">
        <v>2</v>
      </c>
    </row>
    <row r="714" spans="1:13">
      <c r="A714" s="37" t="s">
        <v>739</v>
      </c>
      <c r="B714" s="36">
        <v>42717</v>
      </c>
      <c r="C714" s="37" t="s">
        <v>48</v>
      </c>
      <c r="D714" s="37" t="s">
        <v>24</v>
      </c>
      <c r="E714" s="37" t="s">
        <v>14</v>
      </c>
      <c r="F714" s="37" t="s">
        <v>14</v>
      </c>
      <c r="G714" s="37">
        <v>42</v>
      </c>
      <c r="H714" s="38">
        <v>29.6683241925567</v>
      </c>
      <c r="I714" s="37">
        <f>HOUR(DAta!$H714)*60+MINUTE(DAta!$H714)</f>
        <v>962</v>
      </c>
      <c r="J714" s="37">
        <v>1</v>
      </c>
      <c r="K714" s="37">
        <v>3</v>
      </c>
      <c r="L714" s="36">
        <v>42717</v>
      </c>
      <c r="M714" s="37">
        <v>2</v>
      </c>
    </row>
    <row r="715" spans="1:13">
      <c r="A715" s="40" t="s">
        <v>740</v>
      </c>
      <c r="B715" s="39">
        <v>42718</v>
      </c>
      <c r="C715" s="40" t="s">
        <v>35</v>
      </c>
      <c r="D715" s="40" t="s">
        <v>30</v>
      </c>
      <c r="E715" s="40" t="s">
        <v>14</v>
      </c>
      <c r="F715" s="40" t="s">
        <v>14</v>
      </c>
      <c r="G715" s="40">
        <v>30</v>
      </c>
      <c r="H715" s="41">
        <v>29.709990859223399</v>
      </c>
      <c r="I715" s="37">
        <f>HOUR(DAta!$H715)*60+MINUTE(DAta!$H715)</f>
        <v>1022</v>
      </c>
      <c r="J715" s="40">
        <v>4</v>
      </c>
      <c r="K715" s="40">
        <v>3</v>
      </c>
      <c r="L715" s="39">
        <v>42718</v>
      </c>
      <c r="M715" s="40">
        <v>2</v>
      </c>
    </row>
    <row r="716" spans="1:13">
      <c r="A716" s="37" t="s">
        <v>741</v>
      </c>
      <c r="B716" s="36">
        <v>42719</v>
      </c>
      <c r="C716" s="37" t="s">
        <v>32</v>
      </c>
      <c r="D716" s="37" t="s">
        <v>30</v>
      </c>
      <c r="E716" s="37" t="s">
        <v>14</v>
      </c>
      <c r="F716" s="37" t="s">
        <v>14</v>
      </c>
      <c r="G716" s="37">
        <v>79</v>
      </c>
      <c r="H716" s="38">
        <v>29.75165752589</v>
      </c>
      <c r="I716" s="37">
        <f>HOUR(DAta!$H716)*60+MINUTE(DAta!$H716)</f>
        <v>1082</v>
      </c>
      <c r="J716" s="37">
        <v>4</v>
      </c>
      <c r="K716" s="37">
        <v>3</v>
      </c>
      <c r="L716" s="36">
        <v>42719</v>
      </c>
      <c r="M716" s="37">
        <v>2</v>
      </c>
    </row>
    <row r="717" spans="1:13">
      <c r="A717" s="40" t="s">
        <v>742</v>
      </c>
      <c r="B717" s="39">
        <v>42720</v>
      </c>
      <c r="C717" s="40" t="s">
        <v>16</v>
      </c>
      <c r="D717" s="40" t="s">
        <v>13</v>
      </c>
      <c r="E717" s="40" t="s">
        <v>14</v>
      </c>
      <c r="F717" s="40" t="s">
        <v>14</v>
      </c>
      <c r="G717" s="40">
        <v>44</v>
      </c>
      <c r="H717" s="41">
        <v>29.7933241925567</v>
      </c>
      <c r="I717" s="37">
        <f>HOUR(DAta!$H717)*60+MINUTE(DAta!$H717)</f>
        <v>1142</v>
      </c>
      <c r="J717" s="40">
        <v>1</v>
      </c>
      <c r="K717" s="40">
        <v>3</v>
      </c>
      <c r="L717" s="39">
        <v>42720</v>
      </c>
      <c r="M717" s="40">
        <v>2</v>
      </c>
    </row>
    <row r="718" spans="1:13">
      <c r="A718" s="37" t="s">
        <v>743</v>
      </c>
      <c r="B718" s="36">
        <v>42721</v>
      </c>
      <c r="C718" s="37" t="s">
        <v>32</v>
      </c>
      <c r="D718" s="37" t="s">
        <v>33</v>
      </c>
      <c r="E718" s="37" t="s">
        <v>14</v>
      </c>
      <c r="F718" s="37" t="s">
        <v>14</v>
      </c>
      <c r="G718" s="37">
        <v>71</v>
      </c>
      <c r="H718" s="38">
        <v>29.834990859223399</v>
      </c>
      <c r="I718" s="37">
        <f>HOUR(DAta!$H718)*60+MINUTE(DAta!$H718)</f>
        <v>1202</v>
      </c>
      <c r="J718" s="37">
        <v>3</v>
      </c>
      <c r="K718" s="37">
        <v>3</v>
      </c>
      <c r="L718" s="36">
        <v>42721</v>
      </c>
      <c r="M718" s="37">
        <v>2</v>
      </c>
    </row>
    <row r="719" spans="1:13">
      <c r="A719" s="40" t="s">
        <v>744</v>
      </c>
      <c r="B719" s="39">
        <v>42722</v>
      </c>
      <c r="C719" s="40" t="s">
        <v>22</v>
      </c>
      <c r="D719" s="40" t="s">
        <v>33</v>
      </c>
      <c r="E719" s="40" t="s">
        <v>18</v>
      </c>
      <c r="F719" s="40" t="s">
        <v>18</v>
      </c>
      <c r="G719" s="40" t="s">
        <v>26</v>
      </c>
      <c r="H719" s="41">
        <v>29.87665752589</v>
      </c>
      <c r="I719" s="37">
        <f>HOUR(DAta!$H719)*60+MINUTE(DAta!$H719)</f>
        <v>1262</v>
      </c>
      <c r="J719" s="40" t="s">
        <v>26</v>
      </c>
      <c r="K719" s="40">
        <v>3</v>
      </c>
      <c r="L719" s="39">
        <v>42722</v>
      </c>
      <c r="M719" s="40">
        <v>2</v>
      </c>
    </row>
    <row r="720" spans="1:13">
      <c r="A720" s="37" t="s">
        <v>745</v>
      </c>
      <c r="B720" s="36">
        <v>42723</v>
      </c>
      <c r="C720" s="37" t="s">
        <v>35</v>
      </c>
      <c r="D720" s="37" t="s">
        <v>30</v>
      </c>
      <c r="E720" s="37" t="s">
        <v>14</v>
      </c>
      <c r="F720" s="37" t="s">
        <v>14</v>
      </c>
      <c r="G720" s="37">
        <v>21</v>
      </c>
      <c r="H720" s="38">
        <v>29.9183241925567</v>
      </c>
      <c r="I720" s="37">
        <f>HOUR(DAta!$H720)*60+MINUTE(DAta!$H720)</f>
        <v>1322</v>
      </c>
      <c r="J720" s="37">
        <v>5</v>
      </c>
      <c r="K720" s="37">
        <v>3</v>
      </c>
      <c r="L720" s="36">
        <v>42723</v>
      </c>
      <c r="M720" s="37">
        <v>3</v>
      </c>
    </row>
    <row r="721" spans="1:13">
      <c r="A721" s="40" t="s">
        <v>746</v>
      </c>
      <c r="B721" s="39">
        <v>42724</v>
      </c>
      <c r="C721" s="40" t="s">
        <v>32</v>
      </c>
      <c r="D721" s="40" t="s">
        <v>17</v>
      </c>
      <c r="E721" s="40" t="s">
        <v>14</v>
      </c>
      <c r="F721" s="40" t="s">
        <v>14</v>
      </c>
      <c r="G721" s="40">
        <v>122</v>
      </c>
      <c r="H721" s="41">
        <v>29.959990859223399</v>
      </c>
      <c r="I721" s="37">
        <f>HOUR(DAta!$H721)*60+MINUTE(DAta!$H721)</f>
        <v>1382</v>
      </c>
      <c r="J721" s="40">
        <v>4</v>
      </c>
      <c r="K721" s="40">
        <v>3</v>
      </c>
      <c r="L721" s="39">
        <v>42724</v>
      </c>
      <c r="M721" s="40">
        <v>3</v>
      </c>
    </row>
    <row r="722" spans="1:13">
      <c r="A722" s="37" t="s">
        <v>747</v>
      </c>
      <c r="B722" s="36">
        <v>42725</v>
      </c>
      <c r="C722" s="37" t="s">
        <v>16</v>
      </c>
      <c r="D722" s="37" t="s">
        <v>17</v>
      </c>
      <c r="E722" s="37" t="s">
        <v>18</v>
      </c>
      <c r="F722" s="37" t="s">
        <v>18</v>
      </c>
      <c r="G722" s="37" t="s">
        <v>26</v>
      </c>
      <c r="H722" s="38">
        <v>30.00165752589</v>
      </c>
      <c r="I722" s="37">
        <f>HOUR(DAta!$H722)*60+MINUTE(DAta!$H722)</f>
        <v>2</v>
      </c>
      <c r="J722" s="37" t="s">
        <v>26</v>
      </c>
      <c r="K722" s="37">
        <v>3</v>
      </c>
      <c r="L722" s="36">
        <v>42725</v>
      </c>
      <c r="M722" s="37">
        <v>3</v>
      </c>
    </row>
    <row r="723" spans="1:13">
      <c r="A723" s="40" t="s">
        <v>748</v>
      </c>
      <c r="B723" s="39">
        <v>42726</v>
      </c>
      <c r="C723" s="40" t="s">
        <v>16</v>
      </c>
      <c r="D723" s="40" t="s">
        <v>30</v>
      </c>
      <c r="E723" s="40" t="s">
        <v>14</v>
      </c>
      <c r="F723" s="40" t="s">
        <v>14</v>
      </c>
      <c r="G723" s="40">
        <v>62</v>
      </c>
      <c r="H723" s="41">
        <v>30.0433241925567</v>
      </c>
      <c r="I723" s="37">
        <f>HOUR(DAta!$H723)*60+MINUTE(DAta!$H723)</f>
        <v>62</v>
      </c>
      <c r="J723" s="40">
        <v>3</v>
      </c>
      <c r="K723" s="40">
        <v>3</v>
      </c>
      <c r="L723" s="39">
        <v>42726</v>
      </c>
      <c r="M723" s="40">
        <v>3</v>
      </c>
    </row>
    <row r="724" spans="1:13">
      <c r="A724" s="37" t="s">
        <v>749</v>
      </c>
      <c r="B724" s="36">
        <v>42727</v>
      </c>
      <c r="C724" s="37" t="s">
        <v>20</v>
      </c>
      <c r="D724" s="37" t="s">
        <v>13</v>
      </c>
      <c r="E724" s="37" t="s">
        <v>14</v>
      </c>
      <c r="F724" s="37" t="s">
        <v>18</v>
      </c>
      <c r="G724" s="37">
        <v>37</v>
      </c>
      <c r="H724" s="38">
        <v>30.084990859223399</v>
      </c>
      <c r="I724" s="37">
        <f>HOUR(DAta!$H724)*60+MINUTE(DAta!$H724)</f>
        <v>122</v>
      </c>
      <c r="J724" s="37">
        <v>5</v>
      </c>
      <c r="K724" s="37">
        <v>3</v>
      </c>
      <c r="L724" s="36">
        <v>42727</v>
      </c>
      <c r="M724" s="37">
        <v>3</v>
      </c>
    </row>
    <row r="725" spans="1:13">
      <c r="A725" s="40" t="s">
        <v>750</v>
      </c>
      <c r="B725" s="39">
        <v>42728</v>
      </c>
      <c r="C725" s="40" t="s">
        <v>12</v>
      </c>
      <c r="D725" s="40" t="s">
        <v>13</v>
      </c>
      <c r="E725" s="40" t="s">
        <v>14</v>
      </c>
      <c r="F725" s="40" t="s">
        <v>14</v>
      </c>
      <c r="G725" s="40">
        <v>112</v>
      </c>
      <c r="H725" s="41">
        <v>30.12665752589</v>
      </c>
      <c r="I725" s="37">
        <f>HOUR(DAta!$H725)*60+MINUTE(DAta!$H725)</f>
        <v>182</v>
      </c>
      <c r="J725" s="40">
        <v>2</v>
      </c>
      <c r="K725" s="40">
        <v>3</v>
      </c>
      <c r="L725" s="39">
        <v>42728</v>
      </c>
      <c r="M725" s="40">
        <v>3</v>
      </c>
    </row>
    <row r="726" spans="1:13">
      <c r="A726" s="37" t="s">
        <v>751</v>
      </c>
      <c r="B726" s="36">
        <v>42729</v>
      </c>
      <c r="C726" s="37" t="s">
        <v>32</v>
      </c>
      <c r="D726" s="37" t="s">
        <v>13</v>
      </c>
      <c r="E726" s="37" t="s">
        <v>14</v>
      </c>
      <c r="F726" s="37" t="s">
        <v>14</v>
      </c>
      <c r="G726" s="37">
        <v>40</v>
      </c>
      <c r="H726" s="38">
        <v>30.1683241925567</v>
      </c>
      <c r="I726" s="37">
        <f>HOUR(DAta!$H726)*60+MINUTE(DAta!$H726)</f>
        <v>242</v>
      </c>
      <c r="J726" s="37">
        <v>2</v>
      </c>
      <c r="K726" s="37">
        <v>3</v>
      </c>
      <c r="L726" s="36">
        <v>42729</v>
      </c>
      <c r="M726" s="37">
        <v>3</v>
      </c>
    </row>
    <row r="727" spans="1:13">
      <c r="A727" s="40" t="s">
        <v>752</v>
      </c>
      <c r="B727" s="39">
        <v>42730</v>
      </c>
      <c r="C727" s="40" t="s">
        <v>35</v>
      </c>
      <c r="D727" s="40" t="s">
        <v>33</v>
      </c>
      <c r="E727" s="40" t="s">
        <v>14</v>
      </c>
      <c r="F727" s="40" t="s">
        <v>18</v>
      </c>
      <c r="G727" s="40">
        <v>50</v>
      </c>
      <c r="H727" s="41">
        <v>30.209990859223399</v>
      </c>
      <c r="I727" s="37">
        <f>HOUR(DAta!$H727)*60+MINUTE(DAta!$H727)</f>
        <v>302</v>
      </c>
      <c r="J727" s="40">
        <v>5</v>
      </c>
      <c r="K727" s="40">
        <v>3</v>
      </c>
      <c r="L727" s="39">
        <v>42730</v>
      </c>
      <c r="M727" s="40">
        <v>3</v>
      </c>
    </row>
    <row r="728" spans="1:13">
      <c r="A728" s="37" t="s">
        <v>753</v>
      </c>
      <c r="B728" s="36">
        <v>42731</v>
      </c>
      <c r="C728" s="37" t="s">
        <v>48</v>
      </c>
      <c r="D728" s="37" t="s">
        <v>33</v>
      </c>
      <c r="E728" s="37" t="s">
        <v>14</v>
      </c>
      <c r="F728" s="37" t="s">
        <v>14</v>
      </c>
      <c r="G728" s="37">
        <v>88</v>
      </c>
      <c r="H728" s="38">
        <v>30.25165752589</v>
      </c>
      <c r="I728" s="37">
        <f>HOUR(DAta!$H728)*60+MINUTE(DAta!$H728)</f>
        <v>362</v>
      </c>
      <c r="J728" s="37">
        <v>4</v>
      </c>
      <c r="K728" s="37">
        <v>3</v>
      </c>
      <c r="L728" s="36">
        <v>42731</v>
      </c>
      <c r="M728" s="37">
        <v>3</v>
      </c>
    </row>
    <row r="729" spans="1:13">
      <c r="A729" s="40" t="s">
        <v>754</v>
      </c>
      <c r="B729" s="39">
        <v>42732</v>
      </c>
      <c r="C729" s="40" t="s">
        <v>48</v>
      </c>
      <c r="D729" s="40" t="s">
        <v>30</v>
      </c>
      <c r="E729" s="40" t="s">
        <v>14</v>
      </c>
      <c r="F729" s="40" t="s">
        <v>14</v>
      </c>
      <c r="G729" s="40">
        <v>97</v>
      </c>
      <c r="H729" s="41">
        <v>30.2933241925567</v>
      </c>
      <c r="I729" s="37">
        <f>HOUR(DAta!$H729)*60+MINUTE(DAta!$H729)</f>
        <v>422</v>
      </c>
      <c r="J729" s="40">
        <v>3</v>
      </c>
      <c r="K729" s="40">
        <v>3</v>
      </c>
      <c r="L729" s="39">
        <v>42732</v>
      </c>
      <c r="M729" s="40">
        <v>3</v>
      </c>
    </row>
    <row r="730" spans="1:13">
      <c r="A730" s="37" t="s">
        <v>755</v>
      </c>
      <c r="B730" s="36">
        <v>42733</v>
      </c>
      <c r="C730" s="37" t="s">
        <v>12</v>
      </c>
      <c r="D730" s="37" t="s">
        <v>24</v>
      </c>
      <c r="E730" s="37" t="s">
        <v>18</v>
      </c>
      <c r="F730" s="37" t="s">
        <v>18</v>
      </c>
      <c r="G730" s="37" t="s">
        <v>26</v>
      </c>
      <c r="H730" s="38">
        <v>30.334990859223399</v>
      </c>
      <c r="I730" s="37">
        <f>HOUR(DAta!$H730)*60+MINUTE(DAta!$H730)</f>
        <v>482</v>
      </c>
      <c r="J730" s="37" t="s">
        <v>26</v>
      </c>
      <c r="K730" s="37">
        <v>3</v>
      </c>
      <c r="L730" s="36">
        <v>42733</v>
      </c>
      <c r="M730" s="37">
        <v>3</v>
      </c>
    </row>
    <row r="731" spans="1:13">
      <c r="A731" s="40" t="s">
        <v>756</v>
      </c>
      <c r="B731" s="39">
        <v>42734</v>
      </c>
      <c r="C731" s="40" t="s">
        <v>16</v>
      </c>
      <c r="D731" s="40" t="s">
        <v>33</v>
      </c>
      <c r="E731" s="40" t="s">
        <v>14</v>
      </c>
      <c r="F731" s="40" t="s">
        <v>14</v>
      </c>
      <c r="G731" s="40">
        <v>110</v>
      </c>
      <c r="H731" s="41">
        <v>30.37665752589</v>
      </c>
      <c r="I731" s="37">
        <f>HOUR(DAta!$H731)*60+MINUTE(DAta!$H731)</f>
        <v>542</v>
      </c>
      <c r="J731" s="40">
        <v>4</v>
      </c>
      <c r="K731" s="40">
        <v>3</v>
      </c>
      <c r="L731" s="39">
        <v>42734</v>
      </c>
      <c r="M731" s="40">
        <v>3</v>
      </c>
    </row>
    <row r="732" spans="1:13">
      <c r="A732" s="37" t="s">
        <v>757</v>
      </c>
      <c r="B732" s="36">
        <v>42735</v>
      </c>
      <c r="C732" s="37" t="s">
        <v>39</v>
      </c>
      <c r="D732" s="37" t="s">
        <v>33</v>
      </c>
      <c r="E732" s="37" t="s">
        <v>18</v>
      </c>
      <c r="F732" s="37" t="s">
        <v>18</v>
      </c>
      <c r="G732" s="37" t="s">
        <v>26</v>
      </c>
      <c r="H732" s="38">
        <v>30.4183241925567</v>
      </c>
      <c r="I732" s="37">
        <f>HOUR(DAta!$H732)*60+MINUTE(DAta!$H732)</f>
        <v>602</v>
      </c>
      <c r="J732" s="37" t="s">
        <v>26</v>
      </c>
      <c r="K732" s="37">
        <v>3</v>
      </c>
      <c r="L732" s="36">
        <v>42735</v>
      </c>
      <c r="M732" s="37">
        <v>3</v>
      </c>
    </row>
    <row r="733" spans="1:13">
      <c r="A733" s="40" t="s">
        <v>758</v>
      </c>
      <c r="B733" s="39">
        <v>42736</v>
      </c>
      <c r="C733" s="40" t="s">
        <v>32</v>
      </c>
      <c r="D733" s="40" t="s">
        <v>17</v>
      </c>
      <c r="E733" s="40" t="s">
        <v>14</v>
      </c>
      <c r="F733" s="40" t="s">
        <v>14</v>
      </c>
      <c r="G733" s="40">
        <v>104</v>
      </c>
      <c r="H733" s="41">
        <v>30.459990859223399</v>
      </c>
      <c r="I733" s="37">
        <f>HOUR(DAta!$H733)*60+MINUTE(DAta!$H733)</f>
        <v>662</v>
      </c>
      <c r="J733" s="40">
        <v>5</v>
      </c>
      <c r="K733" s="40">
        <v>3</v>
      </c>
      <c r="L733" s="39">
        <v>42736</v>
      </c>
      <c r="M733" s="40">
        <v>3</v>
      </c>
    </row>
    <row r="734" spans="1:13">
      <c r="A734" s="37" t="s">
        <v>759</v>
      </c>
      <c r="B734" s="36">
        <v>42737</v>
      </c>
      <c r="C734" s="37" t="s">
        <v>20</v>
      </c>
      <c r="D734" s="37" t="s">
        <v>13</v>
      </c>
      <c r="E734" s="37" t="s">
        <v>14</v>
      </c>
      <c r="F734" s="37" t="s">
        <v>18</v>
      </c>
      <c r="G734" s="37">
        <v>79</v>
      </c>
      <c r="H734" s="38">
        <v>30.50165752589</v>
      </c>
      <c r="I734" s="37">
        <f>HOUR(DAta!$H734)*60+MINUTE(DAta!$H734)</f>
        <v>722</v>
      </c>
      <c r="J734" s="37">
        <v>3</v>
      </c>
      <c r="K734" s="37">
        <v>3</v>
      </c>
      <c r="L734" s="36">
        <v>42737</v>
      </c>
      <c r="M734" s="37">
        <v>3</v>
      </c>
    </row>
    <row r="735" spans="1:13">
      <c r="A735" s="40" t="s">
        <v>760</v>
      </c>
      <c r="B735" s="39">
        <v>42738</v>
      </c>
      <c r="C735" s="40" t="s">
        <v>16</v>
      </c>
      <c r="D735" s="40" t="s">
        <v>24</v>
      </c>
      <c r="E735" s="40" t="s">
        <v>14</v>
      </c>
      <c r="F735" s="40" t="s">
        <v>14</v>
      </c>
      <c r="G735" s="40">
        <v>70</v>
      </c>
      <c r="H735" s="41">
        <v>30.5433241925567</v>
      </c>
      <c r="I735" s="37">
        <f>HOUR(DAta!$H735)*60+MINUTE(DAta!$H735)</f>
        <v>782</v>
      </c>
      <c r="J735" s="40">
        <v>3</v>
      </c>
      <c r="K735" s="40">
        <v>3</v>
      </c>
      <c r="L735" s="39">
        <v>42738</v>
      </c>
      <c r="M735" s="40">
        <v>3</v>
      </c>
    </row>
    <row r="736" spans="1:13">
      <c r="A736" s="37" t="s">
        <v>761</v>
      </c>
      <c r="B736" s="36">
        <v>42739</v>
      </c>
      <c r="C736" s="37" t="s">
        <v>22</v>
      </c>
      <c r="D736" s="37" t="s">
        <v>30</v>
      </c>
      <c r="E736" s="37" t="s">
        <v>18</v>
      </c>
      <c r="F736" s="37" t="s">
        <v>18</v>
      </c>
      <c r="G736" s="37" t="s">
        <v>26</v>
      </c>
      <c r="H736" s="38">
        <v>30.584990859223399</v>
      </c>
      <c r="I736" s="37">
        <f>HOUR(DAta!$H736)*60+MINUTE(DAta!$H736)</f>
        <v>842</v>
      </c>
      <c r="J736" s="37" t="s">
        <v>26</v>
      </c>
      <c r="K736" s="37">
        <v>3</v>
      </c>
      <c r="L736" s="36">
        <v>42739</v>
      </c>
      <c r="M736" s="37">
        <v>3</v>
      </c>
    </row>
    <row r="737" spans="1:13">
      <c r="A737" s="40" t="s">
        <v>762</v>
      </c>
      <c r="B737" s="39">
        <v>42740</v>
      </c>
      <c r="C737" s="40" t="s">
        <v>35</v>
      </c>
      <c r="D737" s="40" t="s">
        <v>33</v>
      </c>
      <c r="E737" s="40" t="s">
        <v>14</v>
      </c>
      <c r="F737" s="40" t="s">
        <v>14</v>
      </c>
      <c r="G737" s="40">
        <v>70</v>
      </c>
      <c r="H737" s="41">
        <v>30.62665752589</v>
      </c>
      <c r="I737" s="37">
        <f>HOUR(DAta!$H737)*60+MINUTE(DAta!$H737)</f>
        <v>902</v>
      </c>
      <c r="J737" s="40">
        <v>1</v>
      </c>
      <c r="K737" s="40">
        <v>3</v>
      </c>
      <c r="L737" s="39">
        <v>42740</v>
      </c>
      <c r="M737" s="40">
        <v>3</v>
      </c>
    </row>
    <row r="738" spans="1:13">
      <c r="A738" s="37" t="s">
        <v>763</v>
      </c>
      <c r="B738" s="36">
        <v>42741</v>
      </c>
      <c r="C738" s="37" t="s">
        <v>39</v>
      </c>
      <c r="D738" s="37" t="s">
        <v>13</v>
      </c>
      <c r="E738" s="37" t="s">
        <v>14</v>
      </c>
      <c r="F738" s="37" t="s">
        <v>14</v>
      </c>
      <c r="G738" s="37">
        <v>33</v>
      </c>
      <c r="H738" s="38">
        <v>30.6683241925567</v>
      </c>
      <c r="I738" s="37">
        <f>HOUR(DAta!$H738)*60+MINUTE(DAta!$H738)</f>
        <v>962</v>
      </c>
      <c r="J738" s="37">
        <v>3</v>
      </c>
      <c r="K738" s="37">
        <v>3</v>
      </c>
      <c r="L738" s="36">
        <v>42741</v>
      </c>
      <c r="M738" s="37">
        <v>3</v>
      </c>
    </row>
    <row r="739" spans="1:13">
      <c r="A739" s="40" t="s">
        <v>764</v>
      </c>
      <c r="B739" s="39">
        <v>42742</v>
      </c>
      <c r="C739" s="40" t="s">
        <v>35</v>
      </c>
      <c r="D739" s="40" t="s">
        <v>24</v>
      </c>
      <c r="E739" s="40" t="s">
        <v>14</v>
      </c>
      <c r="F739" s="40" t="s">
        <v>14</v>
      </c>
      <c r="G739" s="40">
        <v>124</v>
      </c>
      <c r="H739" s="41">
        <v>30.709990859223399</v>
      </c>
      <c r="I739" s="37">
        <f>HOUR(DAta!$H739)*60+MINUTE(DAta!$H739)</f>
        <v>1022</v>
      </c>
      <c r="J739" s="40">
        <v>4</v>
      </c>
      <c r="K739" s="40">
        <v>3</v>
      </c>
      <c r="L739" s="39">
        <v>42742</v>
      </c>
      <c r="M739" s="40">
        <v>3</v>
      </c>
    </row>
    <row r="740" spans="1:13">
      <c r="A740" s="37" t="s">
        <v>765</v>
      </c>
      <c r="B740" s="36">
        <v>42743</v>
      </c>
      <c r="C740" s="37" t="s">
        <v>12</v>
      </c>
      <c r="D740" s="37" t="s">
        <v>24</v>
      </c>
      <c r="E740" s="37" t="s">
        <v>14</v>
      </c>
      <c r="F740" s="37" t="s">
        <v>14</v>
      </c>
      <c r="G740" s="37">
        <v>77</v>
      </c>
      <c r="H740" s="38">
        <v>30.75165752589</v>
      </c>
      <c r="I740" s="37">
        <f>HOUR(DAta!$H740)*60+MINUTE(DAta!$H740)</f>
        <v>1082</v>
      </c>
      <c r="J740" s="37">
        <v>3</v>
      </c>
      <c r="K740" s="37">
        <v>3</v>
      </c>
      <c r="L740" s="36">
        <v>42743</v>
      </c>
      <c r="M740" s="37">
        <v>3</v>
      </c>
    </row>
    <row r="741" spans="1:13">
      <c r="A741" s="40" t="s">
        <v>766</v>
      </c>
      <c r="B741" s="39">
        <v>42744</v>
      </c>
      <c r="C741" s="40" t="s">
        <v>48</v>
      </c>
      <c r="D741" s="40" t="s">
        <v>33</v>
      </c>
      <c r="E741" s="40" t="s">
        <v>14</v>
      </c>
      <c r="F741" s="40" t="s">
        <v>14</v>
      </c>
      <c r="G741" s="40">
        <v>33</v>
      </c>
      <c r="H741" s="41">
        <v>30.7933241925567</v>
      </c>
      <c r="I741" s="37">
        <f>HOUR(DAta!$H741)*60+MINUTE(DAta!$H741)</f>
        <v>1142</v>
      </c>
      <c r="J741" s="40">
        <v>3</v>
      </c>
      <c r="K741" s="40">
        <v>3</v>
      </c>
      <c r="L741" s="39">
        <v>42744</v>
      </c>
      <c r="M741" s="40">
        <v>3</v>
      </c>
    </row>
    <row r="742" spans="1:13">
      <c r="A742" s="37" t="s">
        <v>767</v>
      </c>
      <c r="B742" s="36">
        <v>42745</v>
      </c>
      <c r="C742" s="37" t="s">
        <v>32</v>
      </c>
      <c r="D742" s="37" t="s">
        <v>13</v>
      </c>
      <c r="E742" s="37" t="s">
        <v>14</v>
      </c>
      <c r="F742" s="37" t="s">
        <v>14</v>
      </c>
      <c r="G742" s="37">
        <v>96</v>
      </c>
      <c r="H742" s="38">
        <v>30.834990859223399</v>
      </c>
      <c r="I742" s="37">
        <f>HOUR(DAta!$H742)*60+MINUTE(DAta!$H742)</f>
        <v>1202</v>
      </c>
      <c r="J742" s="37">
        <v>5</v>
      </c>
      <c r="K742" s="37">
        <v>3</v>
      </c>
      <c r="L742" s="36">
        <v>42745</v>
      </c>
      <c r="M742" s="37">
        <v>3</v>
      </c>
    </row>
    <row r="743" spans="1:13">
      <c r="A743" s="40" t="s">
        <v>768</v>
      </c>
      <c r="B743" s="39">
        <v>42746</v>
      </c>
      <c r="C743" s="40" t="s">
        <v>16</v>
      </c>
      <c r="D743" s="40" t="s">
        <v>33</v>
      </c>
      <c r="E743" s="40" t="s">
        <v>18</v>
      </c>
      <c r="F743" s="40" t="s">
        <v>18</v>
      </c>
      <c r="G743" s="40" t="s">
        <v>26</v>
      </c>
      <c r="H743" s="41">
        <v>30.87665752589</v>
      </c>
      <c r="I743" s="37">
        <f>HOUR(DAta!$H743)*60+MINUTE(DAta!$H743)</f>
        <v>1262</v>
      </c>
      <c r="J743" s="40" t="s">
        <v>26</v>
      </c>
      <c r="K743" s="40">
        <v>3</v>
      </c>
      <c r="L743" s="39">
        <v>42746</v>
      </c>
      <c r="M743" s="40">
        <v>3</v>
      </c>
    </row>
    <row r="744" spans="1:13">
      <c r="A744" s="37" t="s">
        <v>769</v>
      </c>
      <c r="B744" s="36">
        <v>42747</v>
      </c>
      <c r="C744" s="37" t="s">
        <v>35</v>
      </c>
      <c r="D744" s="37" t="s">
        <v>24</v>
      </c>
      <c r="E744" s="37" t="s">
        <v>14</v>
      </c>
      <c r="F744" s="37" t="s">
        <v>14</v>
      </c>
      <c r="G744" s="37">
        <v>69</v>
      </c>
      <c r="H744" s="38">
        <v>30.9183241925567</v>
      </c>
      <c r="I744" s="37">
        <f>HOUR(DAta!$H744)*60+MINUTE(DAta!$H744)</f>
        <v>1322</v>
      </c>
      <c r="J744" s="37">
        <v>5</v>
      </c>
      <c r="K744" s="37">
        <v>3</v>
      </c>
      <c r="L744" s="36">
        <v>42747</v>
      </c>
      <c r="M744" s="37">
        <v>3</v>
      </c>
    </row>
    <row r="745" spans="1:13">
      <c r="A745" s="40" t="s">
        <v>770</v>
      </c>
      <c r="B745" s="39">
        <v>42748</v>
      </c>
      <c r="C745" s="40" t="s">
        <v>48</v>
      </c>
      <c r="D745" s="40" t="s">
        <v>30</v>
      </c>
      <c r="E745" s="40" t="s">
        <v>14</v>
      </c>
      <c r="F745" s="40" t="s">
        <v>14</v>
      </c>
      <c r="G745" s="40">
        <v>58</v>
      </c>
      <c r="H745" s="41">
        <v>30.959990859223399</v>
      </c>
      <c r="I745" s="37">
        <f>HOUR(DAta!$H745)*60+MINUTE(DAta!$H745)</f>
        <v>1382</v>
      </c>
      <c r="J745" s="40">
        <v>4</v>
      </c>
      <c r="K745" s="40">
        <v>3</v>
      </c>
      <c r="L745" s="39">
        <v>42748</v>
      </c>
      <c r="M745" s="40">
        <v>3</v>
      </c>
    </row>
    <row r="746" spans="1:13">
      <c r="A746" s="37" t="s">
        <v>771</v>
      </c>
      <c r="B746" s="36">
        <v>42749</v>
      </c>
      <c r="C746" s="37" t="s">
        <v>39</v>
      </c>
      <c r="D746" s="37" t="s">
        <v>30</v>
      </c>
      <c r="E746" s="37" t="s">
        <v>14</v>
      </c>
      <c r="F746" s="37" t="s">
        <v>18</v>
      </c>
      <c r="G746" s="37">
        <v>112</v>
      </c>
      <c r="H746" s="38">
        <v>31.00165752589</v>
      </c>
      <c r="I746" s="37">
        <f>HOUR(DAta!$H746)*60+MINUTE(DAta!$H746)</f>
        <v>2</v>
      </c>
      <c r="J746" s="37">
        <v>3</v>
      </c>
      <c r="K746" s="37">
        <v>3</v>
      </c>
      <c r="L746" s="36">
        <v>42749</v>
      </c>
      <c r="M746" s="37">
        <v>3</v>
      </c>
    </row>
    <row r="747" spans="1:13">
      <c r="A747" s="40" t="s">
        <v>772</v>
      </c>
      <c r="B747" s="39">
        <v>42750</v>
      </c>
      <c r="C747" s="40" t="s">
        <v>32</v>
      </c>
      <c r="D747" s="40" t="s">
        <v>17</v>
      </c>
      <c r="E747" s="40" t="s">
        <v>14</v>
      </c>
      <c r="F747" s="40" t="s">
        <v>14</v>
      </c>
      <c r="G747" s="40">
        <v>61</v>
      </c>
      <c r="H747" s="41">
        <v>31.0433241925567</v>
      </c>
      <c r="I747" s="37">
        <f>HOUR(DAta!$H747)*60+MINUTE(DAta!$H747)</f>
        <v>62</v>
      </c>
      <c r="J747" s="40">
        <v>3</v>
      </c>
      <c r="K747" s="40">
        <v>3</v>
      </c>
      <c r="L747" s="39">
        <v>42750</v>
      </c>
      <c r="M747" s="40">
        <v>3</v>
      </c>
    </row>
    <row r="748" spans="1:13">
      <c r="A748" s="37" t="s">
        <v>773</v>
      </c>
      <c r="B748" s="36">
        <v>42751</v>
      </c>
      <c r="C748" s="37" t="s">
        <v>48</v>
      </c>
      <c r="D748" s="37" t="s">
        <v>30</v>
      </c>
      <c r="E748" s="37" t="s">
        <v>14</v>
      </c>
      <c r="F748" s="37" t="s">
        <v>14</v>
      </c>
      <c r="G748" s="37">
        <v>89</v>
      </c>
      <c r="H748" s="38">
        <v>31.084990859223399</v>
      </c>
      <c r="I748" s="37">
        <f>HOUR(DAta!$H748)*60+MINUTE(DAta!$H748)</f>
        <v>122</v>
      </c>
      <c r="J748" s="37">
        <v>3</v>
      </c>
      <c r="K748" s="37">
        <v>3</v>
      </c>
      <c r="L748" s="36">
        <v>42751</v>
      </c>
      <c r="M748" s="37">
        <v>3</v>
      </c>
    </row>
    <row r="749" spans="1:13">
      <c r="A749" s="40" t="s">
        <v>774</v>
      </c>
      <c r="B749" s="39">
        <v>42752</v>
      </c>
      <c r="C749" s="40" t="s">
        <v>16</v>
      </c>
      <c r="D749" s="40" t="s">
        <v>24</v>
      </c>
      <c r="E749" s="40" t="s">
        <v>14</v>
      </c>
      <c r="F749" s="40" t="s">
        <v>14</v>
      </c>
      <c r="G749" s="40">
        <v>84</v>
      </c>
      <c r="H749" s="41">
        <v>31.12665752589</v>
      </c>
      <c r="I749" s="37">
        <f>HOUR(DAta!$H749)*60+MINUTE(DAta!$H749)</f>
        <v>182</v>
      </c>
      <c r="J749" s="40">
        <v>5</v>
      </c>
      <c r="K749" s="40">
        <v>3</v>
      </c>
      <c r="L749" s="39">
        <v>42752</v>
      </c>
      <c r="M749" s="40">
        <v>3</v>
      </c>
    </row>
    <row r="750" spans="1:13">
      <c r="A750" s="37" t="s">
        <v>775</v>
      </c>
      <c r="B750" s="36">
        <v>42753</v>
      </c>
      <c r="C750" s="37" t="s">
        <v>12</v>
      </c>
      <c r="D750" s="37" t="s">
        <v>17</v>
      </c>
      <c r="E750" s="37" t="s">
        <v>14</v>
      </c>
      <c r="F750" s="37" t="s">
        <v>14</v>
      </c>
      <c r="G750" s="37">
        <v>53</v>
      </c>
      <c r="H750" s="38">
        <v>31.1683241925567</v>
      </c>
      <c r="I750" s="37">
        <f>HOUR(DAta!$H750)*60+MINUTE(DAta!$H750)</f>
        <v>242</v>
      </c>
      <c r="J750" s="37">
        <v>3</v>
      </c>
      <c r="K750" s="37">
        <v>3</v>
      </c>
      <c r="L750" s="36">
        <v>42753</v>
      </c>
      <c r="M750" s="37">
        <v>3</v>
      </c>
    </row>
    <row r="751" spans="1:13">
      <c r="A751" s="40" t="s">
        <v>776</v>
      </c>
      <c r="B751" s="39">
        <v>42754</v>
      </c>
      <c r="C751" s="40" t="s">
        <v>16</v>
      </c>
      <c r="D751" s="40" t="s">
        <v>33</v>
      </c>
      <c r="E751" s="40" t="s">
        <v>14</v>
      </c>
      <c r="F751" s="40" t="s">
        <v>14</v>
      </c>
      <c r="G751" s="40">
        <v>73</v>
      </c>
      <c r="H751" s="41">
        <v>31.209990859223399</v>
      </c>
      <c r="I751" s="37">
        <f>HOUR(DAta!$H751)*60+MINUTE(DAta!$H751)</f>
        <v>302</v>
      </c>
      <c r="J751" s="40">
        <v>3</v>
      </c>
      <c r="K751" s="40">
        <v>3</v>
      </c>
      <c r="L751" s="39">
        <v>42754</v>
      </c>
      <c r="M751" s="40">
        <v>3</v>
      </c>
    </row>
    <row r="752" spans="1:13">
      <c r="A752" s="37" t="s">
        <v>777</v>
      </c>
      <c r="B752" s="36">
        <v>42755</v>
      </c>
      <c r="C752" s="37" t="s">
        <v>20</v>
      </c>
      <c r="D752" s="37" t="s">
        <v>13</v>
      </c>
      <c r="E752" s="37" t="s">
        <v>14</v>
      </c>
      <c r="F752" s="37" t="s">
        <v>14</v>
      </c>
      <c r="G752" s="37">
        <v>12</v>
      </c>
      <c r="H752" s="38">
        <v>31.25165752589</v>
      </c>
      <c r="I752" s="37">
        <f>HOUR(DAta!$H752)*60+MINUTE(DAta!$H752)</f>
        <v>362</v>
      </c>
      <c r="J752" s="37">
        <v>2</v>
      </c>
      <c r="K752" s="37">
        <v>3</v>
      </c>
      <c r="L752" s="36">
        <v>42755</v>
      </c>
      <c r="M752" s="37">
        <v>3</v>
      </c>
    </row>
    <row r="753" spans="1:13">
      <c r="A753" s="40" t="s">
        <v>778</v>
      </c>
      <c r="B753" s="39">
        <v>42756</v>
      </c>
      <c r="C753" s="40" t="s">
        <v>39</v>
      </c>
      <c r="D753" s="40" t="s">
        <v>30</v>
      </c>
      <c r="E753" s="40" t="s">
        <v>14</v>
      </c>
      <c r="F753" s="40" t="s">
        <v>14</v>
      </c>
      <c r="G753" s="40">
        <v>90</v>
      </c>
      <c r="H753" s="41">
        <v>31.2933241925567</v>
      </c>
      <c r="I753" s="37">
        <f>HOUR(DAta!$H753)*60+MINUTE(DAta!$H753)</f>
        <v>422</v>
      </c>
      <c r="J753" s="40">
        <v>4</v>
      </c>
      <c r="K753" s="40">
        <v>3</v>
      </c>
      <c r="L753" s="39">
        <v>42756</v>
      </c>
      <c r="M753" s="40">
        <v>3</v>
      </c>
    </row>
    <row r="754" spans="1:13">
      <c r="A754" s="37" t="s">
        <v>779</v>
      </c>
      <c r="B754" s="36">
        <v>42757</v>
      </c>
      <c r="C754" s="37" t="s">
        <v>20</v>
      </c>
      <c r="D754" s="37" t="s">
        <v>17</v>
      </c>
      <c r="E754" s="37" t="s">
        <v>18</v>
      </c>
      <c r="F754" s="37" t="s">
        <v>18</v>
      </c>
      <c r="G754" s="37" t="s">
        <v>26</v>
      </c>
      <c r="H754" s="38">
        <v>31.334990859223399</v>
      </c>
      <c r="I754" s="37">
        <f>HOUR(DAta!$H754)*60+MINUTE(DAta!$H754)</f>
        <v>482</v>
      </c>
      <c r="J754" s="37" t="s">
        <v>26</v>
      </c>
      <c r="K754" s="37">
        <v>3</v>
      </c>
      <c r="L754" s="36">
        <v>42757</v>
      </c>
      <c r="M754" s="37">
        <v>3</v>
      </c>
    </row>
    <row r="755" spans="1:13">
      <c r="A755" s="40" t="s">
        <v>780</v>
      </c>
      <c r="B755" s="39">
        <v>42758</v>
      </c>
      <c r="C755" s="40" t="s">
        <v>48</v>
      </c>
      <c r="D755" s="40" t="s">
        <v>17</v>
      </c>
      <c r="E755" s="40" t="s">
        <v>14</v>
      </c>
      <c r="F755" s="40" t="s">
        <v>14</v>
      </c>
      <c r="G755" s="40">
        <v>23</v>
      </c>
      <c r="H755" s="41">
        <v>31.37665752589</v>
      </c>
      <c r="I755" s="37">
        <f>HOUR(DAta!$H755)*60+MINUTE(DAta!$H755)</f>
        <v>542</v>
      </c>
      <c r="J755" s="40">
        <v>5</v>
      </c>
      <c r="K755" s="40">
        <v>3</v>
      </c>
      <c r="L755" s="39">
        <v>42758</v>
      </c>
      <c r="M755" s="40">
        <v>3</v>
      </c>
    </row>
    <row r="756" spans="1:13">
      <c r="A756" s="37" t="s">
        <v>781</v>
      </c>
      <c r="B756" s="36">
        <v>42759</v>
      </c>
      <c r="C756" s="37" t="s">
        <v>22</v>
      </c>
      <c r="D756" s="37" t="s">
        <v>30</v>
      </c>
      <c r="E756" s="37" t="s">
        <v>14</v>
      </c>
      <c r="F756" s="37" t="s">
        <v>14</v>
      </c>
      <c r="G756" s="37">
        <v>98</v>
      </c>
      <c r="H756" s="38">
        <v>31.4183241925567</v>
      </c>
      <c r="I756" s="37">
        <f>HOUR(DAta!$H756)*60+MINUTE(DAta!$H756)</f>
        <v>602</v>
      </c>
      <c r="J756" s="37">
        <v>5</v>
      </c>
      <c r="K756" s="37">
        <v>3</v>
      </c>
      <c r="L756" s="36">
        <v>42759</v>
      </c>
      <c r="M756" s="37">
        <v>3</v>
      </c>
    </row>
    <row r="757" spans="1:13">
      <c r="A757" s="40" t="s">
        <v>782</v>
      </c>
      <c r="B757" s="39">
        <v>42760</v>
      </c>
      <c r="C757" s="40" t="s">
        <v>12</v>
      </c>
      <c r="D757" s="40" t="s">
        <v>13</v>
      </c>
      <c r="E757" s="40" t="s">
        <v>14</v>
      </c>
      <c r="F757" s="40" t="s">
        <v>14</v>
      </c>
      <c r="G757" s="40">
        <v>28</v>
      </c>
      <c r="H757" s="41">
        <v>31.459990859223399</v>
      </c>
      <c r="I757" s="37">
        <f>HOUR(DAta!$H757)*60+MINUTE(DAta!$H757)</f>
        <v>662</v>
      </c>
      <c r="J757" s="40">
        <v>2</v>
      </c>
      <c r="K757" s="40">
        <v>3</v>
      </c>
      <c r="L757" s="39">
        <v>42760</v>
      </c>
      <c r="M757" s="40">
        <v>3</v>
      </c>
    </row>
    <row r="758" spans="1:13">
      <c r="A758" s="37" t="s">
        <v>783</v>
      </c>
      <c r="B758" s="36">
        <v>42761</v>
      </c>
      <c r="C758" s="37" t="s">
        <v>12</v>
      </c>
      <c r="D758" s="37" t="s">
        <v>17</v>
      </c>
      <c r="E758" s="37" t="s">
        <v>14</v>
      </c>
      <c r="F758" s="37" t="s">
        <v>14</v>
      </c>
      <c r="G758" s="37">
        <v>123</v>
      </c>
      <c r="H758" s="38">
        <v>31.50165752589</v>
      </c>
      <c r="I758" s="37">
        <f>HOUR(DAta!$H758)*60+MINUTE(DAta!$H758)</f>
        <v>722</v>
      </c>
      <c r="J758" s="37">
        <v>3</v>
      </c>
      <c r="K758" s="37">
        <v>3</v>
      </c>
      <c r="L758" s="36">
        <v>42761</v>
      </c>
      <c r="M758" s="37">
        <v>3</v>
      </c>
    </row>
    <row r="759" spans="1:13">
      <c r="A759" s="40" t="s">
        <v>784</v>
      </c>
      <c r="B759" s="39">
        <v>42762</v>
      </c>
      <c r="C759" s="40" t="s">
        <v>16</v>
      </c>
      <c r="D759" s="40" t="s">
        <v>13</v>
      </c>
      <c r="E759" s="40" t="s">
        <v>14</v>
      </c>
      <c r="F759" s="40" t="s">
        <v>14</v>
      </c>
      <c r="G759" s="40">
        <v>82</v>
      </c>
      <c r="H759" s="41">
        <v>31.5433241925567</v>
      </c>
      <c r="I759" s="37">
        <f>HOUR(DAta!$H759)*60+MINUTE(DAta!$H759)</f>
        <v>782</v>
      </c>
      <c r="J759" s="40">
        <v>5</v>
      </c>
      <c r="K759" s="40">
        <v>3</v>
      </c>
      <c r="L759" s="39">
        <v>42762</v>
      </c>
      <c r="M759" s="40">
        <v>3</v>
      </c>
    </row>
    <row r="760" spans="1:13">
      <c r="A760" s="37" t="s">
        <v>785</v>
      </c>
      <c r="B760" s="36">
        <v>42763</v>
      </c>
      <c r="C760" s="37" t="s">
        <v>39</v>
      </c>
      <c r="D760" s="37" t="s">
        <v>17</v>
      </c>
      <c r="E760" s="37" t="s">
        <v>14</v>
      </c>
      <c r="F760" s="37" t="s">
        <v>14</v>
      </c>
      <c r="G760" s="37">
        <v>57</v>
      </c>
      <c r="H760" s="38">
        <v>31.584990859223399</v>
      </c>
      <c r="I760" s="37">
        <f>HOUR(DAta!$H760)*60+MINUTE(DAta!$H760)</f>
        <v>842</v>
      </c>
      <c r="J760" s="37">
        <v>4</v>
      </c>
      <c r="K760" s="37">
        <v>3</v>
      </c>
      <c r="L760" s="36">
        <v>42763</v>
      </c>
      <c r="M760" s="37">
        <v>4</v>
      </c>
    </row>
    <row r="761" spans="1:13">
      <c r="A761" s="40" t="s">
        <v>786</v>
      </c>
      <c r="B761" s="39">
        <v>42764</v>
      </c>
      <c r="C761" s="40" t="s">
        <v>20</v>
      </c>
      <c r="D761" s="40" t="s">
        <v>33</v>
      </c>
      <c r="E761" s="40" t="s">
        <v>14</v>
      </c>
      <c r="F761" s="40" t="s">
        <v>14</v>
      </c>
      <c r="G761" s="40">
        <v>14</v>
      </c>
      <c r="H761" s="41">
        <v>31.62665752589</v>
      </c>
      <c r="I761" s="37">
        <f>HOUR(DAta!$H761)*60+MINUTE(DAta!$H761)</f>
        <v>902</v>
      </c>
      <c r="J761" s="40">
        <v>5</v>
      </c>
      <c r="K761" s="40">
        <v>3</v>
      </c>
      <c r="L761" s="39">
        <v>42764</v>
      </c>
      <c r="M761" s="40">
        <v>4</v>
      </c>
    </row>
    <row r="762" spans="1:13">
      <c r="A762" s="37" t="s">
        <v>787</v>
      </c>
      <c r="B762" s="36">
        <v>42765</v>
      </c>
      <c r="C762" s="37" t="s">
        <v>35</v>
      </c>
      <c r="D762" s="37" t="s">
        <v>17</v>
      </c>
      <c r="E762" s="37" t="s">
        <v>14</v>
      </c>
      <c r="F762" s="37" t="s">
        <v>14</v>
      </c>
      <c r="G762" s="37">
        <v>114</v>
      </c>
      <c r="H762" s="38">
        <v>31.6683241925567</v>
      </c>
      <c r="I762" s="37">
        <f>HOUR(DAta!$H762)*60+MINUTE(DAta!$H762)</f>
        <v>962</v>
      </c>
      <c r="J762" s="37">
        <v>4</v>
      </c>
      <c r="K762" s="37">
        <v>3</v>
      </c>
      <c r="L762" s="36">
        <v>42765</v>
      </c>
      <c r="M762" s="37">
        <v>4</v>
      </c>
    </row>
    <row r="763" spans="1:13">
      <c r="A763" s="40" t="s">
        <v>788</v>
      </c>
      <c r="B763" s="39">
        <v>42766</v>
      </c>
      <c r="C763" s="40" t="s">
        <v>32</v>
      </c>
      <c r="D763" s="40" t="s">
        <v>24</v>
      </c>
      <c r="E763" s="40" t="s">
        <v>14</v>
      </c>
      <c r="F763" s="40" t="s">
        <v>14</v>
      </c>
      <c r="G763" s="40">
        <v>53</v>
      </c>
      <c r="H763" s="41">
        <v>31.709990859223399</v>
      </c>
      <c r="I763" s="37">
        <f>HOUR(DAta!$H763)*60+MINUTE(DAta!$H763)</f>
        <v>1022</v>
      </c>
      <c r="J763" s="40">
        <v>5</v>
      </c>
      <c r="K763" s="40">
        <v>3</v>
      </c>
      <c r="L763" s="39">
        <v>42766</v>
      </c>
      <c r="M763" s="40">
        <v>4</v>
      </c>
    </row>
    <row r="764" spans="1:13">
      <c r="A764" s="37" t="s">
        <v>789</v>
      </c>
      <c r="B764" s="36">
        <v>42767</v>
      </c>
      <c r="C764" s="37" t="s">
        <v>32</v>
      </c>
      <c r="D764" s="37" t="s">
        <v>17</v>
      </c>
      <c r="E764" s="37" t="s">
        <v>18</v>
      </c>
      <c r="F764" s="37" t="s">
        <v>18</v>
      </c>
      <c r="G764" s="37" t="s">
        <v>26</v>
      </c>
      <c r="H764" s="38">
        <v>31.75165752589</v>
      </c>
      <c r="I764" s="37">
        <f>HOUR(DAta!$H764)*60+MINUTE(DAta!$H764)</f>
        <v>1082</v>
      </c>
      <c r="J764" s="37" t="s">
        <v>26</v>
      </c>
      <c r="K764" s="37">
        <v>3</v>
      </c>
      <c r="L764" s="36">
        <v>42767</v>
      </c>
      <c r="M764" s="37">
        <v>4</v>
      </c>
    </row>
    <row r="765" spans="1:13">
      <c r="A765" s="40" t="s">
        <v>790</v>
      </c>
      <c r="B765" s="39">
        <v>42768</v>
      </c>
      <c r="C765" s="40" t="s">
        <v>48</v>
      </c>
      <c r="D765" s="40" t="s">
        <v>17</v>
      </c>
      <c r="E765" s="40" t="s">
        <v>14</v>
      </c>
      <c r="F765" s="40" t="s">
        <v>14</v>
      </c>
      <c r="G765" s="40">
        <v>25</v>
      </c>
      <c r="H765" s="41">
        <v>31.7933241925567</v>
      </c>
      <c r="I765" s="37">
        <f>HOUR(DAta!$H765)*60+MINUTE(DAta!$H765)</f>
        <v>1142</v>
      </c>
      <c r="J765" s="40">
        <v>4</v>
      </c>
      <c r="K765" s="40">
        <v>3</v>
      </c>
      <c r="L765" s="39">
        <v>42768</v>
      </c>
      <c r="M765" s="40">
        <v>4</v>
      </c>
    </row>
    <row r="766" spans="1:13">
      <c r="A766" s="37" t="s">
        <v>791</v>
      </c>
      <c r="B766" s="36">
        <v>42769</v>
      </c>
      <c r="C766" s="37" t="s">
        <v>22</v>
      </c>
      <c r="D766" s="37" t="s">
        <v>30</v>
      </c>
      <c r="E766" s="37" t="s">
        <v>14</v>
      </c>
      <c r="F766" s="37" t="s">
        <v>14</v>
      </c>
      <c r="G766" s="37">
        <v>86</v>
      </c>
      <c r="H766" s="38">
        <v>31.834990859223399</v>
      </c>
      <c r="I766" s="37">
        <f>HOUR(DAta!$H766)*60+MINUTE(DAta!$H766)</f>
        <v>1202</v>
      </c>
      <c r="J766" s="37">
        <v>2</v>
      </c>
      <c r="K766" s="37">
        <v>3</v>
      </c>
      <c r="L766" s="36">
        <v>42769</v>
      </c>
      <c r="M766" s="37">
        <v>4</v>
      </c>
    </row>
    <row r="767" spans="1:13">
      <c r="A767" s="40" t="s">
        <v>792</v>
      </c>
      <c r="B767" s="39">
        <v>42770</v>
      </c>
      <c r="C767" s="40" t="s">
        <v>32</v>
      </c>
      <c r="D767" s="40" t="s">
        <v>24</v>
      </c>
      <c r="E767" s="40" t="s">
        <v>14</v>
      </c>
      <c r="F767" s="40" t="s">
        <v>14</v>
      </c>
      <c r="G767" s="40">
        <v>51</v>
      </c>
      <c r="H767" s="41">
        <v>31.87665752589</v>
      </c>
      <c r="I767" s="37">
        <f>HOUR(DAta!$H767)*60+MINUTE(DAta!$H767)</f>
        <v>1262</v>
      </c>
      <c r="J767" s="40">
        <v>4</v>
      </c>
      <c r="K767" s="40">
        <v>3</v>
      </c>
      <c r="L767" s="39">
        <v>42770</v>
      </c>
      <c r="M767" s="40">
        <v>4</v>
      </c>
    </row>
    <row r="768" spans="1:13">
      <c r="A768" s="37" t="s">
        <v>793</v>
      </c>
      <c r="B768" s="36">
        <v>42771</v>
      </c>
      <c r="C768" s="37" t="s">
        <v>20</v>
      </c>
      <c r="D768" s="37" t="s">
        <v>17</v>
      </c>
      <c r="E768" s="37" t="s">
        <v>14</v>
      </c>
      <c r="F768" s="37" t="s">
        <v>14</v>
      </c>
      <c r="G768" s="37">
        <v>31</v>
      </c>
      <c r="H768" s="38">
        <v>31.9183241925567</v>
      </c>
      <c r="I768" s="37">
        <f>HOUR(DAta!$H768)*60+MINUTE(DAta!$H768)</f>
        <v>1322</v>
      </c>
      <c r="J768" s="37">
        <v>4</v>
      </c>
      <c r="K768" s="37">
        <v>3</v>
      </c>
      <c r="L768" s="36">
        <v>42771</v>
      </c>
      <c r="M768" s="37">
        <v>4</v>
      </c>
    </row>
    <row r="769" spans="1:13">
      <c r="A769" s="40" t="s">
        <v>794</v>
      </c>
      <c r="B769" s="39">
        <v>42772</v>
      </c>
      <c r="C769" s="40" t="s">
        <v>48</v>
      </c>
      <c r="D769" s="40" t="s">
        <v>33</v>
      </c>
      <c r="E769" s="40" t="s">
        <v>18</v>
      </c>
      <c r="F769" s="40" t="s">
        <v>18</v>
      </c>
      <c r="G769" s="40" t="s">
        <v>26</v>
      </c>
      <c r="H769" s="41">
        <v>31.959990859223399</v>
      </c>
      <c r="I769" s="37">
        <f>HOUR(DAta!$H769)*60+MINUTE(DAta!$H769)</f>
        <v>1382</v>
      </c>
      <c r="J769" s="40" t="s">
        <v>26</v>
      </c>
      <c r="K769" s="40">
        <v>3</v>
      </c>
      <c r="L769" s="39">
        <v>42772</v>
      </c>
      <c r="M769" s="40">
        <v>4</v>
      </c>
    </row>
    <row r="770" spans="1:13">
      <c r="A770" s="37" t="s">
        <v>795</v>
      </c>
      <c r="B770" s="36">
        <v>42773</v>
      </c>
      <c r="C770" s="37" t="s">
        <v>39</v>
      </c>
      <c r="D770" s="37" t="s">
        <v>24</v>
      </c>
      <c r="E770" s="37" t="s">
        <v>14</v>
      </c>
      <c r="F770" s="37" t="s">
        <v>14</v>
      </c>
      <c r="G770" s="37">
        <v>124</v>
      </c>
      <c r="H770" s="38">
        <v>32.001657525890003</v>
      </c>
      <c r="I770" s="37">
        <f>HOUR(DAta!$H770)*60+MINUTE(DAta!$H770)</f>
        <v>2</v>
      </c>
      <c r="J770" s="37">
        <v>4</v>
      </c>
      <c r="K770" s="37">
        <v>3</v>
      </c>
      <c r="L770" s="36">
        <v>42773</v>
      </c>
      <c r="M770" s="37">
        <v>4</v>
      </c>
    </row>
    <row r="771" spans="1:13">
      <c r="A771" s="40" t="s">
        <v>796</v>
      </c>
      <c r="B771" s="39">
        <v>42774</v>
      </c>
      <c r="C771" s="40" t="s">
        <v>32</v>
      </c>
      <c r="D771" s="40" t="s">
        <v>33</v>
      </c>
      <c r="E771" s="40" t="s">
        <v>14</v>
      </c>
      <c r="F771" s="40" t="s">
        <v>14</v>
      </c>
      <c r="G771" s="40">
        <v>116</v>
      </c>
      <c r="H771" s="41">
        <v>32.043324192556703</v>
      </c>
      <c r="I771" s="37">
        <f>HOUR(DAta!$H771)*60+MINUTE(DAta!$H771)</f>
        <v>62</v>
      </c>
      <c r="J771" s="40">
        <v>2</v>
      </c>
      <c r="K771" s="40">
        <v>3</v>
      </c>
      <c r="L771" s="39">
        <v>42774</v>
      </c>
      <c r="M771" s="40">
        <v>4</v>
      </c>
    </row>
    <row r="772" spans="1:13">
      <c r="A772" s="37" t="s">
        <v>797</v>
      </c>
      <c r="B772" s="36">
        <v>42775</v>
      </c>
      <c r="C772" s="37" t="s">
        <v>16</v>
      </c>
      <c r="D772" s="37" t="s">
        <v>13</v>
      </c>
      <c r="E772" s="37" t="s">
        <v>14</v>
      </c>
      <c r="F772" s="37" t="s">
        <v>14</v>
      </c>
      <c r="G772" s="37">
        <v>41</v>
      </c>
      <c r="H772" s="38">
        <v>32.084990859223403</v>
      </c>
      <c r="I772" s="37">
        <f>HOUR(DAta!$H772)*60+MINUTE(DAta!$H772)</f>
        <v>122</v>
      </c>
      <c r="J772" s="37">
        <v>2</v>
      </c>
      <c r="K772" s="37">
        <v>3</v>
      </c>
      <c r="L772" s="36">
        <v>42775</v>
      </c>
      <c r="M772" s="37">
        <v>4</v>
      </c>
    </row>
    <row r="773" spans="1:13">
      <c r="A773" s="40" t="s">
        <v>798</v>
      </c>
      <c r="B773" s="39">
        <v>42776</v>
      </c>
      <c r="C773" s="40" t="s">
        <v>22</v>
      </c>
      <c r="D773" s="40" t="s">
        <v>13</v>
      </c>
      <c r="E773" s="40" t="s">
        <v>14</v>
      </c>
      <c r="F773" s="40" t="s">
        <v>14</v>
      </c>
      <c r="G773" s="40">
        <v>53</v>
      </c>
      <c r="H773" s="41">
        <v>32.126657525890003</v>
      </c>
      <c r="I773" s="37">
        <f>HOUR(DAta!$H773)*60+MINUTE(DAta!$H773)</f>
        <v>182</v>
      </c>
      <c r="J773" s="40">
        <v>2</v>
      </c>
      <c r="K773" s="40">
        <v>3</v>
      </c>
      <c r="L773" s="39">
        <v>42776</v>
      </c>
      <c r="M773" s="40">
        <v>4</v>
      </c>
    </row>
    <row r="774" spans="1:13">
      <c r="A774" s="37" t="s">
        <v>799</v>
      </c>
      <c r="B774" s="36">
        <v>42777</v>
      </c>
      <c r="C774" s="37" t="s">
        <v>39</v>
      </c>
      <c r="D774" s="37" t="s">
        <v>17</v>
      </c>
      <c r="E774" s="37" t="s">
        <v>14</v>
      </c>
      <c r="F774" s="37" t="s">
        <v>14</v>
      </c>
      <c r="G774" s="37">
        <v>85</v>
      </c>
      <c r="H774" s="38">
        <v>32.168324192556703</v>
      </c>
      <c r="I774" s="37">
        <f>HOUR(DAta!$H774)*60+MINUTE(DAta!$H774)</f>
        <v>242</v>
      </c>
      <c r="J774" s="37">
        <v>4</v>
      </c>
      <c r="K774" s="37">
        <v>3</v>
      </c>
      <c r="L774" s="36">
        <v>42777</v>
      </c>
      <c r="M774" s="37">
        <v>4</v>
      </c>
    </row>
    <row r="775" spans="1:13">
      <c r="A775" s="40" t="s">
        <v>800</v>
      </c>
      <c r="B775" s="39">
        <v>42778</v>
      </c>
      <c r="C775" s="40" t="s">
        <v>35</v>
      </c>
      <c r="D775" s="40" t="s">
        <v>33</v>
      </c>
      <c r="E775" s="40" t="s">
        <v>14</v>
      </c>
      <c r="F775" s="40" t="s">
        <v>14</v>
      </c>
      <c r="G775" s="40">
        <v>18</v>
      </c>
      <c r="H775" s="41">
        <v>32.209990859223403</v>
      </c>
      <c r="I775" s="37">
        <f>HOUR(DAta!$H775)*60+MINUTE(DAta!$H775)</f>
        <v>302</v>
      </c>
      <c r="J775" s="40">
        <v>5</v>
      </c>
      <c r="K775" s="40">
        <v>3</v>
      </c>
      <c r="L775" s="39">
        <v>42778</v>
      </c>
      <c r="M775" s="40">
        <v>4</v>
      </c>
    </row>
    <row r="776" spans="1:13">
      <c r="A776" s="37" t="s">
        <v>801</v>
      </c>
      <c r="B776" s="36">
        <v>42779</v>
      </c>
      <c r="C776" s="37" t="s">
        <v>20</v>
      </c>
      <c r="D776" s="37" t="s">
        <v>24</v>
      </c>
      <c r="E776" s="37" t="s">
        <v>14</v>
      </c>
      <c r="F776" s="37" t="s">
        <v>14</v>
      </c>
      <c r="G776" s="37">
        <v>17</v>
      </c>
      <c r="H776" s="38">
        <v>32.251657525890003</v>
      </c>
      <c r="I776" s="37">
        <f>HOUR(DAta!$H776)*60+MINUTE(DAta!$H776)</f>
        <v>362</v>
      </c>
      <c r="J776" s="37">
        <v>4</v>
      </c>
      <c r="K776" s="37">
        <v>3</v>
      </c>
      <c r="L776" s="36">
        <v>42779</v>
      </c>
      <c r="M776" s="37">
        <v>4</v>
      </c>
    </row>
    <row r="777" spans="1:13">
      <c r="A777" s="40" t="s">
        <v>802</v>
      </c>
      <c r="B777" s="39">
        <v>42780</v>
      </c>
      <c r="C777" s="40" t="s">
        <v>35</v>
      </c>
      <c r="D777" s="40" t="s">
        <v>17</v>
      </c>
      <c r="E777" s="40" t="s">
        <v>14</v>
      </c>
      <c r="F777" s="40" t="s">
        <v>14</v>
      </c>
      <c r="G777" s="40">
        <v>102</v>
      </c>
      <c r="H777" s="41">
        <v>32.293324192556703</v>
      </c>
      <c r="I777" s="37">
        <f>HOUR(DAta!$H777)*60+MINUTE(DAta!$H777)</f>
        <v>422</v>
      </c>
      <c r="J777" s="40">
        <v>4</v>
      </c>
      <c r="K777" s="40">
        <v>3</v>
      </c>
      <c r="L777" s="39">
        <v>42780</v>
      </c>
      <c r="M777" s="40">
        <v>4</v>
      </c>
    </row>
    <row r="778" spans="1:13">
      <c r="A778" s="37" t="s">
        <v>803</v>
      </c>
      <c r="B778" s="36">
        <v>42781</v>
      </c>
      <c r="C778" s="37" t="s">
        <v>32</v>
      </c>
      <c r="D778" s="37" t="s">
        <v>17</v>
      </c>
      <c r="E778" s="37" t="s">
        <v>14</v>
      </c>
      <c r="F778" s="37" t="s">
        <v>14</v>
      </c>
      <c r="G778" s="37">
        <v>26</v>
      </c>
      <c r="H778" s="38">
        <v>32.334990859223403</v>
      </c>
      <c r="I778" s="37">
        <f>HOUR(DAta!$H778)*60+MINUTE(DAta!$H778)</f>
        <v>482</v>
      </c>
      <c r="J778" s="37">
        <v>1</v>
      </c>
      <c r="K778" s="37">
        <v>3</v>
      </c>
      <c r="L778" s="36">
        <v>42781</v>
      </c>
      <c r="M778" s="37">
        <v>4</v>
      </c>
    </row>
    <row r="779" spans="1:13">
      <c r="A779" s="40" t="s">
        <v>804</v>
      </c>
      <c r="B779" s="39">
        <v>42782</v>
      </c>
      <c r="C779" s="40" t="s">
        <v>35</v>
      </c>
      <c r="D779" s="40" t="s">
        <v>24</v>
      </c>
      <c r="E779" s="40" t="s">
        <v>14</v>
      </c>
      <c r="F779" s="40" t="s">
        <v>14</v>
      </c>
      <c r="G779" s="40">
        <v>107</v>
      </c>
      <c r="H779" s="41">
        <v>32.376657525890003</v>
      </c>
      <c r="I779" s="37">
        <f>HOUR(DAta!$H779)*60+MINUTE(DAta!$H779)</f>
        <v>542</v>
      </c>
      <c r="J779" s="40">
        <v>3</v>
      </c>
      <c r="K779" s="40">
        <v>3</v>
      </c>
      <c r="L779" s="39">
        <v>42782</v>
      </c>
      <c r="M779" s="40">
        <v>4</v>
      </c>
    </row>
    <row r="780" spans="1:13">
      <c r="A780" s="37" t="s">
        <v>805</v>
      </c>
      <c r="B780" s="36">
        <v>42783</v>
      </c>
      <c r="C780" s="37" t="s">
        <v>22</v>
      </c>
      <c r="D780" s="37" t="s">
        <v>17</v>
      </c>
      <c r="E780" s="37" t="s">
        <v>18</v>
      </c>
      <c r="F780" s="37" t="s">
        <v>18</v>
      </c>
      <c r="G780" s="37" t="s">
        <v>26</v>
      </c>
      <c r="H780" s="38">
        <v>32.418324192556703</v>
      </c>
      <c r="I780" s="37">
        <f>HOUR(DAta!$H780)*60+MINUTE(DAta!$H780)</f>
        <v>602</v>
      </c>
      <c r="J780" s="37" t="s">
        <v>26</v>
      </c>
      <c r="K780" s="37">
        <v>3</v>
      </c>
      <c r="L780" s="36">
        <v>42783</v>
      </c>
      <c r="M780" s="37">
        <v>4</v>
      </c>
    </row>
    <row r="781" spans="1:13">
      <c r="A781" s="40" t="s">
        <v>806</v>
      </c>
      <c r="B781" s="39">
        <v>42784</v>
      </c>
      <c r="C781" s="40" t="s">
        <v>22</v>
      </c>
      <c r="D781" s="40" t="s">
        <v>33</v>
      </c>
      <c r="E781" s="40" t="s">
        <v>14</v>
      </c>
      <c r="F781" s="40" t="s">
        <v>14</v>
      </c>
      <c r="G781" s="40">
        <v>35</v>
      </c>
      <c r="H781" s="41">
        <v>32.459990859223403</v>
      </c>
      <c r="I781" s="37">
        <f>HOUR(DAta!$H781)*60+MINUTE(DAta!$H781)</f>
        <v>662</v>
      </c>
      <c r="J781" s="40">
        <v>5</v>
      </c>
      <c r="K781" s="40">
        <v>3</v>
      </c>
      <c r="L781" s="39">
        <v>42784</v>
      </c>
      <c r="M781" s="40">
        <v>4</v>
      </c>
    </row>
    <row r="782" spans="1:13">
      <c r="A782" s="37" t="s">
        <v>807</v>
      </c>
      <c r="B782" s="36">
        <v>42785</v>
      </c>
      <c r="C782" s="37" t="s">
        <v>35</v>
      </c>
      <c r="D782" s="37" t="s">
        <v>17</v>
      </c>
      <c r="E782" s="37" t="s">
        <v>14</v>
      </c>
      <c r="F782" s="37" t="s">
        <v>14</v>
      </c>
      <c r="G782" s="37">
        <v>100</v>
      </c>
      <c r="H782" s="38">
        <v>32.501657525890003</v>
      </c>
      <c r="I782" s="37">
        <f>HOUR(DAta!$H782)*60+MINUTE(DAta!$H782)</f>
        <v>722</v>
      </c>
      <c r="J782" s="37">
        <v>2</v>
      </c>
      <c r="K782" s="37">
        <v>3</v>
      </c>
      <c r="L782" s="36">
        <v>42785</v>
      </c>
      <c r="M782" s="37">
        <v>4</v>
      </c>
    </row>
    <row r="783" spans="1:13">
      <c r="A783" s="40" t="s">
        <v>808</v>
      </c>
      <c r="B783" s="39">
        <v>42786</v>
      </c>
      <c r="C783" s="40" t="s">
        <v>12</v>
      </c>
      <c r="D783" s="40" t="s">
        <v>30</v>
      </c>
      <c r="E783" s="40" t="s">
        <v>14</v>
      </c>
      <c r="F783" s="40" t="s">
        <v>14</v>
      </c>
      <c r="G783" s="40">
        <v>12</v>
      </c>
      <c r="H783" s="41">
        <v>32.543324192556703</v>
      </c>
      <c r="I783" s="37">
        <f>HOUR(DAta!$H783)*60+MINUTE(DAta!$H783)</f>
        <v>782</v>
      </c>
      <c r="J783" s="40">
        <v>4</v>
      </c>
      <c r="K783" s="40">
        <v>3</v>
      </c>
      <c r="L783" s="39">
        <v>42786</v>
      </c>
      <c r="M783" s="40">
        <v>4</v>
      </c>
    </row>
    <row r="784" spans="1:13">
      <c r="A784" s="37" t="s">
        <v>809</v>
      </c>
      <c r="B784" s="36">
        <v>42787</v>
      </c>
      <c r="C784" s="37" t="s">
        <v>32</v>
      </c>
      <c r="D784" s="37" t="s">
        <v>24</v>
      </c>
      <c r="E784" s="37" t="s">
        <v>14</v>
      </c>
      <c r="F784" s="37" t="s">
        <v>14</v>
      </c>
      <c r="G784" s="37">
        <v>43</v>
      </c>
      <c r="H784" s="38">
        <v>32.584990859223403</v>
      </c>
      <c r="I784" s="37">
        <f>HOUR(DAta!$H784)*60+MINUTE(DAta!$H784)</f>
        <v>842</v>
      </c>
      <c r="J784" s="37">
        <v>4</v>
      </c>
      <c r="K784" s="37">
        <v>3</v>
      </c>
      <c r="L784" s="36">
        <v>42787</v>
      </c>
      <c r="M784" s="37">
        <v>4</v>
      </c>
    </row>
    <row r="785" spans="1:13">
      <c r="A785" s="40" t="s">
        <v>810</v>
      </c>
      <c r="B785" s="39">
        <v>42788</v>
      </c>
      <c r="C785" s="40" t="s">
        <v>16</v>
      </c>
      <c r="D785" s="40" t="s">
        <v>24</v>
      </c>
      <c r="E785" s="40" t="s">
        <v>14</v>
      </c>
      <c r="F785" s="40" t="s">
        <v>14</v>
      </c>
      <c r="G785" s="40">
        <v>68</v>
      </c>
      <c r="H785" s="41">
        <v>32.626657525890003</v>
      </c>
      <c r="I785" s="37">
        <f>HOUR(DAta!$H785)*60+MINUTE(DAta!$H785)</f>
        <v>902</v>
      </c>
      <c r="J785" s="40">
        <v>4</v>
      </c>
      <c r="K785" s="40">
        <v>3</v>
      </c>
      <c r="L785" s="39">
        <v>42788</v>
      </c>
      <c r="M785" s="40">
        <v>4</v>
      </c>
    </row>
    <row r="786" spans="1:13">
      <c r="A786" s="37" t="s">
        <v>811</v>
      </c>
      <c r="B786" s="36">
        <v>42789</v>
      </c>
      <c r="C786" s="37" t="s">
        <v>35</v>
      </c>
      <c r="D786" s="37" t="s">
        <v>33</v>
      </c>
      <c r="E786" s="37" t="s">
        <v>14</v>
      </c>
      <c r="F786" s="37" t="s">
        <v>14</v>
      </c>
      <c r="G786" s="37">
        <v>81</v>
      </c>
      <c r="H786" s="38">
        <v>32.668324192556703</v>
      </c>
      <c r="I786" s="37">
        <f>HOUR(DAta!$H786)*60+MINUTE(DAta!$H786)</f>
        <v>962</v>
      </c>
      <c r="J786" s="37">
        <v>3</v>
      </c>
      <c r="K786" s="37">
        <v>3</v>
      </c>
      <c r="L786" s="36">
        <v>42789</v>
      </c>
      <c r="M786" s="37">
        <v>4</v>
      </c>
    </row>
    <row r="787" spans="1:13">
      <c r="A787" s="40" t="s">
        <v>812</v>
      </c>
      <c r="B787" s="39">
        <v>42790</v>
      </c>
      <c r="C787" s="40" t="s">
        <v>39</v>
      </c>
      <c r="D787" s="40" t="s">
        <v>13</v>
      </c>
      <c r="E787" s="40" t="s">
        <v>14</v>
      </c>
      <c r="F787" s="40" t="s">
        <v>18</v>
      </c>
      <c r="G787" s="40">
        <v>49</v>
      </c>
      <c r="H787" s="41">
        <v>32.709990859223403</v>
      </c>
      <c r="I787" s="37">
        <f>HOUR(DAta!$H787)*60+MINUTE(DAta!$H787)</f>
        <v>1022</v>
      </c>
      <c r="J787" s="40">
        <v>5</v>
      </c>
      <c r="K787" s="40">
        <v>3</v>
      </c>
      <c r="L787" s="39">
        <v>42790</v>
      </c>
      <c r="M787" s="40">
        <v>4</v>
      </c>
    </row>
    <row r="788" spans="1:13">
      <c r="A788" s="37" t="s">
        <v>813</v>
      </c>
      <c r="B788" s="36">
        <v>42791</v>
      </c>
      <c r="C788" s="37" t="s">
        <v>48</v>
      </c>
      <c r="D788" s="37" t="s">
        <v>17</v>
      </c>
      <c r="E788" s="37" t="s">
        <v>14</v>
      </c>
      <c r="F788" s="37" t="s">
        <v>14</v>
      </c>
      <c r="G788" s="37">
        <v>101</v>
      </c>
      <c r="H788" s="38">
        <v>32.751657525890003</v>
      </c>
      <c r="I788" s="37">
        <f>HOUR(DAta!$H788)*60+MINUTE(DAta!$H788)</f>
        <v>1082</v>
      </c>
      <c r="J788" s="37">
        <v>3</v>
      </c>
      <c r="K788" s="37">
        <v>3</v>
      </c>
      <c r="L788" s="36">
        <v>42791</v>
      </c>
      <c r="M788" s="37">
        <v>4</v>
      </c>
    </row>
    <row r="789" spans="1:13">
      <c r="A789" s="40" t="s">
        <v>814</v>
      </c>
      <c r="B789" s="39">
        <v>42792</v>
      </c>
      <c r="C789" s="40" t="s">
        <v>35</v>
      </c>
      <c r="D789" s="40" t="s">
        <v>13</v>
      </c>
      <c r="E789" s="40" t="s">
        <v>14</v>
      </c>
      <c r="F789" s="40" t="s">
        <v>14</v>
      </c>
      <c r="G789" s="40">
        <v>72</v>
      </c>
      <c r="H789" s="41">
        <v>32.793324192556703</v>
      </c>
      <c r="I789" s="37">
        <f>HOUR(DAta!$H789)*60+MINUTE(DAta!$H789)</f>
        <v>1142</v>
      </c>
      <c r="J789" s="40">
        <v>3</v>
      </c>
      <c r="K789" s="40">
        <v>3</v>
      </c>
      <c r="L789" s="39">
        <v>42792</v>
      </c>
      <c r="M789" s="40">
        <v>4</v>
      </c>
    </row>
    <row r="790" spans="1:13">
      <c r="A790" s="37" t="s">
        <v>815</v>
      </c>
      <c r="B790" s="36">
        <v>42793</v>
      </c>
      <c r="C790" s="37" t="s">
        <v>39</v>
      </c>
      <c r="D790" s="37" t="s">
        <v>17</v>
      </c>
      <c r="E790" s="37" t="s">
        <v>14</v>
      </c>
      <c r="F790" s="37" t="s">
        <v>14</v>
      </c>
      <c r="G790" s="37">
        <v>18</v>
      </c>
      <c r="H790" s="38">
        <v>32.834990859223403</v>
      </c>
      <c r="I790" s="37">
        <f>HOUR(DAta!$H790)*60+MINUTE(DAta!$H790)</f>
        <v>1202</v>
      </c>
      <c r="J790" s="37">
        <v>3</v>
      </c>
      <c r="K790" s="37">
        <v>3</v>
      </c>
      <c r="L790" s="36">
        <v>42793</v>
      </c>
      <c r="M790" s="37">
        <v>4</v>
      </c>
    </row>
    <row r="791" spans="1:13">
      <c r="A791" s="40" t="s">
        <v>816</v>
      </c>
      <c r="B791" s="39">
        <v>42794</v>
      </c>
      <c r="C791" s="40" t="s">
        <v>12</v>
      </c>
      <c r="D791" s="40" t="s">
        <v>13</v>
      </c>
      <c r="E791" s="40" t="s">
        <v>14</v>
      </c>
      <c r="F791" s="40" t="s">
        <v>14</v>
      </c>
      <c r="G791" s="40">
        <v>86</v>
      </c>
      <c r="H791" s="41">
        <v>32.876657525890003</v>
      </c>
      <c r="I791" s="37">
        <f>HOUR(DAta!$H791)*60+MINUTE(DAta!$H791)</f>
        <v>1262</v>
      </c>
      <c r="J791" s="40">
        <v>5</v>
      </c>
      <c r="K791" s="40">
        <v>3</v>
      </c>
      <c r="L791" s="39">
        <v>42794</v>
      </c>
      <c r="M791" s="40">
        <v>4</v>
      </c>
    </row>
    <row r="792" spans="1:13">
      <c r="A792" s="37" t="s">
        <v>817</v>
      </c>
      <c r="B792" s="36">
        <v>42795</v>
      </c>
      <c r="C792" s="37" t="s">
        <v>48</v>
      </c>
      <c r="D792" s="37" t="s">
        <v>30</v>
      </c>
      <c r="E792" s="37" t="s">
        <v>14</v>
      </c>
      <c r="F792" s="37" t="s">
        <v>14</v>
      </c>
      <c r="G792" s="37">
        <v>109</v>
      </c>
      <c r="H792" s="38">
        <v>32.918324192556703</v>
      </c>
      <c r="I792" s="37">
        <f>HOUR(DAta!$H792)*60+MINUTE(DAta!$H792)</f>
        <v>1322</v>
      </c>
      <c r="J792" s="37">
        <v>4</v>
      </c>
      <c r="K792" s="37">
        <v>3</v>
      </c>
      <c r="L792" s="36">
        <v>42795</v>
      </c>
      <c r="M792" s="37">
        <v>4</v>
      </c>
    </row>
    <row r="793" spans="1:13">
      <c r="A793" s="40" t="s">
        <v>818</v>
      </c>
      <c r="B793" s="39">
        <v>42796</v>
      </c>
      <c r="C793" s="40" t="s">
        <v>39</v>
      </c>
      <c r="D793" s="40" t="s">
        <v>17</v>
      </c>
      <c r="E793" s="40" t="s">
        <v>18</v>
      </c>
      <c r="F793" s="40" t="s">
        <v>18</v>
      </c>
      <c r="G793" s="40" t="s">
        <v>26</v>
      </c>
      <c r="H793" s="41">
        <v>32.959990859223403</v>
      </c>
      <c r="I793" s="37">
        <f>HOUR(DAta!$H793)*60+MINUTE(DAta!$H793)</f>
        <v>1382</v>
      </c>
      <c r="J793" s="40" t="s">
        <v>26</v>
      </c>
      <c r="K793" s="40">
        <v>3</v>
      </c>
      <c r="L793" s="39">
        <v>42796</v>
      </c>
      <c r="M793" s="40">
        <v>4</v>
      </c>
    </row>
    <row r="794" spans="1:13">
      <c r="A794" s="37" t="s">
        <v>819</v>
      </c>
      <c r="B794" s="36">
        <v>42797</v>
      </c>
      <c r="C794" s="37" t="s">
        <v>39</v>
      </c>
      <c r="D794" s="37" t="s">
        <v>30</v>
      </c>
      <c r="E794" s="37" t="s">
        <v>14</v>
      </c>
      <c r="F794" s="37" t="s">
        <v>14</v>
      </c>
      <c r="G794" s="37">
        <v>32</v>
      </c>
      <c r="H794" s="38">
        <v>33.001657525890003</v>
      </c>
      <c r="I794" s="37">
        <f>HOUR(DAta!$H794)*60+MINUTE(DAta!$H794)</f>
        <v>2</v>
      </c>
      <c r="J794" s="37">
        <v>2</v>
      </c>
      <c r="K794" s="37">
        <v>3</v>
      </c>
      <c r="L794" s="36">
        <v>42797</v>
      </c>
      <c r="M794" s="37">
        <v>4</v>
      </c>
    </row>
    <row r="795" spans="1:13">
      <c r="A795" s="40" t="s">
        <v>820</v>
      </c>
      <c r="B795" s="39">
        <v>42798</v>
      </c>
      <c r="C795" s="40" t="s">
        <v>48</v>
      </c>
      <c r="D795" s="40" t="s">
        <v>13</v>
      </c>
      <c r="E795" s="40" t="s">
        <v>14</v>
      </c>
      <c r="F795" s="40" t="s">
        <v>14</v>
      </c>
      <c r="G795" s="40">
        <v>68</v>
      </c>
      <c r="H795" s="41">
        <v>33.043324192556703</v>
      </c>
      <c r="I795" s="37">
        <f>HOUR(DAta!$H795)*60+MINUTE(DAta!$H795)</f>
        <v>62</v>
      </c>
      <c r="J795" s="40">
        <v>3</v>
      </c>
      <c r="K795" s="40">
        <v>3</v>
      </c>
      <c r="L795" s="39">
        <v>42798</v>
      </c>
      <c r="M795" s="40">
        <v>4</v>
      </c>
    </row>
    <row r="796" spans="1:13">
      <c r="A796" s="37" t="s">
        <v>821</v>
      </c>
      <c r="B796" s="36">
        <v>42799</v>
      </c>
      <c r="C796" s="37" t="s">
        <v>35</v>
      </c>
      <c r="D796" s="37" t="s">
        <v>17</v>
      </c>
      <c r="E796" s="37" t="s">
        <v>14</v>
      </c>
      <c r="F796" s="37" t="s">
        <v>14</v>
      </c>
      <c r="G796" s="37">
        <v>10</v>
      </c>
      <c r="H796" s="38">
        <v>33.084990859223403</v>
      </c>
      <c r="I796" s="37">
        <f>HOUR(DAta!$H796)*60+MINUTE(DAta!$H796)</f>
        <v>122</v>
      </c>
      <c r="J796" s="37">
        <v>4</v>
      </c>
      <c r="K796" s="37">
        <v>3</v>
      </c>
      <c r="L796" s="36">
        <v>42799</v>
      </c>
      <c r="M796" s="37">
        <v>4</v>
      </c>
    </row>
    <row r="797" spans="1:13">
      <c r="A797" s="40" t="s">
        <v>822</v>
      </c>
      <c r="B797" s="39">
        <v>42800</v>
      </c>
      <c r="C797" s="40" t="s">
        <v>32</v>
      </c>
      <c r="D797" s="40" t="s">
        <v>24</v>
      </c>
      <c r="E797" s="40" t="s">
        <v>14</v>
      </c>
      <c r="F797" s="40" t="s">
        <v>14</v>
      </c>
      <c r="G797" s="40">
        <v>76</v>
      </c>
      <c r="H797" s="41">
        <v>33.126657525890003</v>
      </c>
      <c r="I797" s="37">
        <f>HOUR(DAta!$H797)*60+MINUTE(DAta!$H797)</f>
        <v>182</v>
      </c>
      <c r="J797" s="40">
        <v>5</v>
      </c>
      <c r="K797" s="40">
        <v>3</v>
      </c>
      <c r="L797" s="39">
        <v>42800</v>
      </c>
      <c r="M797" s="40">
        <v>4</v>
      </c>
    </row>
    <row r="798" spans="1:13">
      <c r="A798" s="37" t="s">
        <v>823</v>
      </c>
      <c r="B798" s="36">
        <v>42801</v>
      </c>
      <c r="C798" s="37" t="s">
        <v>48</v>
      </c>
      <c r="D798" s="37" t="s">
        <v>24</v>
      </c>
      <c r="E798" s="37" t="s">
        <v>14</v>
      </c>
      <c r="F798" s="37" t="s">
        <v>14</v>
      </c>
      <c r="G798" s="37">
        <v>124</v>
      </c>
      <c r="H798" s="38">
        <v>33.168324192556703</v>
      </c>
      <c r="I798" s="37">
        <f>HOUR(DAta!$H798)*60+MINUTE(DAta!$H798)</f>
        <v>242</v>
      </c>
      <c r="J798" s="37">
        <v>3</v>
      </c>
      <c r="K798" s="37">
        <v>3</v>
      </c>
      <c r="L798" s="36">
        <v>42801</v>
      </c>
      <c r="M798" s="37">
        <v>4</v>
      </c>
    </row>
    <row r="799" spans="1:13">
      <c r="A799" s="40" t="s">
        <v>824</v>
      </c>
      <c r="B799" s="39">
        <v>42802</v>
      </c>
      <c r="C799" s="40" t="s">
        <v>16</v>
      </c>
      <c r="D799" s="40" t="s">
        <v>17</v>
      </c>
      <c r="E799" s="40" t="s">
        <v>14</v>
      </c>
      <c r="F799" s="40" t="s">
        <v>14</v>
      </c>
      <c r="G799" s="40">
        <v>28</v>
      </c>
      <c r="H799" s="41">
        <v>33.209990859223403</v>
      </c>
      <c r="I799" s="37">
        <f>HOUR(DAta!$H799)*60+MINUTE(DAta!$H799)</f>
        <v>302</v>
      </c>
      <c r="J799" s="40">
        <v>3</v>
      </c>
      <c r="K799" s="40">
        <v>3</v>
      </c>
      <c r="L799" s="39">
        <v>42802</v>
      </c>
      <c r="M799" s="40">
        <v>4</v>
      </c>
    </row>
    <row r="800" spans="1:13">
      <c r="A800" s="37" t="s">
        <v>825</v>
      </c>
      <c r="B800" s="36">
        <v>42803</v>
      </c>
      <c r="C800" s="37" t="s">
        <v>16</v>
      </c>
      <c r="D800" s="37" t="s">
        <v>33</v>
      </c>
      <c r="E800" s="37" t="s">
        <v>14</v>
      </c>
      <c r="F800" s="37" t="s">
        <v>14</v>
      </c>
      <c r="G800" s="37">
        <v>107</v>
      </c>
      <c r="H800" s="38">
        <v>33.251657525890003</v>
      </c>
      <c r="I800" s="37">
        <f>HOUR(DAta!$H800)*60+MINUTE(DAta!$H800)</f>
        <v>362</v>
      </c>
      <c r="J800" s="37">
        <v>4</v>
      </c>
      <c r="K800" s="37">
        <v>3</v>
      </c>
      <c r="L800" s="36">
        <v>42803</v>
      </c>
      <c r="M800" s="37">
        <v>4</v>
      </c>
    </row>
    <row r="801" spans="1:13">
      <c r="A801" s="40" t="s">
        <v>826</v>
      </c>
      <c r="B801" s="39">
        <v>42804</v>
      </c>
      <c r="C801" s="40" t="s">
        <v>39</v>
      </c>
      <c r="D801" s="40" t="s">
        <v>30</v>
      </c>
      <c r="E801" s="40" t="s">
        <v>18</v>
      </c>
      <c r="F801" s="40" t="s">
        <v>18</v>
      </c>
      <c r="G801" s="40" t="s">
        <v>26</v>
      </c>
      <c r="H801" s="41">
        <v>33.293324192556703</v>
      </c>
      <c r="I801" s="37">
        <f>HOUR(DAta!$H801)*60+MINUTE(DAta!$H801)</f>
        <v>422</v>
      </c>
      <c r="J801" s="40" t="s">
        <v>26</v>
      </c>
      <c r="K801" s="40">
        <v>3</v>
      </c>
      <c r="L801" s="39">
        <v>42804</v>
      </c>
      <c r="M801" s="40">
        <v>4</v>
      </c>
    </row>
    <row r="802" spans="1:13">
      <c r="A802" s="37" t="s">
        <v>827</v>
      </c>
      <c r="B802" s="36">
        <v>42805</v>
      </c>
      <c r="C802" s="37" t="s">
        <v>12</v>
      </c>
      <c r="D802" s="37" t="s">
        <v>33</v>
      </c>
      <c r="E802" s="37" t="s">
        <v>18</v>
      </c>
      <c r="F802" s="37" t="s">
        <v>18</v>
      </c>
      <c r="G802" s="37" t="s">
        <v>26</v>
      </c>
      <c r="H802" s="38">
        <v>33.334990859223403</v>
      </c>
      <c r="I802" s="37">
        <f>HOUR(DAta!$H802)*60+MINUTE(DAta!$H802)</f>
        <v>482</v>
      </c>
      <c r="J802" s="37" t="s">
        <v>26</v>
      </c>
      <c r="K802" s="37">
        <v>3</v>
      </c>
      <c r="L802" s="36">
        <v>42805</v>
      </c>
      <c r="M802" s="37">
        <v>4</v>
      </c>
    </row>
    <row r="803" spans="1:13">
      <c r="A803" s="40" t="s">
        <v>828</v>
      </c>
      <c r="B803" s="39">
        <v>42806</v>
      </c>
      <c r="C803" s="40" t="s">
        <v>39</v>
      </c>
      <c r="D803" s="40" t="s">
        <v>30</v>
      </c>
      <c r="E803" s="40" t="s">
        <v>18</v>
      </c>
      <c r="F803" s="40" t="s">
        <v>18</v>
      </c>
      <c r="G803" s="40" t="s">
        <v>26</v>
      </c>
      <c r="H803" s="41">
        <v>33.376657525890003</v>
      </c>
      <c r="I803" s="37">
        <f>HOUR(DAta!$H803)*60+MINUTE(DAta!$H803)</f>
        <v>542</v>
      </c>
      <c r="J803" s="40" t="s">
        <v>26</v>
      </c>
      <c r="K803" s="40">
        <v>3</v>
      </c>
      <c r="L803" s="39">
        <v>42806</v>
      </c>
      <c r="M803" s="40">
        <v>4</v>
      </c>
    </row>
    <row r="804" spans="1:13">
      <c r="A804" s="37" t="s">
        <v>829</v>
      </c>
      <c r="B804" s="36">
        <v>42807</v>
      </c>
      <c r="C804" s="37" t="s">
        <v>20</v>
      </c>
      <c r="D804" s="37" t="s">
        <v>33</v>
      </c>
      <c r="E804" s="37" t="s">
        <v>18</v>
      </c>
      <c r="F804" s="37" t="s">
        <v>18</v>
      </c>
      <c r="G804" s="37" t="s">
        <v>26</v>
      </c>
      <c r="H804" s="38">
        <v>33.418324192556703</v>
      </c>
      <c r="I804" s="37">
        <f>HOUR(DAta!$H804)*60+MINUTE(DAta!$H804)</f>
        <v>602</v>
      </c>
      <c r="J804" s="37" t="s">
        <v>26</v>
      </c>
      <c r="K804" s="37">
        <v>3</v>
      </c>
      <c r="L804" s="36">
        <v>42807</v>
      </c>
      <c r="M804" s="37">
        <v>4</v>
      </c>
    </row>
    <row r="805" spans="1:13">
      <c r="A805" s="40" t="s">
        <v>830</v>
      </c>
      <c r="B805" s="39">
        <v>42808</v>
      </c>
      <c r="C805" s="40" t="s">
        <v>35</v>
      </c>
      <c r="D805" s="40" t="s">
        <v>17</v>
      </c>
      <c r="E805" s="40" t="s">
        <v>18</v>
      </c>
      <c r="F805" s="40" t="s">
        <v>18</v>
      </c>
      <c r="G805" s="40" t="s">
        <v>26</v>
      </c>
      <c r="H805" s="41">
        <v>33.459990859223403</v>
      </c>
      <c r="I805" s="37">
        <f>HOUR(DAta!$H805)*60+MINUTE(DAta!$H805)</f>
        <v>662</v>
      </c>
      <c r="J805" s="40" t="s">
        <v>26</v>
      </c>
      <c r="K805" s="40">
        <v>3</v>
      </c>
      <c r="L805" s="39">
        <v>42808</v>
      </c>
      <c r="M805" s="40">
        <v>4</v>
      </c>
    </row>
    <row r="806" spans="1:13">
      <c r="A806" s="37" t="s">
        <v>831</v>
      </c>
      <c r="B806" s="36">
        <v>42809</v>
      </c>
      <c r="C806" s="37" t="s">
        <v>12</v>
      </c>
      <c r="D806" s="37" t="s">
        <v>13</v>
      </c>
      <c r="E806" s="37" t="s">
        <v>14</v>
      </c>
      <c r="F806" s="37" t="s">
        <v>14</v>
      </c>
      <c r="G806" s="37">
        <v>21</v>
      </c>
      <c r="H806" s="38">
        <v>33.501657525890003</v>
      </c>
      <c r="I806" s="37">
        <f>HOUR(DAta!$H806)*60+MINUTE(DAta!$H806)</f>
        <v>722</v>
      </c>
      <c r="J806" s="37">
        <v>4</v>
      </c>
      <c r="K806" s="37">
        <v>3</v>
      </c>
      <c r="L806" s="36">
        <v>42809</v>
      </c>
      <c r="M806" s="37">
        <v>4</v>
      </c>
    </row>
    <row r="807" spans="1:13">
      <c r="A807" s="40" t="s">
        <v>832</v>
      </c>
      <c r="B807" s="39">
        <v>42810</v>
      </c>
      <c r="C807" s="40" t="s">
        <v>48</v>
      </c>
      <c r="D807" s="40" t="s">
        <v>33</v>
      </c>
      <c r="E807" s="40" t="s">
        <v>14</v>
      </c>
      <c r="F807" s="40" t="s">
        <v>14</v>
      </c>
      <c r="G807" s="40">
        <v>66</v>
      </c>
      <c r="H807" s="41">
        <v>33.543324192556703</v>
      </c>
      <c r="I807" s="37">
        <f>HOUR(DAta!$H807)*60+MINUTE(DAta!$H807)</f>
        <v>782</v>
      </c>
      <c r="J807" s="40">
        <v>2</v>
      </c>
      <c r="K807" s="40">
        <v>3</v>
      </c>
      <c r="L807" s="39">
        <v>42810</v>
      </c>
      <c r="M807" s="40">
        <v>4</v>
      </c>
    </row>
    <row r="808" spans="1:13">
      <c r="A808" s="37" t="s">
        <v>833</v>
      </c>
      <c r="B808" s="36">
        <v>42811</v>
      </c>
      <c r="C808" s="37" t="s">
        <v>16</v>
      </c>
      <c r="D808" s="37" t="s">
        <v>17</v>
      </c>
      <c r="E808" s="37" t="s">
        <v>18</v>
      </c>
      <c r="F808" s="37" t="s">
        <v>18</v>
      </c>
      <c r="G808" s="37" t="s">
        <v>26</v>
      </c>
      <c r="H808" s="38">
        <v>33.584990859223403</v>
      </c>
      <c r="I808" s="37">
        <f>HOUR(DAta!$H808)*60+MINUTE(DAta!$H808)</f>
        <v>842</v>
      </c>
      <c r="J808" s="37" t="s">
        <v>26</v>
      </c>
      <c r="K808" s="37">
        <v>3</v>
      </c>
      <c r="L808" s="36">
        <v>42811</v>
      </c>
      <c r="M808" s="37">
        <v>4</v>
      </c>
    </row>
    <row r="809" spans="1:13">
      <c r="A809" s="40" t="s">
        <v>834</v>
      </c>
      <c r="B809" s="39">
        <v>42812</v>
      </c>
      <c r="C809" s="40" t="s">
        <v>22</v>
      </c>
      <c r="D809" s="40" t="s">
        <v>33</v>
      </c>
      <c r="E809" s="40" t="s">
        <v>14</v>
      </c>
      <c r="F809" s="40" t="s">
        <v>14</v>
      </c>
      <c r="G809" s="40">
        <v>19</v>
      </c>
      <c r="H809" s="41">
        <v>33.626657525890003</v>
      </c>
      <c r="I809" s="37">
        <f>HOUR(DAta!$H809)*60+MINUTE(DAta!$H809)</f>
        <v>902</v>
      </c>
      <c r="J809" s="40">
        <v>3</v>
      </c>
      <c r="K809" s="40">
        <v>3</v>
      </c>
      <c r="L809" s="39">
        <v>42812</v>
      </c>
      <c r="M809" s="40">
        <v>4</v>
      </c>
    </row>
    <row r="810" spans="1:13">
      <c r="A810" s="37" t="s">
        <v>835</v>
      </c>
      <c r="B810" s="36">
        <v>42813</v>
      </c>
      <c r="C810" s="37" t="s">
        <v>22</v>
      </c>
      <c r="D810" s="37" t="s">
        <v>13</v>
      </c>
      <c r="E810" s="37" t="s">
        <v>14</v>
      </c>
      <c r="F810" s="37" t="s">
        <v>14</v>
      </c>
      <c r="G810" s="37">
        <v>100</v>
      </c>
      <c r="H810" s="38">
        <v>33.668324192556703</v>
      </c>
      <c r="I810" s="37">
        <f>HOUR(DAta!$H810)*60+MINUTE(DAta!$H810)</f>
        <v>962</v>
      </c>
      <c r="J810" s="37">
        <v>4</v>
      </c>
      <c r="K810" s="37">
        <v>3</v>
      </c>
      <c r="L810" s="36">
        <v>42813</v>
      </c>
      <c r="M810" s="37">
        <v>4</v>
      </c>
    </row>
    <row r="811" spans="1:13">
      <c r="A811" s="40" t="s">
        <v>836</v>
      </c>
      <c r="B811" s="39">
        <v>42814</v>
      </c>
      <c r="C811" s="40" t="s">
        <v>32</v>
      </c>
      <c r="D811" s="40" t="s">
        <v>17</v>
      </c>
      <c r="E811" s="40" t="s">
        <v>14</v>
      </c>
      <c r="F811" s="40" t="s">
        <v>14</v>
      </c>
      <c r="G811" s="40">
        <v>108</v>
      </c>
      <c r="H811" s="41">
        <v>33.709990859223403</v>
      </c>
      <c r="I811" s="37">
        <f>HOUR(DAta!$H811)*60+MINUTE(DAta!$H811)</f>
        <v>1022</v>
      </c>
      <c r="J811" s="40">
        <v>4</v>
      </c>
      <c r="K811" s="40">
        <v>3</v>
      </c>
      <c r="L811" s="39">
        <v>42814</v>
      </c>
      <c r="M811" s="40">
        <v>4</v>
      </c>
    </row>
    <row r="812" spans="1:13">
      <c r="A812" s="37" t="s">
        <v>837</v>
      </c>
      <c r="B812" s="36">
        <v>42815</v>
      </c>
      <c r="C812" s="37" t="s">
        <v>20</v>
      </c>
      <c r="D812" s="37" t="s">
        <v>17</v>
      </c>
      <c r="E812" s="37" t="s">
        <v>14</v>
      </c>
      <c r="F812" s="37" t="s">
        <v>14</v>
      </c>
      <c r="G812" s="37">
        <v>123</v>
      </c>
      <c r="H812" s="38">
        <v>33.751657525890003</v>
      </c>
      <c r="I812" s="37">
        <f>HOUR(DAta!$H812)*60+MINUTE(DAta!$H812)</f>
        <v>1082</v>
      </c>
      <c r="J812" s="37">
        <v>1</v>
      </c>
      <c r="K812" s="37">
        <v>3</v>
      </c>
      <c r="L812" s="36">
        <v>42815</v>
      </c>
      <c r="M812" s="37">
        <v>4</v>
      </c>
    </row>
    <row r="813" spans="1:13">
      <c r="A813" s="40" t="s">
        <v>838</v>
      </c>
      <c r="B813" s="39">
        <v>42816</v>
      </c>
      <c r="C813" s="40" t="s">
        <v>22</v>
      </c>
      <c r="D813" s="40" t="s">
        <v>13</v>
      </c>
      <c r="E813" s="40" t="s">
        <v>18</v>
      </c>
      <c r="F813" s="40" t="s">
        <v>18</v>
      </c>
      <c r="G813" s="40" t="s">
        <v>26</v>
      </c>
      <c r="H813" s="41">
        <v>33.793324192556703</v>
      </c>
      <c r="I813" s="37">
        <f>HOUR(DAta!$H813)*60+MINUTE(DAta!$H813)</f>
        <v>1142</v>
      </c>
      <c r="J813" s="40" t="s">
        <v>26</v>
      </c>
      <c r="K813" s="40">
        <v>3</v>
      </c>
      <c r="L813" s="39">
        <v>42816</v>
      </c>
      <c r="M813" s="40">
        <v>4</v>
      </c>
    </row>
    <row r="814" spans="1:13">
      <c r="A814" s="37" t="s">
        <v>839</v>
      </c>
      <c r="B814" s="36">
        <v>42817</v>
      </c>
      <c r="C814" s="37" t="s">
        <v>48</v>
      </c>
      <c r="D814" s="37" t="s">
        <v>13</v>
      </c>
      <c r="E814" s="37" t="s">
        <v>14</v>
      </c>
      <c r="F814" s="37" t="s">
        <v>14</v>
      </c>
      <c r="G814" s="37">
        <v>76</v>
      </c>
      <c r="H814" s="38">
        <v>33.834990859223403</v>
      </c>
      <c r="I814" s="37">
        <f>HOUR(DAta!$H814)*60+MINUTE(DAta!$H814)</f>
        <v>1202</v>
      </c>
      <c r="J814" s="37">
        <v>2</v>
      </c>
      <c r="K814" s="37">
        <v>3</v>
      </c>
      <c r="L814" s="36">
        <v>42817</v>
      </c>
      <c r="M814" s="37">
        <v>4</v>
      </c>
    </row>
    <row r="815" spans="1:13">
      <c r="A815" s="40" t="s">
        <v>840</v>
      </c>
      <c r="B815" s="39">
        <v>42818</v>
      </c>
      <c r="C815" s="40" t="s">
        <v>35</v>
      </c>
      <c r="D815" s="40" t="s">
        <v>13</v>
      </c>
      <c r="E815" s="40" t="s">
        <v>14</v>
      </c>
      <c r="F815" s="40" t="s">
        <v>14</v>
      </c>
      <c r="G815" s="40">
        <v>78</v>
      </c>
      <c r="H815" s="41">
        <v>33.876657525890003</v>
      </c>
      <c r="I815" s="37">
        <f>HOUR(DAta!$H815)*60+MINUTE(DAta!$H815)</f>
        <v>1262</v>
      </c>
      <c r="J815" s="40">
        <v>2</v>
      </c>
      <c r="K815" s="40">
        <v>3</v>
      </c>
      <c r="L815" s="39">
        <v>42818</v>
      </c>
      <c r="M815" s="40">
        <v>4</v>
      </c>
    </row>
    <row r="816" spans="1:13">
      <c r="A816" s="37" t="s">
        <v>841</v>
      </c>
      <c r="B816" s="36">
        <v>42819</v>
      </c>
      <c r="C816" s="37" t="s">
        <v>16</v>
      </c>
      <c r="D816" s="37" t="s">
        <v>33</v>
      </c>
      <c r="E816" s="37" t="s">
        <v>14</v>
      </c>
      <c r="F816" s="37" t="s">
        <v>14</v>
      </c>
      <c r="G816" s="37">
        <v>17</v>
      </c>
      <c r="H816" s="38">
        <v>33.918324192556703</v>
      </c>
      <c r="I816" s="37">
        <f>HOUR(DAta!$H816)*60+MINUTE(DAta!$H816)</f>
        <v>1322</v>
      </c>
      <c r="J816" s="37">
        <v>1</v>
      </c>
      <c r="K816" s="37">
        <v>3</v>
      </c>
      <c r="L816" s="36">
        <v>42819</v>
      </c>
      <c r="M816" s="37">
        <v>4</v>
      </c>
    </row>
    <row r="817" spans="1:13">
      <c r="A817" s="40" t="s">
        <v>842</v>
      </c>
      <c r="B817" s="39">
        <v>42820</v>
      </c>
      <c r="C817" s="40" t="s">
        <v>12</v>
      </c>
      <c r="D817" s="40" t="s">
        <v>33</v>
      </c>
      <c r="E817" s="40" t="s">
        <v>14</v>
      </c>
      <c r="F817" s="40" t="s">
        <v>14</v>
      </c>
      <c r="G817" s="40">
        <v>60</v>
      </c>
      <c r="H817" s="41">
        <v>33.959990859223403</v>
      </c>
      <c r="I817" s="37">
        <f>HOUR(DAta!$H817)*60+MINUTE(DAta!$H817)</f>
        <v>1382</v>
      </c>
      <c r="J817" s="40">
        <v>4</v>
      </c>
      <c r="K817" s="40">
        <v>3</v>
      </c>
      <c r="L817" s="39">
        <v>42820</v>
      </c>
      <c r="M817" s="40">
        <v>4</v>
      </c>
    </row>
    <row r="818" spans="1:13">
      <c r="A818" s="37" t="s">
        <v>843</v>
      </c>
      <c r="B818" s="36">
        <v>42821</v>
      </c>
      <c r="C818" s="37" t="s">
        <v>32</v>
      </c>
      <c r="D818" s="37" t="s">
        <v>13</v>
      </c>
      <c r="E818" s="37" t="s">
        <v>14</v>
      </c>
      <c r="F818" s="37" t="s">
        <v>14</v>
      </c>
      <c r="G818" s="37">
        <v>76</v>
      </c>
      <c r="H818" s="38">
        <v>34.001657525890003</v>
      </c>
      <c r="I818" s="37">
        <f>HOUR(DAta!$H818)*60+MINUTE(DAta!$H818)</f>
        <v>2</v>
      </c>
      <c r="J818" s="37">
        <v>3</v>
      </c>
      <c r="K818" s="37">
        <v>3</v>
      </c>
      <c r="L818" s="36">
        <v>42821</v>
      </c>
      <c r="M818" s="37">
        <v>5</v>
      </c>
    </row>
    <row r="819" spans="1:13">
      <c r="A819" s="40" t="s">
        <v>844</v>
      </c>
      <c r="B819" s="39">
        <v>42822</v>
      </c>
      <c r="C819" s="40" t="s">
        <v>22</v>
      </c>
      <c r="D819" s="40" t="s">
        <v>13</v>
      </c>
      <c r="E819" s="40" t="s">
        <v>14</v>
      </c>
      <c r="F819" s="40" t="s">
        <v>14</v>
      </c>
      <c r="G819" s="40">
        <v>80</v>
      </c>
      <c r="H819" s="41">
        <v>34.043324192556703</v>
      </c>
      <c r="I819" s="37">
        <f>HOUR(DAta!$H819)*60+MINUTE(DAta!$H819)</f>
        <v>62</v>
      </c>
      <c r="J819" s="40">
        <v>4</v>
      </c>
      <c r="K819" s="40">
        <v>3</v>
      </c>
      <c r="L819" s="39">
        <v>42822</v>
      </c>
      <c r="M819" s="40">
        <v>5</v>
      </c>
    </row>
    <row r="820" spans="1:13">
      <c r="A820" s="37" t="s">
        <v>845</v>
      </c>
      <c r="B820" s="36">
        <v>42823</v>
      </c>
      <c r="C820" s="37" t="s">
        <v>22</v>
      </c>
      <c r="D820" s="37" t="s">
        <v>30</v>
      </c>
      <c r="E820" s="37" t="s">
        <v>14</v>
      </c>
      <c r="F820" s="37" t="s">
        <v>18</v>
      </c>
      <c r="G820" s="37">
        <v>20</v>
      </c>
      <c r="H820" s="38">
        <v>34.084990859223403</v>
      </c>
      <c r="I820" s="37">
        <f>HOUR(DAta!$H820)*60+MINUTE(DAta!$H820)</f>
        <v>122</v>
      </c>
      <c r="J820" s="37">
        <v>4</v>
      </c>
      <c r="K820" s="37">
        <v>3</v>
      </c>
      <c r="L820" s="36">
        <v>42823</v>
      </c>
      <c r="M820" s="37">
        <v>5</v>
      </c>
    </row>
    <row r="821" spans="1:13">
      <c r="A821" s="40" t="s">
        <v>846</v>
      </c>
      <c r="B821" s="39">
        <v>42824</v>
      </c>
      <c r="C821" s="40" t="s">
        <v>16</v>
      </c>
      <c r="D821" s="40" t="s">
        <v>30</v>
      </c>
      <c r="E821" s="40" t="s">
        <v>14</v>
      </c>
      <c r="F821" s="40" t="s">
        <v>14</v>
      </c>
      <c r="G821" s="40">
        <v>82</v>
      </c>
      <c r="H821" s="41">
        <v>34.126657525890003</v>
      </c>
      <c r="I821" s="37">
        <f>HOUR(DAta!$H821)*60+MINUTE(DAta!$H821)</f>
        <v>182</v>
      </c>
      <c r="J821" s="40">
        <v>3</v>
      </c>
      <c r="K821" s="40">
        <v>3</v>
      </c>
      <c r="L821" s="39">
        <v>42824</v>
      </c>
      <c r="M821" s="40">
        <v>5</v>
      </c>
    </row>
    <row r="822" spans="1:13">
      <c r="A822" s="37" t="s">
        <v>847</v>
      </c>
      <c r="B822" s="36">
        <v>42825</v>
      </c>
      <c r="C822" s="37" t="s">
        <v>20</v>
      </c>
      <c r="D822" s="37" t="s">
        <v>17</v>
      </c>
      <c r="E822" s="37" t="s">
        <v>14</v>
      </c>
      <c r="F822" s="37" t="s">
        <v>14</v>
      </c>
      <c r="G822" s="37">
        <v>33</v>
      </c>
      <c r="H822" s="38">
        <v>34.168324192556703</v>
      </c>
      <c r="I822" s="37">
        <f>HOUR(DAta!$H822)*60+MINUTE(DAta!$H822)</f>
        <v>242</v>
      </c>
      <c r="J822" s="37">
        <v>3</v>
      </c>
      <c r="K822" s="37">
        <v>3</v>
      </c>
      <c r="L822" s="36">
        <v>42825</v>
      </c>
      <c r="M822" s="37">
        <v>5</v>
      </c>
    </row>
    <row r="823" spans="1:13">
      <c r="A823" s="40" t="s">
        <v>848</v>
      </c>
      <c r="B823" s="39">
        <v>42826</v>
      </c>
      <c r="C823" s="40" t="s">
        <v>20</v>
      </c>
      <c r="D823" s="40" t="s">
        <v>30</v>
      </c>
      <c r="E823" s="40" t="s">
        <v>14</v>
      </c>
      <c r="F823" s="40" t="s">
        <v>14</v>
      </c>
      <c r="G823" s="40">
        <v>93</v>
      </c>
      <c r="H823" s="41">
        <v>34.209990859223403</v>
      </c>
      <c r="I823" s="37">
        <f>HOUR(DAta!$H823)*60+MINUTE(DAta!$H823)</f>
        <v>302</v>
      </c>
      <c r="J823" s="40">
        <v>3</v>
      </c>
      <c r="K823" s="40">
        <v>3</v>
      </c>
      <c r="L823" s="39">
        <v>42826</v>
      </c>
      <c r="M823" s="40">
        <v>5</v>
      </c>
    </row>
    <row r="824" spans="1:13">
      <c r="A824" s="37" t="s">
        <v>849</v>
      </c>
      <c r="B824" s="36">
        <v>42827</v>
      </c>
      <c r="C824" s="37" t="s">
        <v>12</v>
      </c>
      <c r="D824" s="37" t="s">
        <v>33</v>
      </c>
      <c r="E824" s="37" t="s">
        <v>14</v>
      </c>
      <c r="F824" s="37" t="s">
        <v>14</v>
      </c>
      <c r="G824" s="37">
        <v>29</v>
      </c>
      <c r="H824" s="38">
        <v>34.251657525890003</v>
      </c>
      <c r="I824" s="37">
        <f>HOUR(DAta!$H824)*60+MINUTE(DAta!$H824)</f>
        <v>362</v>
      </c>
      <c r="J824" s="37">
        <v>4</v>
      </c>
      <c r="K824" s="37">
        <v>3</v>
      </c>
      <c r="L824" s="36">
        <v>42827</v>
      </c>
      <c r="M824" s="37">
        <v>5</v>
      </c>
    </row>
    <row r="825" spans="1:13">
      <c r="A825" s="40" t="s">
        <v>850</v>
      </c>
      <c r="B825" s="39">
        <v>42828</v>
      </c>
      <c r="C825" s="40" t="s">
        <v>39</v>
      </c>
      <c r="D825" s="40" t="s">
        <v>30</v>
      </c>
      <c r="E825" s="40" t="s">
        <v>14</v>
      </c>
      <c r="F825" s="40" t="s">
        <v>14</v>
      </c>
      <c r="G825" s="40">
        <v>83</v>
      </c>
      <c r="H825" s="41">
        <v>34.293324192556703</v>
      </c>
      <c r="I825" s="37">
        <f>HOUR(DAta!$H825)*60+MINUTE(DAta!$H825)</f>
        <v>422</v>
      </c>
      <c r="J825" s="40">
        <v>4</v>
      </c>
      <c r="K825" s="40">
        <v>3</v>
      </c>
      <c r="L825" s="39">
        <v>42828</v>
      </c>
      <c r="M825" s="40">
        <v>5</v>
      </c>
    </row>
    <row r="826" spans="1:13">
      <c r="A826" s="37" t="s">
        <v>851</v>
      </c>
      <c r="B826" s="36">
        <v>42829</v>
      </c>
      <c r="C826" s="37" t="s">
        <v>20</v>
      </c>
      <c r="D826" s="37" t="s">
        <v>24</v>
      </c>
      <c r="E826" s="37" t="s">
        <v>14</v>
      </c>
      <c r="F826" s="37" t="s">
        <v>14</v>
      </c>
      <c r="G826" s="37">
        <v>113</v>
      </c>
      <c r="H826" s="38">
        <v>34.334990859223403</v>
      </c>
      <c r="I826" s="37">
        <f>HOUR(DAta!$H826)*60+MINUTE(DAta!$H826)</f>
        <v>482</v>
      </c>
      <c r="J826" s="37">
        <v>4</v>
      </c>
      <c r="K826" s="37">
        <v>3</v>
      </c>
      <c r="L826" s="36">
        <v>42829</v>
      </c>
      <c r="M826" s="37">
        <v>5</v>
      </c>
    </row>
    <row r="827" spans="1:13">
      <c r="A827" s="40" t="s">
        <v>852</v>
      </c>
      <c r="B827" s="39">
        <v>42830</v>
      </c>
      <c r="C827" s="40" t="s">
        <v>20</v>
      </c>
      <c r="D827" s="40" t="s">
        <v>30</v>
      </c>
      <c r="E827" s="40" t="s">
        <v>14</v>
      </c>
      <c r="F827" s="40" t="s">
        <v>14</v>
      </c>
      <c r="G827" s="40">
        <v>21</v>
      </c>
      <c r="H827" s="41">
        <v>34.376657525890003</v>
      </c>
      <c r="I827" s="37">
        <f>HOUR(DAta!$H827)*60+MINUTE(DAta!$H827)</f>
        <v>542</v>
      </c>
      <c r="J827" s="40">
        <v>4</v>
      </c>
      <c r="K827" s="40">
        <v>3</v>
      </c>
      <c r="L827" s="39">
        <v>42830</v>
      </c>
      <c r="M827" s="40">
        <v>5</v>
      </c>
    </row>
    <row r="828" spans="1:13">
      <c r="A828" s="37" t="s">
        <v>853</v>
      </c>
      <c r="B828" s="36">
        <v>42831</v>
      </c>
      <c r="C828" s="37" t="s">
        <v>16</v>
      </c>
      <c r="D828" s="37" t="s">
        <v>30</v>
      </c>
      <c r="E828" s="37" t="s">
        <v>14</v>
      </c>
      <c r="F828" s="37" t="s">
        <v>18</v>
      </c>
      <c r="G828" s="37">
        <v>82</v>
      </c>
      <c r="H828" s="38">
        <v>34.418324192556703</v>
      </c>
      <c r="I828" s="37">
        <f>HOUR(DAta!$H828)*60+MINUTE(DAta!$H828)</f>
        <v>602</v>
      </c>
      <c r="J828" s="37">
        <v>4</v>
      </c>
      <c r="K828" s="37">
        <v>3</v>
      </c>
      <c r="L828" s="36">
        <v>42831</v>
      </c>
      <c r="M828" s="37">
        <v>5</v>
      </c>
    </row>
    <row r="829" spans="1:13">
      <c r="A829" s="40" t="s">
        <v>854</v>
      </c>
      <c r="B829" s="39">
        <v>42832</v>
      </c>
      <c r="C829" s="40" t="s">
        <v>12</v>
      </c>
      <c r="D829" s="40" t="s">
        <v>33</v>
      </c>
      <c r="E829" s="40" t="s">
        <v>14</v>
      </c>
      <c r="F829" s="40" t="s">
        <v>14</v>
      </c>
      <c r="G829" s="40">
        <v>91</v>
      </c>
      <c r="H829" s="41">
        <v>34.459990859223403</v>
      </c>
      <c r="I829" s="37">
        <f>HOUR(DAta!$H829)*60+MINUTE(DAta!$H829)</f>
        <v>662</v>
      </c>
      <c r="J829" s="40">
        <v>3</v>
      </c>
      <c r="K829" s="40">
        <v>3</v>
      </c>
      <c r="L829" s="39">
        <v>42832</v>
      </c>
      <c r="M829" s="40">
        <v>5</v>
      </c>
    </row>
    <row r="830" spans="1:13">
      <c r="A830" s="37" t="s">
        <v>855</v>
      </c>
      <c r="B830" s="36">
        <v>42833</v>
      </c>
      <c r="C830" s="37" t="s">
        <v>48</v>
      </c>
      <c r="D830" s="37" t="s">
        <v>17</v>
      </c>
      <c r="E830" s="37" t="s">
        <v>14</v>
      </c>
      <c r="F830" s="37" t="s">
        <v>14</v>
      </c>
      <c r="G830" s="37">
        <v>111</v>
      </c>
      <c r="H830" s="38">
        <v>34.501657525890003</v>
      </c>
      <c r="I830" s="37">
        <f>HOUR(DAta!$H830)*60+MINUTE(DAta!$H830)</f>
        <v>722</v>
      </c>
      <c r="J830" s="37">
        <v>4</v>
      </c>
      <c r="K830" s="37">
        <v>3</v>
      </c>
      <c r="L830" s="36">
        <v>42833</v>
      </c>
      <c r="M830" s="37">
        <v>5</v>
      </c>
    </row>
    <row r="831" spans="1:13">
      <c r="A831" s="40" t="s">
        <v>856</v>
      </c>
      <c r="B831" s="39">
        <v>42834</v>
      </c>
      <c r="C831" s="40" t="s">
        <v>39</v>
      </c>
      <c r="D831" s="40" t="s">
        <v>30</v>
      </c>
      <c r="E831" s="40" t="s">
        <v>14</v>
      </c>
      <c r="F831" s="40" t="s">
        <v>14</v>
      </c>
      <c r="G831" s="40">
        <v>70</v>
      </c>
      <c r="H831" s="41">
        <v>34.543324192556703</v>
      </c>
      <c r="I831" s="37">
        <f>HOUR(DAta!$H831)*60+MINUTE(DAta!$H831)</f>
        <v>782</v>
      </c>
      <c r="J831" s="40">
        <v>4</v>
      </c>
      <c r="K831" s="40">
        <v>3</v>
      </c>
      <c r="L831" s="39">
        <v>42834</v>
      </c>
      <c r="M831" s="40">
        <v>5</v>
      </c>
    </row>
    <row r="832" spans="1:13">
      <c r="A832" s="37" t="s">
        <v>857</v>
      </c>
      <c r="B832" s="36">
        <v>42835</v>
      </c>
      <c r="C832" s="37" t="s">
        <v>48</v>
      </c>
      <c r="D832" s="37" t="s">
        <v>17</v>
      </c>
      <c r="E832" s="37" t="s">
        <v>18</v>
      </c>
      <c r="F832" s="37" t="s">
        <v>18</v>
      </c>
      <c r="G832" s="37" t="s">
        <v>26</v>
      </c>
      <c r="H832" s="38">
        <v>34.584990859223403</v>
      </c>
      <c r="I832" s="37">
        <f>HOUR(DAta!$H832)*60+MINUTE(DAta!$H832)</f>
        <v>842</v>
      </c>
      <c r="J832" s="37" t="s">
        <v>26</v>
      </c>
      <c r="K832" s="37">
        <v>3</v>
      </c>
      <c r="L832" s="36">
        <v>42835</v>
      </c>
      <c r="M832" s="37">
        <v>5</v>
      </c>
    </row>
    <row r="833" spans="1:13">
      <c r="A833" s="40" t="s">
        <v>858</v>
      </c>
      <c r="B833" s="39">
        <v>42836</v>
      </c>
      <c r="C833" s="40" t="s">
        <v>35</v>
      </c>
      <c r="D833" s="40" t="s">
        <v>33</v>
      </c>
      <c r="E833" s="40" t="s">
        <v>14</v>
      </c>
      <c r="F833" s="40" t="s">
        <v>14</v>
      </c>
      <c r="G833" s="40">
        <v>58</v>
      </c>
      <c r="H833" s="41">
        <v>34.626657525890003</v>
      </c>
      <c r="I833" s="37">
        <f>HOUR(DAta!$H833)*60+MINUTE(DAta!$H833)</f>
        <v>902</v>
      </c>
      <c r="J833" s="40">
        <v>4</v>
      </c>
      <c r="K833" s="40">
        <v>3</v>
      </c>
      <c r="L833" s="39">
        <v>42836</v>
      </c>
      <c r="M833" s="40">
        <v>5</v>
      </c>
    </row>
    <row r="834" spans="1:13">
      <c r="A834" s="37" t="s">
        <v>859</v>
      </c>
      <c r="B834" s="36">
        <v>42837</v>
      </c>
      <c r="C834" s="37" t="s">
        <v>32</v>
      </c>
      <c r="D834" s="37" t="s">
        <v>33</v>
      </c>
      <c r="E834" s="37" t="s">
        <v>14</v>
      </c>
      <c r="F834" s="37" t="s">
        <v>14</v>
      </c>
      <c r="G834" s="37">
        <v>10</v>
      </c>
      <c r="H834" s="38">
        <v>34.668324192556703</v>
      </c>
      <c r="I834" s="37">
        <f>HOUR(DAta!$H834)*60+MINUTE(DAta!$H834)</f>
        <v>962</v>
      </c>
      <c r="J834" s="37">
        <v>4</v>
      </c>
      <c r="K834" s="37">
        <v>3</v>
      </c>
      <c r="L834" s="36">
        <v>42837</v>
      </c>
      <c r="M834" s="37">
        <v>5</v>
      </c>
    </row>
    <row r="835" spans="1:13">
      <c r="A835" s="40" t="s">
        <v>860</v>
      </c>
      <c r="B835" s="39">
        <v>42838</v>
      </c>
      <c r="C835" s="40" t="s">
        <v>16</v>
      </c>
      <c r="D835" s="40" t="s">
        <v>24</v>
      </c>
      <c r="E835" s="40" t="s">
        <v>14</v>
      </c>
      <c r="F835" s="40" t="s">
        <v>14</v>
      </c>
      <c r="G835" s="40">
        <v>77</v>
      </c>
      <c r="H835" s="41">
        <v>34.709990859223403</v>
      </c>
      <c r="I835" s="37">
        <f>HOUR(DAta!$H835)*60+MINUTE(DAta!$H835)</f>
        <v>1022</v>
      </c>
      <c r="J835" s="40">
        <v>1</v>
      </c>
      <c r="K835" s="40">
        <v>3</v>
      </c>
      <c r="L835" s="39">
        <v>42838</v>
      </c>
      <c r="M835" s="40">
        <v>5</v>
      </c>
    </row>
    <row r="836" spans="1:13">
      <c r="A836" s="37" t="s">
        <v>861</v>
      </c>
      <c r="B836" s="36">
        <v>42839</v>
      </c>
      <c r="C836" s="37" t="s">
        <v>12</v>
      </c>
      <c r="D836" s="37" t="s">
        <v>33</v>
      </c>
      <c r="E836" s="37" t="s">
        <v>14</v>
      </c>
      <c r="F836" s="37" t="s">
        <v>14</v>
      </c>
      <c r="G836" s="37">
        <v>92</v>
      </c>
      <c r="H836" s="38">
        <v>34.751657525890003</v>
      </c>
      <c r="I836" s="37">
        <f>HOUR(DAta!$H836)*60+MINUTE(DAta!$H836)</f>
        <v>1082</v>
      </c>
      <c r="J836" s="37">
        <v>4</v>
      </c>
      <c r="K836" s="37">
        <v>3</v>
      </c>
      <c r="L836" s="36">
        <v>42839</v>
      </c>
      <c r="M836" s="37">
        <v>5</v>
      </c>
    </row>
    <row r="837" spans="1:13">
      <c r="A837" s="40" t="s">
        <v>862</v>
      </c>
      <c r="B837" s="39">
        <v>42840</v>
      </c>
      <c r="C837" s="40" t="s">
        <v>32</v>
      </c>
      <c r="D837" s="40" t="s">
        <v>30</v>
      </c>
      <c r="E837" s="40" t="s">
        <v>14</v>
      </c>
      <c r="F837" s="40" t="s">
        <v>14</v>
      </c>
      <c r="G837" s="40">
        <v>59</v>
      </c>
      <c r="H837" s="41">
        <v>34.793324192556703</v>
      </c>
      <c r="I837" s="37">
        <f>HOUR(DAta!$H837)*60+MINUTE(DAta!$H837)</f>
        <v>1142</v>
      </c>
      <c r="J837" s="40">
        <v>1</v>
      </c>
      <c r="K837" s="40">
        <v>3</v>
      </c>
      <c r="L837" s="39">
        <v>42840</v>
      </c>
      <c r="M837" s="40">
        <v>5</v>
      </c>
    </row>
    <row r="838" spans="1:13">
      <c r="A838" s="37" t="s">
        <v>863</v>
      </c>
      <c r="B838" s="36">
        <v>42841</v>
      </c>
      <c r="C838" s="37" t="s">
        <v>12</v>
      </c>
      <c r="D838" s="37" t="s">
        <v>30</v>
      </c>
      <c r="E838" s="37" t="s">
        <v>14</v>
      </c>
      <c r="F838" s="37" t="s">
        <v>14</v>
      </c>
      <c r="G838" s="37">
        <v>42</v>
      </c>
      <c r="H838" s="38">
        <v>34.834990859223403</v>
      </c>
      <c r="I838" s="37">
        <f>HOUR(DAta!$H838)*60+MINUTE(DAta!$H838)</f>
        <v>1202</v>
      </c>
      <c r="J838" s="37">
        <v>2</v>
      </c>
      <c r="K838" s="37">
        <v>3</v>
      </c>
      <c r="L838" s="36">
        <v>42841</v>
      </c>
      <c r="M838" s="37">
        <v>5</v>
      </c>
    </row>
    <row r="839" spans="1:13">
      <c r="A839" s="40" t="s">
        <v>864</v>
      </c>
      <c r="B839" s="39">
        <v>42842</v>
      </c>
      <c r="C839" s="40" t="s">
        <v>22</v>
      </c>
      <c r="D839" s="40" t="s">
        <v>24</v>
      </c>
      <c r="E839" s="40" t="s">
        <v>14</v>
      </c>
      <c r="F839" s="40" t="s">
        <v>14</v>
      </c>
      <c r="G839" s="40">
        <v>110</v>
      </c>
      <c r="H839" s="41">
        <v>34.876657525890003</v>
      </c>
      <c r="I839" s="37">
        <f>HOUR(DAta!$H839)*60+MINUTE(DAta!$H839)</f>
        <v>1262</v>
      </c>
      <c r="J839" s="40">
        <v>3</v>
      </c>
      <c r="K839" s="40">
        <v>3</v>
      </c>
      <c r="L839" s="39">
        <v>42842</v>
      </c>
      <c r="M839" s="40">
        <v>5</v>
      </c>
    </row>
    <row r="840" spans="1:13">
      <c r="A840" s="37" t="s">
        <v>865</v>
      </c>
      <c r="B840" s="36">
        <v>42843</v>
      </c>
      <c r="C840" s="37" t="s">
        <v>32</v>
      </c>
      <c r="D840" s="37" t="s">
        <v>13</v>
      </c>
      <c r="E840" s="37" t="s">
        <v>14</v>
      </c>
      <c r="F840" s="37" t="s">
        <v>14</v>
      </c>
      <c r="G840" s="37">
        <v>21</v>
      </c>
      <c r="H840" s="38">
        <v>34.918324192556703</v>
      </c>
      <c r="I840" s="37">
        <f>HOUR(DAta!$H840)*60+MINUTE(DAta!$H840)</f>
        <v>1322</v>
      </c>
      <c r="J840" s="37">
        <v>5</v>
      </c>
      <c r="K840" s="37">
        <v>3</v>
      </c>
      <c r="L840" s="36">
        <v>42843</v>
      </c>
      <c r="M840" s="37">
        <v>5</v>
      </c>
    </row>
    <row r="841" spans="1:13">
      <c r="A841" s="40" t="s">
        <v>866</v>
      </c>
      <c r="B841" s="39">
        <v>42844</v>
      </c>
      <c r="C841" s="40" t="s">
        <v>12</v>
      </c>
      <c r="D841" s="40" t="s">
        <v>24</v>
      </c>
      <c r="E841" s="40" t="s">
        <v>18</v>
      </c>
      <c r="F841" s="40" t="s">
        <v>18</v>
      </c>
      <c r="G841" s="40" t="s">
        <v>26</v>
      </c>
      <c r="H841" s="41">
        <v>34.959990859223403</v>
      </c>
      <c r="I841" s="37">
        <f>HOUR(DAta!$H841)*60+MINUTE(DAta!$H841)</f>
        <v>1382</v>
      </c>
      <c r="J841" s="40" t="s">
        <v>26</v>
      </c>
      <c r="K841" s="40">
        <v>3</v>
      </c>
      <c r="L841" s="39">
        <v>42844</v>
      </c>
      <c r="M841" s="40">
        <v>5</v>
      </c>
    </row>
    <row r="842" spans="1:13">
      <c r="A842" s="37" t="s">
        <v>867</v>
      </c>
      <c r="B842" s="36">
        <v>42845</v>
      </c>
      <c r="C842" s="37" t="s">
        <v>12</v>
      </c>
      <c r="D842" s="37" t="s">
        <v>17</v>
      </c>
      <c r="E842" s="37" t="s">
        <v>14</v>
      </c>
      <c r="F842" s="37" t="s">
        <v>18</v>
      </c>
      <c r="G842" s="37">
        <v>60</v>
      </c>
      <c r="H842" s="38">
        <v>35.001657525890003</v>
      </c>
      <c r="I842" s="37">
        <f>HOUR(DAta!$H842)*60+MINUTE(DAta!$H842)</f>
        <v>2</v>
      </c>
      <c r="J842" s="37">
        <v>4</v>
      </c>
      <c r="K842" s="37">
        <v>3</v>
      </c>
      <c r="L842" s="36">
        <v>42845</v>
      </c>
      <c r="M842" s="37">
        <v>5</v>
      </c>
    </row>
    <row r="843" spans="1:13">
      <c r="A843" s="40" t="s">
        <v>868</v>
      </c>
      <c r="B843" s="39">
        <v>42846</v>
      </c>
      <c r="C843" s="40" t="s">
        <v>22</v>
      </c>
      <c r="D843" s="40" t="s">
        <v>24</v>
      </c>
      <c r="E843" s="40" t="s">
        <v>14</v>
      </c>
      <c r="F843" s="40" t="s">
        <v>14</v>
      </c>
      <c r="G843" s="40">
        <v>93</v>
      </c>
      <c r="H843" s="41">
        <v>35.043324192556703</v>
      </c>
      <c r="I843" s="37">
        <f>HOUR(DAta!$H843)*60+MINUTE(DAta!$H843)</f>
        <v>62</v>
      </c>
      <c r="J843" s="40">
        <v>2</v>
      </c>
      <c r="K843" s="40">
        <v>3</v>
      </c>
      <c r="L843" s="39">
        <v>42846</v>
      </c>
      <c r="M843" s="40">
        <v>5</v>
      </c>
    </row>
    <row r="844" spans="1:13">
      <c r="A844" s="37" t="s">
        <v>869</v>
      </c>
      <c r="B844" s="36">
        <v>42847</v>
      </c>
      <c r="C844" s="37" t="s">
        <v>22</v>
      </c>
      <c r="D844" s="37" t="s">
        <v>13</v>
      </c>
      <c r="E844" s="37" t="s">
        <v>18</v>
      </c>
      <c r="F844" s="37" t="s">
        <v>18</v>
      </c>
      <c r="G844" s="37" t="s">
        <v>26</v>
      </c>
      <c r="H844" s="38">
        <v>35.084990859223403</v>
      </c>
      <c r="I844" s="37">
        <f>HOUR(DAta!$H844)*60+MINUTE(DAta!$H844)</f>
        <v>122</v>
      </c>
      <c r="J844" s="37" t="s">
        <v>26</v>
      </c>
      <c r="K844" s="37">
        <v>3</v>
      </c>
      <c r="L844" s="36">
        <v>42847</v>
      </c>
      <c r="M844" s="37">
        <v>5</v>
      </c>
    </row>
    <row r="845" spans="1:13">
      <c r="A845" s="40" t="s">
        <v>870</v>
      </c>
      <c r="B845" s="39">
        <v>42848</v>
      </c>
      <c r="C845" s="40" t="s">
        <v>12</v>
      </c>
      <c r="D845" s="40" t="s">
        <v>33</v>
      </c>
      <c r="E845" s="40" t="s">
        <v>14</v>
      </c>
      <c r="F845" s="40" t="s">
        <v>14</v>
      </c>
      <c r="G845" s="40">
        <v>79</v>
      </c>
      <c r="H845" s="41">
        <v>35.126657525890003</v>
      </c>
      <c r="I845" s="37">
        <f>HOUR(DAta!$H845)*60+MINUTE(DAta!$H845)</f>
        <v>182</v>
      </c>
      <c r="J845" s="40">
        <v>3</v>
      </c>
      <c r="K845" s="40">
        <v>3</v>
      </c>
      <c r="L845" s="39">
        <v>42848</v>
      </c>
      <c r="M845" s="40">
        <v>5</v>
      </c>
    </row>
    <row r="846" spans="1:13">
      <c r="A846" s="37" t="s">
        <v>871</v>
      </c>
      <c r="B846" s="36">
        <v>42849</v>
      </c>
      <c r="C846" s="37" t="s">
        <v>12</v>
      </c>
      <c r="D846" s="37" t="s">
        <v>17</v>
      </c>
      <c r="E846" s="37" t="s">
        <v>14</v>
      </c>
      <c r="F846" s="37" t="s">
        <v>14</v>
      </c>
      <c r="G846" s="37">
        <v>21</v>
      </c>
      <c r="H846" s="38">
        <v>35.168324192556703</v>
      </c>
      <c r="I846" s="37">
        <f>HOUR(DAta!$H846)*60+MINUTE(DAta!$H846)</f>
        <v>242</v>
      </c>
      <c r="J846" s="37">
        <v>5</v>
      </c>
      <c r="K846" s="37">
        <v>3</v>
      </c>
      <c r="L846" s="36">
        <v>42849</v>
      </c>
      <c r="M846" s="37">
        <v>5</v>
      </c>
    </row>
    <row r="847" spans="1:13">
      <c r="A847" s="40" t="s">
        <v>872</v>
      </c>
      <c r="B847" s="39">
        <v>42850</v>
      </c>
      <c r="C847" s="40" t="s">
        <v>20</v>
      </c>
      <c r="D847" s="40" t="s">
        <v>13</v>
      </c>
      <c r="E847" s="40" t="s">
        <v>14</v>
      </c>
      <c r="F847" s="40" t="s">
        <v>14</v>
      </c>
      <c r="G847" s="40">
        <v>102</v>
      </c>
      <c r="H847" s="41">
        <v>35.209990859223403</v>
      </c>
      <c r="I847" s="37">
        <f>HOUR(DAta!$H847)*60+MINUTE(DAta!$H847)</f>
        <v>302</v>
      </c>
      <c r="J847" s="40">
        <v>5</v>
      </c>
      <c r="K847" s="40">
        <v>3</v>
      </c>
      <c r="L847" s="39">
        <v>42850</v>
      </c>
      <c r="M847" s="40">
        <v>5</v>
      </c>
    </row>
    <row r="848" spans="1:13">
      <c r="A848" s="37" t="s">
        <v>873</v>
      </c>
      <c r="B848" s="36">
        <v>42851</v>
      </c>
      <c r="C848" s="37" t="s">
        <v>35</v>
      </c>
      <c r="D848" s="37" t="s">
        <v>24</v>
      </c>
      <c r="E848" s="37" t="s">
        <v>14</v>
      </c>
      <c r="F848" s="37" t="s">
        <v>18</v>
      </c>
      <c r="G848" s="37">
        <v>10</v>
      </c>
      <c r="H848" s="38">
        <v>35.251657525890003</v>
      </c>
      <c r="I848" s="37">
        <f>HOUR(DAta!$H848)*60+MINUTE(DAta!$H848)</f>
        <v>362</v>
      </c>
      <c r="J848" s="37">
        <v>5</v>
      </c>
      <c r="K848" s="37">
        <v>3</v>
      </c>
      <c r="L848" s="36">
        <v>42851</v>
      </c>
      <c r="M848" s="37">
        <v>5</v>
      </c>
    </row>
    <row r="849" spans="1:13">
      <c r="A849" s="40" t="s">
        <v>874</v>
      </c>
      <c r="B849" s="39">
        <v>42852</v>
      </c>
      <c r="C849" s="40" t="s">
        <v>20</v>
      </c>
      <c r="D849" s="40" t="s">
        <v>17</v>
      </c>
      <c r="E849" s="40" t="s">
        <v>14</v>
      </c>
      <c r="F849" s="40" t="s">
        <v>14</v>
      </c>
      <c r="G849" s="40">
        <v>117</v>
      </c>
      <c r="H849" s="41">
        <v>35.293324192556703</v>
      </c>
      <c r="I849" s="37">
        <f>HOUR(DAta!$H849)*60+MINUTE(DAta!$H849)</f>
        <v>422</v>
      </c>
      <c r="J849" s="40">
        <v>4</v>
      </c>
      <c r="K849" s="40">
        <v>3</v>
      </c>
      <c r="L849" s="39">
        <v>42852</v>
      </c>
      <c r="M849" s="40">
        <v>5</v>
      </c>
    </row>
    <row r="850" spans="1:13">
      <c r="A850" s="37" t="s">
        <v>875</v>
      </c>
      <c r="B850" s="36">
        <v>42853</v>
      </c>
      <c r="C850" s="37" t="s">
        <v>16</v>
      </c>
      <c r="D850" s="37" t="s">
        <v>13</v>
      </c>
      <c r="E850" s="37" t="s">
        <v>14</v>
      </c>
      <c r="F850" s="37" t="s">
        <v>14</v>
      </c>
      <c r="G850" s="37">
        <v>45</v>
      </c>
      <c r="H850" s="38">
        <v>35.334990859223403</v>
      </c>
      <c r="I850" s="37">
        <f>HOUR(DAta!$H850)*60+MINUTE(DAta!$H850)</f>
        <v>482</v>
      </c>
      <c r="J850" s="37">
        <v>3</v>
      </c>
      <c r="K850" s="37">
        <v>3</v>
      </c>
      <c r="L850" s="36">
        <v>42853</v>
      </c>
      <c r="M850" s="37">
        <v>5</v>
      </c>
    </row>
    <row r="851" spans="1:13">
      <c r="A851" s="40" t="s">
        <v>876</v>
      </c>
      <c r="B851" s="39">
        <v>42854</v>
      </c>
      <c r="C851" s="40" t="s">
        <v>22</v>
      </c>
      <c r="D851" s="40" t="s">
        <v>30</v>
      </c>
      <c r="E851" s="40" t="s">
        <v>14</v>
      </c>
      <c r="F851" s="40" t="s">
        <v>18</v>
      </c>
      <c r="G851" s="40">
        <v>50</v>
      </c>
      <c r="H851" s="41">
        <v>35.376657525890003</v>
      </c>
      <c r="I851" s="37">
        <f>HOUR(DAta!$H851)*60+MINUTE(DAta!$H851)</f>
        <v>542</v>
      </c>
      <c r="J851" s="40">
        <v>3</v>
      </c>
      <c r="K851" s="40">
        <v>3</v>
      </c>
      <c r="L851" s="39">
        <v>42854</v>
      </c>
      <c r="M851" s="40">
        <v>5</v>
      </c>
    </row>
    <row r="852" spans="1:13">
      <c r="A852" s="37" t="s">
        <v>877</v>
      </c>
      <c r="B852" s="36">
        <v>42855</v>
      </c>
      <c r="C852" s="37" t="s">
        <v>16</v>
      </c>
      <c r="D852" s="37" t="s">
        <v>30</v>
      </c>
      <c r="E852" s="37" t="s">
        <v>14</v>
      </c>
      <c r="F852" s="37" t="s">
        <v>14</v>
      </c>
      <c r="G852" s="37">
        <v>42</v>
      </c>
      <c r="H852" s="38">
        <v>35.418324192556703</v>
      </c>
      <c r="I852" s="37">
        <f>HOUR(DAta!$H852)*60+MINUTE(DAta!$H852)</f>
        <v>602</v>
      </c>
      <c r="J852" s="37">
        <v>3</v>
      </c>
      <c r="K852" s="37">
        <v>3</v>
      </c>
      <c r="L852" s="36">
        <v>42855</v>
      </c>
      <c r="M852" s="37">
        <v>5</v>
      </c>
    </row>
    <row r="853" spans="1:13">
      <c r="A853" s="40" t="s">
        <v>878</v>
      </c>
      <c r="B853" s="39">
        <v>42856</v>
      </c>
      <c r="C853" s="40" t="s">
        <v>32</v>
      </c>
      <c r="D853" s="40" t="s">
        <v>13</v>
      </c>
      <c r="E853" s="40" t="s">
        <v>14</v>
      </c>
      <c r="F853" s="40" t="s">
        <v>14</v>
      </c>
      <c r="G853" s="40">
        <v>86</v>
      </c>
      <c r="H853" s="41">
        <v>35.459990859223403</v>
      </c>
      <c r="I853" s="37">
        <f>HOUR(DAta!$H853)*60+MINUTE(DAta!$H853)</f>
        <v>662</v>
      </c>
      <c r="J853" s="40">
        <v>3</v>
      </c>
      <c r="K853" s="40">
        <v>3</v>
      </c>
      <c r="L853" s="39">
        <v>42856</v>
      </c>
      <c r="M853" s="40">
        <v>5</v>
      </c>
    </row>
    <row r="854" spans="1:13">
      <c r="A854" s="37" t="s">
        <v>879</v>
      </c>
      <c r="B854" s="36">
        <v>42857</v>
      </c>
      <c r="C854" s="37" t="s">
        <v>32</v>
      </c>
      <c r="D854" s="37" t="s">
        <v>13</v>
      </c>
      <c r="E854" s="37" t="s">
        <v>14</v>
      </c>
      <c r="F854" s="37" t="s">
        <v>14</v>
      </c>
      <c r="G854" s="37">
        <v>92</v>
      </c>
      <c r="H854" s="38">
        <v>35.501657525890003</v>
      </c>
      <c r="I854" s="37">
        <f>HOUR(DAta!$H854)*60+MINUTE(DAta!$H854)</f>
        <v>722</v>
      </c>
      <c r="J854" s="37">
        <v>5</v>
      </c>
      <c r="K854" s="37">
        <v>3</v>
      </c>
      <c r="L854" s="36">
        <v>42857</v>
      </c>
      <c r="M854" s="37">
        <v>5</v>
      </c>
    </row>
    <row r="855" spans="1:13">
      <c r="A855" s="40" t="s">
        <v>880</v>
      </c>
      <c r="B855" s="39">
        <v>42858</v>
      </c>
      <c r="C855" s="40" t="s">
        <v>12</v>
      </c>
      <c r="D855" s="40" t="s">
        <v>33</v>
      </c>
      <c r="E855" s="40" t="s">
        <v>14</v>
      </c>
      <c r="F855" s="40" t="s">
        <v>14</v>
      </c>
      <c r="G855" s="40">
        <v>54</v>
      </c>
      <c r="H855" s="41">
        <v>35.543324192556703</v>
      </c>
      <c r="I855" s="37">
        <f>HOUR(DAta!$H855)*60+MINUTE(DAta!$H855)</f>
        <v>782</v>
      </c>
      <c r="J855" s="40">
        <v>5</v>
      </c>
      <c r="K855" s="40">
        <v>3</v>
      </c>
      <c r="L855" s="39">
        <v>42858</v>
      </c>
      <c r="M855" s="40">
        <v>5</v>
      </c>
    </row>
    <row r="856" spans="1:13">
      <c r="A856" s="37" t="s">
        <v>881</v>
      </c>
      <c r="B856" s="36">
        <v>42859</v>
      </c>
      <c r="C856" s="37" t="s">
        <v>48</v>
      </c>
      <c r="D856" s="37" t="s">
        <v>33</v>
      </c>
      <c r="E856" s="37" t="s">
        <v>14</v>
      </c>
      <c r="F856" s="37" t="s">
        <v>14</v>
      </c>
      <c r="G856" s="37">
        <v>76</v>
      </c>
      <c r="H856" s="38">
        <v>35.584990859223403</v>
      </c>
      <c r="I856" s="37">
        <f>HOUR(DAta!$H856)*60+MINUTE(DAta!$H856)</f>
        <v>842</v>
      </c>
      <c r="J856" s="37">
        <v>3</v>
      </c>
      <c r="K856" s="37">
        <v>3</v>
      </c>
      <c r="L856" s="36">
        <v>42859</v>
      </c>
      <c r="M856" s="37">
        <v>5</v>
      </c>
    </row>
    <row r="857" spans="1:13">
      <c r="A857" s="40" t="s">
        <v>882</v>
      </c>
      <c r="B857" s="39">
        <v>42860</v>
      </c>
      <c r="C857" s="40" t="s">
        <v>22</v>
      </c>
      <c r="D857" s="40" t="s">
        <v>30</v>
      </c>
      <c r="E857" s="40" t="s">
        <v>14</v>
      </c>
      <c r="F857" s="40" t="s">
        <v>14</v>
      </c>
      <c r="G857" s="40">
        <v>49</v>
      </c>
      <c r="H857" s="41">
        <v>35.626657525890003</v>
      </c>
      <c r="I857" s="37">
        <f>HOUR(DAta!$H857)*60+MINUTE(DAta!$H857)</f>
        <v>902</v>
      </c>
      <c r="J857" s="40">
        <v>5</v>
      </c>
      <c r="K857" s="40">
        <v>3</v>
      </c>
      <c r="L857" s="39">
        <v>42860</v>
      </c>
      <c r="M857" s="40">
        <v>5</v>
      </c>
    </row>
    <row r="858" spans="1:13">
      <c r="A858" s="37" t="s">
        <v>883</v>
      </c>
      <c r="B858" s="36">
        <v>42861</v>
      </c>
      <c r="C858" s="37" t="s">
        <v>35</v>
      </c>
      <c r="D858" s="37" t="s">
        <v>13</v>
      </c>
      <c r="E858" s="37" t="s">
        <v>14</v>
      </c>
      <c r="F858" s="37" t="s">
        <v>14</v>
      </c>
      <c r="G858" s="37">
        <v>13</v>
      </c>
      <c r="H858" s="38">
        <v>35.668324192556703</v>
      </c>
      <c r="I858" s="37">
        <f>HOUR(DAta!$H858)*60+MINUTE(DAta!$H858)</f>
        <v>962</v>
      </c>
      <c r="J858" s="37">
        <v>3</v>
      </c>
      <c r="K858" s="37">
        <v>3</v>
      </c>
      <c r="L858" s="36">
        <v>42861</v>
      </c>
      <c r="M858" s="37">
        <v>5</v>
      </c>
    </row>
    <row r="859" spans="1:13">
      <c r="A859" s="40" t="s">
        <v>884</v>
      </c>
      <c r="B859" s="39">
        <v>42862</v>
      </c>
      <c r="C859" s="40" t="s">
        <v>16</v>
      </c>
      <c r="D859" s="40" t="s">
        <v>24</v>
      </c>
      <c r="E859" s="40" t="s">
        <v>18</v>
      </c>
      <c r="F859" s="40" t="s">
        <v>18</v>
      </c>
      <c r="G859" s="40" t="s">
        <v>26</v>
      </c>
      <c r="H859" s="41">
        <v>35.709990859223403</v>
      </c>
      <c r="I859" s="37">
        <f>HOUR(DAta!$H859)*60+MINUTE(DAta!$H859)</f>
        <v>1022</v>
      </c>
      <c r="J859" s="40" t="s">
        <v>26</v>
      </c>
      <c r="K859" s="40">
        <v>3</v>
      </c>
      <c r="L859" s="39">
        <v>42862</v>
      </c>
      <c r="M859" s="40">
        <v>5</v>
      </c>
    </row>
    <row r="860" spans="1:13">
      <c r="A860" s="37" t="s">
        <v>885</v>
      </c>
      <c r="B860" s="36">
        <v>42863</v>
      </c>
      <c r="C860" s="37" t="s">
        <v>16</v>
      </c>
      <c r="D860" s="37" t="s">
        <v>33</v>
      </c>
      <c r="E860" s="37" t="s">
        <v>14</v>
      </c>
      <c r="F860" s="37" t="s">
        <v>14</v>
      </c>
      <c r="G860" s="37">
        <v>24</v>
      </c>
      <c r="H860" s="38">
        <v>35.751657525890003</v>
      </c>
      <c r="I860" s="37">
        <f>HOUR(DAta!$H860)*60+MINUTE(DAta!$H860)</f>
        <v>1082</v>
      </c>
      <c r="J860" s="37">
        <v>5</v>
      </c>
      <c r="K860" s="37">
        <v>3</v>
      </c>
      <c r="L860" s="36">
        <v>42863</v>
      </c>
      <c r="M860" s="37">
        <v>5</v>
      </c>
    </row>
    <row r="861" spans="1:13">
      <c r="A861" s="40" t="s">
        <v>886</v>
      </c>
      <c r="B861" s="39">
        <v>42864</v>
      </c>
      <c r="C861" s="40" t="s">
        <v>16</v>
      </c>
      <c r="D861" s="40" t="s">
        <v>33</v>
      </c>
      <c r="E861" s="40" t="s">
        <v>14</v>
      </c>
      <c r="F861" s="40" t="s">
        <v>14</v>
      </c>
      <c r="G861" s="40">
        <v>71</v>
      </c>
      <c r="H861" s="41">
        <v>35.793324192556703</v>
      </c>
      <c r="I861" s="37">
        <f>HOUR(DAta!$H861)*60+MINUTE(DAta!$H861)</f>
        <v>1142</v>
      </c>
      <c r="J861" s="40">
        <v>3</v>
      </c>
      <c r="K861" s="40">
        <v>3</v>
      </c>
      <c r="L861" s="39">
        <v>42864</v>
      </c>
      <c r="M861" s="40">
        <v>5</v>
      </c>
    </row>
    <row r="862" spans="1:13">
      <c r="A862" s="37" t="s">
        <v>887</v>
      </c>
      <c r="B862" s="36">
        <v>42865</v>
      </c>
      <c r="C862" s="37" t="s">
        <v>20</v>
      </c>
      <c r="D862" s="37" t="s">
        <v>30</v>
      </c>
      <c r="E862" s="37" t="s">
        <v>14</v>
      </c>
      <c r="F862" s="37" t="s">
        <v>14</v>
      </c>
      <c r="G862" s="37">
        <v>42</v>
      </c>
      <c r="H862" s="38">
        <v>35.834990859223403</v>
      </c>
      <c r="I862" s="37">
        <f>HOUR(DAta!$H862)*60+MINUTE(DAta!$H862)</f>
        <v>1202</v>
      </c>
      <c r="J862" s="37">
        <v>3</v>
      </c>
      <c r="K862" s="37">
        <v>3</v>
      </c>
      <c r="L862" s="36">
        <v>42865</v>
      </c>
      <c r="M862" s="37">
        <v>5</v>
      </c>
    </row>
    <row r="863" spans="1:13">
      <c r="A863" s="40" t="s">
        <v>888</v>
      </c>
      <c r="B863" s="39">
        <v>42866</v>
      </c>
      <c r="C863" s="40" t="s">
        <v>16</v>
      </c>
      <c r="D863" s="40" t="s">
        <v>33</v>
      </c>
      <c r="E863" s="40" t="s">
        <v>14</v>
      </c>
      <c r="F863" s="40" t="s">
        <v>14</v>
      </c>
      <c r="G863" s="40">
        <v>63</v>
      </c>
      <c r="H863" s="41">
        <v>35.876657525890003</v>
      </c>
      <c r="I863" s="37">
        <f>HOUR(DAta!$H863)*60+MINUTE(DAta!$H863)</f>
        <v>1262</v>
      </c>
      <c r="J863" s="40">
        <v>1</v>
      </c>
      <c r="K863" s="40">
        <v>3</v>
      </c>
      <c r="L863" s="39">
        <v>42866</v>
      </c>
      <c r="M863" s="40">
        <v>5</v>
      </c>
    </row>
    <row r="864" spans="1:13">
      <c r="A864" s="37" t="s">
        <v>889</v>
      </c>
      <c r="B864" s="36">
        <v>42867</v>
      </c>
      <c r="C864" s="37" t="s">
        <v>16</v>
      </c>
      <c r="D864" s="37" t="s">
        <v>17</v>
      </c>
      <c r="E864" s="37" t="s">
        <v>14</v>
      </c>
      <c r="F864" s="37" t="s">
        <v>18</v>
      </c>
      <c r="G864" s="37">
        <v>19</v>
      </c>
      <c r="H864" s="38">
        <v>35.918324192556703</v>
      </c>
      <c r="I864" s="37">
        <f>HOUR(DAta!$H864)*60+MINUTE(DAta!$H864)</f>
        <v>1322</v>
      </c>
      <c r="J864" s="37">
        <v>5</v>
      </c>
      <c r="K864" s="37">
        <v>3</v>
      </c>
      <c r="L864" s="36">
        <v>42867</v>
      </c>
      <c r="M864" s="37">
        <v>6</v>
      </c>
    </row>
    <row r="865" spans="1:13">
      <c r="A865" s="40" t="s">
        <v>890</v>
      </c>
      <c r="B865" s="39">
        <v>42868</v>
      </c>
      <c r="C865" s="40" t="s">
        <v>48</v>
      </c>
      <c r="D865" s="40" t="s">
        <v>33</v>
      </c>
      <c r="E865" s="40" t="s">
        <v>14</v>
      </c>
      <c r="F865" s="40" t="s">
        <v>14</v>
      </c>
      <c r="G865" s="40">
        <v>107</v>
      </c>
      <c r="H865" s="41">
        <v>35.959990859223403</v>
      </c>
      <c r="I865" s="37">
        <f>HOUR(DAta!$H865)*60+MINUTE(DAta!$H865)</f>
        <v>1382</v>
      </c>
      <c r="J865" s="40">
        <v>1</v>
      </c>
      <c r="K865" s="40">
        <v>3</v>
      </c>
      <c r="L865" s="39">
        <v>42868</v>
      </c>
      <c r="M865" s="40">
        <v>6</v>
      </c>
    </row>
    <row r="866" spans="1:13">
      <c r="A866" s="37" t="s">
        <v>891</v>
      </c>
      <c r="B866" s="36">
        <v>42869</v>
      </c>
      <c r="C866" s="37" t="s">
        <v>48</v>
      </c>
      <c r="D866" s="37" t="s">
        <v>17</v>
      </c>
      <c r="E866" s="37" t="s">
        <v>18</v>
      </c>
      <c r="F866" s="37" t="s">
        <v>18</v>
      </c>
      <c r="G866" s="37" t="s">
        <v>26</v>
      </c>
      <c r="H866" s="38">
        <v>36.001657525890003</v>
      </c>
      <c r="I866" s="37">
        <f>HOUR(DAta!$H866)*60+MINUTE(DAta!$H866)</f>
        <v>2</v>
      </c>
      <c r="J866" s="37" t="s">
        <v>26</v>
      </c>
      <c r="K866" s="37">
        <v>3</v>
      </c>
      <c r="L866" s="36">
        <v>42869</v>
      </c>
      <c r="M866" s="37">
        <v>6</v>
      </c>
    </row>
    <row r="867" spans="1:13">
      <c r="A867" s="40" t="s">
        <v>892</v>
      </c>
      <c r="B867" s="39">
        <v>42870</v>
      </c>
      <c r="C867" s="40" t="s">
        <v>39</v>
      </c>
      <c r="D867" s="40" t="s">
        <v>30</v>
      </c>
      <c r="E867" s="40" t="s">
        <v>14</v>
      </c>
      <c r="F867" s="40" t="s">
        <v>14</v>
      </c>
      <c r="G867" s="40">
        <v>85</v>
      </c>
      <c r="H867" s="41">
        <v>36.043324192556703</v>
      </c>
      <c r="I867" s="37">
        <f>HOUR(DAta!$H867)*60+MINUTE(DAta!$H867)</f>
        <v>62</v>
      </c>
      <c r="J867" s="40">
        <v>4</v>
      </c>
      <c r="K867" s="40">
        <v>3</v>
      </c>
      <c r="L867" s="39">
        <v>42870</v>
      </c>
      <c r="M867" s="40">
        <v>6</v>
      </c>
    </row>
    <row r="868" spans="1:13">
      <c r="A868" s="37" t="s">
        <v>893</v>
      </c>
      <c r="B868" s="36">
        <v>42871</v>
      </c>
      <c r="C868" s="37" t="s">
        <v>12</v>
      </c>
      <c r="D868" s="37" t="s">
        <v>17</v>
      </c>
      <c r="E868" s="37" t="s">
        <v>14</v>
      </c>
      <c r="F868" s="37" t="s">
        <v>14</v>
      </c>
      <c r="G868" s="37">
        <v>15</v>
      </c>
      <c r="H868" s="38">
        <v>36.084990859223403</v>
      </c>
      <c r="I868" s="37">
        <f>HOUR(DAta!$H868)*60+MINUTE(DAta!$H868)</f>
        <v>122</v>
      </c>
      <c r="J868" s="37">
        <v>2</v>
      </c>
      <c r="K868" s="37">
        <v>3</v>
      </c>
      <c r="L868" s="36">
        <v>42871</v>
      </c>
      <c r="M868" s="37">
        <v>6</v>
      </c>
    </row>
    <row r="869" spans="1:13">
      <c r="A869" s="40" t="s">
        <v>894</v>
      </c>
      <c r="B869" s="39">
        <v>42872</v>
      </c>
      <c r="C869" s="40" t="s">
        <v>16</v>
      </c>
      <c r="D869" s="40" t="s">
        <v>17</v>
      </c>
      <c r="E869" s="40" t="s">
        <v>14</v>
      </c>
      <c r="F869" s="40" t="s">
        <v>14</v>
      </c>
      <c r="G869" s="40">
        <v>111</v>
      </c>
      <c r="H869" s="41">
        <v>36.126657525890003</v>
      </c>
      <c r="I869" s="37">
        <f>HOUR(DAta!$H869)*60+MINUTE(DAta!$H869)</f>
        <v>182</v>
      </c>
      <c r="J869" s="40">
        <v>5</v>
      </c>
      <c r="K869" s="40">
        <v>3</v>
      </c>
      <c r="L869" s="39">
        <v>42872</v>
      </c>
      <c r="M869" s="40">
        <v>6</v>
      </c>
    </row>
    <row r="870" spans="1:13">
      <c r="A870" s="37" t="s">
        <v>895</v>
      </c>
      <c r="B870" s="36">
        <v>42873</v>
      </c>
      <c r="C870" s="37" t="s">
        <v>12</v>
      </c>
      <c r="D870" s="37" t="s">
        <v>13</v>
      </c>
      <c r="E870" s="37" t="s">
        <v>14</v>
      </c>
      <c r="F870" s="37" t="s">
        <v>14</v>
      </c>
      <c r="G870" s="37">
        <v>23</v>
      </c>
      <c r="H870" s="38">
        <v>36.168324192556703</v>
      </c>
      <c r="I870" s="37">
        <f>HOUR(DAta!$H870)*60+MINUTE(DAta!$H870)</f>
        <v>242</v>
      </c>
      <c r="J870" s="37">
        <v>4</v>
      </c>
      <c r="K870" s="37">
        <v>3</v>
      </c>
      <c r="L870" s="36">
        <v>42873</v>
      </c>
      <c r="M870" s="37">
        <v>6</v>
      </c>
    </row>
    <row r="871" spans="1:13">
      <c r="A871" s="40" t="s">
        <v>896</v>
      </c>
      <c r="B871" s="39">
        <v>42874</v>
      </c>
      <c r="C871" s="40" t="s">
        <v>48</v>
      </c>
      <c r="D871" s="40" t="s">
        <v>24</v>
      </c>
      <c r="E871" s="40" t="s">
        <v>14</v>
      </c>
      <c r="F871" s="40" t="s">
        <v>14</v>
      </c>
      <c r="G871" s="40">
        <v>115</v>
      </c>
      <c r="H871" s="41">
        <v>36.209990859223403</v>
      </c>
      <c r="I871" s="37">
        <f>HOUR(DAta!$H871)*60+MINUTE(DAta!$H871)</f>
        <v>302</v>
      </c>
      <c r="J871" s="40">
        <v>3</v>
      </c>
      <c r="K871" s="40">
        <v>3</v>
      </c>
      <c r="L871" s="39">
        <v>42874</v>
      </c>
      <c r="M871" s="40">
        <v>6</v>
      </c>
    </row>
    <row r="872" spans="1:13">
      <c r="A872" s="37" t="s">
        <v>897</v>
      </c>
      <c r="B872" s="36">
        <v>42875</v>
      </c>
      <c r="C872" s="37" t="s">
        <v>32</v>
      </c>
      <c r="D872" s="37" t="s">
        <v>17</v>
      </c>
      <c r="E872" s="37" t="s">
        <v>14</v>
      </c>
      <c r="F872" s="37" t="s">
        <v>14</v>
      </c>
      <c r="G872" s="37">
        <v>83</v>
      </c>
      <c r="H872" s="38">
        <v>36.251657525890003</v>
      </c>
      <c r="I872" s="37">
        <f>HOUR(DAta!$H872)*60+MINUTE(DAta!$H872)</f>
        <v>362</v>
      </c>
      <c r="J872" s="37">
        <v>3</v>
      </c>
      <c r="K872" s="37">
        <v>3</v>
      </c>
      <c r="L872" s="36">
        <v>42875</v>
      </c>
      <c r="M872" s="37">
        <v>6</v>
      </c>
    </row>
    <row r="873" spans="1:13">
      <c r="A873" s="40" t="s">
        <v>898</v>
      </c>
      <c r="B873" s="39">
        <v>42876</v>
      </c>
      <c r="C873" s="40" t="s">
        <v>22</v>
      </c>
      <c r="D873" s="40" t="s">
        <v>30</v>
      </c>
      <c r="E873" s="40" t="s">
        <v>18</v>
      </c>
      <c r="F873" s="40" t="s">
        <v>18</v>
      </c>
      <c r="G873" s="40" t="s">
        <v>26</v>
      </c>
      <c r="H873" s="41">
        <v>36.293324192556703</v>
      </c>
      <c r="I873" s="37">
        <f>HOUR(DAta!$H873)*60+MINUTE(DAta!$H873)</f>
        <v>422</v>
      </c>
      <c r="J873" s="40" t="s">
        <v>26</v>
      </c>
      <c r="K873" s="40">
        <v>3</v>
      </c>
      <c r="L873" s="39">
        <v>42876</v>
      </c>
      <c r="M873" s="40">
        <v>6</v>
      </c>
    </row>
    <row r="874" spans="1:13">
      <c r="A874" s="37" t="s">
        <v>899</v>
      </c>
      <c r="B874" s="36">
        <v>42877</v>
      </c>
      <c r="C874" s="37" t="s">
        <v>16</v>
      </c>
      <c r="D874" s="37" t="s">
        <v>33</v>
      </c>
      <c r="E874" s="37" t="s">
        <v>18</v>
      </c>
      <c r="F874" s="37" t="s">
        <v>18</v>
      </c>
      <c r="G874" s="37" t="s">
        <v>26</v>
      </c>
      <c r="H874" s="38">
        <v>36.334990859223403</v>
      </c>
      <c r="I874" s="37">
        <f>HOUR(DAta!$H874)*60+MINUTE(DAta!$H874)</f>
        <v>482</v>
      </c>
      <c r="J874" s="37" t="s">
        <v>26</v>
      </c>
      <c r="K874" s="37">
        <v>3</v>
      </c>
      <c r="L874" s="36">
        <v>42877</v>
      </c>
      <c r="M874" s="37">
        <v>6</v>
      </c>
    </row>
    <row r="875" spans="1:13">
      <c r="A875" s="40" t="s">
        <v>900</v>
      </c>
      <c r="B875" s="39">
        <v>42878</v>
      </c>
      <c r="C875" s="40" t="s">
        <v>22</v>
      </c>
      <c r="D875" s="40" t="s">
        <v>17</v>
      </c>
      <c r="E875" s="40" t="s">
        <v>14</v>
      </c>
      <c r="F875" s="40" t="s">
        <v>14</v>
      </c>
      <c r="G875" s="40">
        <v>50</v>
      </c>
      <c r="H875" s="41">
        <v>36.376657525890003</v>
      </c>
      <c r="I875" s="37">
        <f>HOUR(DAta!$H875)*60+MINUTE(DAta!$H875)</f>
        <v>542</v>
      </c>
      <c r="J875" s="40">
        <v>3</v>
      </c>
      <c r="K875" s="40">
        <v>3</v>
      </c>
      <c r="L875" s="39">
        <v>42878</v>
      </c>
      <c r="M875" s="40">
        <v>6</v>
      </c>
    </row>
    <row r="876" spans="1:13">
      <c r="A876" s="37" t="s">
        <v>901</v>
      </c>
      <c r="B876" s="36">
        <v>42879</v>
      </c>
      <c r="C876" s="37" t="s">
        <v>16</v>
      </c>
      <c r="D876" s="37" t="s">
        <v>24</v>
      </c>
      <c r="E876" s="37" t="s">
        <v>14</v>
      </c>
      <c r="F876" s="37" t="s">
        <v>14</v>
      </c>
      <c r="G876" s="37">
        <v>19</v>
      </c>
      <c r="H876" s="38">
        <v>36.418324192556703</v>
      </c>
      <c r="I876" s="37">
        <f>HOUR(DAta!$H876)*60+MINUTE(DAta!$H876)</f>
        <v>602</v>
      </c>
      <c r="J876" s="37">
        <v>3</v>
      </c>
      <c r="K876" s="37">
        <v>3</v>
      </c>
      <c r="L876" s="36">
        <v>42879</v>
      </c>
      <c r="M876" s="37">
        <v>6</v>
      </c>
    </row>
    <row r="877" spans="1:13">
      <c r="A877" s="40" t="s">
        <v>902</v>
      </c>
      <c r="B877" s="39">
        <v>42880</v>
      </c>
      <c r="C877" s="40" t="s">
        <v>12</v>
      </c>
      <c r="D877" s="40" t="s">
        <v>13</v>
      </c>
      <c r="E877" s="40" t="s">
        <v>14</v>
      </c>
      <c r="F877" s="40" t="s">
        <v>18</v>
      </c>
      <c r="G877" s="40">
        <v>107</v>
      </c>
      <c r="H877" s="41">
        <v>36.459990859223403</v>
      </c>
      <c r="I877" s="37">
        <f>HOUR(DAta!$H877)*60+MINUTE(DAta!$H877)</f>
        <v>662</v>
      </c>
      <c r="J877" s="40">
        <v>4</v>
      </c>
      <c r="K877" s="40">
        <v>3</v>
      </c>
      <c r="L877" s="39">
        <v>42880</v>
      </c>
      <c r="M877" s="40">
        <v>6</v>
      </c>
    </row>
    <row r="878" spans="1:13">
      <c r="A878" s="37" t="s">
        <v>903</v>
      </c>
      <c r="B878" s="36">
        <v>42881</v>
      </c>
      <c r="C878" s="37" t="s">
        <v>35</v>
      </c>
      <c r="D878" s="37" t="s">
        <v>30</v>
      </c>
      <c r="E878" s="37" t="s">
        <v>14</v>
      </c>
      <c r="F878" s="37" t="s">
        <v>18</v>
      </c>
      <c r="G878" s="37">
        <v>121</v>
      </c>
      <c r="H878" s="38">
        <v>36.501657525890003</v>
      </c>
      <c r="I878" s="37">
        <f>HOUR(DAta!$H878)*60+MINUTE(DAta!$H878)</f>
        <v>722</v>
      </c>
      <c r="J878" s="37">
        <v>3</v>
      </c>
      <c r="K878" s="37">
        <v>3</v>
      </c>
      <c r="L878" s="36">
        <v>42881</v>
      </c>
      <c r="M878" s="37">
        <v>6</v>
      </c>
    </row>
    <row r="879" spans="1:13">
      <c r="A879" s="40" t="s">
        <v>904</v>
      </c>
      <c r="B879" s="39">
        <v>42882</v>
      </c>
      <c r="C879" s="40" t="s">
        <v>48</v>
      </c>
      <c r="D879" s="40" t="s">
        <v>24</v>
      </c>
      <c r="E879" s="40" t="s">
        <v>14</v>
      </c>
      <c r="F879" s="40" t="s">
        <v>14</v>
      </c>
      <c r="G879" s="40">
        <v>55</v>
      </c>
      <c r="H879" s="41">
        <v>36.543324192556703</v>
      </c>
      <c r="I879" s="37">
        <f>HOUR(DAta!$H879)*60+MINUTE(DAta!$H879)</f>
        <v>782</v>
      </c>
      <c r="J879" s="40">
        <v>3</v>
      </c>
      <c r="K879" s="40">
        <v>3</v>
      </c>
      <c r="L879" s="39">
        <v>42882</v>
      </c>
      <c r="M879" s="40">
        <v>6</v>
      </c>
    </row>
    <row r="880" spans="1:13">
      <c r="A880" s="37" t="s">
        <v>905</v>
      </c>
      <c r="B880" s="36">
        <v>42883</v>
      </c>
      <c r="C880" s="37" t="s">
        <v>16</v>
      </c>
      <c r="D880" s="37" t="s">
        <v>33</v>
      </c>
      <c r="E880" s="37" t="s">
        <v>14</v>
      </c>
      <c r="F880" s="37" t="s">
        <v>14</v>
      </c>
      <c r="G880" s="37">
        <v>92</v>
      </c>
      <c r="H880" s="38">
        <v>36.584990859223403</v>
      </c>
      <c r="I880" s="37">
        <f>HOUR(DAta!$H880)*60+MINUTE(DAta!$H880)</f>
        <v>842</v>
      </c>
      <c r="J880" s="37">
        <v>2</v>
      </c>
      <c r="K880" s="37">
        <v>3</v>
      </c>
      <c r="L880" s="36">
        <v>42883</v>
      </c>
      <c r="M880" s="37">
        <v>6</v>
      </c>
    </row>
    <row r="881" spans="1:13">
      <c r="A881" s="40" t="s">
        <v>906</v>
      </c>
      <c r="B881" s="39">
        <v>42884</v>
      </c>
      <c r="C881" s="40" t="s">
        <v>20</v>
      </c>
      <c r="D881" s="40" t="s">
        <v>30</v>
      </c>
      <c r="E881" s="40" t="s">
        <v>14</v>
      </c>
      <c r="F881" s="40" t="s">
        <v>18</v>
      </c>
      <c r="G881" s="40">
        <v>24</v>
      </c>
      <c r="H881" s="41">
        <v>36.626657525890003</v>
      </c>
      <c r="I881" s="37">
        <f>HOUR(DAta!$H881)*60+MINUTE(DAta!$H881)</f>
        <v>902</v>
      </c>
      <c r="J881" s="40">
        <v>3</v>
      </c>
      <c r="K881" s="40">
        <v>3</v>
      </c>
      <c r="L881" s="39">
        <v>42884</v>
      </c>
      <c r="M881" s="40">
        <v>6</v>
      </c>
    </row>
    <row r="882" spans="1:13">
      <c r="A882" s="37" t="s">
        <v>907</v>
      </c>
      <c r="B882" s="36">
        <v>42885</v>
      </c>
      <c r="C882" s="37" t="s">
        <v>39</v>
      </c>
      <c r="D882" s="37" t="s">
        <v>17</v>
      </c>
      <c r="E882" s="37" t="s">
        <v>18</v>
      </c>
      <c r="F882" s="37" t="s">
        <v>18</v>
      </c>
      <c r="G882" s="37" t="s">
        <v>26</v>
      </c>
      <c r="H882" s="38">
        <v>36.668324192556703</v>
      </c>
      <c r="I882" s="37">
        <f>HOUR(DAta!$H882)*60+MINUTE(DAta!$H882)</f>
        <v>962</v>
      </c>
      <c r="J882" s="37" t="s">
        <v>26</v>
      </c>
      <c r="K882" s="37">
        <v>3</v>
      </c>
      <c r="L882" s="36">
        <v>42885</v>
      </c>
      <c r="M882" s="37">
        <v>6</v>
      </c>
    </row>
    <row r="883" spans="1:13">
      <c r="A883" s="40" t="s">
        <v>908</v>
      </c>
      <c r="B883" s="39">
        <v>42886</v>
      </c>
      <c r="C883" s="40" t="s">
        <v>32</v>
      </c>
      <c r="D883" s="40" t="s">
        <v>33</v>
      </c>
      <c r="E883" s="40" t="s">
        <v>14</v>
      </c>
      <c r="F883" s="40" t="s">
        <v>14</v>
      </c>
      <c r="G883" s="40">
        <v>58</v>
      </c>
      <c r="H883" s="41">
        <v>36.709990859223403</v>
      </c>
      <c r="I883" s="37">
        <f>HOUR(DAta!$H883)*60+MINUTE(DAta!$H883)</f>
        <v>1022</v>
      </c>
      <c r="J883" s="40">
        <v>5</v>
      </c>
      <c r="K883" s="40">
        <v>3</v>
      </c>
      <c r="L883" s="39">
        <v>42886</v>
      </c>
      <c r="M883" s="40">
        <v>6</v>
      </c>
    </row>
    <row r="884" spans="1:13">
      <c r="A884" s="37" t="s">
        <v>909</v>
      </c>
      <c r="B884" s="36">
        <v>42887</v>
      </c>
      <c r="C884" s="37" t="s">
        <v>48</v>
      </c>
      <c r="D884" s="37" t="s">
        <v>17</v>
      </c>
      <c r="E884" s="37" t="s">
        <v>18</v>
      </c>
      <c r="F884" s="37" t="s">
        <v>18</v>
      </c>
      <c r="G884" s="37" t="s">
        <v>26</v>
      </c>
      <c r="H884" s="38">
        <v>36.751657525890003</v>
      </c>
      <c r="I884" s="37">
        <f>HOUR(DAta!$H884)*60+MINUTE(DAta!$H884)</f>
        <v>1082</v>
      </c>
      <c r="J884" s="37" t="s">
        <v>26</v>
      </c>
      <c r="K884" s="37">
        <v>3</v>
      </c>
      <c r="L884" s="36">
        <v>42887</v>
      </c>
      <c r="M884" s="37">
        <v>6</v>
      </c>
    </row>
    <row r="885" spans="1:13">
      <c r="A885" s="40" t="s">
        <v>910</v>
      </c>
      <c r="B885" s="39">
        <v>42888</v>
      </c>
      <c r="C885" s="40" t="s">
        <v>20</v>
      </c>
      <c r="D885" s="40" t="s">
        <v>24</v>
      </c>
      <c r="E885" s="40" t="s">
        <v>18</v>
      </c>
      <c r="F885" s="40" t="s">
        <v>18</v>
      </c>
      <c r="G885" s="40" t="s">
        <v>26</v>
      </c>
      <c r="H885" s="41">
        <v>36.793324192556703</v>
      </c>
      <c r="I885" s="37">
        <f>HOUR(DAta!$H885)*60+MINUTE(DAta!$H885)</f>
        <v>1142</v>
      </c>
      <c r="J885" s="40" t="s">
        <v>26</v>
      </c>
      <c r="K885" s="40">
        <v>3</v>
      </c>
      <c r="L885" s="39">
        <v>42888</v>
      </c>
      <c r="M885" s="40">
        <v>6</v>
      </c>
    </row>
    <row r="886" spans="1:13">
      <c r="A886" s="37" t="s">
        <v>911</v>
      </c>
      <c r="B886" s="36">
        <v>42889</v>
      </c>
      <c r="C886" s="37" t="s">
        <v>22</v>
      </c>
      <c r="D886" s="37" t="s">
        <v>33</v>
      </c>
      <c r="E886" s="37" t="s">
        <v>14</v>
      </c>
      <c r="F886" s="37" t="s">
        <v>14</v>
      </c>
      <c r="G886" s="37">
        <v>28</v>
      </c>
      <c r="H886" s="38">
        <v>36.834990859223403</v>
      </c>
      <c r="I886" s="37">
        <f>HOUR(DAta!$H886)*60+MINUTE(DAta!$H886)</f>
        <v>1202</v>
      </c>
      <c r="J886" s="37">
        <v>4</v>
      </c>
      <c r="K886" s="37">
        <v>3</v>
      </c>
      <c r="L886" s="36">
        <v>42889</v>
      </c>
      <c r="M886" s="37">
        <v>6</v>
      </c>
    </row>
    <row r="887" spans="1:13">
      <c r="A887" s="40" t="s">
        <v>912</v>
      </c>
      <c r="B887" s="39">
        <v>42890</v>
      </c>
      <c r="C887" s="40" t="s">
        <v>35</v>
      </c>
      <c r="D887" s="40" t="s">
        <v>17</v>
      </c>
      <c r="E887" s="40" t="s">
        <v>14</v>
      </c>
      <c r="F887" s="40" t="s">
        <v>14</v>
      </c>
      <c r="G887" s="40">
        <v>30</v>
      </c>
      <c r="H887" s="41">
        <v>36.876657525890003</v>
      </c>
      <c r="I887" s="37">
        <f>HOUR(DAta!$H887)*60+MINUTE(DAta!$H887)</f>
        <v>1262</v>
      </c>
      <c r="J887" s="40">
        <v>4</v>
      </c>
      <c r="K887" s="40">
        <v>3</v>
      </c>
      <c r="L887" s="39">
        <v>42890</v>
      </c>
      <c r="M887" s="40">
        <v>6</v>
      </c>
    </row>
    <row r="888" spans="1:13">
      <c r="A888" s="37" t="s">
        <v>913</v>
      </c>
      <c r="B888" s="36">
        <v>42891</v>
      </c>
      <c r="C888" s="37" t="s">
        <v>22</v>
      </c>
      <c r="D888" s="37" t="s">
        <v>30</v>
      </c>
      <c r="E888" s="37" t="s">
        <v>14</v>
      </c>
      <c r="F888" s="37" t="s">
        <v>14</v>
      </c>
      <c r="G888" s="37">
        <v>84</v>
      </c>
      <c r="H888" s="38">
        <v>36.918324192556703</v>
      </c>
      <c r="I888" s="37">
        <f>HOUR(DAta!$H888)*60+MINUTE(DAta!$H888)</f>
        <v>1322</v>
      </c>
      <c r="J888" s="37">
        <v>3</v>
      </c>
      <c r="K888" s="37">
        <v>3</v>
      </c>
      <c r="L888" s="36">
        <v>42891</v>
      </c>
      <c r="M888" s="37">
        <v>6</v>
      </c>
    </row>
    <row r="889" spans="1:13">
      <c r="A889" s="40" t="s">
        <v>914</v>
      </c>
      <c r="B889" s="39">
        <v>42892</v>
      </c>
      <c r="C889" s="40" t="s">
        <v>32</v>
      </c>
      <c r="D889" s="40" t="s">
        <v>17</v>
      </c>
      <c r="E889" s="40" t="s">
        <v>14</v>
      </c>
      <c r="F889" s="40" t="s">
        <v>14</v>
      </c>
      <c r="G889" s="40">
        <v>78</v>
      </c>
      <c r="H889" s="41">
        <v>36.959990859223403</v>
      </c>
      <c r="I889" s="37">
        <f>HOUR(DAta!$H889)*60+MINUTE(DAta!$H889)</f>
        <v>1382</v>
      </c>
      <c r="J889" s="40">
        <v>2</v>
      </c>
      <c r="K889" s="40">
        <v>3</v>
      </c>
      <c r="L889" s="39">
        <v>42892</v>
      </c>
      <c r="M889" s="40">
        <v>6</v>
      </c>
    </row>
    <row r="890" spans="1:13">
      <c r="A890" s="37" t="s">
        <v>915</v>
      </c>
      <c r="B890" s="36">
        <v>42893</v>
      </c>
      <c r="C890" s="37" t="s">
        <v>32</v>
      </c>
      <c r="D890" s="37" t="s">
        <v>30</v>
      </c>
      <c r="E890" s="37" t="s">
        <v>14</v>
      </c>
      <c r="F890" s="37" t="s">
        <v>14</v>
      </c>
      <c r="G890" s="37">
        <v>122</v>
      </c>
      <c r="H890" s="38">
        <v>37.001657525890003</v>
      </c>
      <c r="I890" s="37">
        <f>HOUR(DAta!$H890)*60+MINUTE(DAta!$H890)</f>
        <v>2</v>
      </c>
      <c r="J890" s="37">
        <v>3</v>
      </c>
      <c r="K890" s="37">
        <v>3</v>
      </c>
      <c r="L890" s="36">
        <v>42893</v>
      </c>
      <c r="M890" s="37">
        <v>6</v>
      </c>
    </row>
    <row r="891" spans="1:13">
      <c r="A891" s="40" t="s">
        <v>916</v>
      </c>
      <c r="B891" s="39">
        <v>42894</v>
      </c>
      <c r="C891" s="40" t="s">
        <v>12</v>
      </c>
      <c r="D891" s="40" t="s">
        <v>13</v>
      </c>
      <c r="E891" s="40" t="s">
        <v>14</v>
      </c>
      <c r="F891" s="40" t="s">
        <v>14</v>
      </c>
      <c r="G891" s="40">
        <v>26</v>
      </c>
      <c r="H891" s="41">
        <v>37.043324192556703</v>
      </c>
      <c r="I891" s="37">
        <f>HOUR(DAta!$H891)*60+MINUTE(DAta!$H891)</f>
        <v>62</v>
      </c>
      <c r="J891" s="40">
        <v>1</v>
      </c>
      <c r="K891" s="40">
        <v>3</v>
      </c>
      <c r="L891" s="39">
        <v>42894</v>
      </c>
      <c r="M891" s="40">
        <v>6</v>
      </c>
    </row>
    <row r="892" spans="1:13">
      <c r="A892" s="37" t="s">
        <v>917</v>
      </c>
      <c r="B892" s="36">
        <v>42895</v>
      </c>
      <c r="C892" s="37" t="s">
        <v>32</v>
      </c>
      <c r="D892" s="37" t="s">
        <v>17</v>
      </c>
      <c r="E892" s="37" t="s">
        <v>14</v>
      </c>
      <c r="F892" s="37" t="s">
        <v>14</v>
      </c>
      <c r="G892" s="37">
        <v>95</v>
      </c>
      <c r="H892" s="38">
        <v>37.084990859223403</v>
      </c>
      <c r="I892" s="37">
        <f>HOUR(DAta!$H892)*60+MINUTE(DAta!$H892)</f>
        <v>122</v>
      </c>
      <c r="J892" s="37">
        <v>3</v>
      </c>
      <c r="K892" s="37">
        <v>3</v>
      </c>
      <c r="L892" s="36">
        <v>42895</v>
      </c>
      <c r="M892" s="37">
        <v>6</v>
      </c>
    </row>
    <row r="893" spans="1:13">
      <c r="A893" s="40" t="s">
        <v>918</v>
      </c>
      <c r="B893" s="39">
        <v>42896</v>
      </c>
      <c r="C893" s="40" t="s">
        <v>20</v>
      </c>
      <c r="D893" s="40" t="s">
        <v>17</v>
      </c>
      <c r="E893" s="40" t="s">
        <v>14</v>
      </c>
      <c r="F893" s="40" t="s">
        <v>14</v>
      </c>
      <c r="G893" s="40">
        <v>45</v>
      </c>
      <c r="H893" s="41">
        <v>37.126657525890003</v>
      </c>
      <c r="I893" s="37">
        <f>HOUR(DAta!$H893)*60+MINUTE(DAta!$H893)</f>
        <v>182</v>
      </c>
      <c r="J893" s="40">
        <v>4</v>
      </c>
      <c r="K893" s="40">
        <v>3</v>
      </c>
      <c r="L893" s="39">
        <v>42896</v>
      </c>
      <c r="M893" s="40">
        <v>6</v>
      </c>
    </row>
    <row r="894" spans="1:13">
      <c r="A894" s="37" t="s">
        <v>919</v>
      </c>
      <c r="B894" s="36">
        <v>42897</v>
      </c>
      <c r="C894" s="37" t="s">
        <v>12</v>
      </c>
      <c r="D894" s="37" t="s">
        <v>17</v>
      </c>
      <c r="E894" s="37" t="s">
        <v>18</v>
      </c>
      <c r="F894" s="37" t="s">
        <v>18</v>
      </c>
      <c r="G894" s="37" t="s">
        <v>26</v>
      </c>
      <c r="H894" s="38">
        <v>37.168324192556703</v>
      </c>
      <c r="I894" s="37">
        <f>HOUR(DAta!$H894)*60+MINUTE(DAta!$H894)</f>
        <v>242</v>
      </c>
      <c r="J894" s="37" t="s">
        <v>26</v>
      </c>
      <c r="K894" s="37">
        <v>3</v>
      </c>
      <c r="L894" s="36">
        <v>42897</v>
      </c>
      <c r="M894" s="37">
        <v>6</v>
      </c>
    </row>
    <row r="895" spans="1:13">
      <c r="A895" s="40" t="s">
        <v>920</v>
      </c>
      <c r="B895" s="39">
        <v>42898</v>
      </c>
      <c r="C895" s="40" t="s">
        <v>12</v>
      </c>
      <c r="D895" s="40" t="s">
        <v>13</v>
      </c>
      <c r="E895" s="40" t="s">
        <v>18</v>
      </c>
      <c r="F895" s="40" t="s">
        <v>18</v>
      </c>
      <c r="G895" s="40" t="s">
        <v>26</v>
      </c>
      <c r="H895" s="41">
        <v>37.209990859223403</v>
      </c>
      <c r="I895" s="37">
        <f>HOUR(DAta!$H895)*60+MINUTE(DAta!$H895)</f>
        <v>302</v>
      </c>
      <c r="J895" s="40" t="s">
        <v>26</v>
      </c>
      <c r="K895" s="40">
        <v>3</v>
      </c>
      <c r="L895" s="39">
        <v>42898</v>
      </c>
      <c r="M895" s="40">
        <v>6</v>
      </c>
    </row>
    <row r="896" spans="1:13">
      <c r="A896" s="37" t="s">
        <v>921</v>
      </c>
      <c r="B896" s="36">
        <v>42899</v>
      </c>
      <c r="C896" s="37" t="s">
        <v>48</v>
      </c>
      <c r="D896" s="37" t="s">
        <v>33</v>
      </c>
      <c r="E896" s="37" t="s">
        <v>14</v>
      </c>
      <c r="F896" s="37" t="s">
        <v>18</v>
      </c>
      <c r="G896" s="37">
        <v>76</v>
      </c>
      <c r="H896" s="38">
        <v>37.251657525890003</v>
      </c>
      <c r="I896" s="37">
        <f>HOUR(DAta!$H896)*60+MINUTE(DAta!$H896)</f>
        <v>362</v>
      </c>
      <c r="J896" s="37">
        <v>3</v>
      </c>
      <c r="K896" s="37">
        <v>3</v>
      </c>
      <c r="L896" s="36">
        <v>42899</v>
      </c>
      <c r="M896" s="37">
        <v>6</v>
      </c>
    </row>
    <row r="897" spans="1:13">
      <c r="A897" s="40" t="s">
        <v>922</v>
      </c>
      <c r="B897" s="39">
        <v>42900</v>
      </c>
      <c r="C897" s="40" t="s">
        <v>39</v>
      </c>
      <c r="D897" s="40" t="s">
        <v>33</v>
      </c>
      <c r="E897" s="40" t="s">
        <v>14</v>
      </c>
      <c r="F897" s="40" t="s">
        <v>18</v>
      </c>
      <c r="G897" s="40">
        <v>97</v>
      </c>
      <c r="H897" s="41">
        <v>37.293324192556703</v>
      </c>
      <c r="I897" s="37">
        <f>HOUR(DAta!$H897)*60+MINUTE(DAta!$H897)</f>
        <v>422</v>
      </c>
      <c r="J897" s="40">
        <v>4</v>
      </c>
      <c r="K897" s="40">
        <v>3</v>
      </c>
      <c r="L897" s="39">
        <v>42900</v>
      </c>
      <c r="M897" s="40">
        <v>6</v>
      </c>
    </row>
    <row r="898" spans="1:13">
      <c r="A898" s="37" t="s">
        <v>923</v>
      </c>
      <c r="B898" s="36">
        <v>42901</v>
      </c>
      <c r="C898" s="37" t="s">
        <v>20</v>
      </c>
      <c r="D898" s="37" t="s">
        <v>17</v>
      </c>
      <c r="E898" s="37" t="s">
        <v>18</v>
      </c>
      <c r="F898" s="37" t="s">
        <v>18</v>
      </c>
      <c r="G898" s="37" t="s">
        <v>26</v>
      </c>
      <c r="H898" s="38">
        <v>37.334990859223403</v>
      </c>
      <c r="I898" s="37">
        <f>HOUR(DAta!$H898)*60+MINUTE(DAta!$H898)</f>
        <v>482</v>
      </c>
      <c r="J898" s="37" t="s">
        <v>26</v>
      </c>
      <c r="K898" s="37">
        <v>3</v>
      </c>
      <c r="L898" s="36">
        <v>42901</v>
      </c>
      <c r="M898" s="37">
        <v>6</v>
      </c>
    </row>
    <row r="899" spans="1:13">
      <c r="A899" s="40" t="s">
        <v>924</v>
      </c>
      <c r="B899" s="39">
        <v>42902</v>
      </c>
      <c r="C899" s="40" t="s">
        <v>20</v>
      </c>
      <c r="D899" s="40" t="s">
        <v>13</v>
      </c>
      <c r="E899" s="40" t="s">
        <v>14</v>
      </c>
      <c r="F899" s="40" t="s">
        <v>14</v>
      </c>
      <c r="G899" s="40">
        <v>22</v>
      </c>
      <c r="H899" s="41">
        <v>37.376657525890003</v>
      </c>
      <c r="I899" s="37">
        <f>HOUR(DAta!$H899)*60+MINUTE(DAta!$H899)</f>
        <v>542</v>
      </c>
      <c r="J899" s="40">
        <v>3</v>
      </c>
      <c r="K899" s="40">
        <v>3</v>
      </c>
      <c r="L899" s="39">
        <v>42902</v>
      </c>
      <c r="M899" s="40">
        <v>6</v>
      </c>
    </row>
    <row r="900" spans="1:13">
      <c r="A900" s="37" t="s">
        <v>925</v>
      </c>
      <c r="B900" s="36">
        <v>42903</v>
      </c>
      <c r="C900" s="37" t="s">
        <v>16</v>
      </c>
      <c r="D900" s="37" t="s">
        <v>33</v>
      </c>
      <c r="E900" s="37" t="s">
        <v>14</v>
      </c>
      <c r="F900" s="37" t="s">
        <v>18</v>
      </c>
      <c r="G900" s="37">
        <v>55</v>
      </c>
      <c r="H900" s="38">
        <v>37.418324192556703</v>
      </c>
      <c r="I900" s="37">
        <f>HOUR(DAta!$H900)*60+MINUTE(DAta!$H900)</f>
        <v>602</v>
      </c>
      <c r="J900" s="37">
        <v>3</v>
      </c>
      <c r="K900" s="37">
        <v>3</v>
      </c>
      <c r="L900" s="36">
        <v>42903</v>
      </c>
      <c r="M900" s="37">
        <v>6</v>
      </c>
    </row>
    <row r="901" spans="1:13">
      <c r="A901" s="40" t="s">
        <v>926</v>
      </c>
      <c r="B901" s="39">
        <v>42904</v>
      </c>
      <c r="C901" s="40" t="s">
        <v>35</v>
      </c>
      <c r="D901" s="40" t="s">
        <v>24</v>
      </c>
      <c r="E901" s="40" t="s">
        <v>14</v>
      </c>
      <c r="F901" s="40" t="s">
        <v>18</v>
      </c>
      <c r="G901" s="40">
        <v>64</v>
      </c>
      <c r="H901" s="41">
        <v>37.459990859223403</v>
      </c>
      <c r="I901" s="37">
        <f>HOUR(DAta!$H901)*60+MINUTE(DAta!$H901)</f>
        <v>662</v>
      </c>
      <c r="J901" s="40">
        <v>4</v>
      </c>
      <c r="K901" s="40">
        <v>3</v>
      </c>
      <c r="L901" s="39">
        <v>42904</v>
      </c>
      <c r="M901" s="40">
        <v>6</v>
      </c>
    </row>
    <row r="902" spans="1:13">
      <c r="A902" s="37" t="s">
        <v>927</v>
      </c>
      <c r="B902" s="36">
        <v>42905</v>
      </c>
      <c r="C902" s="37" t="s">
        <v>22</v>
      </c>
      <c r="D902" s="37" t="s">
        <v>33</v>
      </c>
      <c r="E902" s="37" t="s">
        <v>14</v>
      </c>
      <c r="F902" s="37" t="s">
        <v>14</v>
      </c>
      <c r="G902" s="37">
        <v>87</v>
      </c>
      <c r="H902" s="38">
        <v>37.501657525890003</v>
      </c>
      <c r="I902" s="37">
        <f>HOUR(DAta!$H902)*60+MINUTE(DAta!$H902)</f>
        <v>722</v>
      </c>
      <c r="J902" s="37">
        <v>3</v>
      </c>
      <c r="K902" s="37">
        <v>3</v>
      </c>
      <c r="L902" s="36">
        <v>42905</v>
      </c>
      <c r="M902" s="37">
        <v>6</v>
      </c>
    </row>
    <row r="903" spans="1:13">
      <c r="A903" s="40" t="s">
        <v>928</v>
      </c>
      <c r="B903" s="39">
        <v>42906</v>
      </c>
      <c r="C903" s="40" t="s">
        <v>20</v>
      </c>
      <c r="D903" s="40" t="s">
        <v>17</v>
      </c>
      <c r="E903" s="40" t="s">
        <v>18</v>
      </c>
      <c r="F903" s="40" t="s">
        <v>18</v>
      </c>
      <c r="G903" s="40" t="s">
        <v>26</v>
      </c>
      <c r="H903" s="41">
        <v>37.543324192556703</v>
      </c>
      <c r="I903" s="37">
        <f>HOUR(DAta!$H903)*60+MINUTE(DAta!$H903)</f>
        <v>782</v>
      </c>
      <c r="J903" s="40" t="s">
        <v>26</v>
      </c>
      <c r="K903" s="40">
        <v>3</v>
      </c>
      <c r="L903" s="39">
        <v>42906</v>
      </c>
      <c r="M903" s="40">
        <v>6</v>
      </c>
    </row>
    <row r="904" spans="1:13">
      <c r="A904" s="37" t="s">
        <v>929</v>
      </c>
      <c r="B904" s="36">
        <v>42907</v>
      </c>
      <c r="C904" s="37" t="s">
        <v>39</v>
      </c>
      <c r="D904" s="37" t="s">
        <v>33</v>
      </c>
      <c r="E904" s="37" t="s">
        <v>14</v>
      </c>
      <c r="F904" s="37" t="s">
        <v>14</v>
      </c>
      <c r="G904" s="37">
        <v>79</v>
      </c>
      <c r="H904" s="38">
        <v>37.584990859223403</v>
      </c>
      <c r="I904" s="37">
        <f>HOUR(DAta!$H904)*60+MINUTE(DAta!$H904)</f>
        <v>842</v>
      </c>
      <c r="J904" s="37">
        <v>4</v>
      </c>
      <c r="K904" s="37">
        <v>3</v>
      </c>
      <c r="L904" s="36">
        <v>42907</v>
      </c>
      <c r="M904" s="37">
        <v>6</v>
      </c>
    </row>
    <row r="905" spans="1:13">
      <c r="A905" s="40" t="s">
        <v>930</v>
      </c>
      <c r="B905" s="39">
        <v>42908</v>
      </c>
      <c r="C905" s="40" t="s">
        <v>16</v>
      </c>
      <c r="D905" s="40" t="s">
        <v>13</v>
      </c>
      <c r="E905" s="40" t="s">
        <v>14</v>
      </c>
      <c r="F905" s="40" t="s">
        <v>14</v>
      </c>
      <c r="G905" s="40">
        <v>33</v>
      </c>
      <c r="H905" s="41">
        <v>37.626657525890003</v>
      </c>
      <c r="I905" s="37">
        <f>HOUR(DAta!$H905)*60+MINUTE(DAta!$H905)</f>
        <v>902</v>
      </c>
      <c r="J905" s="40">
        <v>4</v>
      </c>
      <c r="K905" s="40">
        <v>3</v>
      </c>
      <c r="L905" s="39">
        <v>42908</v>
      </c>
      <c r="M905" s="40">
        <v>6</v>
      </c>
    </row>
    <row r="906" spans="1:13">
      <c r="A906" s="37" t="s">
        <v>931</v>
      </c>
      <c r="B906" s="36">
        <v>42909</v>
      </c>
      <c r="C906" s="37" t="s">
        <v>35</v>
      </c>
      <c r="D906" s="37" t="s">
        <v>17</v>
      </c>
      <c r="E906" s="37" t="s">
        <v>14</v>
      </c>
      <c r="F906" s="37" t="s">
        <v>14</v>
      </c>
      <c r="G906" s="37">
        <v>114</v>
      </c>
      <c r="H906" s="38">
        <v>37.668324192556703</v>
      </c>
      <c r="I906" s="37">
        <f>HOUR(DAta!$H906)*60+MINUTE(DAta!$H906)</f>
        <v>962</v>
      </c>
      <c r="J906" s="37">
        <v>4</v>
      </c>
      <c r="K906" s="37">
        <v>3</v>
      </c>
      <c r="L906" s="36">
        <v>42909</v>
      </c>
      <c r="M906" s="37">
        <v>6</v>
      </c>
    </row>
    <row r="907" spans="1:13">
      <c r="A907" s="40" t="s">
        <v>932</v>
      </c>
      <c r="B907" s="39">
        <v>42910</v>
      </c>
      <c r="C907" s="40" t="s">
        <v>20</v>
      </c>
      <c r="D907" s="40" t="s">
        <v>17</v>
      </c>
      <c r="E907" s="40" t="s">
        <v>14</v>
      </c>
      <c r="F907" s="40" t="s">
        <v>14</v>
      </c>
      <c r="G907" s="40">
        <v>112</v>
      </c>
      <c r="H907" s="41">
        <v>37.709990859223403</v>
      </c>
      <c r="I907" s="37">
        <f>HOUR(DAta!$H907)*60+MINUTE(DAta!$H907)</f>
        <v>1022</v>
      </c>
      <c r="J907" s="40">
        <v>5</v>
      </c>
      <c r="K907" s="40">
        <v>3</v>
      </c>
      <c r="L907" s="39">
        <v>42910</v>
      </c>
      <c r="M907" s="40">
        <v>6</v>
      </c>
    </row>
    <row r="908" spans="1:13">
      <c r="A908" s="37" t="s">
        <v>933</v>
      </c>
      <c r="B908" s="36">
        <v>42911</v>
      </c>
      <c r="C908" s="37" t="s">
        <v>16</v>
      </c>
      <c r="D908" s="37" t="s">
        <v>17</v>
      </c>
      <c r="E908" s="37" t="s">
        <v>14</v>
      </c>
      <c r="F908" s="37" t="s">
        <v>14</v>
      </c>
      <c r="G908" s="37">
        <v>61</v>
      </c>
      <c r="H908" s="38">
        <v>37.751657525890003</v>
      </c>
      <c r="I908" s="37">
        <f>HOUR(DAta!$H908)*60+MINUTE(DAta!$H908)</f>
        <v>1082</v>
      </c>
      <c r="J908" s="37">
        <v>3</v>
      </c>
      <c r="K908" s="37">
        <v>3</v>
      </c>
      <c r="L908" s="36">
        <v>42911</v>
      </c>
      <c r="M908" s="37">
        <v>6</v>
      </c>
    </row>
    <row r="909" spans="1:13">
      <c r="A909" s="40" t="s">
        <v>934</v>
      </c>
      <c r="B909" s="39">
        <v>42912</v>
      </c>
      <c r="C909" s="40" t="s">
        <v>32</v>
      </c>
      <c r="D909" s="40" t="s">
        <v>17</v>
      </c>
      <c r="E909" s="40" t="s">
        <v>18</v>
      </c>
      <c r="F909" s="40" t="s">
        <v>18</v>
      </c>
      <c r="G909" s="40" t="s">
        <v>26</v>
      </c>
      <c r="H909" s="41">
        <v>37.793324192556703</v>
      </c>
      <c r="I909" s="37">
        <f>HOUR(DAta!$H909)*60+MINUTE(DAta!$H909)</f>
        <v>1142</v>
      </c>
      <c r="J909" s="40" t="s">
        <v>26</v>
      </c>
      <c r="K909" s="40">
        <v>3</v>
      </c>
      <c r="L909" s="39">
        <v>42912</v>
      </c>
      <c r="M909" s="40">
        <v>6</v>
      </c>
    </row>
    <row r="910" spans="1:13">
      <c r="A910" s="37" t="s">
        <v>935</v>
      </c>
      <c r="B910" s="36">
        <v>42913</v>
      </c>
      <c r="C910" s="37" t="s">
        <v>32</v>
      </c>
      <c r="D910" s="37" t="s">
        <v>24</v>
      </c>
      <c r="E910" s="37" t="s">
        <v>14</v>
      </c>
      <c r="F910" s="37" t="s">
        <v>18</v>
      </c>
      <c r="G910" s="37">
        <v>58</v>
      </c>
      <c r="H910" s="38">
        <v>37.834990859223403</v>
      </c>
      <c r="I910" s="37">
        <f>HOUR(DAta!$H910)*60+MINUTE(DAta!$H910)</f>
        <v>1202</v>
      </c>
      <c r="J910" s="37">
        <v>2</v>
      </c>
      <c r="K910" s="37">
        <v>3</v>
      </c>
      <c r="L910" s="36">
        <v>42913</v>
      </c>
      <c r="M910" s="37">
        <v>6</v>
      </c>
    </row>
    <row r="911" spans="1:13">
      <c r="A911" s="40" t="s">
        <v>936</v>
      </c>
      <c r="B911" s="39">
        <v>42914</v>
      </c>
      <c r="C911" s="40" t="s">
        <v>16</v>
      </c>
      <c r="D911" s="40" t="s">
        <v>33</v>
      </c>
      <c r="E911" s="40" t="s">
        <v>14</v>
      </c>
      <c r="F911" s="40" t="s">
        <v>14</v>
      </c>
      <c r="G911" s="40">
        <v>13</v>
      </c>
      <c r="H911" s="41">
        <v>37.876657525890003</v>
      </c>
      <c r="I911" s="37">
        <f>HOUR(DAta!$H911)*60+MINUTE(DAta!$H911)</f>
        <v>1262</v>
      </c>
      <c r="J911" s="40">
        <v>3</v>
      </c>
      <c r="K911" s="40">
        <v>3</v>
      </c>
      <c r="L911" s="39">
        <v>42914</v>
      </c>
      <c r="M911" s="40">
        <v>6</v>
      </c>
    </row>
    <row r="912" spans="1:13">
      <c r="A912" s="37" t="s">
        <v>937</v>
      </c>
      <c r="B912" s="36">
        <v>42915</v>
      </c>
      <c r="C912" s="37" t="s">
        <v>20</v>
      </c>
      <c r="D912" s="37" t="s">
        <v>13</v>
      </c>
      <c r="E912" s="37" t="s">
        <v>14</v>
      </c>
      <c r="F912" s="37" t="s">
        <v>14</v>
      </c>
      <c r="G912" s="37">
        <v>36</v>
      </c>
      <c r="H912" s="38">
        <v>37.918324192556703</v>
      </c>
      <c r="I912" s="37">
        <f>HOUR(DAta!$H912)*60+MINUTE(DAta!$H912)</f>
        <v>1322</v>
      </c>
      <c r="J912" s="37">
        <v>4</v>
      </c>
      <c r="K912" s="37">
        <v>3</v>
      </c>
      <c r="L912" s="36">
        <v>42915</v>
      </c>
      <c r="M912" s="37">
        <v>6</v>
      </c>
    </row>
    <row r="913" spans="1:13">
      <c r="A913" s="40" t="s">
        <v>938</v>
      </c>
      <c r="B913" s="39">
        <v>42916</v>
      </c>
      <c r="C913" s="40" t="s">
        <v>22</v>
      </c>
      <c r="D913" s="40" t="s">
        <v>13</v>
      </c>
      <c r="E913" s="40" t="s">
        <v>14</v>
      </c>
      <c r="F913" s="40" t="s">
        <v>14</v>
      </c>
      <c r="G913" s="40">
        <v>48</v>
      </c>
      <c r="H913" s="41">
        <v>37.959990859223403</v>
      </c>
      <c r="I913" s="37">
        <f>HOUR(DAta!$H913)*60+MINUTE(DAta!$H913)</f>
        <v>1382</v>
      </c>
      <c r="J913" s="40">
        <v>3</v>
      </c>
      <c r="K913" s="40">
        <v>3</v>
      </c>
      <c r="L913" s="39">
        <v>42916</v>
      </c>
      <c r="M913" s="40">
        <v>6</v>
      </c>
    </row>
    <row r="914" spans="1:13">
      <c r="A914" s="37" t="s">
        <v>939</v>
      </c>
      <c r="B914" s="36">
        <v>42917</v>
      </c>
      <c r="C914" s="37" t="s">
        <v>20</v>
      </c>
      <c r="D914" s="37" t="s">
        <v>24</v>
      </c>
      <c r="E914" s="37" t="s">
        <v>14</v>
      </c>
      <c r="F914" s="37" t="s">
        <v>14</v>
      </c>
      <c r="G914" s="37">
        <v>99</v>
      </c>
      <c r="H914" s="38">
        <v>38.001657525890003</v>
      </c>
      <c r="I914" s="37">
        <f>HOUR(DAta!$H914)*60+MINUTE(DAta!$H914)</f>
        <v>2</v>
      </c>
      <c r="J914" s="37">
        <v>5</v>
      </c>
      <c r="K914" s="37">
        <v>3</v>
      </c>
      <c r="L914" s="36">
        <v>42917</v>
      </c>
      <c r="M914" s="37">
        <v>6</v>
      </c>
    </row>
    <row r="915" spans="1:13">
      <c r="A915" s="40" t="s">
        <v>940</v>
      </c>
      <c r="B915" s="39">
        <v>42918</v>
      </c>
      <c r="C915" s="40" t="s">
        <v>35</v>
      </c>
      <c r="D915" s="40" t="s">
        <v>17</v>
      </c>
      <c r="E915" s="40" t="s">
        <v>14</v>
      </c>
      <c r="F915" s="40" t="s">
        <v>14</v>
      </c>
      <c r="G915" s="40">
        <v>78</v>
      </c>
      <c r="H915" s="41">
        <v>38.043324192556703</v>
      </c>
      <c r="I915" s="37">
        <f>HOUR(DAta!$H915)*60+MINUTE(DAta!$H915)</f>
        <v>62</v>
      </c>
      <c r="J915" s="40">
        <v>3</v>
      </c>
      <c r="K915" s="40">
        <v>3</v>
      </c>
      <c r="L915" s="39">
        <v>42918</v>
      </c>
      <c r="M915" s="40">
        <v>6</v>
      </c>
    </row>
    <row r="916" spans="1:13">
      <c r="A916" s="37" t="s">
        <v>941</v>
      </c>
      <c r="B916" s="36">
        <v>42919</v>
      </c>
      <c r="C916" s="37" t="s">
        <v>22</v>
      </c>
      <c r="D916" s="37" t="s">
        <v>33</v>
      </c>
      <c r="E916" s="37" t="s">
        <v>14</v>
      </c>
      <c r="F916" s="37" t="s">
        <v>14</v>
      </c>
      <c r="G916" s="37">
        <v>82</v>
      </c>
      <c r="H916" s="38">
        <v>38.084990859223403</v>
      </c>
      <c r="I916" s="37">
        <f>HOUR(DAta!$H916)*60+MINUTE(DAta!$H916)</f>
        <v>122</v>
      </c>
      <c r="J916" s="37">
        <v>4</v>
      </c>
      <c r="K916" s="37">
        <v>3</v>
      </c>
      <c r="L916" s="36">
        <v>42919</v>
      </c>
      <c r="M916" s="37">
        <v>6</v>
      </c>
    </row>
    <row r="917" spans="1:13">
      <c r="A917" s="40" t="s">
        <v>942</v>
      </c>
      <c r="B917" s="39">
        <v>42920</v>
      </c>
      <c r="C917" s="40" t="s">
        <v>16</v>
      </c>
      <c r="D917" s="40" t="s">
        <v>30</v>
      </c>
      <c r="E917" s="40" t="s">
        <v>18</v>
      </c>
      <c r="F917" s="40" t="s">
        <v>18</v>
      </c>
      <c r="G917" s="40" t="s">
        <v>26</v>
      </c>
      <c r="H917" s="41">
        <v>38.126657525890003</v>
      </c>
      <c r="I917" s="37">
        <f>HOUR(DAta!$H917)*60+MINUTE(DAta!$H917)</f>
        <v>182</v>
      </c>
      <c r="J917" s="40" t="s">
        <v>26</v>
      </c>
      <c r="K917" s="40">
        <v>3</v>
      </c>
      <c r="L917" s="39">
        <v>42920</v>
      </c>
      <c r="M917" s="40">
        <v>6</v>
      </c>
    </row>
    <row r="918" spans="1:13">
      <c r="A918" s="37" t="s">
        <v>943</v>
      </c>
      <c r="B918" s="36">
        <v>42921</v>
      </c>
      <c r="C918" s="37" t="s">
        <v>20</v>
      </c>
      <c r="D918" s="37" t="s">
        <v>33</v>
      </c>
      <c r="E918" s="37" t="s">
        <v>14</v>
      </c>
      <c r="F918" s="37" t="s">
        <v>14</v>
      </c>
      <c r="G918" s="37">
        <v>19</v>
      </c>
      <c r="H918" s="38">
        <v>38.168324192556703</v>
      </c>
      <c r="I918" s="37">
        <f>HOUR(DAta!$H918)*60+MINUTE(DAta!$H918)</f>
        <v>242</v>
      </c>
      <c r="J918" s="37">
        <v>5</v>
      </c>
      <c r="K918" s="37">
        <v>3</v>
      </c>
      <c r="L918" s="36">
        <v>42921</v>
      </c>
      <c r="M918" s="37">
        <v>6</v>
      </c>
    </row>
    <row r="919" spans="1:13">
      <c r="A919" s="40" t="s">
        <v>944</v>
      </c>
      <c r="B919" s="39">
        <v>42922</v>
      </c>
      <c r="C919" s="40" t="s">
        <v>16</v>
      </c>
      <c r="D919" s="40" t="s">
        <v>33</v>
      </c>
      <c r="E919" s="40" t="s">
        <v>14</v>
      </c>
      <c r="F919" s="40" t="s">
        <v>14</v>
      </c>
      <c r="G919" s="40">
        <v>34</v>
      </c>
      <c r="H919" s="41">
        <v>38.209990859223403</v>
      </c>
      <c r="I919" s="37">
        <f>HOUR(DAta!$H919)*60+MINUTE(DAta!$H919)</f>
        <v>302</v>
      </c>
      <c r="J919" s="40">
        <v>4</v>
      </c>
      <c r="K919" s="40">
        <v>3</v>
      </c>
      <c r="L919" s="39">
        <v>42922</v>
      </c>
      <c r="M919" s="40">
        <v>6</v>
      </c>
    </row>
    <row r="920" spans="1:13">
      <c r="A920" s="37" t="s">
        <v>945</v>
      </c>
      <c r="B920" s="36">
        <v>42923</v>
      </c>
      <c r="C920" s="37" t="s">
        <v>16</v>
      </c>
      <c r="D920" s="37" t="s">
        <v>17</v>
      </c>
      <c r="E920" s="37" t="s">
        <v>14</v>
      </c>
      <c r="F920" s="37" t="s">
        <v>14</v>
      </c>
      <c r="G920" s="37">
        <v>89</v>
      </c>
      <c r="H920" s="38">
        <v>38.251657525890003</v>
      </c>
      <c r="I920" s="37">
        <f>HOUR(DAta!$H920)*60+MINUTE(DAta!$H920)</f>
        <v>362</v>
      </c>
      <c r="J920" s="37">
        <v>3</v>
      </c>
      <c r="K920" s="37">
        <v>3</v>
      </c>
      <c r="L920" s="36">
        <v>42923</v>
      </c>
      <c r="M920" s="37">
        <v>7</v>
      </c>
    </row>
    <row r="921" spans="1:13">
      <c r="A921" s="40" t="s">
        <v>946</v>
      </c>
      <c r="B921" s="39">
        <v>42924</v>
      </c>
      <c r="C921" s="40" t="s">
        <v>39</v>
      </c>
      <c r="D921" s="40" t="s">
        <v>13</v>
      </c>
      <c r="E921" s="40" t="s">
        <v>14</v>
      </c>
      <c r="F921" s="40" t="s">
        <v>14</v>
      </c>
      <c r="G921" s="40">
        <v>116</v>
      </c>
      <c r="H921" s="41">
        <v>38.293324192556703</v>
      </c>
      <c r="I921" s="37">
        <f>HOUR(DAta!$H921)*60+MINUTE(DAta!$H921)</f>
        <v>422</v>
      </c>
      <c r="J921" s="40">
        <v>4</v>
      </c>
      <c r="K921" s="40">
        <v>3</v>
      </c>
      <c r="L921" s="39">
        <v>42924</v>
      </c>
      <c r="M921" s="40">
        <v>7</v>
      </c>
    </row>
    <row r="922" spans="1:13">
      <c r="A922" s="37" t="s">
        <v>947</v>
      </c>
      <c r="B922" s="36">
        <v>42925</v>
      </c>
      <c r="C922" s="37" t="s">
        <v>39</v>
      </c>
      <c r="D922" s="37" t="s">
        <v>33</v>
      </c>
      <c r="E922" s="37" t="s">
        <v>14</v>
      </c>
      <c r="F922" s="37" t="s">
        <v>14</v>
      </c>
      <c r="G922" s="37">
        <v>88</v>
      </c>
      <c r="H922" s="38">
        <v>38.334990859223403</v>
      </c>
      <c r="I922" s="37">
        <f>HOUR(DAta!$H922)*60+MINUTE(DAta!$H922)</f>
        <v>482</v>
      </c>
      <c r="J922" s="37">
        <v>4</v>
      </c>
      <c r="K922" s="37">
        <v>3</v>
      </c>
      <c r="L922" s="36">
        <v>42925</v>
      </c>
      <c r="M922" s="37">
        <v>7</v>
      </c>
    </row>
    <row r="923" spans="1:13">
      <c r="A923" s="40" t="s">
        <v>948</v>
      </c>
      <c r="B923" s="39">
        <v>42926</v>
      </c>
      <c r="C923" s="40" t="s">
        <v>20</v>
      </c>
      <c r="D923" s="40" t="s">
        <v>33</v>
      </c>
      <c r="E923" s="40" t="s">
        <v>14</v>
      </c>
      <c r="F923" s="40" t="s">
        <v>14</v>
      </c>
      <c r="G923" s="40">
        <v>15</v>
      </c>
      <c r="H923" s="41">
        <v>38.376657525890003</v>
      </c>
      <c r="I923" s="37">
        <f>HOUR(DAta!$H923)*60+MINUTE(DAta!$H923)</f>
        <v>542</v>
      </c>
      <c r="J923" s="40">
        <v>3</v>
      </c>
      <c r="K923" s="40">
        <v>3</v>
      </c>
      <c r="L923" s="39">
        <v>42926</v>
      </c>
      <c r="M923" s="40">
        <v>7</v>
      </c>
    </row>
    <row r="924" spans="1:13">
      <c r="A924" s="37" t="s">
        <v>949</v>
      </c>
      <c r="B924" s="36">
        <v>42927</v>
      </c>
      <c r="C924" s="37" t="s">
        <v>39</v>
      </c>
      <c r="D924" s="37" t="s">
        <v>13</v>
      </c>
      <c r="E924" s="37" t="s">
        <v>14</v>
      </c>
      <c r="F924" s="37" t="s">
        <v>14</v>
      </c>
      <c r="G924" s="37">
        <v>59</v>
      </c>
      <c r="H924" s="38">
        <v>38.418324192556703</v>
      </c>
      <c r="I924" s="37">
        <f>HOUR(DAta!$H924)*60+MINUTE(DAta!$H924)</f>
        <v>602</v>
      </c>
      <c r="J924" s="37">
        <v>5</v>
      </c>
      <c r="K924" s="37">
        <v>3</v>
      </c>
      <c r="L924" s="36">
        <v>42927</v>
      </c>
      <c r="M924" s="37">
        <v>7</v>
      </c>
    </row>
    <row r="925" spans="1:13">
      <c r="A925" s="40" t="s">
        <v>950</v>
      </c>
      <c r="B925" s="39">
        <v>42928</v>
      </c>
      <c r="C925" s="40" t="s">
        <v>22</v>
      </c>
      <c r="D925" s="40" t="s">
        <v>13</v>
      </c>
      <c r="E925" s="40" t="s">
        <v>18</v>
      </c>
      <c r="F925" s="40" t="s">
        <v>18</v>
      </c>
      <c r="G925" s="40" t="s">
        <v>26</v>
      </c>
      <c r="H925" s="41">
        <v>38.459990859223403</v>
      </c>
      <c r="I925" s="37">
        <f>HOUR(DAta!$H925)*60+MINUTE(DAta!$H925)</f>
        <v>662</v>
      </c>
      <c r="J925" s="40" t="s">
        <v>26</v>
      </c>
      <c r="K925" s="40">
        <v>3</v>
      </c>
      <c r="L925" s="39">
        <v>42928</v>
      </c>
      <c r="M925" s="40">
        <v>7</v>
      </c>
    </row>
    <row r="926" spans="1:13">
      <c r="A926" s="37" t="s">
        <v>951</v>
      </c>
      <c r="B926" s="36">
        <v>42929</v>
      </c>
      <c r="C926" s="37" t="s">
        <v>39</v>
      </c>
      <c r="D926" s="37" t="s">
        <v>13</v>
      </c>
      <c r="E926" s="37" t="s">
        <v>14</v>
      </c>
      <c r="F926" s="37" t="s">
        <v>14</v>
      </c>
      <c r="G926" s="37">
        <v>125</v>
      </c>
      <c r="H926" s="38">
        <v>38.501657525890003</v>
      </c>
      <c r="I926" s="37">
        <f>HOUR(DAta!$H926)*60+MINUTE(DAta!$H926)</f>
        <v>722</v>
      </c>
      <c r="J926" s="37">
        <v>2</v>
      </c>
      <c r="K926" s="37">
        <v>3</v>
      </c>
      <c r="L926" s="36">
        <v>42929</v>
      </c>
      <c r="M926" s="37">
        <v>7</v>
      </c>
    </row>
    <row r="927" spans="1:13">
      <c r="A927" s="40" t="s">
        <v>952</v>
      </c>
      <c r="B927" s="39">
        <v>42930</v>
      </c>
      <c r="C927" s="40" t="s">
        <v>22</v>
      </c>
      <c r="D927" s="40" t="s">
        <v>33</v>
      </c>
      <c r="E927" s="40" t="s">
        <v>14</v>
      </c>
      <c r="F927" s="40" t="s">
        <v>14</v>
      </c>
      <c r="G927" s="40">
        <v>88</v>
      </c>
      <c r="H927" s="41">
        <v>38.543324192556703</v>
      </c>
      <c r="I927" s="37">
        <f>HOUR(DAta!$H927)*60+MINUTE(DAta!$H927)</f>
        <v>782</v>
      </c>
      <c r="J927" s="40">
        <v>4</v>
      </c>
      <c r="K927" s="40">
        <v>3</v>
      </c>
      <c r="L927" s="39">
        <v>42930</v>
      </c>
      <c r="M927" s="40">
        <v>7</v>
      </c>
    </row>
    <row r="928" spans="1:13">
      <c r="A928" s="37" t="s">
        <v>953</v>
      </c>
      <c r="B928" s="36">
        <v>42931</v>
      </c>
      <c r="C928" s="37" t="s">
        <v>32</v>
      </c>
      <c r="D928" s="37" t="s">
        <v>33</v>
      </c>
      <c r="E928" s="37" t="s">
        <v>14</v>
      </c>
      <c r="F928" s="37" t="s">
        <v>14</v>
      </c>
      <c r="G928" s="37">
        <v>20</v>
      </c>
      <c r="H928" s="38">
        <v>38.584990859223403</v>
      </c>
      <c r="I928" s="37">
        <f>HOUR(DAta!$H928)*60+MINUTE(DAta!$H928)</f>
        <v>842</v>
      </c>
      <c r="J928" s="37">
        <v>5</v>
      </c>
      <c r="K928" s="37">
        <v>3</v>
      </c>
      <c r="L928" s="36">
        <v>42931</v>
      </c>
      <c r="M928" s="37">
        <v>7</v>
      </c>
    </row>
    <row r="929" spans="1:13">
      <c r="A929" s="40" t="s">
        <v>954</v>
      </c>
      <c r="B929" s="39">
        <v>42932</v>
      </c>
      <c r="C929" s="40" t="s">
        <v>20</v>
      </c>
      <c r="D929" s="40" t="s">
        <v>13</v>
      </c>
      <c r="E929" s="40" t="s">
        <v>14</v>
      </c>
      <c r="F929" s="40" t="s">
        <v>14</v>
      </c>
      <c r="G929" s="40">
        <v>64</v>
      </c>
      <c r="H929" s="41">
        <v>38.626657525890003</v>
      </c>
      <c r="I929" s="37">
        <f>HOUR(DAta!$H929)*60+MINUTE(DAta!$H929)</f>
        <v>902</v>
      </c>
      <c r="J929" s="40">
        <v>3</v>
      </c>
      <c r="K929" s="40">
        <v>3</v>
      </c>
      <c r="L929" s="39">
        <v>42932</v>
      </c>
      <c r="M929" s="40">
        <v>7</v>
      </c>
    </row>
    <row r="930" spans="1:13">
      <c r="A930" s="37" t="s">
        <v>955</v>
      </c>
      <c r="B930" s="36">
        <v>42933</v>
      </c>
      <c r="C930" s="37" t="s">
        <v>32</v>
      </c>
      <c r="D930" s="37" t="s">
        <v>33</v>
      </c>
      <c r="E930" s="37" t="s">
        <v>18</v>
      </c>
      <c r="F930" s="37" t="s">
        <v>18</v>
      </c>
      <c r="G930" s="37" t="s">
        <v>26</v>
      </c>
      <c r="H930" s="38">
        <v>38.668324192556703</v>
      </c>
      <c r="I930" s="37">
        <f>HOUR(DAta!$H930)*60+MINUTE(DAta!$H930)</f>
        <v>962</v>
      </c>
      <c r="J930" s="37" t="s">
        <v>26</v>
      </c>
      <c r="K930" s="37">
        <v>3</v>
      </c>
      <c r="L930" s="36">
        <v>42933</v>
      </c>
      <c r="M930" s="37">
        <v>7</v>
      </c>
    </row>
    <row r="931" spans="1:13">
      <c r="A931" s="40" t="s">
        <v>956</v>
      </c>
      <c r="B931" s="39">
        <v>42934</v>
      </c>
      <c r="C931" s="40" t="s">
        <v>20</v>
      </c>
      <c r="D931" s="40" t="s">
        <v>30</v>
      </c>
      <c r="E931" s="40" t="s">
        <v>14</v>
      </c>
      <c r="F931" s="40" t="s">
        <v>14</v>
      </c>
      <c r="G931" s="40">
        <v>111</v>
      </c>
      <c r="H931" s="41">
        <v>38.709990859223403</v>
      </c>
      <c r="I931" s="37">
        <f>HOUR(DAta!$H931)*60+MINUTE(DAta!$H931)</f>
        <v>1022</v>
      </c>
      <c r="J931" s="40">
        <v>5</v>
      </c>
      <c r="K931" s="40">
        <v>3</v>
      </c>
      <c r="L931" s="39">
        <v>42934</v>
      </c>
      <c r="M931" s="40">
        <v>7</v>
      </c>
    </row>
    <row r="932" spans="1:13">
      <c r="A932" s="37" t="s">
        <v>957</v>
      </c>
      <c r="B932" s="36">
        <v>42935</v>
      </c>
      <c r="C932" s="37" t="s">
        <v>35</v>
      </c>
      <c r="D932" s="37" t="s">
        <v>30</v>
      </c>
      <c r="E932" s="37" t="s">
        <v>18</v>
      </c>
      <c r="F932" s="37" t="s">
        <v>18</v>
      </c>
      <c r="G932" s="37" t="s">
        <v>26</v>
      </c>
      <c r="H932" s="38">
        <v>38.751657525890003</v>
      </c>
      <c r="I932" s="37">
        <f>HOUR(DAta!$H932)*60+MINUTE(DAta!$H932)</f>
        <v>1082</v>
      </c>
      <c r="J932" s="37" t="s">
        <v>26</v>
      </c>
      <c r="K932" s="37">
        <v>3</v>
      </c>
      <c r="L932" s="36">
        <v>42935</v>
      </c>
      <c r="M932" s="37">
        <v>7</v>
      </c>
    </row>
    <row r="933" spans="1:13">
      <c r="A933" s="40" t="s">
        <v>958</v>
      </c>
      <c r="B933" s="39">
        <v>42936</v>
      </c>
      <c r="C933" s="40" t="s">
        <v>32</v>
      </c>
      <c r="D933" s="40" t="s">
        <v>17</v>
      </c>
      <c r="E933" s="40" t="s">
        <v>18</v>
      </c>
      <c r="F933" s="40" t="s">
        <v>18</v>
      </c>
      <c r="G933" s="40" t="s">
        <v>26</v>
      </c>
      <c r="H933" s="41">
        <v>38.793324192556703</v>
      </c>
      <c r="I933" s="37">
        <f>HOUR(DAta!$H933)*60+MINUTE(DAta!$H933)</f>
        <v>1142</v>
      </c>
      <c r="J933" s="40" t="s">
        <v>26</v>
      </c>
      <c r="K933" s="40">
        <v>3</v>
      </c>
      <c r="L933" s="39">
        <v>42936</v>
      </c>
      <c r="M933" s="40">
        <v>7</v>
      </c>
    </row>
    <row r="934" spans="1:13">
      <c r="A934" s="37" t="s">
        <v>959</v>
      </c>
      <c r="B934" s="36">
        <v>42937</v>
      </c>
      <c r="C934" s="37" t="s">
        <v>35</v>
      </c>
      <c r="D934" s="37" t="s">
        <v>17</v>
      </c>
      <c r="E934" s="37" t="s">
        <v>14</v>
      </c>
      <c r="F934" s="37" t="s">
        <v>14</v>
      </c>
      <c r="G934" s="37">
        <v>40</v>
      </c>
      <c r="H934" s="38">
        <v>38.834990859223403</v>
      </c>
      <c r="I934" s="37">
        <f>HOUR(DAta!$H934)*60+MINUTE(DAta!$H934)</f>
        <v>1202</v>
      </c>
      <c r="J934" s="37">
        <v>4</v>
      </c>
      <c r="K934" s="37">
        <v>3</v>
      </c>
      <c r="L934" s="36">
        <v>42937</v>
      </c>
      <c r="M934" s="37">
        <v>7</v>
      </c>
    </row>
    <row r="935" spans="1:13">
      <c r="A935" s="40" t="s">
        <v>960</v>
      </c>
      <c r="B935" s="39">
        <v>42938</v>
      </c>
      <c r="C935" s="40" t="s">
        <v>39</v>
      </c>
      <c r="D935" s="40" t="s">
        <v>17</v>
      </c>
      <c r="E935" s="40" t="s">
        <v>14</v>
      </c>
      <c r="F935" s="40" t="s">
        <v>14</v>
      </c>
      <c r="G935" s="40">
        <v>35</v>
      </c>
      <c r="H935" s="41">
        <v>38.876657525890003</v>
      </c>
      <c r="I935" s="37">
        <f>HOUR(DAta!$H935)*60+MINUTE(DAta!$H935)</f>
        <v>1262</v>
      </c>
      <c r="J935" s="40">
        <v>2</v>
      </c>
      <c r="K935" s="40">
        <v>3</v>
      </c>
      <c r="L935" s="39">
        <v>42938</v>
      </c>
      <c r="M935" s="40">
        <v>7</v>
      </c>
    </row>
    <row r="936" spans="1:13">
      <c r="A936" s="37" t="s">
        <v>961</v>
      </c>
      <c r="B936" s="36">
        <v>42939</v>
      </c>
      <c r="C936" s="37" t="s">
        <v>39</v>
      </c>
      <c r="D936" s="37" t="s">
        <v>13</v>
      </c>
      <c r="E936" s="37" t="s">
        <v>14</v>
      </c>
      <c r="F936" s="37" t="s">
        <v>14</v>
      </c>
      <c r="G936" s="37">
        <v>106</v>
      </c>
      <c r="H936" s="38">
        <v>38.918324192556703</v>
      </c>
      <c r="I936" s="37">
        <f>HOUR(DAta!$H936)*60+MINUTE(DAta!$H936)</f>
        <v>1322</v>
      </c>
      <c r="J936" s="37">
        <v>5</v>
      </c>
      <c r="K936" s="37">
        <v>3</v>
      </c>
      <c r="L936" s="36">
        <v>42939</v>
      </c>
      <c r="M936" s="37">
        <v>7</v>
      </c>
    </row>
    <row r="937" spans="1:13">
      <c r="A937" s="40" t="s">
        <v>962</v>
      </c>
      <c r="B937" s="39">
        <v>42940</v>
      </c>
      <c r="C937" s="40" t="s">
        <v>12</v>
      </c>
      <c r="D937" s="40" t="s">
        <v>24</v>
      </c>
      <c r="E937" s="40" t="s">
        <v>14</v>
      </c>
      <c r="F937" s="40" t="s">
        <v>14</v>
      </c>
      <c r="G937" s="40">
        <v>97</v>
      </c>
      <c r="H937" s="41">
        <v>38.959990859223403</v>
      </c>
      <c r="I937" s="37">
        <f>HOUR(DAta!$H937)*60+MINUTE(DAta!$H937)</f>
        <v>1382</v>
      </c>
      <c r="J937" s="40">
        <v>2</v>
      </c>
      <c r="K937" s="40">
        <v>3</v>
      </c>
      <c r="L937" s="39">
        <v>42940</v>
      </c>
      <c r="M937" s="40">
        <v>7</v>
      </c>
    </row>
    <row r="938" spans="1:13">
      <c r="A938" s="37" t="s">
        <v>963</v>
      </c>
      <c r="B938" s="36">
        <v>42941</v>
      </c>
      <c r="C938" s="37" t="s">
        <v>12</v>
      </c>
      <c r="D938" s="37" t="s">
        <v>13</v>
      </c>
      <c r="E938" s="37" t="s">
        <v>14</v>
      </c>
      <c r="F938" s="37" t="s">
        <v>14</v>
      </c>
      <c r="G938" s="37">
        <v>67</v>
      </c>
      <c r="H938" s="38">
        <v>39.001657525890003</v>
      </c>
      <c r="I938" s="37">
        <f>HOUR(DAta!$H938)*60+MINUTE(DAta!$H938)</f>
        <v>2</v>
      </c>
      <c r="J938" s="37">
        <v>3</v>
      </c>
      <c r="K938" s="37">
        <v>3</v>
      </c>
      <c r="L938" s="36">
        <v>42941</v>
      </c>
      <c r="M938" s="37">
        <v>7</v>
      </c>
    </row>
    <row r="939" spans="1:13">
      <c r="A939" s="40" t="s">
        <v>964</v>
      </c>
      <c r="B939" s="39">
        <v>42942</v>
      </c>
      <c r="C939" s="40" t="s">
        <v>20</v>
      </c>
      <c r="D939" s="40" t="s">
        <v>13</v>
      </c>
      <c r="E939" s="40" t="s">
        <v>14</v>
      </c>
      <c r="F939" s="40" t="s">
        <v>14</v>
      </c>
      <c r="G939" s="40">
        <v>98</v>
      </c>
      <c r="H939" s="41">
        <v>39.043324192556703</v>
      </c>
      <c r="I939" s="37">
        <f>HOUR(DAta!$H939)*60+MINUTE(DAta!$H939)</f>
        <v>62</v>
      </c>
      <c r="J939" s="40">
        <v>5</v>
      </c>
      <c r="K939" s="40">
        <v>3</v>
      </c>
      <c r="L939" s="39">
        <v>42942</v>
      </c>
      <c r="M939" s="40">
        <v>7</v>
      </c>
    </row>
    <row r="940" spans="1:13">
      <c r="A940" s="37" t="s">
        <v>965</v>
      </c>
      <c r="B940" s="36">
        <v>42943</v>
      </c>
      <c r="C940" s="37" t="s">
        <v>35</v>
      </c>
      <c r="D940" s="37" t="s">
        <v>13</v>
      </c>
      <c r="E940" s="37" t="s">
        <v>14</v>
      </c>
      <c r="F940" s="37" t="s">
        <v>14</v>
      </c>
      <c r="G940" s="37">
        <v>120</v>
      </c>
      <c r="H940" s="38">
        <v>39.084990859223403</v>
      </c>
      <c r="I940" s="37">
        <f>HOUR(DAta!$H940)*60+MINUTE(DAta!$H940)</f>
        <v>122</v>
      </c>
      <c r="J940" s="37">
        <v>4</v>
      </c>
      <c r="K940" s="37">
        <v>3</v>
      </c>
      <c r="L940" s="36">
        <v>42943</v>
      </c>
      <c r="M940" s="37">
        <v>7</v>
      </c>
    </row>
    <row r="941" spans="1:13">
      <c r="A941" s="40" t="s">
        <v>966</v>
      </c>
      <c r="B941" s="39">
        <v>42944</v>
      </c>
      <c r="C941" s="40" t="s">
        <v>16</v>
      </c>
      <c r="D941" s="40" t="s">
        <v>17</v>
      </c>
      <c r="E941" s="40" t="s">
        <v>14</v>
      </c>
      <c r="F941" s="40" t="s">
        <v>14</v>
      </c>
      <c r="G941" s="40">
        <v>91</v>
      </c>
      <c r="H941" s="41">
        <v>39.126657525890003</v>
      </c>
      <c r="I941" s="37">
        <f>HOUR(DAta!$H941)*60+MINUTE(DAta!$H941)</f>
        <v>182</v>
      </c>
      <c r="J941" s="40">
        <v>5</v>
      </c>
      <c r="K941" s="40">
        <v>3</v>
      </c>
      <c r="L941" s="39">
        <v>42944</v>
      </c>
      <c r="M941" s="40">
        <v>7</v>
      </c>
    </row>
    <row r="942" spans="1:13">
      <c r="A942" s="37" t="s">
        <v>967</v>
      </c>
      <c r="B942" s="36">
        <v>42945</v>
      </c>
      <c r="C942" s="37" t="s">
        <v>39</v>
      </c>
      <c r="D942" s="37" t="s">
        <v>24</v>
      </c>
      <c r="E942" s="37" t="s">
        <v>14</v>
      </c>
      <c r="F942" s="37" t="s">
        <v>14</v>
      </c>
      <c r="G942" s="37">
        <v>22</v>
      </c>
      <c r="H942" s="38">
        <v>39.168324192556703</v>
      </c>
      <c r="I942" s="37">
        <f>HOUR(DAta!$H942)*60+MINUTE(DAta!$H942)</f>
        <v>242</v>
      </c>
      <c r="J942" s="37">
        <v>5</v>
      </c>
      <c r="K942" s="37">
        <v>3</v>
      </c>
      <c r="L942" s="36">
        <v>42945</v>
      </c>
      <c r="M942" s="37">
        <v>7</v>
      </c>
    </row>
    <row r="943" spans="1:13">
      <c r="A943" s="40" t="s">
        <v>968</v>
      </c>
      <c r="B943" s="39">
        <v>42946</v>
      </c>
      <c r="C943" s="40" t="s">
        <v>12</v>
      </c>
      <c r="D943" s="40" t="s">
        <v>33</v>
      </c>
      <c r="E943" s="40" t="s">
        <v>14</v>
      </c>
      <c r="F943" s="40" t="s">
        <v>18</v>
      </c>
      <c r="G943" s="40">
        <v>113</v>
      </c>
      <c r="H943" s="41">
        <v>39.209990859223403</v>
      </c>
      <c r="I943" s="37">
        <f>HOUR(DAta!$H943)*60+MINUTE(DAta!$H943)</f>
        <v>302</v>
      </c>
      <c r="J943" s="40">
        <v>2</v>
      </c>
      <c r="K943" s="40">
        <v>3</v>
      </c>
      <c r="L943" s="39">
        <v>42946</v>
      </c>
      <c r="M943" s="40">
        <v>7</v>
      </c>
    </row>
    <row r="944" spans="1:13">
      <c r="A944" s="37" t="s">
        <v>969</v>
      </c>
      <c r="B944" s="36">
        <v>42947</v>
      </c>
      <c r="C944" s="37" t="s">
        <v>12</v>
      </c>
      <c r="D944" s="37" t="s">
        <v>33</v>
      </c>
      <c r="E944" s="37" t="s">
        <v>18</v>
      </c>
      <c r="F944" s="37" t="s">
        <v>18</v>
      </c>
      <c r="G944" s="37" t="s">
        <v>26</v>
      </c>
      <c r="H944" s="38">
        <v>39.251657525890003</v>
      </c>
      <c r="I944" s="37">
        <f>HOUR(DAta!$H944)*60+MINUTE(DAta!$H944)</f>
        <v>362</v>
      </c>
      <c r="J944" s="37" t="s">
        <v>26</v>
      </c>
      <c r="K944" s="37">
        <v>3</v>
      </c>
      <c r="L944" s="36">
        <v>42947</v>
      </c>
      <c r="M944" s="37">
        <v>7</v>
      </c>
    </row>
    <row r="945" spans="1:13">
      <c r="A945" s="40" t="s">
        <v>970</v>
      </c>
      <c r="B945" s="39">
        <v>42948</v>
      </c>
      <c r="C945" s="40" t="s">
        <v>32</v>
      </c>
      <c r="D945" s="40" t="s">
        <v>24</v>
      </c>
      <c r="E945" s="40" t="s">
        <v>14</v>
      </c>
      <c r="F945" s="40" t="s">
        <v>14</v>
      </c>
      <c r="G945" s="40">
        <v>60</v>
      </c>
      <c r="H945" s="41">
        <v>39.293324192556703</v>
      </c>
      <c r="I945" s="37">
        <f>HOUR(DAta!$H945)*60+MINUTE(DAta!$H945)</f>
        <v>422</v>
      </c>
      <c r="J945" s="40">
        <v>4</v>
      </c>
      <c r="K945" s="40">
        <v>3</v>
      </c>
      <c r="L945" s="39">
        <v>42948</v>
      </c>
      <c r="M945" s="40">
        <v>7</v>
      </c>
    </row>
    <row r="946" spans="1:13">
      <c r="A946" s="37" t="s">
        <v>971</v>
      </c>
      <c r="B946" s="36">
        <v>42949</v>
      </c>
      <c r="C946" s="37" t="s">
        <v>12</v>
      </c>
      <c r="D946" s="37" t="s">
        <v>24</v>
      </c>
      <c r="E946" s="37" t="s">
        <v>14</v>
      </c>
      <c r="F946" s="37" t="s">
        <v>14</v>
      </c>
      <c r="G946" s="37">
        <v>97</v>
      </c>
      <c r="H946" s="38">
        <v>39.334990859223403</v>
      </c>
      <c r="I946" s="37">
        <f>HOUR(DAta!$H946)*60+MINUTE(DAta!$H946)</f>
        <v>482</v>
      </c>
      <c r="J946" s="37">
        <v>5</v>
      </c>
      <c r="K946" s="37">
        <v>3</v>
      </c>
      <c r="L946" s="36">
        <v>42949</v>
      </c>
      <c r="M946" s="37">
        <v>7</v>
      </c>
    </row>
    <row r="947" spans="1:13">
      <c r="A947" s="40" t="s">
        <v>972</v>
      </c>
      <c r="B947" s="39">
        <v>42950</v>
      </c>
      <c r="C947" s="40" t="s">
        <v>16</v>
      </c>
      <c r="D947" s="40" t="s">
        <v>33</v>
      </c>
      <c r="E947" s="40" t="s">
        <v>14</v>
      </c>
      <c r="F947" s="40" t="s">
        <v>14</v>
      </c>
      <c r="G947" s="40">
        <v>118</v>
      </c>
      <c r="H947" s="41">
        <v>39.376657525890003</v>
      </c>
      <c r="I947" s="37">
        <f>HOUR(DAta!$H947)*60+MINUTE(DAta!$H947)</f>
        <v>542</v>
      </c>
      <c r="J947" s="40">
        <v>4</v>
      </c>
      <c r="K947" s="40">
        <v>3</v>
      </c>
      <c r="L947" s="39">
        <v>42950</v>
      </c>
      <c r="M947" s="40">
        <v>7</v>
      </c>
    </row>
    <row r="948" spans="1:13">
      <c r="A948" s="37" t="s">
        <v>973</v>
      </c>
      <c r="B948" s="36">
        <v>42951</v>
      </c>
      <c r="C948" s="37" t="s">
        <v>48</v>
      </c>
      <c r="D948" s="37" t="s">
        <v>17</v>
      </c>
      <c r="E948" s="37" t="s">
        <v>14</v>
      </c>
      <c r="F948" s="37" t="s">
        <v>14</v>
      </c>
      <c r="G948" s="37">
        <v>19</v>
      </c>
      <c r="H948" s="38">
        <v>39.418324192556703</v>
      </c>
      <c r="I948" s="37">
        <f>HOUR(DAta!$H948)*60+MINUTE(DAta!$H948)</f>
        <v>602</v>
      </c>
      <c r="J948" s="37">
        <v>5</v>
      </c>
      <c r="K948" s="37">
        <v>3</v>
      </c>
      <c r="L948" s="36">
        <v>42951</v>
      </c>
      <c r="M948" s="37">
        <v>7</v>
      </c>
    </row>
    <row r="949" spans="1:13">
      <c r="A949" s="40" t="s">
        <v>974</v>
      </c>
      <c r="B949" s="39">
        <v>42952</v>
      </c>
      <c r="C949" s="40" t="s">
        <v>20</v>
      </c>
      <c r="D949" s="40" t="s">
        <v>13</v>
      </c>
      <c r="E949" s="40" t="s">
        <v>18</v>
      </c>
      <c r="F949" s="40" t="s">
        <v>18</v>
      </c>
      <c r="G949" s="40" t="s">
        <v>26</v>
      </c>
      <c r="H949" s="41">
        <v>39.459990859223403</v>
      </c>
      <c r="I949" s="37">
        <f>HOUR(DAta!$H949)*60+MINUTE(DAta!$H949)</f>
        <v>662</v>
      </c>
      <c r="J949" s="40" t="s">
        <v>26</v>
      </c>
      <c r="K949" s="40">
        <v>3</v>
      </c>
      <c r="L949" s="39">
        <v>42952</v>
      </c>
      <c r="M949" s="40">
        <v>7</v>
      </c>
    </row>
    <row r="950" spans="1:13">
      <c r="A950" s="37" t="s">
        <v>975</v>
      </c>
      <c r="B950" s="36">
        <v>42953</v>
      </c>
      <c r="C950" s="37" t="s">
        <v>22</v>
      </c>
      <c r="D950" s="37" t="s">
        <v>33</v>
      </c>
      <c r="E950" s="37" t="s">
        <v>18</v>
      </c>
      <c r="F950" s="37" t="s">
        <v>18</v>
      </c>
      <c r="G950" s="37" t="s">
        <v>26</v>
      </c>
      <c r="H950" s="38">
        <v>39.501657525890003</v>
      </c>
      <c r="I950" s="37">
        <f>HOUR(DAta!$H950)*60+MINUTE(DAta!$H950)</f>
        <v>722</v>
      </c>
      <c r="J950" s="37" t="s">
        <v>26</v>
      </c>
      <c r="K950" s="37">
        <v>3</v>
      </c>
      <c r="L950" s="36">
        <v>42953</v>
      </c>
      <c r="M950" s="37">
        <v>7</v>
      </c>
    </row>
    <row r="951" spans="1:13">
      <c r="A951" s="40" t="s">
        <v>976</v>
      </c>
      <c r="B951" s="39">
        <v>42954</v>
      </c>
      <c r="C951" s="40" t="s">
        <v>48</v>
      </c>
      <c r="D951" s="40" t="s">
        <v>33</v>
      </c>
      <c r="E951" s="40" t="s">
        <v>14</v>
      </c>
      <c r="F951" s="40" t="s">
        <v>14</v>
      </c>
      <c r="G951" s="40">
        <v>124</v>
      </c>
      <c r="H951" s="41">
        <v>39.543324192556703</v>
      </c>
      <c r="I951" s="37">
        <f>HOUR(DAta!$H951)*60+MINUTE(DAta!$H951)</f>
        <v>782</v>
      </c>
      <c r="J951" s="40">
        <v>4</v>
      </c>
      <c r="K951" s="40">
        <v>3</v>
      </c>
      <c r="L951" s="39">
        <v>42954</v>
      </c>
      <c r="M951" s="40">
        <v>7</v>
      </c>
    </row>
    <row r="952" spans="1:13">
      <c r="A952" s="37" t="s">
        <v>977</v>
      </c>
      <c r="B952" s="36">
        <v>42955</v>
      </c>
      <c r="C952" s="37" t="s">
        <v>48</v>
      </c>
      <c r="D952" s="37" t="s">
        <v>24</v>
      </c>
      <c r="E952" s="37" t="s">
        <v>14</v>
      </c>
      <c r="F952" s="37" t="s">
        <v>14</v>
      </c>
      <c r="G952" s="37">
        <v>53</v>
      </c>
      <c r="H952" s="38">
        <v>39.584990859223403</v>
      </c>
      <c r="I952" s="37">
        <f>HOUR(DAta!$H952)*60+MINUTE(DAta!$H952)</f>
        <v>842</v>
      </c>
      <c r="J952" s="37">
        <v>2</v>
      </c>
      <c r="K952" s="37">
        <v>3</v>
      </c>
      <c r="L952" s="36">
        <v>42955</v>
      </c>
      <c r="M952" s="37">
        <v>7</v>
      </c>
    </row>
    <row r="953" spans="1:13">
      <c r="A953" s="40" t="s">
        <v>978</v>
      </c>
      <c r="B953" s="39">
        <v>42956</v>
      </c>
      <c r="C953" s="40" t="s">
        <v>12</v>
      </c>
      <c r="D953" s="40" t="s">
        <v>30</v>
      </c>
      <c r="E953" s="40" t="s">
        <v>14</v>
      </c>
      <c r="F953" s="40" t="s">
        <v>14</v>
      </c>
      <c r="G953" s="40">
        <v>61</v>
      </c>
      <c r="H953" s="41">
        <v>39.626657525890003</v>
      </c>
      <c r="I953" s="37">
        <f>HOUR(DAta!$H953)*60+MINUTE(DAta!$H953)</f>
        <v>902</v>
      </c>
      <c r="J953" s="40">
        <v>5</v>
      </c>
      <c r="K953" s="40">
        <v>3</v>
      </c>
      <c r="L953" s="39">
        <v>42956</v>
      </c>
      <c r="M953" s="40">
        <v>7</v>
      </c>
    </row>
    <row r="954" spans="1:13">
      <c r="A954" s="37" t="s">
        <v>979</v>
      </c>
      <c r="B954" s="36">
        <v>42957</v>
      </c>
      <c r="C954" s="37" t="s">
        <v>35</v>
      </c>
      <c r="D954" s="37" t="s">
        <v>13</v>
      </c>
      <c r="E954" s="37" t="s">
        <v>14</v>
      </c>
      <c r="F954" s="37" t="s">
        <v>14</v>
      </c>
      <c r="G954" s="37">
        <v>18</v>
      </c>
      <c r="H954" s="38">
        <v>39.668324192556703</v>
      </c>
      <c r="I954" s="37">
        <f>HOUR(DAta!$H954)*60+MINUTE(DAta!$H954)</f>
        <v>962</v>
      </c>
      <c r="J954" s="37">
        <v>1</v>
      </c>
      <c r="K954" s="37">
        <v>3</v>
      </c>
      <c r="L954" s="36">
        <v>42957</v>
      </c>
      <c r="M954" s="37">
        <v>7</v>
      </c>
    </row>
    <row r="955" spans="1:13">
      <c r="A955" s="40" t="s">
        <v>980</v>
      </c>
      <c r="B955" s="39">
        <v>42958</v>
      </c>
      <c r="C955" s="40" t="s">
        <v>22</v>
      </c>
      <c r="D955" s="40" t="s">
        <v>30</v>
      </c>
      <c r="E955" s="40" t="s">
        <v>14</v>
      </c>
      <c r="F955" s="40" t="s">
        <v>14</v>
      </c>
      <c r="G955" s="40">
        <v>80</v>
      </c>
      <c r="H955" s="41">
        <v>39.709990859223403</v>
      </c>
      <c r="I955" s="37">
        <f>HOUR(DAta!$H955)*60+MINUTE(DAta!$H955)</f>
        <v>1022</v>
      </c>
      <c r="J955" s="40">
        <v>3</v>
      </c>
      <c r="K955" s="40">
        <v>3</v>
      </c>
      <c r="L955" s="39">
        <v>42958</v>
      </c>
      <c r="M955" s="40">
        <v>7</v>
      </c>
    </row>
    <row r="956" spans="1:13">
      <c r="A956" s="37" t="s">
        <v>981</v>
      </c>
      <c r="B956" s="36">
        <v>42959</v>
      </c>
      <c r="C956" s="37" t="s">
        <v>20</v>
      </c>
      <c r="D956" s="37" t="s">
        <v>17</v>
      </c>
      <c r="E956" s="37" t="s">
        <v>14</v>
      </c>
      <c r="F956" s="37" t="s">
        <v>14</v>
      </c>
      <c r="G956" s="37">
        <v>47</v>
      </c>
      <c r="H956" s="38">
        <v>39.751657525890003</v>
      </c>
      <c r="I956" s="37">
        <f>HOUR(DAta!$H956)*60+MINUTE(DAta!$H956)</f>
        <v>1082</v>
      </c>
      <c r="J956" s="37">
        <v>4</v>
      </c>
      <c r="K956" s="37">
        <v>3</v>
      </c>
      <c r="L956" s="36">
        <v>42959</v>
      </c>
      <c r="M956" s="37">
        <v>7</v>
      </c>
    </row>
    <row r="957" spans="1:13">
      <c r="A957" s="40" t="s">
        <v>982</v>
      </c>
      <c r="B957" s="39">
        <v>42960</v>
      </c>
      <c r="C957" s="40" t="s">
        <v>20</v>
      </c>
      <c r="D957" s="40" t="s">
        <v>24</v>
      </c>
      <c r="E957" s="40" t="s">
        <v>14</v>
      </c>
      <c r="F957" s="40" t="s">
        <v>14</v>
      </c>
      <c r="G957" s="40">
        <v>101</v>
      </c>
      <c r="H957" s="41">
        <v>39.793324192556703</v>
      </c>
      <c r="I957" s="37">
        <f>HOUR(DAta!$H957)*60+MINUTE(DAta!$H957)</f>
        <v>1142</v>
      </c>
      <c r="J957" s="40">
        <v>2</v>
      </c>
      <c r="K957" s="40">
        <v>3</v>
      </c>
      <c r="L957" s="39">
        <v>42960</v>
      </c>
      <c r="M957" s="40">
        <v>7</v>
      </c>
    </row>
    <row r="958" spans="1:13">
      <c r="A958" s="37" t="s">
        <v>983</v>
      </c>
      <c r="B958" s="36">
        <v>42961</v>
      </c>
      <c r="C958" s="37" t="s">
        <v>35</v>
      </c>
      <c r="D958" s="37" t="s">
        <v>33</v>
      </c>
      <c r="E958" s="37" t="s">
        <v>14</v>
      </c>
      <c r="F958" s="37" t="s">
        <v>14</v>
      </c>
      <c r="G958" s="37">
        <v>71</v>
      </c>
      <c r="H958" s="38">
        <v>39.834990859223403</v>
      </c>
      <c r="I958" s="37">
        <f>HOUR(DAta!$H958)*60+MINUTE(DAta!$H958)</f>
        <v>1202</v>
      </c>
      <c r="J958" s="37">
        <v>3</v>
      </c>
      <c r="K958" s="37">
        <v>3</v>
      </c>
      <c r="L958" s="36">
        <v>42961</v>
      </c>
      <c r="M958" s="37">
        <v>7</v>
      </c>
    </row>
    <row r="959" spans="1:13">
      <c r="A959" s="40" t="s">
        <v>984</v>
      </c>
      <c r="B959" s="39">
        <v>42962</v>
      </c>
      <c r="C959" s="40" t="s">
        <v>39</v>
      </c>
      <c r="D959" s="40" t="s">
        <v>17</v>
      </c>
      <c r="E959" s="40" t="s">
        <v>14</v>
      </c>
      <c r="F959" s="40" t="s">
        <v>14</v>
      </c>
      <c r="G959" s="40">
        <v>44</v>
      </c>
      <c r="H959" s="41">
        <v>39.876657525890003</v>
      </c>
      <c r="I959" s="37">
        <f>HOUR(DAta!$H959)*60+MINUTE(DAta!$H959)</f>
        <v>1262</v>
      </c>
      <c r="J959" s="40">
        <v>4</v>
      </c>
      <c r="K959" s="40">
        <v>3</v>
      </c>
      <c r="L959" s="39">
        <v>42962</v>
      </c>
      <c r="M959" s="40">
        <v>7</v>
      </c>
    </row>
    <row r="960" spans="1:13">
      <c r="A960" s="37" t="s">
        <v>985</v>
      </c>
      <c r="B960" s="36">
        <v>42963</v>
      </c>
      <c r="C960" s="37" t="s">
        <v>16</v>
      </c>
      <c r="D960" s="37" t="s">
        <v>24</v>
      </c>
      <c r="E960" s="37" t="s">
        <v>14</v>
      </c>
      <c r="F960" s="37" t="s">
        <v>14</v>
      </c>
      <c r="G960" s="37">
        <v>14</v>
      </c>
      <c r="H960" s="38">
        <v>39.918324192556703</v>
      </c>
      <c r="I960" s="37">
        <f>HOUR(DAta!$H960)*60+MINUTE(DAta!$H960)</f>
        <v>1322</v>
      </c>
      <c r="J960" s="37">
        <v>4</v>
      </c>
      <c r="K960" s="37">
        <v>3</v>
      </c>
      <c r="L960" s="36">
        <v>42963</v>
      </c>
      <c r="M960" s="37">
        <v>7</v>
      </c>
    </row>
    <row r="961" spans="1:13">
      <c r="A961" s="40" t="s">
        <v>986</v>
      </c>
      <c r="B961" s="39">
        <v>42964</v>
      </c>
      <c r="C961" s="40" t="s">
        <v>39</v>
      </c>
      <c r="D961" s="40" t="s">
        <v>24</v>
      </c>
      <c r="E961" s="40" t="s">
        <v>18</v>
      </c>
      <c r="F961" s="40" t="s">
        <v>18</v>
      </c>
      <c r="G961" s="40" t="s">
        <v>26</v>
      </c>
      <c r="H961" s="41">
        <v>39.959990859223403</v>
      </c>
      <c r="I961" s="37">
        <f>HOUR(DAta!$H961)*60+MINUTE(DAta!$H961)</f>
        <v>1382</v>
      </c>
      <c r="J961" s="40" t="s">
        <v>26</v>
      </c>
      <c r="K961" s="40">
        <v>3</v>
      </c>
      <c r="L961" s="39">
        <v>42964</v>
      </c>
      <c r="M961" s="40">
        <v>7</v>
      </c>
    </row>
    <row r="962" spans="1:13">
      <c r="A962" s="37" t="s">
        <v>987</v>
      </c>
      <c r="B962" s="36">
        <v>42965</v>
      </c>
      <c r="C962" s="37" t="s">
        <v>32</v>
      </c>
      <c r="D962" s="37" t="s">
        <v>13</v>
      </c>
      <c r="E962" s="37" t="s">
        <v>14</v>
      </c>
      <c r="F962" s="37" t="s">
        <v>14</v>
      </c>
      <c r="G962" s="37">
        <v>44</v>
      </c>
      <c r="H962" s="38">
        <v>40.001657525890003</v>
      </c>
      <c r="I962" s="37">
        <f>HOUR(DAta!$H962)*60+MINUTE(DAta!$H962)</f>
        <v>2</v>
      </c>
      <c r="J962" s="37">
        <v>2</v>
      </c>
      <c r="K962" s="37">
        <v>3</v>
      </c>
      <c r="L962" s="36">
        <v>42965</v>
      </c>
      <c r="M962" s="37">
        <v>7</v>
      </c>
    </row>
    <row r="963" spans="1:13">
      <c r="A963" s="40" t="s">
        <v>988</v>
      </c>
      <c r="B963" s="39">
        <v>42966</v>
      </c>
      <c r="C963" s="40" t="s">
        <v>12</v>
      </c>
      <c r="D963" s="40" t="s">
        <v>30</v>
      </c>
      <c r="E963" s="40" t="s">
        <v>14</v>
      </c>
      <c r="F963" s="40" t="s">
        <v>14</v>
      </c>
      <c r="G963" s="40">
        <v>97</v>
      </c>
      <c r="H963" s="41">
        <v>40.043324192556703</v>
      </c>
      <c r="I963" s="37">
        <f>HOUR(DAta!$H963)*60+MINUTE(DAta!$H963)</f>
        <v>62</v>
      </c>
      <c r="J963" s="40">
        <v>4</v>
      </c>
      <c r="K963" s="40">
        <v>3</v>
      </c>
      <c r="L963" s="39">
        <v>42966</v>
      </c>
      <c r="M963" s="40">
        <v>7</v>
      </c>
    </row>
    <row r="964" spans="1:13">
      <c r="A964" s="37" t="s">
        <v>989</v>
      </c>
      <c r="B964" s="36">
        <v>42967</v>
      </c>
      <c r="C964" s="37" t="s">
        <v>16</v>
      </c>
      <c r="D964" s="37" t="s">
        <v>33</v>
      </c>
      <c r="E964" s="37" t="s">
        <v>18</v>
      </c>
      <c r="F964" s="37" t="s">
        <v>18</v>
      </c>
      <c r="G964" s="37" t="s">
        <v>26</v>
      </c>
      <c r="H964" s="38">
        <v>40.084990859223403</v>
      </c>
      <c r="I964" s="37">
        <f>HOUR(DAta!$H964)*60+MINUTE(DAta!$H964)</f>
        <v>122</v>
      </c>
      <c r="J964" s="37" t="s">
        <v>26</v>
      </c>
      <c r="K964" s="37">
        <v>3</v>
      </c>
      <c r="L964" s="36">
        <v>42967</v>
      </c>
      <c r="M964" s="37">
        <v>7</v>
      </c>
    </row>
    <row r="965" spans="1:13">
      <c r="A965" s="40" t="s">
        <v>990</v>
      </c>
      <c r="B965" s="39">
        <v>42968</v>
      </c>
      <c r="C965" s="40" t="s">
        <v>12</v>
      </c>
      <c r="D965" s="40" t="s">
        <v>30</v>
      </c>
      <c r="E965" s="40" t="s">
        <v>14</v>
      </c>
      <c r="F965" s="40" t="s">
        <v>18</v>
      </c>
      <c r="G965" s="40">
        <v>91</v>
      </c>
      <c r="H965" s="41">
        <v>40.126657525890003</v>
      </c>
      <c r="I965" s="37">
        <f>HOUR(DAta!$H965)*60+MINUTE(DAta!$H965)</f>
        <v>182</v>
      </c>
      <c r="J965" s="40">
        <v>3</v>
      </c>
      <c r="K965" s="40">
        <v>3</v>
      </c>
      <c r="L965" s="39">
        <v>42968</v>
      </c>
      <c r="M965" s="40">
        <v>7</v>
      </c>
    </row>
    <row r="966" spans="1:13">
      <c r="A966" s="37" t="s">
        <v>991</v>
      </c>
      <c r="B966" s="36">
        <v>42969</v>
      </c>
      <c r="C966" s="37" t="s">
        <v>48</v>
      </c>
      <c r="D966" s="37" t="s">
        <v>24</v>
      </c>
      <c r="E966" s="37" t="s">
        <v>14</v>
      </c>
      <c r="F966" s="37" t="s">
        <v>14</v>
      </c>
      <c r="G966" s="37">
        <v>48</v>
      </c>
      <c r="H966" s="38">
        <v>40.168324192556703</v>
      </c>
      <c r="I966" s="37">
        <f>HOUR(DAta!$H966)*60+MINUTE(DAta!$H966)</f>
        <v>242</v>
      </c>
      <c r="J966" s="37">
        <v>3</v>
      </c>
      <c r="K966" s="37">
        <v>3</v>
      </c>
      <c r="L966" s="36">
        <v>42969</v>
      </c>
      <c r="M966" s="37">
        <v>7</v>
      </c>
    </row>
    <row r="967" spans="1:13">
      <c r="A967" s="40" t="s">
        <v>992</v>
      </c>
      <c r="B967" s="39">
        <v>42970</v>
      </c>
      <c r="C967" s="40" t="s">
        <v>22</v>
      </c>
      <c r="D967" s="40" t="s">
        <v>13</v>
      </c>
      <c r="E967" s="40" t="s">
        <v>14</v>
      </c>
      <c r="F967" s="40" t="s">
        <v>14</v>
      </c>
      <c r="G967" s="40">
        <v>45</v>
      </c>
      <c r="H967" s="41">
        <v>40.209990859223403</v>
      </c>
      <c r="I967" s="37">
        <f>HOUR(DAta!$H967)*60+MINUTE(DAta!$H967)</f>
        <v>302</v>
      </c>
      <c r="J967" s="40">
        <v>3</v>
      </c>
      <c r="K967" s="40">
        <v>3</v>
      </c>
      <c r="L967" s="39">
        <v>42970</v>
      </c>
      <c r="M967" s="40">
        <v>7</v>
      </c>
    </row>
    <row r="968" spans="1:13">
      <c r="A968" s="37" t="s">
        <v>993</v>
      </c>
      <c r="B968" s="36">
        <v>42971</v>
      </c>
      <c r="C968" s="37" t="s">
        <v>16</v>
      </c>
      <c r="D968" s="37" t="s">
        <v>30</v>
      </c>
      <c r="E968" s="37" t="s">
        <v>14</v>
      </c>
      <c r="F968" s="37" t="s">
        <v>14</v>
      </c>
      <c r="G968" s="37">
        <v>60</v>
      </c>
      <c r="H968" s="38">
        <v>40.251657525890003</v>
      </c>
      <c r="I968" s="37">
        <f>HOUR(DAta!$H968)*60+MINUTE(DAta!$H968)</f>
        <v>362</v>
      </c>
      <c r="J968" s="37">
        <v>5</v>
      </c>
      <c r="K968" s="37">
        <v>3</v>
      </c>
      <c r="L968" s="36">
        <v>42971</v>
      </c>
      <c r="M968" s="37">
        <v>7</v>
      </c>
    </row>
    <row r="969" spans="1:13">
      <c r="A969" s="40" t="s">
        <v>994</v>
      </c>
      <c r="B969" s="39">
        <v>42972</v>
      </c>
      <c r="C969" s="40" t="s">
        <v>32</v>
      </c>
      <c r="D969" s="40" t="s">
        <v>33</v>
      </c>
      <c r="E969" s="40" t="s">
        <v>14</v>
      </c>
      <c r="F969" s="40" t="s">
        <v>14</v>
      </c>
      <c r="G969" s="40">
        <v>85</v>
      </c>
      <c r="H969" s="41">
        <v>40.293324192556703</v>
      </c>
      <c r="I969" s="37">
        <f>HOUR(DAta!$H969)*60+MINUTE(DAta!$H969)</f>
        <v>422</v>
      </c>
      <c r="J969" s="40">
        <v>4</v>
      </c>
      <c r="K969" s="40">
        <v>3</v>
      </c>
      <c r="L969" s="39">
        <v>42972</v>
      </c>
      <c r="M969" s="40">
        <v>7</v>
      </c>
    </row>
    <row r="970" spans="1:13">
      <c r="A970" s="37" t="s">
        <v>995</v>
      </c>
      <c r="B970" s="36">
        <v>42973</v>
      </c>
      <c r="C970" s="37" t="s">
        <v>35</v>
      </c>
      <c r="D970" s="37" t="s">
        <v>30</v>
      </c>
      <c r="E970" s="37" t="s">
        <v>14</v>
      </c>
      <c r="F970" s="37" t="s">
        <v>14</v>
      </c>
      <c r="G970" s="37">
        <v>53</v>
      </c>
      <c r="H970" s="38">
        <v>40.334990859223403</v>
      </c>
      <c r="I970" s="37">
        <f>HOUR(DAta!$H970)*60+MINUTE(DAta!$H970)</f>
        <v>482</v>
      </c>
      <c r="J970" s="37">
        <v>4</v>
      </c>
      <c r="K970" s="37">
        <v>3</v>
      </c>
      <c r="L970" s="36">
        <v>42973</v>
      </c>
      <c r="M970" s="37">
        <v>1</v>
      </c>
    </row>
    <row r="971" spans="1:13">
      <c r="A971" s="40" t="s">
        <v>996</v>
      </c>
      <c r="B971" s="39">
        <v>42974</v>
      </c>
      <c r="C971" s="40" t="s">
        <v>22</v>
      </c>
      <c r="D971" s="40" t="s">
        <v>13</v>
      </c>
      <c r="E971" s="40" t="s">
        <v>14</v>
      </c>
      <c r="F971" s="40" t="s">
        <v>18</v>
      </c>
      <c r="G971" s="40">
        <v>27</v>
      </c>
      <c r="H971" s="41">
        <v>40.376657525890003</v>
      </c>
      <c r="I971" s="37">
        <f>HOUR(DAta!$H971)*60+MINUTE(DAta!$H971)</f>
        <v>542</v>
      </c>
      <c r="J971" s="40">
        <v>5</v>
      </c>
      <c r="K971" s="40">
        <v>3</v>
      </c>
      <c r="L971" s="39">
        <v>42974</v>
      </c>
      <c r="M971" s="40">
        <v>1</v>
      </c>
    </row>
    <row r="972" spans="1:13">
      <c r="A972" s="37" t="s">
        <v>997</v>
      </c>
      <c r="B972" s="36">
        <v>42975</v>
      </c>
      <c r="C972" s="37" t="s">
        <v>35</v>
      </c>
      <c r="D972" s="37" t="s">
        <v>30</v>
      </c>
      <c r="E972" s="37" t="s">
        <v>14</v>
      </c>
      <c r="F972" s="37" t="s">
        <v>14</v>
      </c>
      <c r="G972" s="37">
        <v>30</v>
      </c>
      <c r="H972" s="38">
        <v>40.418324192556703</v>
      </c>
      <c r="I972" s="37">
        <f>HOUR(DAta!$H972)*60+MINUTE(DAta!$H972)</f>
        <v>602</v>
      </c>
      <c r="J972" s="37">
        <v>3</v>
      </c>
      <c r="K972" s="37">
        <v>3</v>
      </c>
      <c r="L972" s="36">
        <v>42975</v>
      </c>
      <c r="M972" s="37">
        <v>1</v>
      </c>
    </row>
    <row r="973" spans="1:13">
      <c r="A973" s="40" t="s">
        <v>998</v>
      </c>
      <c r="B973" s="39">
        <v>42976</v>
      </c>
      <c r="C973" s="40" t="s">
        <v>48</v>
      </c>
      <c r="D973" s="40" t="s">
        <v>13</v>
      </c>
      <c r="E973" s="40" t="s">
        <v>18</v>
      </c>
      <c r="F973" s="40" t="s">
        <v>18</v>
      </c>
      <c r="G973" s="40" t="s">
        <v>26</v>
      </c>
      <c r="H973" s="41">
        <v>40.459990859223403</v>
      </c>
      <c r="I973" s="37">
        <f>HOUR(DAta!$H973)*60+MINUTE(DAta!$H973)</f>
        <v>662</v>
      </c>
      <c r="J973" s="40" t="s">
        <v>26</v>
      </c>
      <c r="K973" s="40">
        <v>3</v>
      </c>
      <c r="L973" s="39">
        <v>42976</v>
      </c>
      <c r="M973" s="40">
        <v>1</v>
      </c>
    </row>
    <row r="974" spans="1:13">
      <c r="A974" s="37" t="s">
        <v>999</v>
      </c>
      <c r="B974" s="36">
        <v>42977</v>
      </c>
      <c r="C974" s="37" t="s">
        <v>32</v>
      </c>
      <c r="D974" s="37" t="s">
        <v>30</v>
      </c>
      <c r="E974" s="37" t="s">
        <v>14</v>
      </c>
      <c r="F974" s="37" t="s">
        <v>14</v>
      </c>
      <c r="G974" s="37">
        <v>113</v>
      </c>
      <c r="H974" s="38">
        <v>40.501657525890003</v>
      </c>
      <c r="I974" s="37">
        <f>HOUR(DAta!$H974)*60+MINUTE(DAta!$H974)</f>
        <v>722</v>
      </c>
      <c r="J974" s="37">
        <v>5</v>
      </c>
      <c r="K974" s="37">
        <v>3</v>
      </c>
      <c r="L974" s="36">
        <v>42977</v>
      </c>
      <c r="M974" s="37">
        <v>1</v>
      </c>
    </row>
    <row r="975" spans="1:13">
      <c r="A975" s="40" t="s">
        <v>1000</v>
      </c>
      <c r="B975" s="39">
        <v>42978</v>
      </c>
      <c r="C975" s="40" t="s">
        <v>32</v>
      </c>
      <c r="D975" s="40" t="s">
        <v>17</v>
      </c>
      <c r="E975" s="40" t="s">
        <v>18</v>
      </c>
      <c r="F975" s="40" t="s">
        <v>18</v>
      </c>
      <c r="G975" s="40" t="s">
        <v>26</v>
      </c>
      <c r="H975" s="41">
        <v>40.543324192556703</v>
      </c>
      <c r="I975" s="37">
        <f>HOUR(DAta!$H975)*60+MINUTE(DAta!$H975)</f>
        <v>782</v>
      </c>
      <c r="J975" s="40" t="s">
        <v>26</v>
      </c>
      <c r="K975" s="40">
        <v>3</v>
      </c>
      <c r="L975" s="39">
        <v>42978</v>
      </c>
      <c r="M975" s="40">
        <v>1</v>
      </c>
    </row>
    <row r="976" spans="1:13">
      <c r="A976" s="37" t="s">
        <v>1001</v>
      </c>
      <c r="B976" s="36">
        <v>42979</v>
      </c>
      <c r="C976" s="37" t="s">
        <v>12</v>
      </c>
      <c r="D976" s="37" t="s">
        <v>30</v>
      </c>
      <c r="E976" s="37" t="s">
        <v>18</v>
      </c>
      <c r="F976" s="37" t="s">
        <v>18</v>
      </c>
      <c r="G976" s="37" t="s">
        <v>26</v>
      </c>
      <c r="H976" s="38">
        <v>40.584990859223403</v>
      </c>
      <c r="I976" s="37">
        <f>HOUR(DAta!$H976)*60+MINUTE(DAta!$H976)</f>
        <v>842</v>
      </c>
      <c r="J976" s="37" t="s">
        <v>26</v>
      </c>
      <c r="K976" s="37">
        <v>3</v>
      </c>
      <c r="L976" s="36">
        <v>42979</v>
      </c>
      <c r="M976" s="37">
        <v>1</v>
      </c>
    </row>
    <row r="977" spans="1:13">
      <c r="A977" s="40" t="s">
        <v>1002</v>
      </c>
      <c r="B977" s="39">
        <v>42980</v>
      </c>
      <c r="C977" s="40" t="s">
        <v>32</v>
      </c>
      <c r="D977" s="40" t="s">
        <v>33</v>
      </c>
      <c r="E977" s="40" t="s">
        <v>14</v>
      </c>
      <c r="F977" s="40" t="s">
        <v>14</v>
      </c>
      <c r="G977" s="40">
        <v>80</v>
      </c>
      <c r="H977" s="41">
        <v>40.626657525890003</v>
      </c>
      <c r="I977" s="37">
        <f>HOUR(DAta!$H977)*60+MINUTE(DAta!$H977)</f>
        <v>902</v>
      </c>
      <c r="J977" s="40">
        <v>4</v>
      </c>
      <c r="K977" s="40">
        <v>3</v>
      </c>
      <c r="L977" s="39">
        <v>42980</v>
      </c>
      <c r="M977" s="40">
        <v>1</v>
      </c>
    </row>
    <row r="978" spans="1:13">
      <c r="A978" s="37" t="s">
        <v>1003</v>
      </c>
      <c r="B978" s="36">
        <v>42981</v>
      </c>
      <c r="C978" s="37" t="s">
        <v>20</v>
      </c>
      <c r="D978" s="37" t="s">
        <v>13</v>
      </c>
      <c r="E978" s="37" t="s">
        <v>14</v>
      </c>
      <c r="F978" s="37" t="s">
        <v>14</v>
      </c>
      <c r="G978" s="37">
        <v>45</v>
      </c>
      <c r="H978" s="38">
        <v>40.668324192556703</v>
      </c>
      <c r="I978" s="37">
        <f>HOUR(DAta!$H978)*60+MINUTE(DAta!$H978)</f>
        <v>962</v>
      </c>
      <c r="J978" s="37">
        <v>5</v>
      </c>
      <c r="K978" s="37">
        <v>3</v>
      </c>
      <c r="L978" s="36">
        <v>42981</v>
      </c>
      <c r="M978" s="37">
        <v>1</v>
      </c>
    </row>
    <row r="979" spans="1:13">
      <c r="A979" s="40" t="s">
        <v>1004</v>
      </c>
      <c r="B979" s="39">
        <v>42982</v>
      </c>
      <c r="C979" s="40" t="s">
        <v>35</v>
      </c>
      <c r="D979" s="40" t="s">
        <v>30</v>
      </c>
      <c r="E979" s="40" t="s">
        <v>14</v>
      </c>
      <c r="F979" s="40" t="s">
        <v>14</v>
      </c>
      <c r="G979" s="40">
        <v>95</v>
      </c>
      <c r="H979" s="41">
        <v>40.709990859223403</v>
      </c>
      <c r="I979" s="37">
        <f>HOUR(DAta!$H979)*60+MINUTE(DAta!$H979)</f>
        <v>1022</v>
      </c>
      <c r="J979" s="40">
        <v>1</v>
      </c>
      <c r="K979" s="40">
        <v>3</v>
      </c>
      <c r="L979" s="39">
        <v>42982</v>
      </c>
      <c r="M979" s="40">
        <v>1</v>
      </c>
    </row>
    <row r="980" spans="1:13">
      <c r="A980" s="37" t="s">
        <v>1005</v>
      </c>
      <c r="B980" s="36">
        <v>42983</v>
      </c>
      <c r="C980" s="37" t="s">
        <v>39</v>
      </c>
      <c r="D980" s="37" t="s">
        <v>33</v>
      </c>
      <c r="E980" s="37" t="s">
        <v>18</v>
      </c>
      <c r="F980" s="37" t="s">
        <v>18</v>
      </c>
      <c r="G980" s="37" t="s">
        <v>26</v>
      </c>
      <c r="H980" s="38">
        <v>40.751657525890003</v>
      </c>
      <c r="I980" s="37">
        <f>HOUR(DAta!$H980)*60+MINUTE(DAta!$H980)</f>
        <v>1082</v>
      </c>
      <c r="J980" s="37" t="s">
        <v>26</v>
      </c>
      <c r="K980" s="37">
        <v>3</v>
      </c>
      <c r="L980" s="36">
        <v>42983</v>
      </c>
      <c r="M980" s="37">
        <v>1</v>
      </c>
    </row>
    <row r="981" spans="1:13">
      <c r="A981" s="40" t="s">
        <v>1006</v>
      </c>
      <c r="B981" s="39">
        <v>42984</v>
      </c>
      <c r="C981" s="40" t="s">
        <v>48</v>
      </c>
      <c r="D981" s="40" t="s">
        <v>24</v>
      </c>
      <c r="E981" s="40" t="s">
        <v>14</v>
      </c>
      <c r="F981" s="40" t="s">
        <v>14</v>
      </c>
      <c r="G981" s="40">
        <v>33</v>
      </c>
      <c r="H981" s="41">
        <v>40.793324192556703</v>
      </c>
      <c r="I981" s="37">
        <f>HOUR(DAta!$H981)*60+MINUTE(DAta!$H981)</f>
        <v>1142</v>
      </c>
      <c r="J981" s="40">
        <v>3</v>
      </c>
      <c r="K981" s="40">
        <v>3</v>
      </c>
      <c r="L981" s="39">
        <v>42984</v>
      </c>
      <c r="M981" s="40">
        <v>1</v>
      </c>
    </row>
    <row r="982" spans="1:13">
      <c r="A982" s="37" t="s">
        <v>1007</v>
      </c>
      <c r="B982" s="36">
        <v>42985</v>
      </c>
      <c r="C982" s="37" t="s">
        <v>20</v>
      </c>
      <c r="D982" s="37" t="s">
        <v>24</v>
      </c>
      <c r="E982" s="37" t="s">
        <v>18</v>
      </c>
      <c r="F982" s="37" t="s">
        <v>18</v>
      </c>
      <c r="G982" s="37" t="s">
        <v>26</v>
      </c>
      <c r="H982" s="38">
        <v>40.834990859223403</v>
      </c>
      <c r="I982" s="37">
        <f>HOUR(DAta!$H982)*60+MINUTE(DAta!$H982)</f>
        <v>1202</v>
      </c>
      <c r="J982" s="37" t="s">
        <v>26</v>
      </c>
      <c r="K982" s="37">
        <v>3</v>
      </c>
      <c r="L982" s="36">
        <v>42985</v>
      </c>
      <c r="M982" s="37">
        <v>1</v>
      </c>
    </row>
    <row r="983" spans="1:13">
      <c r="A983" s="40" t="s">
        <v>1008</v>
      </c>
      <c r="B983" s="39">
        <v>42986</v>
      </c>
      <c r="C983" s="40" t="s">
        <v>32</v>
      </c>
      <c r="D983" s="40" t="s">
        <v>33</v>
      </c>
      <c r="E983" s="40" t="s">
        <v>14</v>
      </c>
      <c r="F983" s="40" t="s">
        <v>14</v>
      </c>
      <c r="G983" s="40">
        <v>90</v>
      </c>
      <c r="H983" s="41">
        <v>40.876657525890003</v>
      </c>
      <c r="I983" s="37">
        <f>HOUR(DAta!$H983)*60+MINUTE(DAta!$H983)</f>
        <v>1262</v>
      </c>
      <c r="J983" s="40">
        <v>3</v>
      </c>
      <c r="K983" s="40">
        <v>3</v>
      </c>
      <c r="L983" s="39">
        <v>42986</v>
      </c>
      <c r="M983" s="40">
        <v>1</v>
      </c>
    </row>
    <row r="984" spans="1:13">
      <c r="A984" s="37" t="s">
        <v>1009</v>
      </c>
      <c r="B984" s="36">
        <v>42987</v>
      </c>
      <c r="C984" s="37" t="s">
        <v>22</v>
      </c>
      <c r="D984" s="37" t="s">
        <v>24</v>
      </c>
      <c r="E984" s="37" t="s">
        <v>14</v>
      </c>
      <c r="F984" s="37" t="s">
        <v>14</v>
      </c>
      <c r="G984" s="37">
        <v>90</v>
      </c>
      <c r="H984" s="38">
        <v>40.918324192556703</v>
      </c>
      <c r="I984" s="37">
        <f>HOUR(DAta!$H984)*60+MINUTE(DAta!$H984)</f>
        <v>1322</v>
      </c>
      <c r="J984" s="37">
        <v>3</v>
      </c>
      <c r="K984" s="37">
        <v>3</v>
      </c>
      <c r="L984" s="36">
        <v>42987</v>
      </c>
      <c r="M984" s="37">
        <v>1</v>
      </c>
    </row>
    <row r="985" spans="1:13">
      <c r="A985" s="40" t="s">
        <v>1010</v>
      </c>
      <c r="B985" s="39">
        <v>42988</v>
      </c>
      <c r="C985" s="40" t="s">
        <v>32</v>
      </c>
      <c r="D985" s="40" t="s">
        <v>33</v>
      </c>
      <c r="E985" s="40" t="s">
        <v>14</v>
      </c>
      <c r="F985" s="40" t="s">
        <v>18</v>
      </c>
      <c r="G985" s="40">
        <v>57</v>
      </c>
      <c r="H985" s="41">
        <v>40.959990859223403</v>
      </c>
      <c r="I985" s="37">
        <f>HOUR(DAta!$H985)*60+MINUTE(DAta!$H985)</f>
        <v>1382</v>
      </c>
      <c r="J985" s="40">
        <v>1</v>
      </c>
      <c r="K985" s="40">
        <v>3</v>
      </c>
      <c r="L985" s="39">
        <v>42988</v>
      </c>
      <c r="M985" s="40">
        <v>1</v>
      </c>
    </row>
    <row r="986" spans="1:13">
      <c r="A986" s="37" t="s">
        <v>1011</v>
      </c>
      <c r="B986" s="36">
        <v>42989</v>
      </c>
      <c r="C986" s="37" t="s">
        <v>16</v>
      </c>
      <c r="D986" s="37" t="s">
        <v>30</v>
      </c>
      <c r="E986" s="37" t="s">
        <v>14</v>
      </c>
      <c r="F986" s="37" t="s">
        <v>14</v>
      </c>
      <c r="G986" s="37">
        <v>123</v>
      </c>
      <c r="H986" s="38">
        <v>41.001657525890003</v>
      </c>
      <c r="I986" s="37">
        <f>HOUR(DAta!$H986)*60+MINUTE(DAta!$H986)</f>
        <v>2</v>
      </c>
      <c r="J986" s="37">
        <v>2</v>
      </c>
      <c r="K986" s="37">
        <v>3</v>
      </c>
      <c r="L986" s="36">
        <v>42989</v>
      </c>
      <c r="M986" s="37">
        <v>1</v>
      </c>
    </row>
    <row r="987" spans="1:13">
      <c r="A987" s="40" t="s">
        <v>1012</v>
      </c>
      <c r="B987" s="39">
        <v>42990</v>
      </c>
      <c r="C987" s="40" t="s">
        <v>12</v>
      </c>
      <c r="D987" s="40" t="s">
        <v>30</v>
      </c>
      <c r="E987" s="40" t="s">
        <v>14</v>
      </c>
      <c r="F987" s="40" t="s">
        <v>14</v>
      </c>
      <c r="G987" s="40">
        <v>39</v>
      </c>
      <c r="H987" s="41">
        <v>41.043324192556703</v>
      </c>
      <c r="I987" s="37">
        <f>HOUR(DAta!$H987)*60+MINUTE(DAta!$H987)</f>
        <v>62</v>
      </c>
      <c r="J987" s="40">
        <v>4</v>
      </c>
      <c r="K987" s="40">
        <v>3</v>
      </c>
      <c r="L987" s="39">
        <v>42990</v>
      </c>
      <c r="M987" s="40">
        <v>1</v>
      </c>
    </row>
    <row r="988" spans="1:13">
      <c r="A988" s="37" t="s">
        <v>1013</v>
      </c>
      <c r="B988" s="36">
        <v>42991</v>
      </c>
      <c r="C988" s="37" t="s">
        <v>22</v>
      </c>
      <c r="D988" s="37" t="s">
        <v>17</v>
      </c>
      <c r="E988" s="37" t="s">
        <v>14</v>
      </c>
      <c r="F988" s="37" t="s">
        <v>18</v>
      </c>
      <c r="G988" s="37">
        <v>38</v>
      </c>
      <c r="H988" s="38">
        <v>41.084990859223403</v>
      </c>
      <c r="I988" s="37">
        <f>HOUR(DAta!$H988)*60+MINUTE(DAta!$H988)</f>
        <v>122</v>
      </c>
      <c r="J988" s="37">
        <v>5</v>
      </c>
      <c r="K988" s="37">
        <v>3</v>
      </c>
      <c r="L988" s="36">
        <v>42991</v>
      </c>
      <c r="M988" s="37">
        <v>1</v>
      </c>
    </row>
    <row r="989" spans="1:13">
      <c r="A989" s="40" t="s">
        <v>1014</v>
      </c>
      <c r="B989" s="39">
        <v>42992</v>
      </c>
      <c r="C989" s="40" t="s">
        <v>12</v>
      </c>
      <c r="D989" s="40" t="s">
        <v>33</v>
      </c>
      <c r="E989" s="40" t="s">
        <v>14</v>
      </c>
      <c r="F989" s="40" t="s">
        <v>14</v>
      </c>
      <c r="G989" s="40">
        <v>26</v>
      </c>
      <c r="H989" s="41">
        <v>41.126657525890003</v>
      </c>
      <c r="I989" s="37">
        <f>HOUR(DAta!$H989)*60+MINUTE(DAta!$H989)</f>
        <v>182</v>
      </c>
      <c r="J989" s="40">
        <v>1</v>
      </c>
      <c r="K989" s="40">
        <v>3</v>
      </c>
      <c r="L989" s="39">
        <v>42992</v>
      </c>
      <c r="M989" s="40">
        <v>1</v>
      </c>
    </row>
    <row r="990" spans="1:13">
      <c r="A990" s="37" t="s">
        <v>1015</v>
      </c>
      <c r="B990" s="36">
        <v>42993</v>
      </c>
      <c r="C990" s="37" t="s">
        <v>12</v>
      </c>
      <c r="D990" s="37" t="s">
        <v>13</v>
      </c>
      <c r="E990" s="37" t="s">
        <v>14</v>
      </c>
      <c r="F990" s="37" t="s">
        <v>14</v>
      </c>
      <c r="G990" s="37">
        <v>43</v>
      </c>
      <c r="H990" s="38">
        <v>41.168324192556703</v>
      </c>
      <c r="I990" s="37">
        <f>HOUR(DAta!$H990)*60+MINUTE(DAta!$H990)</f>
        <v>242</v>
      </c>
      <c r="J990" s="37">
        <v>3</v>
      </c>
      <c r="K990" s="37">
        <v>3</v>
      </c>
      <c r="L990" s="36">
        <v>42993</v>
      </c>
      <c r="M990" s="37">
        <v>1</v>
      </c>
    </row>
    <row r="991" spans="1:13">
      <c r="A991" s="40" t="s">
        <v>1016</v>
      </c>
      <c r="B991" s="39">
        <v>42994</v>
      </c>
      <c r="C991" s="40" t="s">
        <v>32</v>
      </c>
      <c r="D991" s="40" t="s">
        <v>33</v>
      </c>
      <c r="E991" s="40" t="s">
        <v>14</v>
      </c>
      <c r="F991" s="40" t="s">
        <v>14</v>
      </c>
      <c r="G991" s="40">
        <v>89</v>
      </c>
      <c r="H991" s="41">
        <v>41.209990859223403</v>
      </c>
      <c r="I991" s="37">
        <f>HOUR(DAta!$H991)*60+MINUTE(DAta!$H991)</f>
        <v>302</v>
      </c>
      <c r="J991" s="40">
        <v>3</v>
      </c>
      <c r="K991" s="40">
        <v>3</v>
      </c>
      <c r="L991" s="39">
        <v>42994</v>
      </c>
      <c r="M991" s="40">
        <v>1</v>
      </c>
    </row>
    <row r="992" spans="1:13">
      <c r="A992" s="37" t="s">
        <v>1017</v>
      </c>
      <c r="B992" s="36">
        <v>42995</v>
      </c>
      <c r="C992" s="37" t="s">
        <v>32</v>
      </c>
      <c r="D992" s="37" t="s">
        <v>13</v>
      </c>
      <c r="E992" s="37" t="s">
        <v>14</v>
      </c>
      <c r="F992" s="37" t="s">
        <v>14</v>
      </c>
      <c r="G992" s="37">
        <v>121</v>
      </c>
      <c r="H992" s="38">
        <v>41.251657525890003</v>
      </c>
      <c r="I992" s="37">
        <f>HOUR(DAta!$H992)*60+MINUTE(DAta!$H992)</f>
        <v>362</v>
      </c>
      <c r="J992" s="37">
        <v>3</v>
      </c>
      <c r="K992" s="37">
        <v>3</v>
      </c>
      <c r="L992" s="36">
        <v>42995</v>
      </c>
      <c r="M992" s="37">
        <v>1</v>
      </c>
    </row>
    <row r="993" spans="1:13">
      <c r="A993" s="40" t="s">
        <v>1018</v>
      </c>
      <c r="B993" s="39">
        <v>42996</v>
      </c>
      <c r="C993" s="40" t="s">
        <v>32</v>
      </c>
      <c r="D993" s="40" t="s">
        <v>24</v>
      </c>
      <c r="E993" s="40" t="s">
        <v>14</v>
      </c>
      <c r="F993" s="40" t="s">
        <v>14</v>
      </c>
      <c r="G993" s="40">
        <v>114</v>
      </c>
      <c r="H993" s="41">
        <v>41.293324192556703</v>
      </c>
      <c r="I993" s="37">
        <f>HOUR(DAta!$H993)*60+MINUTE(DAta!$H993)</f>
        <v>422</v>
      </c>
      <c r="J993" s="40">
        <v>4</v>
      </c>
      <c r="K993" s="40">
        <v>3</v>
      </c>
      <c r="L993" s="39">
        <v>42996</v>
      </c>
      <c r="M993" s="40">
        <v>1</v>
      </c>
    </row>
    <row r="994" spans="1:13">
      <c r="A994" s="37" t="s">
        <v>1019</v>
      </c>
      <c r="B994" s="36">
        <v>42997</v>
      </c>
      <c r="C994" s="37" t="s">
        <v>20</v>
      </c>
      <c r="D994" s="37" t="s">
        <v>13</v>
      </c>
      <c r="E994" s="37" t="s">
        <v>18</v>
      </c>
      <c r="F994" s="37" t="s">
        <v>18</v>
      </c>
      <c r="G994" s="37" t="s">
        <v>26</v>
      </c>
      <c r="H994" s="38">
        <v>41.334990859223403</v>
      </c>
      <c r="I994" s="37">
        <f>HOUR(DAta!$H994)*60+MINUTE(DAta!$H994)</f>
        <v>482</v>
      </c>
      <c r="J994" s="37" t="s">
        <v>26</v>
      </c>
      <c r="K994" s="37">
        <v>3</v>
      </c>
      <c r="L994" s="36">
        <v>42997</v>
      </c>
      <c r="M994" s="37">
        <v>1</v>
      </c>
    </row>
    <row r="995" spans="1:13">
      <c r="A995" s="40" t="s">
        <v>1020</v>
      </c>
      <c r="B995" s="39">
        <v>42998</v>
      </c>
      <c r="C995" s="40" t="s">
        <v>48</v>
      </c>
      <c r="D995" s="40" t="s">
        <v>17</v>
      </c>
      <c r="E995" s="40" t="s">
        <v>18</v>
      </c>
      <c r="F995" s="40" t="s">
        <v>18</v>
      </c>
      <c r="G995" s="40" t="s">
        <v>26</v>
      </c>
      <c r="H995" s="41">
        <v>41.376657525890003</v>
      </c>
      <c r="I995" s="37">
        <f>HOUR(DAta!$H995)*60+MINUTE(DAta!$H995)</f>
        <v>542</v>
      </c>
      <c r="J995" s="40" t="s">
        <v>26</v>
      </c>
      <c r="K995" s="40">
        <v>3</v>
      </c>
      <c r="L995" s="39">
        <v>42998</v>
      </c>
      <c r="M995" s="40">
        <v>1</v>
      </c>
    </row>
    <row r="996" spans="1:13">
      <c r="A996" s="37" t="s">
        <v>1021</v>
      </c>
      <c r="B996" s="36">
        <v>42999</v>
      </c>
      <c r="C996" s="37" t="s">
        <v>16</v>
      </c>
      <c r="D996" s="37" t="s">
        <v>33</v>
      </c>
      <c r="E996" s="37" t="s">
        <v>18</v>
      </c>
      <c r="F996" s="37" t="s">
        <v>18</v>
      </c>
      <c r="G996" s="37" t="s">
        <v>26</v>
      </c>
      <c r="H996" s="38">
        <v>41.418324192556703</v>
      </c>
      <c r="I996" s="37">
        <f>HOUR(DAta!$H996)*60+MINUTE(DAta!$H996)</f>
        <v>602</v>
      </c>
      <c r="J996" s="37" t="s">
        <v>26</v>
      </c>
      <c r="K996" s="37">
        <v>3</v>
      </c>
      <c r="L996" s="36">
        <v>42999</v>
      </c>
      <c r="M996" s="37">
        <v>1</v>
      </c>
    </row>
    <row r="997" spans="1:13">
      <c r="A997" s="40" t="s">
        <v>1022</v>
      </c>
      <c r="B997" s="39">
        <v>43000</v>
      </c>
      <c r="C997" s="40" t="s">
        <v>16</v>
      </c>
      <c r="D997" s="40" t="s">
        <v>30</v>
      </c>
      <c r="E997" s="40" t="s">
        <v>14</v>
      </c>
      <c r="F997" s="40" t="s">
        <v>18</v>
      </c>
      <c r="G997" s="40">
        <v>101</v>
      </c>
      <c r="H997" s="41">
        <v>41.459990859223403</v>
      </c>
      <c r="I997" s="37">
        <f>HOUR(DAta!$H997)*60+MINUTE(DAta!$H997)</f>
        <v>662</v>
      </c>
      <c r="J997" s="40">
        <v>3</v>
      </c>
      <c r="K997" s="40">
        <v>3</v>
      </c>
      <c r="L997" s="39">
        <v>43000</v>
      </c>
      <c r="M997" s="40">
        <v>1</v>
      </c>
    </row>
    <row r="998" spans="1:13">
      <c r="A998" s="37" t="s">
        <v>1023</v>
      </c>
      <c r="B998" s="36">
        <v>43001</v>
      </c>
      <c r="C998" s="37" t="s">
        <v>35</v>
      </c>
      <c r="D998" s="37" t="s">
        <v>24</v>
      </c>
      <c r="E998" s="37" t="s">
        <v>14</v>
      </c>
      <c r="F998" s="37" t="s">
        <v>14</v>
      </c>
      <c r="G998" s="37">
        <v>87</v>
      </c>
      <c r="H998" s="38">
        <v>41.501657525890003</v>
      </c>
      <c r="I998" s="37">
        <f>HOUR(DAta!$H998)*60+MINUTE(DAta!$H998)</f>
        <v>722</v>
      </c>
      <c r="J998" s="37">
        <v>4</v>
      </c>
      <c r="K998" s="37">
        <v>3</v>
      </c>
      <c r="L998" s="36">
        <v>43001</v>
      </c>
      <c r="M998" s="37">
        <v>1</v>
      </c>
    </row>
    <row r="999" spans="1:13">
      <c r="A999" s="40" t="s">
        <v>1024</v>
      </c>
      <c r="B999" s="39">
        <v>43002</v>
      </c>
      <c r="C999" s="40" t="s">
        <v>22</v>
      </c>
      <c r="D999" s="40" t="s">
        <v>30</v>
      </c>
      <c r="E999" s="40" t="s">
        <v>14</v>
      </c>
      <c r="F999" s="40" t="s">
        <v>14</v>
      </c>
      <c r="G999" s="40">
        <v>22</v>
      </c>
      <c r="H999" s="41">
        <v>41.543324192556703</v>
      </c>
      <c r="I999" s="37">
        <f>HOUR(DAta!$H999)*60+MINUTE(DAta!$H999)</f>
        <v>782</v>
      </c>
      <c r="J999" s="40">
        <v>5</v>
      </c>
      <c r="K999" s="40">
        <v>3</v>
      </c>
      <c r="L999" s="39">
        <v>43002</v>
      </c>
      <c r="M999" s="40">
        <v>1</v>
      </c>
    </row>
    <row r="1000" spans="1:13">
      <c r="A1000" s="37" t="s">
        <v>1025</v>
      </c>
      <c r="B1000" s="36">
        <v>43003</v>
      </c>
      <c r="C1000" s="37" t="s">
        <v>20</v>
      </c>
      <c r="D1000" s="37" t="s">
        <v>33</v>
      </c>
      <c r="E1000" s="37" t="s">
        <v>14</v>
      </c>
      <c r="F1000" s="37" t="s">
        <v>14</v>
      </c>
      <c r="G1000" s="37">
        <v>19</v>
      </c>
      <c r="H1000" s="38">
        <v>41.584990859223403</v>
      </c>
      <c r="I1000" s="37">
        <f>HOUR(DAta!$H1000)*60+MINUTE(DAta!$H1000)</f>
        <v>842</v>
      </c>
      <c r="J1000" s="37">
        <v>2</v>
      </c>
      <c r="K1000" s="37">
        <v>3</v>
      </c>
      <c r="L1000" s="36">
        <v>43003</v>
      </c>
      <c r="M1000" s="37">
        <v>1</v>
      </c>
    </row>
    <row r="1001" spans="1:13">
      <c r="A1001" s="40" t="s">
        <v>1026</v>
      </c>
      <c r="B1001" s="39">
        <v>43004</v>
      </c>
      <c r="C1001" s="40" t="s">
        <v>16</v>
      </c>
      <c r="D1001" s="40" t="s">
        <v>30</v>
      </c>
      <c r="E1001" s="40" t="s">
        <v>14</v>
      </c>
      <c r="F1001" s="40" t="s">
        <v>14</v>
      </c>
      <c r="G1001" s="40">
        <v>31</v>
      </c>
      <c r="H1001" s="41">
        <v>41.626657525890003</v>
      </c>
      <c r="I1001" s="37">
        <f>HOUR(DAta!$H1001)*60+MINUTE(DAta!$H1001)</f>
        <v>902</v>
      </c>
      <c r="J1001" s="40">
        <v>4</v>
      </c>
      <c r="K1001" s="40">
        <v>3</v>
      </c>
      <c r="L1001" s="39">
        <v>43004</v>
      </c>
      <c r="M1001" s="40">
        <v>1</v>
      </c>
    </row>
    <row r="1002" spans="1:13">
      <c r="A1002" s="37" t="s">
        <v>1027</v>
      </c>
      <c r="B1002" s="36">
        <v>43005</v>
      </c>
      <c r="C1002" s="37" t="s">
        <v>39</v>
      </c>
      <c r="D1002" s="37" t="s">
        <v>24</v>
      </c>
      <c r="E1002" s="37" t="s">
        <v>14</v>
      </c>
      <c r="F1002" s="37" t="s">
        <v>14</v>
      </c>
      <c r="G1002" s="37">
        <v>24</v>
      </c>
      <c r="H1002" s="38">
        <v>41.668324192556703</v>
      </c>
      <c r="I1002" s="37">
        <f>HOUR(DAta!$H1002)*60+MINUTE(DAta!$H1002)</f>
        <v>962</v>
      </c>
      <c r="J1002" s="37">
        <v>4</v>
      </c>
      <c r="K1002" s="37">
        <v>3</v>
      </c>
      <c r="L1002" s="36">
        <v>43005</v>
      </c>
      <c r="M1002" s="37">
        <v>1</v>
      </c>
    </row>
    <row r="1003" spans="1:13">
      <c r="A1003" s="40" t="s">
        <v>1028</v>
      </c>
      <c r="B1003" s="39">
        <v>43006</v>
      </c>
      <c r="C1003" s="40" t="s">
        <v>48</v>
      </c>
      <c r="D1003" s="40" t="s">
        <v>24</v>
      </c>
      <c r="E1003" s="40" t="s">
        <v>14</v>
      </c>
      <c r="F1003" s="40" t="s">
        <v>18</v>
      </c>
      <c r="G1003" s="40">
        <v>94</v>
      </c>
      <c r="H1003" s="41">
        <v>41.709990859223403</v>
      </c>
      <c r="I1003" s="37">
        <f>HOUR(DAta!$H1003)*60+MINUTE(DAta!$H1003)</f>
        <v>1022</v>
      </c>
      <c r="J1003" s="40">
        <v>4</v>
      </c>
      <c r="K1003" s="40">
        <v>3</v>
      </c>
      <c r="L1003" s="39">
        <v>43006</v>
      </c>
      <c r="M1003" s="40">
        <v>1</v>
      </c>
    </row>
    <row r="1004" spans="1:13">
      <c r="A1004" s="37" t="s">
        <v>1029</v>
      </c>
      <c r="B1004" s="36">
        <v>43007</v>
      </c>
      <c r="C1004" s="37" t="s">
        <v>48</v>
      </c>
      <c r="D1004" s="37" t="s">
        <v>33</v>
      </c>
      <c r="E1004" s="37" t="s">
        <v>14</v>
      </c>
      <c r="F1004" s="37" t="s">
        <v>14</v>
      </c>
      <c r="G1004" s="37">
        <v>79</v>
      </c>
      <c r="H1004" s="38">
        <v>41.751657525890003</v>
      </c>
      <c r="I1004" s="37">
        <f>HOUR(DAta!$H1004)*60+MINUTE(DAta!$H1004)</f>
        <v>1082</v>
      </c>
      <c r="J1004" s="37">
        <v>4</v>
      </c>
      <c r="K1004" s="37">
        <v>3</v>
      </c>
      <c r="L1004" s="36">
        <v>43007</v>
      </c>
      <c r="M1004" s="37">
        <v>1</v>
      </c>
    </row>
    <row r="1005" spans="1:13">
      <c r="A1005" s="40" t="s">
        <v>1030</v>
      </c>
      <c r="B1005" s="39">
        <v>43008</v>
      </c>
      <c r="C1005" s="40" t="s">
        <v>32</v>
      </c>
      <c r="D1005" s="40" t="s">
        <v>17</v>
      </c>
      <c r="E1005" s="40" t="s">
        <v>18</v>
      </c>
      <c r="F1005" s="40" t="s">
        <v>18</v>
      </c>
      <c r="G1005" s="40" t="s">
        <v>26</v>
      </c>
      <c r="H1005" s="41">
        <v>41.793324192556703</v>
      </c>
      <c r="I1005" s="37">
        <f>HOUR(DAta!$H1005)*60+MINUTE(DAta!$H1005)</f>
        <v>1142</v>
      </c>
      <c r="J1005" s="40" t="s">
        <v>26</v>
      </c>
      <c r="K1005" s="40">
        <v>3</v>
      </c>
      <c r="L1005" s="39">
        <v>43008</v>
      </c>
      <c r="M1005" s="40">
        <v>1</v>
      </c>
    </row>
    <row r="1006" spans="1:13">
      <c r="A1006" s="37" t="s">
        <v>1031</v>
      </c>
      <c r="B1006" s="36">
        <v>43009</v>
      </c>
      <c r="C1006" s="37" t="s">
        <v>39</v>
      </c>
      <c r="D1006" s="37" t="s">
        <v>30</v>
      </c>
      <c r="E1006" s="37" t="s">
        <v>14</v>
      </c>
      <c r="F1006" s="37" t="s">
        <v>14</v>
      </c>
      <c r="G1006" s="37">
        <v>87</v>
      </c>
      <c r="H1006" s="38">
        <v>41.834990859223403</v>
      </c>
      <c r="I1006" s="37">
        <f>HOUR(DAta!$H1006)*60+MINUTE(DAta!$H1006)</f>
        <v>1202</v>
      </c>
      <c r="J1006" s="37">
        <v>4</v>
      </c>
      <c r="K1006" s="37">
        <v>3</v>
      </c>
      <c r="L1006" s="36">
        <v>43009</v>
      </c>
      <c r="M1006" s="37">
        <v>1</v>
      </c>
    </row>
    <row r="1007" spans="1:13">
      <c r="A1007" s="40" t="s">
        <v>1032</v>
      </c>
      <c r="B1007" s="39">
        <v>43010</v>
      </c>
      <c r="C1007" s="40" t="s">
        <v>48</v>
      </c>
      <c r="D1007" s="40" t="s">
        <v>13</v>
      </c>
      <c r="E1007" s="40" t="s">
        <v>14</v>
      </c>
      <c r="F1007" s="40" t="s">
        <v>18</v>
      </c>
      <c r="G1007" s="40">
        <v>65</v>
      </c>
      <c r="H1007" s="41">
        <v>41.876657525890003</v>
      </c>
      <c r="I1007" s="37">
        <f>HOUR(DAta!$H1007)*60+MINUTE(DAta!$H1007)</f>
        <v>1262</v>
      </c>
      <c r="J1007" s="40">
        <v>4</v>
      </c>
      <c r="K1007" s="40">
        <v>3</v>
      </c>
      <c r="L1007" s="39">
        <v>43010</v>
      </c>
      <c r="M1007" s="40">
        <v>1</v>
      </c>
    </row>
    <row r="1008" spans="1:13">
      <c r="A1008" s="37" t="s">
        <v>1033</v>
      </c>
      <c r="B1008" s="36">
        <v>43011</v>
      </c>
      <c r="C1008" s="37" t="s">
        <v>39</v>
      </c>
      <c r="D1008" s="37" t="s">
        <v>13</v>
      </c>
      <c r="E1008" s="37" t="s">
        <v>14</v>
      </c>
      <c r="F1008" s="37" t="s">
        <v>14</v>
      </c>
      <c r="G1008" s="37">
        <v>36</v>
      </c>
      <c r="H1008" s="38">
        <v>41.918324192556703</v>
      </c>
      <c r="I1008" s="37">
        <f>HOUR(DAta!$H1008)*60+MINUTE(DAta!$H1008)</f>
        <v>1322</v>
      </c>
      <c r="J1008" s="37">
        <v>3</v>
      </c>
      <c r="K1008" s="37">
        <v>3</v>
      </c>
      <c r="L1008" s="36">
        <v>43011</v>
      </c>
      <c r="M1008" s="37">
        <v>1</v>
      </c>
    </row>
    <row r="1009" spans="1:13">
      <c r="A1009" s="40" t="s">
        <v>1034</v>
      </c>
      <c r="B1009" s="39">
        <v>43012</v>
      </c>
      <c r="C1009" s="40" t="s">
        <v>35</v>
      </c>
      <c r="D1009" s="40" t="s">
        <v>17</v>
      </c>
      <c r="E1009" s="40" t="s">
        <v>18</v>
      </c>
      <c r="F1009" s="40" t="s">
        <v>18</v>
      </c>
      <c r="G1009" s="40" t="s">
        <v>26</v>
      </c>
      <c r="H1009" s="41">
        <v>41.959990859223403</v>
      </c>
      <c r="I1009" s="37">
        <f>HOUR(DAta!$H1009)*60+MINUTE(DAta!$H1009)</f>
        <v>1382</v>
      </c>
      <c r="J1009" s="40" t="s">
        <v>26</v>
      </c>
      <c r="K1009" s="40">
        <v>3</v>
      </c>
      <c r="L1009" s="39">
        <v>43012</v>
      </c>
      <c r="M1009" s="40">
        <v>1</v>
      </c>
    </row>
    <row r="1010" spans="1:13">
      <c r="A1010" s="37" t="s">
        <v>1035</v>
      </c>
      <c r="B1010" s="36">
        <v>43013</v>
      </c>
      <c r="C1010" s="37" t="s">
        <v>20</v>
      </c>
      <c r="D1010" s="37" t="s">
        <v>33</v>
      </c>
      <c r="E1010" s="37" t="s">
        <v>14</v>
      </c>
      <c r="F1010" s="37" t="s">
        <v>14</v>
      </c>
      <c r="G1010" s="37">
        <v>33</v>
      </c>
      <c r="H1010" s="38">
        <v>42.001657525890003</v>
      </c>
      <c r="I1010" s="37">
        <f>HOUR(DAta!$H1010)*60+MINUTE(DAta!$H1010)</f>
        <v>2</v>
      </c>
      <c r="J1010" s="37">
        <v>4</v>
      </c>
      <c r="K1010" s="37">
        <v>3</v>
      </c>
      <c r="L1010" s="36">
        <v>43013</v>
      </c>
      <c r="M1010" s="37">
        <v>1</v>
      </c>
    </row>
    <row r="1011" spans="1:13">
      <c r="A1011" s="40" t="s">
        <v>1036</v>
      </c>
      <c r="B1011" s="39">
        <v>43014</v>
      </c>
      <c r="C1011" s="40" t="s">
        <v>16</v>
      </c>
      <c r="D1011" s="40" t="s">
        <v>13</v>
      </c>
      <c r="E1011" s="40" t="s">
        <v>18</v>
      </c>
      <c r="F1011" s="40" t="s">
        <v>18</v>
      </c>
      <c r="G1011" s="40" t="s">
        <v>26</v>
      </c>
      <c r="H1011" s="41">
        <v>42.043324192556703</v>
      </c>
      <c r="I1011" s="37">
        <f>HOUR(DAta!$H1011)*60+MINUTE(DAta!$H1011)</f>
        <v>62</v>
      </c>
      <c r="J1011" s="40" t="s">
        <v>26</v>
      </c>
      <c r="K1011" s="40">
        <v>3</v>
      </c>
      <c r="L1011" s="39">
        <v>43014</v>
      </c>
      <c r="M1011" s="40">
        <v>1</v>
      </c>
    </row>
    <row r="1012" spans="1:13">
      <c r="A1012" s="37" t="s">
        <v>1037</v>
      </c>
      <c r="B1012" s="36">
        <v>43015</v>
      </c>
      <c r="C1012" s="37" t="s">
        <v>32</v>
      </c>
      <c r="D1012" s="37" t="s">
        <v>30</v>
      </c>
      <c r="E1012" s="37" t="s">
        <v>18</v>
      </c>
      <c r="F1012" s="37" t="s">
        <v>18</v>
      </c>
      <c r="G1012" s="37" t="s">
        <v>26</v>
      </c>
      <c r="H1012" s="38">
        <v>42.084990859223403</v>
      </c>
      <c r="I1012" s="37">
        <f>HOUR(DAta!$H1012)*60+MINUTE(DAta!$H1012)</f>
        <v>122</v>
      </c>
      <c r="J1012" s="37" t="s">
        <v>26</v>
      </c>
      <c r="K1012" s="37">
        <v>3</v>
      </c>
      <c r="L1012" s="36">
        <v>43015</v>
      </c>
      <c r="M1012" s="37">
        <v>1</v>
      </c>
    </row>
    <row r="1013" spans="1:13">
      <c r="A1013" s="40" t="s">
        <v>1038</v>
      </c>
      <c r="B1013" s="39">
        <v>43016</v>
      </c>
      <c r="C1013" s="40" t="s">
        <v>22</v>
      </c>
      <c r="D1013" s="40" t="s">
        <v>33</v>
      </c>
      <c r="E1013" s="40" t="s">
        <v>14</v>
      </c>
      <c r="F1013" s="40" t="s">
        <v>14</v>
      </c>
      <c r="G1013" s="40">
        <v>24</v>
      </c>
      <c r="H1013" s="41">
        <v>42.126657525890003</v>
      </c>
      <c r="I1013" s="37">
        <f>HOUR(DAta!$H1013)*60+MINUTE(DAta!$H1013)</f>
        <v>182</v>
      </c>
      <c r="J1013" s="40">
        <v>5</v>
      </c>
      <c r="K1013" s="40">
        <v>3</v>
      </c>
      <c r="L1013" s="39">
        <v>43016</v>
      </c>
      <c r="M1013" s="40">
        <v>1</v>
      </c>
    </row>
    <row r="1014" spans="1:13">
      <c r="A1014" s="37" t="s">
        <v>1039</v>
      </c>
      <c r="B1014" s="36">
        <v>43017</v>
      </c>
      <c r="C1014" s="37" t="s">
        <v>20</v>
      </c>
      <c r="D1014" s="37" t="s">
        <v>30</v>
      </c>
      <c r="E1014" s="37" t="s">
        <v>14</v>
      </c>
      <c r="F1014" s="37" t="s">
        <v>14</v>
      </c>
      <c r="G1014" s="37">
        <v>32</v>
      </c>
      <c r="H1014" s="38">
        <v>42.168324192556703</v>
      </c>
      <c r="I1014" s="37">
        <f>HOUR(DAta!$H1014)*60+MINUTE(DAta!$H1014)</f>
        <v>242</v>
      </c>
      <c r="J1014" s="37">
        <v>5</v>
      </c>
      <c r="K1014" s="37">
        <v>3</v>
      </c>
      <c r="L1014" s="36">
        <v>43017</v>
      </c>
      <c r="M1014" s="37">
        <v>1</v>
      </c>
    </row>
    <row r="1015" spans="1:13">
      <c r="A1015" s="40" t="s">
        <v>1040</v>
      </c>
      <c r="B1015" s="39">
        <v>43018</v>
      </c>
      <c r="C1015" s="40" t="s">
        <v>35</v>
      </c>
      <c r="D1015" s="40" t="s">
        <v>13</v>
      </c>
      <c r="E1015" s="40" t="s">
        <v>14</v>
      </c>
      <c r="F1015" s="40" t="s">
        <v>18</v>
      </c>
      <c r="G1015" s="40">
        <v>24</v>
      </c>
      <c r="H1015" s="41">
        <v>42.209990859223403</v>
      </c>
      <c r="I1015" s="37">
        <f>HOUR(DAta!$H1015)*60+MINUTE(DAta!$H1015)</f>
        <v>302</v>
      </c>
      <c r="J1015" s="40">
        <v>4</v>
      </c>
      <c r="K1015" s="40">
        <v>3</v>
      </c>
      <c r="L1015" s="39">
        <v>43018</v>
      </c>
      <c r="M1015" s="40">
        <v>1</v>
      </c>
    </row>
    <row r="1016" spans="1:13">
      <c r="A1016" s="37" t="s">
        <v>1041</v>
      </c>
      <c r="B1016" s="36">
        <v>43019</v>
      </c>
      <c r="C1016" s="37" t="s">
        <v>20</v>
      </c>
      <c r="D1016" s="37" t="s">
        <v>17</v>
      </c>
      <c r="E1016" s="37" t="s">
        <v>14</v>
      </c>
      <c r="F1016" s="37" t="s">
        <v>14</v>
      </c>
      <c r="G1016" s="37">
        <v>96</v>
      </c>
      <c r="H1016" s="38">
        <v>42.251657525890003</v>
      </c>
      <c r="I1016" s="37">
        <f>HOUR(DAta!$H1016)*60+MINUTE(DAta!$H1016)</f>
        <v>362</v>
      </c>
      <c r="J1016" s="37">
        <v>5</v>
      </c>
      <c r="K1016" s="37">
        <v>3</v>
      </c>
      <c r="L1016" s="36">
        <v>43019</v>
      </c>
      <c r="M1016" s="37">
        <v>1</v>
      </c>
    </row>
    <row r="1017" spans="1:13">
      <c r="A1017" s="40" t="s">
        <v>1042</v>
      </c>
      <c r="B1017" s="39">
        <v>43020</v>
      </c>
      <c r="C1017" s="40" t="s">
        <v>35</v>
      </c>
      <c r="D1017" s="40" t="s">
        <v>17</v>
      </c>
      <c r="E1017" s="40" t="s">
        <v>14</v>
      </c>
      <c r="F1017" s="40" t="s">
        <v>14</v>
      </c>
      <c r="G1017" s="40">
        <v>45</v>
      </c>
      <c r="H1017" s="41">
        <v>42.293324192556703</v>
      </c>
      <c r="I1017" s="37">
        <f>HOUR(DAta!$H1017)*60+MINUTE(DAta!$H1017)</f>
        <v>422</v>
      </c>
      <c r="J1017" s="40">
        <v>5</v>
      </c>
      <c r="K1017" s="40">
        <v>3</v>
      </c>
      <c r="L1017" s="39">
        <v>43020</v>
      </c>
      <c r="M1017" s="40">
        <v>1</v>
      </c>
    </row>
    <row r="1018" spans="1:13">
      <c r="A1018" s="37" t="s">
        <v>1043</v>
      </c>
      <c r="B1018" s="36">
        <v>43021</v>
      </c>
      <c r="C1018" s="37" t="s">
        <v>32</v>
      </c>
      <c r="D1018" s="37" t="s">
        <v>30</v>
      </c>
      <c r="E1018" s="37" t="s">
        <v>14</v>
      </c>
      <c r="F1018" s="37" t="s">
        <v>14</v>
      </c>
      <c r="G1018" s="37">
        <v>16</v>
      </c>
      <c r="H1018" s="38">
        <v>42.334990859223403</v>
      </c>
      <c r="I1018" s="37">
        <f>HOUR(DAta!$H1018)*60+MINUTE(DAta!$H1018)</f>
        <v>482</v>
      </c>
      <c r="J1018" s="37">
        <v>1</v>
      </c>
      <c r="K1018" s="37">
        <v>3</v>
      </c>
      <c r="L1018" s="36">
        <v>43021</v>
      </c>
      <c r="M1018" s="37">
        <v>1</v>
      </c>
    </row>
    <row r="1019" spans="1:13">
      <c r="A1019" s="40" t="s">
        <v>1044</v>
      </c>
      <c r="B1019" s="39">
        <v>43022</v>
      </c>
      <c r="C1019" s="40" t="s">
        <v>22</v>
      </c>
      <c r="D1019" s="40" t="s">
        <v>17</v>
      </c>
      <c r="E1019" s="40" t="s">
        <v>14</v>
      </c>
      <c r="F1019" s="40" t="s">
        <v>14</v>
      </c>
      <c r="G1019" s="40">
        <v>75</v>
      </c>
      <c r="H1019" s="41">
        <v>42.376657525890003</v>
      </c>
      <c r="I1019" s="37">
        <f>HOUR(DAta!$H1019)*60+MINUTE(DAta!$H1019)</f>
        <v>542</v>
      </c>
      <c r="J1019" s="40">
        <v>5</v>
      </c>
      <c r="K1019" s="40">
        <v>3</v>
      </c>
      <c r="L1019" s="39">
        <v>43022</v>
      </c>
      <c r="M1019" s="40">
        <v>1</v>
      </c>
    </row>
    <row r="1020" spans="1:13">
      <c r="A1020" s="37" t="s">
        <v>1045</v>
      </c>
      <c r="B1020" s="36">
        <v>43023</v>
      </c>
      <c r="C1020" s="37" t="s">
        <v>35</v>
      </c>
      <c r="D1020" s="37" t="s">
        <v>13</v>
      </c>
      <c r="E1020" s="37" t="s">
        <v>14</v>
      </c>
      <c r="F1020" s="37" t="s">
        <v>14</v>
      </c>
      <c r="G1020" s="37">
        <v>71</v>
      </c>
      <c r="H1020" s="38">
        <v>42.418324192556703</v>
      </c>
      <c r="I1020" s="37">
        <f>HOUR(DAta!$H1020)*60+MINUTE(DAta!$H1020)</f>
        <v>602</v>
      </c>
      <c r="J1020" s="37">
        <v>3</v>
      </c>
      <c r="K1020" s="37">
        <v>3</v>
      </c>
      <c r="L1020" s="36">
        <v>43023</v>
      </c>
      <c r="M1020" s="37">
        <v>1</v>
      </c>
    </row>
    <row r="1021" spans="1:13">
      <c r="A1021" s="40" t="s">
        <v>1046</v>
      </c>
      <c r="B1021" s="39">
        <v>43024</v>
      </c>
      <c r="C1021" s="40" t="s">
        <v>20</v>
      </c>
      <c r="D1021" s="40" t="s">
        <v>17</v>
      </c>
      <c r="E1021" s="40" t="s">
        <v>14</v>
      </c>
      <c r="F1021" s="40" t="s">
        <v>14</v>
      </c>
      <c r="G1021" s="40">
        <v>47</v>
      </c>
      <c r="H1021" s="41">
        <v>42.459990859223403</v>
      </c>
      <c r="I1021" s="37">
        <f>HOUR(DAta!$H1021)*60+MINUTE(DAta!$H1021)</f>
        <v>662</v>
      </c>
      <c r="J1021" s="40">
        <v>3</v>
      </c>
      <c r="K1021" s="40">
        <v>3</v>
      </c>
      <c r="L1021" s="39">
        <v>43024</v>
      </c>
      <c r="M1021" s="40">
        <v>1</v>
      </c>
    </row>
    <row r="1022" spans="1:13">
      <c r="A1022" s="37" t="s">
        <v>1047</v>
      </c>
      <c r="B1022" s="36">
        <v>43025</v>
      </c>
      <c r="C1022" s="37" t="s">
        <v>20</v>
      </c>
      <c r="D1022" s="37" t="s">
        <v>30</v>
      </c>
      <c r="E1022" s="37" t="s">
        <v>14</v>
      </c>
      <c r="F1022" s="37" t="s">
        <v>14</v>
      </c>
      <c r="G1022" s="37">
        <v>54</v>
      </c>
      <c r="H1022" s="38">
        <v>42.501657525890003</v>
      </c>
      <c r="I1022" s="37">
        <f>HOUR(DAta!$H1022)*60+MINUTE(DAta!$H1022)</f>
        <v>722</v>
      </c>
      <c r="J1022" s="37">
        <v>3</v>
      </c>
      <c r="K1022" s="37">
        <v>3</v>
      </c>
      <c r="L1022" s="36">
        <v>43025</v>
      </c>
      <c r="M1022" s="37">
        <v>1</v>
      </c>
    </row>
    <row r="1023" spans="1:13">
      <c r="A1023" s="40" t="s">
        <v>1048</v>
      </c>
      <c r="B1023" s="39">
        <v>43026</v>
      </c>
      <c r="C1023" s="40" t="s">
        <v>16</v>
      </c>
      <c r="D1023" s="40" t="s">
        <v>24</v>
      </c>
      <c r="E1023" s="40" t="s">
        <v>14</v>
      </c>
      <c r="F1023" s="40" t="s">
        <v>14</v>
      </c>
      <c r="G1023" s="40">
        <v>101</v>
      </c>
      <c r="H1023" s="41">
        <v>42.543324192556703</v>
      </c>
      <c r="I1023" s="37">
        <f>HOUR(DAta!$H1023)*60+MINUTE(DAta!$H1023)</f>
        <v>782</v>
      </c>
      <c r="J1023" s="40">
        <v>4</v>
      </c>
      <c r="K1023" s="40">
        <v>3</v>
      </c>
      <c r="L1023" s="39">
        <v>43026</v>
      </c>
      <c r="M1023" s="40">
        <v>1</v>
      </c>
    </row>
    <row r="1024" spans="1:13">
      <c r="A1024" s="37" t="s">
        <v>1049</v>
      </c>
      <c r="B1024" s="36">
        <v>43027</v>
      </c>
      <c r="C1024" s="37" t="s">
        <v>39</v>
      </c>
      <c r="D1024" s="37" t="s">
        <v>33</v>
      </c>
      <c r="E1024" s="37" t="s">
        <v>14</v>
      </c>
      <c r="F1024" s="37" t="s">
        <v>14</v>
      </c>
      <c r="G1024" s="37">
        <v>46</v>
      </c>
      <c r="H1024" s="38">
        <v>42.584990859223403</v>
      </c>
      <c r="I1024" s="37">
        <f>HOUR(DAta!$H1024)*60+MINUTE(DAta!$H1024)</f>
        <v>842</v>
      </c>
      <c r="J1024" s="37">
        <v>3</v>
      </c>
      <c r="K1024" s="37">
        <v>3</v>
      </c>
      <c r="L1024" s="36">
        <v>43027</v>
      </c>
      <c r="M1024" s="37">
        <v>1</v>
      </c>
    </row>
    <row r="1025" spans="1:13">
      <c r="A1025" s="40" t="s">
        <v>1050</v>
      </c>
      <c r="B1025" s="39">
        <v>43028</v>
      </c>
      <c r="C1025" s="40" t="s">
        <v>16</v>
      </c>
      <c r="D1025" s="40" t="s">
        <v>17</v>
      </c>
      <c r="E1025" s="40" t="s">
        <v>14</v>
      </c>
      <c r="F1025" s="40" t="s">
        <v>14</v>
      </c>
      <c r="G1025" s="40">
        <v>45</v>
      </c>
      <c r="H1025" s="41">
        <v>42.626657525890003</v>
      </c>
      <c r="I1025" s="37">
        <f>HOUR(DAta!$H1025)*60+MINUTE(DAta!$H1025)</f>
        <v>902</v>
      </c>
      <c r="J1025" s="40">
        <v>3</v>
      </c>
      <c r="K1025" s="40">
        <v>3</v>
      </c>
      <c r="L1025" s="39">
        <v>43028</v>
      </c>
      <c r="M1025" s="40">
        <v>1</v>
      </c>
    </row>
    <row r="1026" spans="1:13">
      <c r="A1026" s="37" t="s">
        <v>1051</v>
      </c>
      <c r="B1026" s="36">
        <v>43029</v>
      </c>
      <c r="C1026" s="37" t="s">
        <v>39</v>
      </c>
      <c r="D1026" s="37" t="s">
        <v>17</v>
      </c>
      <c r="E1026" s="37" t="s">
        <v>14</v>
      </c>
      <c r="F1026" s="37" t="s">
        <v>14</v>
      </c>
      <c r="G1026" s="37">
        <v>45</v>
      </c>
      <c r="H1026" s="38">
        <v>42.668324192556703</v>
      </c>
      <c r="I1026" s="37">
        <f>HOUR(DAta!$H1026)*60+MINUTE(DAta!$H1026)</f>
        <v>962</v>
      </c>
      <c r="J1026" s="37">
        <v>4</v>
      </c>
      <c r="K1026" s="37">
        <v>3</v>
      </c>
      <c r="L1026" s="36">
        <v>43029</v>
      </c>
      <c r="M1026" s="37">
        <v>1</v>
      </c>
    </row>
    <row r="1027" spans="1:13">
      <c r="A1027" s="40" t="s">
        <v>1052</v>
      </c>
      <c r="B1027" s="39">
        <v>43030</v>
      </c>
      <c r="C1027" s="40" t="s">
        <v>32</v>
      </c>
      <c r="D1027" s="40" t="s">
        <v>30</v>
      </c>
      <c r="E1027" s="40" t="s">
        <v>14</v>
      </c>
      <c r="F1027" s="40" t="s">
        <v>14</v>
      </c>
      <c r="G1027" s="40">
        <v>30</v>
      </c>
      <c r="H1027" s="41">
        <v>42.709990859223403</v>
      </c>
      <c r="I1027" s="37">
        <f>HOUR(DAta!$H1027)*60+MINUTE(DAta!$H1027)</f>
        <v>1022</v>
      </c>
      <c r="J1027" s="40">
        <v>5</v>
      </c>
      <c r="K1027" s="40">
        <v>3</v>
      </c>
      <c r="L1027" s="39">
        <v>43030</v>
      </c>
      <c r="M1027" s="40">
        <v>1</v>
      </c>
    </row>
    <row r="1028" spans="1:13">
      <c r="A1028" s="37" t="s">
        <v>1053</v>
      </c>
      <c r="B1028" s="36">
        <v>43031</v>
      </c>
      <c r="C1028" s="37" t="s">
        <v>22</v>
      </c>
      <c r="D1028" s="37" t="s">
        <v>17</v>
      </c>
      <c r="E1028" s="37" t="s">
        <v>14</v>
      </c>
      <c r="F1028" s="37" t="s">
        <v>14</v>
      </c>
      <c r="G1028" s="37">
        <v>105</v>
      </c>
      <c r="H1028" s="38">
        <v>42.751657525890003</v>
      </c>
      <c r="I1028" s="37">
        <f>HOUR(DAta!$H1028)*60+MINUTE(DAta!$H1028)</f>
        <v>1082</v>
      </c>
      <c r="J1028" s="37">
        <v>4</v>
      </c>
      <c r="K1028" s="37">
        <v>3</v>
      </c>
      <c r="L1028" s="36">
        <v>43031</v>
      </c>
      <c r="M1028" s="37">
        <v>1</v>
      </c>
    </row>
    <row r="1029" spans="1:13">
      <c r="A1029" s="40" t="s">
        <v>1054</v>
      </c>
      <c r="B1029" s="39">
        <v>43032</v>
      </c>
      <c r="C1029" s="40" t="s">
        <v>32</v>
      </c>
      <c r="D1029" s="40" t="s">
        <v>24</v>
      </c>
      <c r="E1029" s="40" t="s">
        <v>14</v>
      </c>
      <c r="F1029" s="40" t="s">
        <v>14</v>
      </c>
      <c r="G1029" s="40">
        <v>102</v>
      </c>
      <c r="H1029" s="41">
        <v>42.793324192556703</v>
      </c>
      <c r="I1029" s="37">
        <f>HOUR(DAta!$H1029)*60+MINUTE(DAta!$H1029)</f>
        <v>1142</v>
      </c>
      <c r="J1029" s="40">
        <v>4</v>
      </c>
      <c r="K1029" s="40">
        <v>3</v>
      </c>
      <c r="L1029" s="39">
        <v>43032</v>
      </c>
      <c r="M1029" s="40">
        <v>1</v>
      </c>
    </row>
    <row r="1030" spans="1:13">
      <c r="A1030" s="37" t="s">
        <v>1055</v>
      </c>
      <c r="B1030" s="36">
        <v>43033</v>
      </c>
      <c r="C1030" s="37" t="s">
        <v>22</v>
      </c>
      <c r="D1030" s="37" t="s">
        <v>24</v>
      </c>
      <c r="E1030" s="37" t="s">
        <v>14</v>
      </c>
      <c r="F1030" s="37" t="s">
        <v>14</v>
      </c>
      <c r="G1030" s="37">
        <v>46</v>
      </c>
      <c r="H1030" s="38">
        <v>42.834990859223403</v>
      </c>
      <c r="I1030" s="37">
        <f>HOUR(DAta!$H1030)*60+MINUTE(DAta!$H1030)</f>
        <v>1202</v>
      </c>
      <c r="J1030" s="37">
        <v>3</v>
      </c>
      <c r="K1030" s="37">
        <v>3</v>
      </c>
      <c r="L1030" s="36">
        <v>43033</v>
      </c>
      <c r="M1030" s="37">
        <v>1</v>
      </c>
    </row>
    <row r="1031" spans="1:13">
      <c r="A1031" s="40" t="s">
        <v>1056</v>
      </c>
      <c r="B1031" s="39">
        <v>43034</v>
      </c>
      <c r="C1031" s="40" t="s">
        <v>20</v>
      </c>
      <c r="D1031" s="40" t="s">
        <v>30</v>
      </c>
      <c r="E1031" s="40" t="s">
        <v>14</v>
      </c>
      <c r="F1031" s="40" t="s">
        <v>14</v>
      </c>
      <c r="G1031" s="40">
        <v>11</v>
      </c>
      <c r="H1031" s="41">
        <v>42.876657525890003</v>
      </c>
      <c r="I1031" s="37">
        <f>HOUR(DAta!$H1031)*60+MINUTE(DAta!$H1031)</f>
        <v>1262</v>
      </c>
      <c r="J1031" s="40">
        <v>1</v>
      </c>
      <c r="K1031" s="40">
        <v>3</v>
      </c>
      <c r="L1031" s="39">
        <v>43034</v>
      </c>
      <c r="M1031" s="40">
        <v>1</v>
      </c>
    </row>
    <row r="1032" spans="1:13">
      <c r="A1032" s="37" t="s">
        <v>1057</v>
      </c>
      <c r="B1032" s="36">
        <v>43035</v>
      </c>
      <c r="C1032" s="37" t="s">
        <v>48</v>
      </c>
      <c r="D1032" s="37" t="s">
        <v>24</v>
      </c>
      <c r="E1032" s="37" t="s">
        <v>14</v>
      </c>
      <c r="F1032" s="37" t="s">
        <v>14</v>
      </c>
      <c r="G1032" s="37">
        <v>125</v>
      </c>
      <c r="H1032" s="38">
        <v>42.918324192556703</v>
      </c>
      <c r="I1032" s="37">
        <f>HOUR(DAta!$H1032)*60+MINUTE(DAta!$H1032)</f>
        <v>1322</v>
      </c>
      <c r="J1032" s="37">
        <v>3</v>
      </c>
      <c r="K1032" s="37">
        <v>4</v>
      </c>
      <c r="L1032" s="36">
        <v>43035</v>
      </c>
      <c r="M1032" s="37">
        <v>2</v>
      </c>
    </row>
    <row r="1033" spans="1:13">
      <c r="A1033" s="40" t="s">
        <v>1058</v>
      </c>
      <c r="B1033" s="39">
        <v>43036</v>
      </c>
      <c r="C1033" s="40" t="s">
        <v>20</v>
      </c>
      <c r="D1033" s="40" t="s">
        <v>30</v>
      </c>
      <c r="E1033" s="40" t="s">
        <v>14</v>
      </c>
      <c r="F1033" s="40" t="s">
        <v>14</v>
      </c>
      <c r="G1033" s="40">
        <v>112</v>
      </c>
      <c r="H1033" s="41">
        <v>42.959990859223403</v>
      </c>
      <c r="I1033" s="37">
        <f>HOUR(DAta!$H1033)*60+MINUTE(DAta!$H1033)</f>
        <v>1382</v>
      </c>
      <c r="J1033" s="40">
        <v>3</v>
      </c>
      <c r="K1033" s="40">
        <v>4</v>
      </c>
      <c r="L1033" s="39">
        <v>43036</v>
      </c>
      <c r="M1033" s="40">
        <v>2</v>
      </c>
    </row>
    <row r="1034" spans="1:13">
      <c r="A1034" s="37" t="s">
        <v>1059</v>
      </c>
      <c r="B1034" s="36">
        <v>43037</v>
      </c>
      <c r="C1034" s="37" t="s">
        <v>16</v>
      </c>
      <c r="D1034" s="37" t="s">
        <v>17</v>
      </c>
      <c r="E1034" s="37" t="s">
        <v>14</v>
      </c>
      <c r="F1034" s="37" t="s">
        <v>14</v>
      </c>
      <c r="G1034" s="37">
        <v>14</v>
      </c>
      <c r="H1034" s="38">
        <v>43.001657525890003</v>
      </c>
      <c r="I1034" s="37">
        <f>HOUR(DAta!$H1034)*60+MINUTE(DAta!$H1034)</f>
        <v>2</v>
      </c>
      <c r="J1034" s="37">
        <v>3</v>
      </c>
      <c r="K1034" s="37">
        <v>4</v>
      </c>
      <c r="L1034" s="36">
        <v>43037</v>
      </c>
      <c r="M1034" s="37">
        <v>2</v>
      </c>
    </row>
    <row r="1035" spans="1:13">
      <c r="A1035" s="40" t="s">
        <v>1060</v>
      </c>
      <c r="B1035" s="39">
        <v>43038</v>
      </c>
      <c r="C1035" s="40" t="s">
        <v>35</v>
      </c>
      <c r="D1035" s="40" t="s">
        <v>13</v>
      </c>
      <c r="E1035" s="40" t="s">
        <v>14</v>
      </c>
      <c r="F1035" s="40" t="s">
        <v>18</v>
      </c>
      <c r="G1035" s="40">
        <v>10</v>
      </c>
      <c r="H1035" s="41">
        <v>43.043324192556703</v>
      </c>
      <c r="I1035" s="37">
        <f>HOUR(DAta!$H1035)*60+MINUTE(DAta!$H1035)</f>
        <v>62</v>
      </c>
      <c r="J1035" s="40">
        <v>4</v>
      </c>
      <c r="K1035" s="40">
        <v>4</v>
      </c>
      <c r="L1035" s="39">
        <v>43038</v>
      </c>
      <c r="M1035" s="40">
        <v>2</v>
      </c>
    </row>
    <row r="1036" spans="1:13">
      <c r="A1036" s="37" t="s">
        <v>1061</v>
      </c>
      <c r="B1036" s="36">
        <v>43039</v>
      </c>
      <c r="C1036" s="37" t="s">
        <v>39</v>
      </c>
      <c r="D1036" s="37" t="s">
        <v>13</v>
      </c>
      <c r="E1036" s="37" t="s">
        <v>14</v>
      </c>
      <c r="F1036" s="37" t="s">
        <v>14</v>
      </c>
      <c r="G1036" s="37">
        <v>60</v>
      </c>
      <c r="H1036" s="38">
        <v>43.084990859223403</v>
      </c>
      <c r="I1036" s="37">
        <f>HOUR(DAta!$H1036)*60+MINUTE(DAta!$H1036)</f>
        <v>122</v>
      </c>
      <c r="J1036" s="37">
        <v>3</v>
      </c>
      <c r="K1036" s="37">
        <v>4</v>
      </c>
      <c r="L1036" s="36">
        <v>43039</v>
      </c>
      <c r="M1036" s="37">
        <v>2</v>
      </c>
    </row>
    <row r="1037" spans="1:13">
      <c r="A1037" s="40" t="s">
        <v>1062</v>
      </c>
      <c r="B1037" s="39">
        <v>43040</v>
      </c>
      <c r="C1037" s="40" t="s">
        <v>12</v>
      </c>
      <c r="D1037" s="40" t="s">
        <v>33</v>
      </c>
      <c r="E1037" s="40" t="s">
        <v>14</v>
      </c>
      <c r="F1037" s="40" t="s">
        <v>14</v>
      </c>
      <c r="G1037" s="40">
        <v>59</v>
      </c>
      <c r="H1037" s="41">
        <v>43.126657525890003</v>
      </c>
      <c r="I1037" s="37">
        <f>HOUR(DAta!$H1037)*60+MINUTE(DAta!$H1037)</f>
        <v>182</v>
      </c>
      <c r="J1037" s="40">
        <v>5</v>
      </c>
      <c r="K1037" s="40">
        <v>4</v>
      </c>
      <c r="L1037" s="39">
        <v>43040</v>
      </c>
      <c r="M1037" s="40">
        <v>2</v>
      </c>
    </row>
    <row r="1038" spans="1:13">
      <c r="A1038" s="37" t="s">
        <v>1063</v>
      </c>
      <c r="B1038" s="36">
        <v>43041</v>
      </c>
      <c r="C1038" s="37" t="s">
        <v>20</v>
      </c>
      <c r="D1038" s="37" t="s">
        <v>17</v>
      </c>
      <c r="E1038" s="37" t="s">
        <v>14</v>
      </c>
      <c r="F1038" s="37" t="s">
        <v>14</v>
      </c>
      <c r="G1038" s="37">
        <v>87</v>
      </c>
      <c r="H1038" s="38">
        <v>43.168324192556703</v>
      </c>
      <c r="I1038" s="37">
        <f>HOUR(DAta!$H1038)*60+MINUTE(DAta!$H1038)</f>
        <v>242</v>
      </c>
      <c r="J1038" s="37">
        <v>5</v>
      </c>
      <c r="K1038" s="37">
        <v>4</v>
      </c>
      <c r="L1038" s="36">
        <v>43041</v>
      </c>
      <c r="M1038" s="37">
        <v>2</v>
      </c>
    </row>
    <row r="1039" spans="1:13">
      <c r="A1039" s="40" t="s">
        <v>1064</v>
      </c>
      <c r="B1039" s="39">
        <v>43042</v>
      </c>
      <c r="C1039" s="40" t="s">
        <v>39</v>
      </c>
      <c r="D1039" s="40" t="s">
        <v>13</v>
      </c>
      <c r="E1039" s="40" t="s">
        <v>14</v>
      </c>
      <c r="F1039" s="40" t="s">
        <v>14</v>
      </c>
      <c r="G1039" s="40">
        <v>111</v>
      </c>
      <c r="H1039" s="41">
        <v>43.209990859223403</v>
      </c>
      <c r="I1039" s="37">
        <f>HOUR(DAta!$H1039)*60+MINUTE(DAta!$H1039)</f>
        <v>302</v>
      </c>
      <c r="J1039" s="40">
        <v>5</v>
      </c>
      <c r="K1039" s="40">
        <v>4</v>
      </c>
      <c r="L1039" s="39">
        <v>43042</v>
      </c>
      <c r="M1039" s="40">
        <v>2</v>
      </c>
    </row>
    <row r="1040" spans="1:13">
      <c r="A1040" s="37" t="s">
        <v>1065</v>
      </c>
      <c r="B1040" s="36">
        <v>43043</v>
      </c>
      <c r="C1040" s="37" t="s">
        <v>35</v>
      </c>
      <c r="D1040" s="37" t="s">
        <v>13</v>
      </c>
      <c r="E1040" s="37" t="s">
        <v>18</v>
      </c>
      <c r="F1040" s="37" t="s">
        <v>18</v>
      </c>
      <c r="G1040" s="37" t="s">
        <v>26</v>
      </c>
      <c r="H1040" s="38">
        <v>43.251657525890003</v>
      </c>
      <c r="I1040" s="37">
        <f>HOUR(DAta!$H1040)*60+MINUTE(DAta!$H1040)</f>
        <v>362</v>
      </c>
      <c r="J1040" s="37" t="s">
        <v>26</v>
      </c>
      <c r="K1040" s="37">
        <v>4</v>
      </c>
      <c r="L1040" s="36">
        <v>43043</v>
      </c>
      <c r="M1040" s="37">
        <v>2</v>
      </c>
    </row>
    <row r="1041" spans="1:13">
      <c r="A1041" s="40" t="s">
        <v>1066</v>
      </c>
      <c r="B1041" s="39">
        <v>43044</v>
      </c>
      <c r="C1041" s="40" t="s">
        <v>16</v>
      </c>
      <c r="D1041" s="40" t="s">
        <v>24</v>
      </c>
      <c r="E1041" s="40" t="s">
        <v>14</v>
      </c>
      <c r="F1041" s="40" t="s">
        <v>14</v>
      </c>
      <c r="G1041" s="40">
        <v>10</v>
      </c>
      <c r="H1041" s="41">
        <v>43.293324192556703</v>
      </c>
      <c r="I1041" s="37">
        <f>HOUR(DAta!$H1041)*60+MINUTE(DAta!$H1041)</f>
        <v>422</v>
      </c>
      <c r="J1041" s="40">
        <v>2</v>
      </c>
      <c r="K1041" s="40">
        <v>4</v>
      </c>
      <c r="L1041" s="39">
        <v>43044</v>
      </c>
      <c r="M1041" s="40">
        <v>2</v>
      </c>
    </row>
    <row r="1042" spans="1:13">
      <c r="A1042" s="37" t="s">
        <v>1067</v>
      </c>
      <c r="B1042" s="36">
        <v>43045</v>
      </c>
      <c r="C1042" s="37" t="s">
        <v>35</v>
      </c>
      <c r="D1042" s="37" t="s">
        <v>17</v>
      </c>
      <c r="E1042" s="37" t="s">
        <v>18</v>
      </c>
      <c r="F1042" s="37" t="s">
        <v>18</v>
      </c>
      <c r="G1042" s="37" t="s">
        <v>26</v>
      </c>
      <c r="H1042" s="38">
        <v>43.334990859223403</v>
      </c>
      <c r="I1042" s="37">
        <f>HOUR(DAta!$H1042)*60+MINUTE(DAta!$H1042)</f>
        <v>482</v>
      </c>
      <c r="J1042" s="37" t="s">
        <v>26</v>
      </c>
      <c r="K1042" s="37">
        <v>4</v>
      </c>
      <c r="L1042" s="36">
        <v>43045</v>
      </c>
      <c r="M1042" s="37">
        <v>2</v>
      </c>
    </row>
    <row r="1043" spans="1:13">
      <c r="A1043" s="40" t="s">
        <v>1068</v>
      </c>
      <c r="B1043" s="39">
        <v>43046</v>
      </c>
      <c r="C1043" s="40" t="s">
        <v>35</v>
      </c>
      <c r="D1043" s="40" t="s">
        <v>33</v>
      </c>
      <c r="E1043" s="40" t="s">
        <v>18</v>
      </c>
      <c r="F1043" s="40" t="s">
        <v>18</v>
      </c>
      <c r="G1043" s="40" t="s">
        <v>26</v>
      </c>
      <c r="H1043" s="41">
        <v>43.376657525890003</v>
      </c>
      <c r="I1043" s="37">
        <f>HOUR(DAta!$H1043)*60+MINUTE(DAta!$H1043)</f>
        <v>542</v>
      </c>
      <c r="J1043" s="40" t="s">
        <v>26</v>
      </c>
      <c r="K1043" s="40">
        <v>4</v>
      </c>
      <c r="L1043" s="39">
        <v>43046</v>
      </c>
      <c r="M1043" s="40">
        <v>2</v>
      </c>
    </row>
    <row r="1044" spans="1:13">
      <c r="A1044" s="37" t="s">
        <v>1069</v>
      </c>
      <c r="B1044" s="36">
        <v>43047</v>
      </c>
      <c r="C1044" s="37" t="s">
        <v>22</v>
      </c>
      <c r="D1044" s="37" t="s">
        <v>24</v>
      </c>
      <c r="E1044" s="37" t="s">
        <v>14</v>
      </c>
      <c r="F1044" s="37" t="s">
        <v>14</v>
      </c>
      <c r="G1044" s="37">
        <v>116</v>
      </c>
      <c r="H1044" s="38">
        <v>43.418324192556703</v>
      </c>
      <c r="I1044" s="37">
        <f>HOUR(DAta!$H1044)*60+MINUTE(DAta!$H1044)</f>
        <v>602</v>
      </c>
      <c r="J1044" s="37">
        <v>5</v>
      </c>
      <c r="K1044" s="37">
        <v>4</v>
      </c>
      <c r="L1044" s="36">
        <v>43047</v>
      </c>
      <c r="M1044" s="37">
        <v>2</v>
      </c>
    </row>
    <row r="1045" spans="1:13">
      <c r="A1045" s="40" t="s">
        <v>1070</v>
      </c>
      <c r="B1045" s="39">
        <v>43048</v>
      </c>
      <c r="C1045" s="40" t="s">
        <v>12</v>
      </c>
      <c r="D1045" s="40" t="s">
        <v>30</v>
      </c>
      <c r="E1045" s="40" t="s">
        <v>14</v>
      </c>
      <c r="F1045" s="40" t="s">
        <v>18</v>
      </c>
      <c r="G1045" s="40">
        <v>89</v>
      </c>
      <c r="H1045" s="41">
        <v>43.459990859223403</v>
      </c>
      <c r="I1045" s="37">
        <f>HOUR(DAta!$H1045)*60+MINUTE(DAta!$H1045)</f>
        <v>662</v>
      </c>
      <c r="J1045" s="40">
        <v>3</v>
      </c>
      <c r="K1045" s="40">
        <v>4</v>
      </c>
      <c r="L1045" s="39">
        <v>43048</v>
      </c>
      <c r="M1045" s="40">
        <v>2</v>
      </c>
    </row>
    <row r="1046" spans="1:13">
      <c r="A1046" s="37" t="s">
        <v>1071</v>
      </c>
      <c r="B1046" s="36">
        <v>43049</v>
      </c>
      <c r="C1046" s="37" t="s">
        <v>16</v>
      </c>
      <c r="D1046" s="37" t="s">
        <v>13</v>
      </c>
      <c r="E1046" s="37" t="s">
        <v>18</v>
      </c>
      <c r="F1046" s="37" t="s">
        <v>18</v>
      </c>
      <c r="G1046" s="37" t="s">
        <v>26</v>
      </c>
      <c r="H1046" s="38">
        <v>43.501657525890003</v>
      </c>
      <c r="I1046" s="37">
        <f>HOUR(DAta!$H1046)*60+MINUTE(DAta!$H1046)</f>
        <v>722</v>
      </c>
      <c r="J1046" s="37" t="s">
        <v>26</v>
      </c>
      <c r="K1046" s="37">
        <v>4</v>
      </c>
      <c r="L1046" s="36">
        <v>43049</v>
      </c>
      <c r="M1046" s="37">
        <v>2</v>
      </c>
    </row>
    <row r="1047" spans="1:13">
      <c r="A1047" s="40" t="s">
        <v>1072</v>
      </c>
      <c r="B1047" s="39">
        <v>43050</v>
      </c>
      <c r="C1047" s="40" t="s">
        <v>35</v>
      </c>
      <c r="D1047" s="40" t="s">
        <v>13</v>
      </c>
      <c r="E1047" s="40" t="s">
        <v>14</v>
      </c>
      <c r="F1047" s="40" t="s">
        <v>18</v>
      </c>
      <c r="G1047" s="40">
        <v>106</v>
      </c>
      <c r="H1047" s="41">
        <v>43.543324192556703</v>
      </c>
      <c r="I1047" s="37">
        <f>HOUR(DAta!$H1047)*60+MINUTE(DAta!$H1047)</f>
        <v>782</v>
      </c>
      <c r="J1047" s="40">
        <v>4</v>
      </c>
      <c r="K1047" s="40">
        <v>4</v>
      </c>
      <c r="L1047" s="39">
        <v>43050</v>
      </c>
      <c r="M1047" s="40">
        <v>2</v>
      </c>
    </row>
    <row r="1048" spans="1:13">
      <c r="A1048" s="37" t="s">
        <v>1073</v>
      </c>
      <c r="B1048" s="36">
        <v>43051</v>
      </c>
      <c r="C1048" s="37" t="s">
        <v>20</v>
      </c>
      <c r="D1048" s="37" t="s">
        <v>33</v>
      </c>
      <c r="E1048" s="37" t="s">
        <v>18</v>
      </c>
      <c r="F1048" s="37" t="s">
        <v>18</v>
      </c>
      <c r="G1048" s="37" t="s">
        <v>26</v>
      </c>
      <c r="H1048" s="38">
        <v>43.584990859223403</v>
      </c>
      <c r="I1048" s="37">
        <f>HOUR(DAta!$H1048)*60+MINUTE(DAta!$H1048)</f>
        <v>842</v>
      </c>
      <c r="J1048" s="37" t="s">
        <v>26</v>
      </c>
      <c r="K1048" s="37">
        <v>4</v>
      </c>
      <c r="L1048" s="36">
        <v>43051</v>
      </c>
      <c r="M1048" s="37">
        <v>2</v>
      </c>
    </row>
    <row r="1049" spans="1:13">
      <c r="A1049" s="40" t="s">
        <v>1074</v>
      </c>
      <c r="B1049" s="39">
        <v>43052</v>
      </c>
      <c r="C1049" s="40" t="s">
        <v>39</v>
      </c>
      <c r="D1049" s="40" t="s">
        <v>33</v>
      </c>
      <c r="E1049" s="40" t="s">
        <v>14</v>
      </c>
      <c r="F1049" s="40" t="s">
        <v>14</v>
      </c>
      <c r="G1049" s="40">
        <v>81</v>
      </c>
      <c r="H1049" s="41">
        <v>43.626657525890003</v>
      </c>
      <c r="I1049" s="37">
        <f>HOUR(DAta!$H1049)*60+MINUTE(DAta!$H1049)</f>
        <v>902</v>
      </c>
      <c r="J1049" s="40">
        <v>4</v>
      </c>
      <c r="K1049" s="40">
        <v>4</v>
      </c>
      <c r="L1049" s="39">
        <v>43052</v>
      </c>
      <c r="M1049" s="40">
        <v>2</v>
      </c>
    </row>
    <row r="1050" spans="1:13">
      <c r="A1050" s="37" t="s">
        <v>1075</v>
      </c>
      <c r="B1050" s="36">
        <v>43053</v>
      </c>
      <c r="C1050" s="37" t="s">
        <v>48</v>
      </c>
      <c r="D1050" s="37" t="s">
        <v>13</v>
      </c>
      <c r="E1050" s="37" t="s">
        <v>18</v>
      </c>
      <c r="F1050" s="37" t="s">
        <v>18</v>
      </c>
      <c r="G1050" s="37" t="s">
        <v>26</v>
      </c>
      <c r="H1050" s="38">
        <v>43.668324192556703</v>
      </c>
      <c r="I1050" s="37">
        <f>HOUR(DAta!$H1050)*60+MINUTE(DAta!$H1050)</f>
        <v>962</v>
      </c>
      <c r="J1050" s="37" t="s">
        <v>26</v>
      </c>
      <c r="K1050" s="37">
        <v>4</v>
      </c>
      <c r="L1050" s="36">
        <v>43053</v>
      </c>
      <c r="M1050" s="37">
        <v>2</v>
      </c>
    </row>
    <row r="1051" spans="1:13">
      <c r="A1051" s="40" t="s">
        <v>1076</v>
      </c>
      <c r="B1051" s="39">
        <v>43054</v>
      </c>
      <c r="C1051" s="40" t="s">
        <v>32</v>
      </c>
      <c r="D1051" s="40" t="s">
        <v>30</v>
      </c>
      <c r="E1051" s="40" t="s">
        <v>14</v>
      </c>
      <c r="F1051" s="40" t="s">
        <v>14</v>
      </c>
      <c r="G1051" s="40">
        <v>96</v>
      </c>
      <c r="H1051" s="41">
        <v>43.709990859223403</v>
      </c>
      <c r="I1051" s="37">
        <f>HOUR(DAta!$H1051)*60+MINUTE(DAta!$H1051)</f>
        <v>1022</v>
      </c>
      <c r="J1051" s="40">
        <v>5</v>
      </c>
      <c r="K1051" s="40">
        <v>4</v>
      </c>
      <c r="L1051" s="39">
        <v>43054</v>
      </c>
      <c r="M1051" s="40">
        <v>2</v>
      </c>
    </row>
    <row r="1052" spans="1:13">
      <c r="A1052" s="37" t="s">
        <v>1077</v>
      </c>
      <c r="B1052" s="36">
        <v>43055</v>
      </c>
      <c r="C1052" s="37" t="s">
        <v>32</v>
      </c>
      <c r="D1052" s="37" t="s">
        <v>24</v>
      </c>
      <c r="E1052" s="37" t="s">
        <v>14</v>
      </c>
      <c r="F1052" s="37" t="s">
        <v>14</v>
      </c>
      <c r="G1052" s="37">
        <v>64</v>
      </c>
      <c r="H1052" s="38">
        <v>43.751657525890003</v>
      </c>
      <c r="I1052" s="37">
        <f>HOUR(DAta!$H1052)*60+MINUTE(DAta!$H1052)</f>
        <v>1082</v>
      </c>
      <c r="J1052" s="37">
        <v>5</v>
      </c>
      <c r="K1052" s="37">
        <v>4</v>
      </c>
      <c r="L1052" s="36">
        <v>43055</v>
      </c>
      <c r="M1052" s="37">
        <v>2</v>
      </c>
    </row>
    <row r="1053" spans="1:13">
      <c r="A1053" s="40" t="s">
        <v>1078</v>
      </c>
      <c r="B1053" s="39">
        <v>43056</v>
      </c>
      <c r="C1053" s="40" t="s">
        <v>32</v>
      </c>
      <c r="D1053" s="40" t="s">
        <v>13</v>
      </c>
      <c r="E1053" s="40" t="s">
        <v>14</v>
      </c>
      <c r="F1053" s="40" t="s">
        <v>18</v>
      </c>
      <c r="G1053" s="40">
        <v>79</v>
      </c>
      <c r="H1053" s="41">
        <v>43.793324192556703</v>
      </c>
      <c r="I1053" s="37">
        <f>HOUR(DAta!$H1053)*60+MINUTE(DAta!$H1053)</f>
        <v>1142</v>
      </c>
      <c r="J1053" s="40">
        <v>1</v>
      </c>
      <c r="K1053" s="40">
        <v>4</v>
      </c>
      <c r="L1053" s="39">
        <v>43056</v>
      </c>
      <c r="M1053" s="40">
        <v>2</v>
      </c>
    </row>
    <row r="1054" spans="1:13">
      <c r="A1054" s="37" t="s">
        <v>1079</v>
      </c>
      <c r="B1054" s="36">
        <v>43057</v>
      </c>
      <c r="C1054" s="37" t="s">
        <v>32</v>
      </c>
      <c r="D1054" s="37" t="s">
        <v>24</v>
      </c>
      <c r="E1054" s="37" t="s">
        <v>14</v>
      </c>
      <c r="F1054" s="37" t="s">
        <v>14</v>
      </c>
      <c r="G1054" s="37">
        <v>98</v>
      </c>
      <c r="H1054" s="38">
        <v>43.834990859223403</v>
      </c>
      <c r="I1054" s="37">
        <f>HOUR(DAta!$H1054)*60+MINUTE(DAta!$H1054)</f>
        <v>1202</v>
      </c>
      <c r="J1054" s="37">
        <v>1</v>
      </c>
      <c r="K1054" s="37">
        <v>4</v>
      </c>
      <c r="L1054" s="36">
        <v>43057</v>
      </c>
      <c r="M1054" s="37">
        <v>2</v>
      </c>
    </row>
    <row r="1055" spans="1:13">
      <c r="A1055" s="40" t="s">
        <v>1080</v>
      </c>
      <c r="B1055" s="39">
        <v>43058</v>
      </c>
      <c r="C1055" s="40" t="s">
        <v>35</v>
      </c>
      <c r="D1055" s="40" t="s">
        <v>30</v>
      </c>
      <c r="E1055" s="40" t="s">
        <v>14</v>
      </c>
      <c r="F1055" s="40" t="s">
        <v>14</v>
      </c>
      <c r="G1055" s="40">
        <v>91</v>
      </c>
      <c r="H1055" s="41">
        <v>43.876657525890003</v>
      </c>
      <c r="I1055" s="37">
        <f>HOUR(DAta!$H1055)*60+MINUTE(DAta!$H1055)</f>
        <v>1262</v>
      </c>
      <c r="J1055" s="40">
        <v>5</v>
      </c>
      <c r="K1055" s="40">
        <v>4</v>
      </c>
      <c r="L1055" s="39">
        <v>43058</v>
      </c>
      <c r="M1055" s="40">
        <v>2</v>
      </c>
    </row>
    <row r="1056" spans="1:13">
      <c r="A1056" s="37" t="s">
        <v>1081</v>
      </c>
      <c r="B1056" s="36">
        <v>43059</v>
      </c>
      <c r="C1056" s="37" t="s">
        <v>39</v>
      </c>
      <c r="D1056" s="37" t="s">
        <v>33</v>
      </c>
      <c r="E1056" s="37" t="s">
        <v>18</v>
      </c>
      <c r="F1056" s="37" t="s">
        <v>18</v>
      </c>
      <c r="G1056" s="37" t="s">
        <v>26</v>
      </c>
      <c r="H1056" s="38">
        <v>43.918324192556703</v>
      </c>
      <c r="I1056" s="37">
        <f>HOUR(DAta!$H1056)*60+MINUTE(DAta!$H1056)</f>
        <v>1322</v>
      </c>
      <c r="J1056" s="37" t="s">
        <v>26</v>
      </c>
      <c r="K1056" s="37">
        <v>4</v>
      </c>
      <c r="L1056" s="36">
        <v>43059</v>
      </c>
      <c r="M1056" s="37">
        <v>2</v>
      </c>
    </row>
    <row r="1057" spans="1:13">
      <c r="A1057" s="40" t="s">
        <v>1082</v>
      </c>
      <c r="B1057" s="39">
        <v>43060</v>
      </c>
      <c r="C1057" s="40" t="s">
        <v>20</v>
      </c>
      <c r="D1057" s="40" t="s">
        <v>13</v>
      </c>
      <c r="E1057" s="40" t="s">
        <v>14</v>
      </c>
      <c r="F1057" s="40" t="s">
        <v>14</v>
      </c>
      <c r="G1057" s="40">
        <v>84</v>
      </c>
      <c r="H1057" s="41">
        <v>43.959990859223403</v>
      </c>
      <c r="I1057" s="37">
        <f>HOUR(DAta!$H1057)*60+MINUTE(DAta!$H1057)</f>
        <v>1382</v>
      </c>
      <c r="J1057" s="40">
        <v>2</v>
      </c>
      <c r="K1057" s="40">
        <v>4</v>
      </c>
      <c r="L1057" s="39">
        <v>43060</v>
      </c>
      <c r="M1057" s="40">
        <v>2</v>
      </c>
    </row>
    <row r="1058" spans="1:13">
      <c r="A1058" s="37" t="s">
        <v>1083</v>
      </c>
      <c r="B1058" s="36">
        <v>43061</v>
      </c>
      <c r="C1058" s="37" t="s">
        <v>35</v>
      </c>
      <c r="D1058" s="37" t="s">
        <v>17</v>
      </c>
      <c r="E1058" s="37" t="s">
        <v>14</v>
      </c>
      <c r="F1058" s="37" t="s">
        <v>14</v>
      </c>
      <c r="G1058" s="37">
        <v>47</v>
      </c>
      <c r="H1058" s="38">
        <v>44.001657525890003</v>
      </c>
      <c r="I1058" s="37">
        <f>HOUR(DAta!$H1058)*60+MINUTE(DAta!$H1058)</f>
        <v>2</v>
      </c>
      <c r="J1058" s="37">
        <v>5</v>
      </c>
      <c r="K1058" s="37">
        <v>4</v>
      </c>
      <c r="L1058" s="36">
        <v>43061</v>
      </c>
      <c r="M1058" s="37">
        <v>2</v>
      </c>
    </row>
    <row r="1059" spans="1:13">
      <c r="A1059" s="40" t="s">
        <v>1084</v>
      </c>
      <c r="B1059" s="39">
        <v>43062</v>
      </c>
      <c r="C1059" s="40" t="s">
        <v>39</v>
      </c>
      <c r="D1059" s="40" t="s">
        <v>24</v>
      </c>
      <c r="E1059" s="40" t="s">
        <v>14</v>
      </c>
      <c r="F1059" s="40" t="s">
        <v>14</v>
      </c>
      <c r="G1059" s="40">
        <v>42</v>
      </c>
      <c r="H1059" s="41">
        <v>44.043324192556703</v>
      </c>
      <c r="I1059" s="37">
        <f>HOUR(DAta!$H1059)*60+MINUTE(DAta!$H1059)</f>
        <v>62</v>
      </c>
      <c r="J1059" s="40">
        <v>5</v>
      </c>
      <c r="K1059" s="40">
        <v>4</v>
      </c>
      <c r="L1059" s="39">
        <v>43062</v>
      </c>
      <c r="M1059" s="40">
        <v>2</v>
      </c>
    </row>
    <row r="1060" spans="1:13">
      <c r="A1060" s="37" t="s">
        <v>1085</v>
      </c>
      <c r="B1060" s="36">
        <v>43063</v>
      </c>
      <c r="C1060" s="37" t="s">
        <v>48</v>
      </c>
      <c r="D1060" s="37" t="s">
        <v>33</v>
      </c>
      <c r="E1060" s="37" t="s">
        <v>14</v>
      </c>
      <c r="F1060" s="37" t="s">
        <v>18</v>
      </c>
      <c r="G1060" s="37">
        <v>45</v>
      </c>
      <c r="H1060" s="38">
        <v>44.084990859223403</v>
      </c>
      <c r="I1060" s="37">
        <f>HOUR(DAta!$H1060)*60+MINUTE(DAta!$H1060)</f>
        <v>122</v>
      </c>
      <c r="J1060" s="37">
        <v>4</v>
      </c>
      <c r="K1060" s="37">
        <v>4</v>
      </c>
      <c r="L1060" s="36">
        <v>43063</v>
      </c>
      <c r="M1060" s="37">
        <v>2</v>
      </c>
    </row>
    <row r="1061" spans="1:13">
      <c r="A1061" s="40" t="s">
        <v>1086</v>
      </c>
      <c r="B1061" s="39">
        <v>43064</v>
      </c>
      <c r="C1061" s="40" t="s">
        <v>48</v>
      </c>
      <c r="D1061" s="40" t="s">
        <v>17</v>
      </c>
      <c r="E1061" s="40" t="s">
        <v>18</v>
      </c>
      <c r="F1061" s="40" t="s">
        <v>18</v>
      </c>
      <c r="G1061" s="40" t="s">
        <v>26</v>
      </c>
      <c r="H1061" s="41">
        <v>44.126657525890003</v>
      </c>
      <c r="I1061" s="37">
        <f>HOUR(DAta!$H1061)*60+MINUTE(DAta!$H1061)</f>
        <v>182</v>
      </c>
      <c r="J1061" s="40" t="s">
        <v>26</v>
      </c>
      <c r="K1061" s="40">
        <v>4</v>
      </c>
      <c r="L1061" s="39">
        <v>43064</v>
      </c>
      <c r="M1061" s="40">
        <v>2</v>
      </c>
    </row>
    <row r="1062" spans="1:13">
      <c r="A1062" s="37" t="s">
        <v>1087</v>
      </c>
      <c r="B1062" s="36">
        <v>43065</v>
      </c>
      <c r="C1062" s="37" t="s">
        <v>32</v>
      </c>
      <c r="D1062" s="37" t="s">
        <v>24</v>
      </c>
      <c r="E1062" s="37" t="s">
        <v>14</v>
      </c>
      <c r="F1062" s="37" t="s">
        <v>14</v>
      </c>
      <c r="G1062" s="37">
        <v>19</v>
      </c>
      <c r="H1062" s="38">
        <v>44.168324192556703</v>
      </c>
      <c r="I1062" s="37">
        <f>HOUR(DAta!$H1062)*60+MINUTE(DAta!$H1062)</f>
        <v>242</v>
      </c>
      <c r="J1062" s="37">
        <v>5</v>
      </c>
      <c r="K1062" s="37">
        <v>4</v>
      </c>
      <c r="L1062" s="36">
        <v>43065</v>
      </c>
      <c r="M1062" s="37">
        <v>2</v>
      </c>
    </row>
    <row r="1063" spans="1:13">
      <c r="A1063" s="40" t="s">
        <v>1088</v>
      </c>
      <c r="B1063" s="39">
        <v>43066</v>
      </c>
      <c r="C1063" s="40" t="s">
        <v>22</v>
      </c>
      <c r="D1063" s="40" t="s">
        <v>13</v>
      </c>
      <c r="E1063" s="40" t="s">
        <v>14</v>
      </c>
      <c r="F1063" s="40" t="s">
        <v>14</v>
      </c>
      <c r="G1063" s="40">
        <v>114</v>
      </c>
      <c r="H1063" s="41">
        <v>44.209990859223403</v>
      </c>
      <c r="I1063" s="37">
        <f>HOUR(DAta!$H1063)*60+MINUTE(DAta!$H1063)</f>
        <v>302</v>
      </c>
      <c r="J1063" s="40">
        <v>3</v>
      </c>
      <c r="K1063" s="40">
        <v>4</v>
      </c>
      <c r="L1063" s="39">
        <v>43066</v>
      </c>
      <c r="M1063" s="40">
        <v>2</v>
      </c>
    </row>
    <row r="1064" spans="1:13">
      <c r="A1064" s="37" t="s">
        <v>1089</v>
      </c>
      <c r="B1064" s="36">
        <v>43067</v>
      </c>
      <c r="C1064" s="37" t="s">
        <v>32</v>
      </c>
      <c r="D1064" s="37" t="s">
        <v>30</v>
      </c>
      <c r="E1064" s="37" t="s">
        <v>14</v>
      </c>
      <c r="F1064" s="37" t="s">
        <v>14</v>
      </c>
      <c r="G1064" s="37">
        <v>94</v>
      </c>
      <c r="H1064" s="38">
        <v>44.251657525890003</v>
      </c>
      <c r="I1064" s="37">
        <f>HOUR(DAta!$H1064)*60+MINUTE(DAta!$H1064)</f>
        <v>362</v>
      </c>
      <c r="J1064" s="37">
        <v>5</v>
      </c>
      <c r="K1064" s="37">
        <v>4</v>
      </c>
      <c r="L1064" s="36">
        <v>43067</v>
      </c>
      <c r="M1064" s="37">
        <v>2</v>
      </c>
    </row>
    <row r="1065" spans="1:13">
      <c r="A1065" s="40" t="s">
        <v>1090</v>
      </c>
      <c r="B1065" s="39">
        <v>43068</v>
      </c>
      <c r="C1065" s="40" t="s">
        <v>48</v>
      </c>
      <c r="D1065" s="40" t="s">
        <v>24</v>
      </c>
      <c r="E1065" s="40" t="s">
        <v>18</v>
      </c>
      <c r="F1065" s="40" t="s">
        <v>18</v>
      </c>
      <c r="G1065" s="40" t="s">
        <v>26</v>
      </c>
      <c r="H1065" s="41">
        <v>44.293324192556703</v>
      </c>
      <c r="I1065" s="37">
        <f>HOUR(DAta!$H1065)*60+MINUTE(DAta!$H1065)</f>
        <v>422</v>
      </c>
      <c r="J1065" s="40" t="s">
        <v>26</v>
      </c>
      <c r="K1065" s="40">
        <v>4</v>
      </c>
      <c r="L1065" s="39">
        <v>43068</v>
      </c>
      <c r="M1065" s="40">
        <v>2</v>
      </c>
    </row>
    <row r="1066" spans="1:13">
      <c r="A1066" s="37" t="s">
        <v>1091</v>
      </c>
      <c r="B1066" s="36">
        <v>43069</v>
      </c>
      <c r="C1066" s="37" t="s">
        <v>12</v>
      </c>
      <c r="D1066" s="37" t="s">
        <v>33</v>
      </c>
      <c r="E1066" s="37" t="s">
        <v>14</v>
      </c>
      <c r="F1066" s="37" t="s">
        <v>14</v>
      </c>
      <c r="G1066" s="37">
        <v>99</v>
      </c>
      <c r="H1066" s="38">
        <v>44.334990859223403</v>
      </c>
      <c r="I1066" s="37">
        <f>HOUR(DAta!$H1066)*60+MINUTE(DAta!$H1066)</f>
        <v>482</v>
      </c>
      <c r="J1066" s="37">
        <v>5</v>
      </c>
      <c r="K1066" s="37">
        <v>4</v>
      </c>
      <c r="L1066" s="36">
        <v>43069</v>
      </c>
      <c r="M1066" s="37">
        <v>2</v>
      </c>
    </row>
    <row r="1067" spans="1:13">
      <c r="A1067" s="40" t="s">
        <v>1092</v>
      </c>
      <c r="B1067" s="39">
        <v>43070</v>
      </c>
      <c r="C1067" s="40" t="s">
        <v>12</v>
      </c>
      <c r="D1067" s="40" t="s">
        <v>33</v>
      </c>
      <c r="E1067" s="40" t="s">
        <v>14</v>
      </c>
      <c r="F1067" s="40" t="s">
        <v>14</v>
      </c>
      <c r="G1067" s="40">
        <v>23</v>
      </c>
      <c r="H1067" s="41">
        <v>44.376657525890003</v>
      </c>
      <c r="I1067" s="37">
        <f>HOUR(DAta!$H1067)*60+MINUTE(DAta!$H1067)</f>
        <v>542</v>
      </c>
      <c r="J1067" s="40">
        <v>4</v>
      </c>
      <c r="K1067" s="40">
        <v>4</v>
      </c>
      <c r="L1067" s="39">
        <v>43070</v>
      </c>
      <c r="M1067" s="40">
        <v>2</v>
      </c>
    </row>
    <row r="1068" spans="1:13">
      <c r="A1068" s="37" t="s">
        <v>1093</v>
      </c>
      <c r="B1068" s="36">
        <v>43071</v>
      </c>
      <c r="C1068" s="37" t="s">
        <v>22</v>
      </c>
      <c r="D1068" s="37" t="s">
        <v>17</v>
      </c>
      <c r="E1068" s="37" t="s">
        <v>18</v>
      </c>
      <c r="F1068" s="37" t="s">
        <v>18</v>
      </c>
      <c r="G1068" s="37" t="s">
        <v>26</v>
      </c>
      <c r="H1068" s="38">
        <v>44.418324192556703</v>
      </c>
      <c r="I1068" s="37">
        <f>HOUR(DAta!$H1068)*60+MINUTE(DAta!$H1068)</f>
        <v>602</v>
      </c>
      <c r="J1068" s="37" t="s">
        <v>26</v>
      </c>
      <c r="K1068" s="37">
        <v>4</v>
      </c>
      <c r="L1068" s="36">
        <v>43071</v>
      </c>
      <c r="M1068" s="37">
        <v>2</v>
      </c>
    </row>
    <row r="1069" spans="1:13">
      <c r="A1069" s="40" t="s">
        <v>1094</v>
      </c>
      <c r="B1069" s="39">
        <v>43072</v>
      </c>
      <c r="C1069" s="40" t="s">
        <v>48</v>
      </c>
      <c r="D1069" s="40" t="s">
        <v>30</v>
      </c>
      <c r="E1069" s="40" t="s">
        <v>14</v>
      </c>
      <c r="F1069" s="40" t="s">
        <v>14</v>
      </c>
      <c r="G1069" s="40">
        <v>80</v>
      </c>
      <c r="H1069" s="41">
        <v>44.459990859223403</v>
      </c>
      <c r="I1069" s="37">
        <f>HOUR(DAta!$H1069)*60+MINUTE(DAta!$H1069)</f>
        <v>662</v>
      </c>
      <c r="J1069" s="40">
        <v>5</v>
      </c>
      <c r="K1069" s="40">
        <v>4</v>
      </c>
      <c r="L1069" s="39">
        <v>43072</v>
      </c>
      <c r="M1069" s="40">
        <v>2</v>
      </c>
    </row>
    <row r="1070" spans="1:13">
      <c r="A1070" s="37" t="s">
        <v>1095</v>
      </c>
      <c r="B1070" s="36">
        <v>43073</v>
      </c>
      <c r="C1070" s="37" t="s">
        <v>20</v>
      </c>
      <c r="D1070" s="37" t="s">
        <v>24</v>
      </c>
      <c r="E1070" s="37" t="s">
        <v>14</v>
      </c>
      <c r="F1070" s="37" t="s">
        <v>14</v>
      </c>
      <c r="G1070" s="37">
        <v>18</v>
      </c>
      <c r="H1070" s="38">
        <v>44.501657525890003</v>
      </c>
      <c r="I1070" s="37">
        <f>HOUR(DAta!$H1070)*60+MINUTE(DAta!$H1070)</f>
        <v>722</v>
      </c>
      <c r="J1070" s="37">
        <v>3</v>
      </c>
      <c r="K1070" s="37">
        <v>4</v>
      </c>
      <c r="L1070" s="36">
        <v>43073</v>
      </c>
      <c r="M1070" s="37">
        <v>2</v>
      </c>
    </row>
    <row r="1071" spans="1:13">
      <c r="A1071" s="40" t="s">
        <v>1096</v>
      </c>
      <c r="B1071" s="39">
        <v>43074</v>
      </c>
      <c r="C1071" s="40" t="s">
        <v>12</v>
      </c>
      <c r="D1071" s="40" t="s">
        <v>13</v>
      </c>
      <c r="E1071" s="40" t="s">
        <v>18</v>
      </c>
      <c r="F1071" s="40" t="s">
        <v>18</v>
      </c>
      <c r="G1071" s="40" t="s">
        <v>26</v>
      </c>
      <c r="H1071" s="41">
        <v>44.543324192556703</v>
      </c>
      <c r="I1071" s="37">
        <f>HOUR(DAta!$H1071)*60+MINUTE(DAta!$H1071)</f>
        <v>782</v>
      </c>
      <c r="J1071" s="40" t="s">
        <v>26</v>
      </c>
      <c r="K1071" s="40">
        <v>4</v>
      </c>
      <c r="L1071" s="39">
        <v>43074</v>
      </c>
      <c r="M1071" s="40">
        <v>2</v>
      </c>
    </row>
    <row r="1072" spans="1:13">
      <c r="A1072" s="37" t="s">
        <v>1097</v>
      </c>
      <c r="B1072" s="36">
        <v>43075</v>
      </c>
      <c r="C1072" s="37" t="s">
        <v>39</v>
      </c>
      <c r="D1072" s="37" t="s">
        <v>24</v>
      </c>
      <c r="E1072" s="37" t="s">
        <v>14</v>
      </c>
      <c r="F1072" s="37" t="s">
        <v>14</v>
      </c>
      <c r="G1072" s="37">
        <v>104</v>
      </c>
      <c r="H1072" s="38">
        <v>44.584990859223403</v>
      </c>
      <c r="I1072" s="37">
        <f>HOUR(DAta!$H1072)*60+MINUTE(DAta!$H1072)</f>
        <v>842</v>
      </c>
      <c r="J1072" s="37">
        <v>4</v>
      </c>
      <c r="K1072" s="37">
        <v>4</v>
      </c>
      <c r="L1072" s="36">
        <v>43075</v>
      </c>
      <c r="M1072" s="37">
        <v>2</v>
      </c>
    </row>
    <row r="1073" spans="1:13">
      <c r="A1073" s="40" t="s">
        <v>1098</v>
      </c>
      <c r="B1073" s="39">
        <v>43076</v>
      </c>
      <c r="C1073" s="40" t="s">
        <v>39</v>
      </c>
      <c r="D1073" s="40" t="s">
        <v>24</v>
      </c>
      <c r="E1073" s="40" t="s">
        <v>14</v>
      </c>
      <c r="F1073" s="40" t="s">
        <v>14</v>
      </c>
      <c r="G1073" s="40">
        <v>116</v>
      </c>
      <c r="H1073" s="41">
        <v>44.626657525890003</v>
      </c>
      <c r="I1073" s="37">
        <f>HOUR(DAta!$H1073)*60+MINUTE(DAta!$H1073)</f>
        <v>902</v>
      </c>
      <c r="J1073" s="40">
        <v>3</v>
      </c>
      <c r="K1073" s="40">
        <v>4</v>
      </c>
      <c r="L1073" s="39">
        <v>43076</v>
      </c>
      <c r="M1073" s="40">
        <v>2</v>
      </c>
    </row>
    <row r="1074" spans="1:13">
      <c r="A1074" s="37" t="s">
        <v>1099</v>
      </c>
      <c r="B1074" s="36">
        <v>43077</v>
      </c>
      <c r="C1074" s="37" t="s">
        <v>20</v>
      </c>
      <c r="D1074" s="37" t="s">
        <v>33</v>
      </c>
      <c r="E1074" s="37" t="s">
        <v>14</v>
      </c>
      <c r="F1074" s="37" t="s">
        <v>14</v>
      </c>
      <c r="G1074" s="37">
        <v>44</v>
      </c>
      <c r="H1074" s="38">
        <v>44.668324192556703</v>
      </c>
      <c r="I1074" s="37">
        <f>HOUR(DAta!$H1074)*60+MINUTE(DAta!$H1074)</f>
        <v>962</v>
      </c>
      <c r="J1074" s="37">
        <v>5</v>
      </c>
      <c r="K1074" s="37">
        <v>4</v>
      </c>
      <c r="L1074" s="36">
        <v>43077</v>
      </c>
      <c r="M1074" s="37">
        <v>2</v>
      </c>
    </row>
    <row r="1075" spans="1:13">
      <c r="A1075" s="40" t="s">
        <v>1100</v>
      </c>
      <c r="B1075" s="39">
        <v>43078</v>
      </c>
      <c r="C1075" s="40" t="s">
        <v>35</v>
      </c>
      <c r="D1075" s="40" t="s">
        <v>24</v>
      </c>
      <c r="E1075" s="40" t="s">
        <v>14</v>
      </c>
      <c r="F1075" s="40" t="s">
        <v>14</v>
      </c>
      <c r="G1075" s="40">
        <v>91</v>
      </c>
      <c r="H1075" s="41">
        <v>44.709990859223403</v>
      </c>
      <c r="I1075" s="37">
        <f>HOUR(DAta!$H1075)*60+MINUTE(DAta!$H1075)</f>
        <v>1022</v>
      </c>
      <c r="J1075" s="40">
        <v>4</v>
      </c>
      <c r="K1075" s="40">
        <v>4</v>
      </c>
      <c r="L1075" s="39">
        <v>43078</v>
      </c>
      <c r="M1075" s="40">
        <v>2</v>
      </c>
    </row>
    <row r="1076" spans="1:13">
      <c r="A1076" s="37" t="s">
        <v>1101</v>
      </c>
      <c r="B1076" s="36">
        <v>43079</v>
      </c>
      <c r="C1076" s="37" t="s">
        <v>22</v>
      </c>
      <c r="D1076" s="37" t="s">
        <v>13</v>
      </c>
      <c r="E1076" s="37" t="s">
        <v>18</v>
      </c>
      <c r="F1076" s="37" t="s">
        <v>18</v>
      </c>
      <c r="G1076" s="37" t="s">
        <v>26</v>
      </c>
      <c r="H1076" s="38">
        <v>44.751657525890003</v>
      </c>
      <c r="I1076" s="37">
        <f>HOUR(DAta!$H1076)*60+MINUTE(DAta!$H1076)</f>
        <v>1082</v>
      </c>
      <c r="J1076" s="37" t="s">
        <v>26</v>
      </c>
      <c r="K1076" s="37">
        <v>4</v>
      </c>
      <c r="L1076" s="36">
        <v>43079</v>
      </c>
      <c r="M1076" s="37">
        <v>2</v>
      </c>
    </row>
    <row r="1077" spans="1:13">
      <c r="A1077" s="40" t="s">
        <v>1102</v>
      </c>
      <c r="B1077" s="39">
        <v>43080</v>
      </c>
      <c r="C1077" s="40" t="s">
        <v>39</v>
      </c>
      <c r="D1077" s="40" t="s">
        <v>17</v>
      </c>
      <c r="E1077" s="40" t="s">
        <v>14</v>
      </c>
      <c r="F1077" s="40" t="s">
        <v>14</v>
      </c>
      <c r="G1077" s="40">
        <v>122</v>
      </c>
      <c r="H1077" s="41">
        <v>44.793324192556703</v>
      </c>
      <c r="I1077" s="37">
        <f>HOUR(DAta!$H1077)*60+MINUTE(DAta!$H1077)</f>
        <v>1142</v>
      </c>
      <c r="J1077" s="40">
        <v>3</v>
      </c>
      <c r="K1077" s="40">
        <v>4</v>
      </c>
      <c r="L1077" s="39">
        <v>43080</v>
      </c>
      <c r="M1077" s="40">
        <v>2</v>
      </c>
    </row>
    <row r="1078" spans="1:13">
      <c r="A1078" s="37" t="s">
        <v>1103</v>
      </c>
      <c r="B1078" s="36">
        <v>43081</v>
      </c>
      <c r="C1078" s="37" t="s">
        <v>16</v>
      </c>
      <c r="D1078" s="37" t="s">
        <v>33</v>
      </c>
      <c r="E1078" s="37" t="s">
        <v>14</v>
      </c>
      <c r="F1078" s="37" t="s">
        <v>14</v>
      </c>
      <c r="G1078" s="37">
        <v>103</v>
      </c>
      <c r="H1078" s="38">
        <v>44.834990859223403</v>
      </c>
      <c r="I1078" s="37">
        <f>HOUR(DAta!$H1078)*60+MINUTE(DAta!$H1078)</f>
        <v>1202</v>
      </c>
      <c r="J1078" s="37">
        <v>3</v>
      </c>
      <c r="K1078" s="37">
        <v>4</v>
      </c>
      <c r="L1078" s="36">
        <v>43081</v>
      </c>
      <c r="M1078" s="37">
        <v>2</v>
      </c>
    </row>
    <row r="1079" spans="1:13">
      <c r="A1079" s="40" t="s">
        <v>1104</v>
      </c>
      <c r="B1079" s="39">
        <v>43082</v>
      </c>
      <c r="C1079" s="40" t="s">
        <v>16</v>
      </c>
      <c r="D1079" s="40" t="s">
        <v>17</v>
      </c>
      <c r="E1079" s="40" t="s">
        <v>14</v>
      </c>
      <c r="F1079" s="40" t="s">
        <v>14</v>
      </c>
      <c r="G1079" s="40">
        <v>18</v>
      </c>
      <c r="H1079" s="41">
        <v>44.876657525890003</v>
      </c>
      <c r="I1079" s="37">
        <f>HOUR(DAta!$H1079)*60+MINUTE(DAta!$H1079)</f>
        <v>1262</v>
      </c>
      <c r="J1079" s="40">
        <v>5</v>
      </c>
      <c r="K1079" s="40">
        <v>4</v>
      </c>
      <c r="L1079" s="39">
        <v>43082</v>
      </c>
      <c r="M1079" s="40">
        <v>2</v>
      </c>
    </row>
    <row r="1080" spans="1:13">
      <c r="A1080" s="37" t="s">
        <v>1105</v>
      </c>
      <c r="B1080" s="36">
        <v>43083</v>
      </c>
      <c r="C1080" s="37" t="s">
        <v>32</v>
      </c>
      <c r="D1080" s="37" t="s">
        <v>13</v>
      </c>
      <c r="E1080" s="37" t="s">
        <v>14</v>
      </c>
      <c r="F1080" s="37" t="s">
        <v>14</v>
      </c>
      <c r="G1080" s="37">
        <v>20</v>
      </c>
      <c r="H1080" s="38">
        <v>44.918324192556703</v>
      </c>
      <c r="I1080" s="37">
        <f>HOUR(DAta!$H1080)*60+MINUTE(DAta!$H1080)</f>
        <v>1322</v>
      </c>
      <c r="J1080" s="37">
        <v>4</v>
      </c>
      <c r="K1080" s="37">
        <v>4</v>
      </c>
      <c r="L1080" s="36">
        <v>43083</v>
      </c>
      <c r="M1080" s="37">
        <v>2</v>
      </c>
    </row>
    <row r="1081" spans="1:13">
      <c r="A1081" s="40" t="s">
        <v>1106</v>
      </c>
      <c r="B1081" s="39">
        <v>43084</v>
      </c>
      <c r="C1081" s="40" t="s">
        <v>22</v>
      </c>
      <c r="D1081" s="40" t="s">
        <v>24</v>
      </c>
      <c r="E1081" s="40" t="s">
        <v>14</v>
      </c>
      <c r="F1081" s="40" t="s">
        <v>14</v>
      </c>
      <c r="G1081" s="40">
        <v>93</v>
      </c>
      <c r="H1081" s="41">
        <v>44.959990859223403</v>
      </c>
      <c r="I1081" s="37">
        <f>HOUR(DAta!$H1081)*60+MINUTE(DAta!$H1081)</f>
        <v>1382</v>
      </c>
      <c r="J1081" s="40">
        <v>2</v>
      </c>
      <c r="K1081" s="40">
        <v>4</v>
      </c>
      <c r="L1081" s="39">
        <v>43084</v>
      </c>
      <c r="M1081" s="40">
        <v>2</v>
      </c>
    </row>
    <row r="1082" spans="1:13">
      <c r="A1082" s="37" t="s">
        <v>1107</v>
      </c>
      <c r="B1082" s="36">
        <v>43085</v>
      </c>
      <c r="C1082" s="37" t="s">
        <v>16</v>
      </c>
      <c r="D1082" s="37" t="s">
        <v>30</v>
      </c>
      <c r="E1082" s="37" t="s">
        <v>18</v>
      </c>
      <c r="F1082" s="37" t="s">
        <v>18</v>
      </c>
      <c r="G1082" s="37" t="s">
        <v>26</v>
      </c>
      <c r="H1082" s="38">
        <v>45.001657525890003</v>
      </c>
      <c r="I1082" s="37">
        <f>HOUR(DAta!$H1082)*60+MINUTE(DAta!$H1082)</f>
        <v>2</v>
      </c>
      <c r="J1082" s="37" t="s">
        <v>26</v>
      </c>
      <c r="K1082" s="37">
        <v>4</v>
      </c>
      <c r="L1082" s="36">
        <v>43085</v>
      </c>
      <c r="M1082" s="37">
        <v>2</v>
      </c>
    </row>
    <row r="1083" spans="1:13">
      <c r="A1083" s="40" t="s">
        <v>1108</v>
      </c>
      <c r="B1083" s="39">
        <v>43086</v>
      </c>
      <c r="C1083" s="40" t="s">
        <v>35</v>
      </c>
      <c r="D1083" s="40" t="s">
        <v>17</v>
      </c>
      <c r="E1083" s="40" t="s">
        <v>14</v>
      </c>
      <c r="F1083" s="40" t="s">
        <v>14</v>
      </c>
      <c r="G1083" s="40">
        <v>63</v>
      </c>
      <c r="H1083" s="41">
        <v>45.043324192556703</v>
      </c>
      <c r="I1083" s="37">
        <f>HOUR(DAta!$H1083)*60+MINUTE(DAta!$H1083)</f>
        <v>62</v>
      </c>
      <c r="J1083" s="40">
        <v>4</v>
      </c>
      <c r="K1083" s="40">
        <v>4</v>
      </c>
      <c r="L1083" s="39">
        <v>43086</v>
      </c>
      <c r="M1083" s="40">
        <v>2</v>
      </c>
    </row>
    <row r="1084" spans="1:13">
      <c r="A1084" s="37" t="s">
        <v>1109</v>
      </c>
      <c r="B1084" s="36">
        <v>43087</v>
      </c>
      <c r="C1084" s="37" t="s">
        <v>22</v>
      </c>
      <c r="D1084" s="37" t="s">
        <v>13</v>
      </c>
      <c r="E1084" s="37" t="s">
        <v>14</v>
      </c>
      <c r="F1084" s="37" t="s">
        <v>14</v>
      </c>
      <c r="G1084" s="37">
        <v>90</v>
      </c>
      <c r="H1084" s="38">
        <v>45.084990859223403</v>
      </c>
      <c r="I1084" s="37">
        <f>HOUR(DAta!$H1084)*60+MINUTE(DAta!$H1084)</f>
        <v>122</v>
      </c>
      <c r="J1084" s="37">
        <v>4</v>
      </c>
      <c r="K1084" s="37">
        <v>4</v>
      </c>
      <c r="L1084" s="36">
        <v>43087</v>
      </c>
      <c r="M1084" s="37">
        <v>2</v>
      </c>
    </row>
    <row r="1085" spans="1:13">
      <c r="A1085" s="40" t="s">
        <v>1110</v>
      </c>
      <c r="B1085" s="39">
        <v>43088</v>
      </c>
      <c r="C1085" s="40" t="s">
        <v>48</v>
      </c>
      <c r="D1085" s="40" t="s">
        <v>13</v>
      </c>
      <c r="E1085" s="40" t="s">
        <v>14</v>
      </c>
      <c r="F1085" s="40" t="s">
        <v>14</v>
      </c>
      <c r="G1085" s="40">
        <v>43</v>
      </c>
      <c r="H1085" s="41">
        <v>45.126657525890003</v>
      </c>
      <c r="I1085" s="37">
        <f>HOUR(DAta!$H1085)*60+MINUTE(DAta!$H1085)</f>
        <v>182</v>
      </c>
      <c r="J1085" s="40">
        <v>4</v>
      </c>
      <c r="K1085" s="40">
        <v>4</v>
      </c>
      <c r="L1085" s="39">
        <v>43088</v>
      </c>
      <c r="M1085" s="40">
        <v>2</v>
      </c>
    </row>
    <row r="1086" spans="1:13">
      <c r="A1086" s="37" t="s">
        <v>1111</v>
      </c>
      <c r="B1086" s="36">
        <v>43089</v>
      </c>
      <c r="C1086" s="37" t="s">
        <v>32</v>
      </c>
      <c r="D1086" s="37" t="s">
        <v>13</v>
      </c>
      <c r="E1086" s="37" t="s">
        <v>14</v>
      </c>
      <c r="F1086" s="37" t="s">
        <v>18</v>
      </c>
      <c r="G1086" s="37">
        <v>105</v>
      </c>
      <c r="H1086" s="38">
        <v>45.168324192556703</v>
      </c>
      <c r="I1086" s="37">
        <f>HOUR(DAta!$H1086)*60+MINUTE(DAta!$H1086)</f>
        <v>242</v>
      </c>
      <c r="J1086" s="37">
        <v>4</v>
      </c>
      <c r="K1086" s="37">
        <v>4</v>
      </c>
      <c r="L1086" s="36">
        <v>43089</v>
      </c>
      <c r="M1086" s="37">
        <v>2</v>
      </c>
    </row>
    <row r="1087" spans="1:13">
      <c r="A1087" s="40" t="s">
        <v>1112</v>
      </c>
      <c r="B1087" s="39">
        <v>43090</v>
      </c>
      <c r="C1087" s="40" t="s">
        <v>35</v>
      </c>
      <c r="D1087" s="40" t="s">
        <v>13</v>
      </c>
      <c r="E1087" s="40" t="s">
        <v>14</v>
      </c>
      <c r="F1087" s="40" t="s">
        <v>14</v>
      </c>
      <c r="G1087" s="40">
        <v>59</v>
      </c>
      <c r="H1087" s="41">
        <v>45.209990859223403</v>
      </c>
      <c r="I1087" s="37">
        <f>HOUR(DAta!$H1087)*60+MINUTE(DAta!$H1087)</f>
        <v>302</v>
      </c>
      <c r="J1087" s="40">
        <v>5</v>
      </c>
      <c r="K1087" s="40">
        <v>4</v>
      </c>
      <c r="L1087" s="39">
        <v>43090</v>
      </c>
      <c r="M1087" s="40">
        <v>2</v>
      </c>
    </row>
    <row r="1088" spans="1:13">
      <c r="A1088" s="37" t="s">
        <v>1113</v>
      </c>
      <c r="B1088" s="36">
        <v>43091</v>
      </c>
      <c r="C1088" s="37" t="s">
        <v>35</v>
      </c>
      <c r="D1088" s="37" t="s">
        <v>30</v>
      </c>
      <c r="E1088" s="37" t="s">
        <v>14</v>
      </c>
      <c r="F1088" s="37" t="s">
        <v>14</v>
      </c>
      <c r="G1088" s="37">
        <v>115</v>
      </c>
      <c r="H1088" s="38">
        <v>45.251657525890003</v>
      </c>
      <c r="I1088" s="37">
        <f>HOUR(DAta!$H1088)*60+MINUTE(DAta!$H1088)</f>
        <v>362</v>
      </c>
      <c r="J1088" s="37">
        <v>4</v>
      </c>
      <c r="K1088" s="37">
        <v>4</v>
      </c>
      <c r="L1088" s="36">
        <v>43091</v>
      </c>
      <c r="M1088" s="37">
        <v>2</v>
      </c>
    </row>
    <row r="1089" spans="1:13">
      <c r="A1089" s="40" t="s">
        <v>1114</v>
      </c>
      <c r="B1089" s="39">
        <v>43092</v>
      </c>
      <c r="C1089" s="40" t="s">
        <v>48</v>
      </c>
      <c r="D1089" s="40" t="s">
        <v>24</v>
      </c>
      <c r="E1089" s="40" t="s">
        <v>14</v>
      </c>
      <c r="F1089" s="40" t="s">
        <v>14</v>
      </c>
      <c r="G1089" s="40">
        <v>106</v>
      </c>
      <c r="H1089" s="41">
        <v>45.293324192556703</v>
      </c>
      <c r="I1089" s="37">
        <f>HOUR(DAta!$H1089)*60+MINUTE(DAta!$H1089)</f>
        <v>422</v>
      </c>
      <c r="J1089" s="40">
        <v>4</v>
      </c>
      <c r="K1089" s="40">
        <v>4</v>
      </c>
      <c r="L1089" s="39">
        <v>43092</v>
      </c>
      <c r="M1089" s="40">
        <v>2</v>
      </c>
    </row>
    <row r="1090" spans="1:13">
      <c r="A1090" s="37" t="s">
        <v>1115</v>
      </c>
      <c r="B1090" s="36">
        <v>43093</v>
      </c>
      <c r="C1090" s="37" t="s">
        <v>16</v>
      </c>
      <c r="D1090" s="37" t="s">
        <v>33</v>
      </c>
      <c r="E1090" s="37" t="s">
        <v>14</v>
      </c>
      <c r="F1090" s="37" t="s">
        <v>14</v>
      </c>
      <c r="G1090" s="37">
        <v>35</v>
      </c>
      <c r="H1090" s="38">
        <v>45.334990859223403</v>
      </c>
      <c r="I1090" s="37">
        <f>HOUR(DAta!$H1090)*60+MINUTE(DAta!$H1090)</f>
        <v>482</v>
      </c>
      <c r="J1090" s="37">
        <v>3</v>
      </c>
      <c r="K1090" s="37">
        <v>4</v>
      </c>
      <c r="L1090" s="36">
        <v>43093</v>
      </c>
      <c r="M1090" s="37">
        <v>2</v>
      </c>
    </row>
    <row r="1091" spans="1:13">
      <c r="A1091" s="40" t="s">
        <v>1116</v>
      </c>
      <c r="B1091" s="39">
        <v>43094</v>
      </c>
      <c r="C1091" s="40" t="s">
        <v>12</v>
      </c>
      <c r="D1091" s="40" t="s">
        <v>13</v>
      </c>
      <c r="E1091" s="40" t="s">
        <v>14</v>
      </c>
      <c r="F1091" s="40" t="s">
        <v>14</v>
      </c>
      <c r="G1091" s="40">
        <v>48</v>
      </c>
      <c r="H1091" s="41">
        <v>45.376657525890003</v>
      </c>
      <c r="I1091" s="37">
        <f>HOUR(DAta!$H1091)*60+MINUTE(DAta!$H1091)</f>
        <v>542</v>
      </c>
      <c r="J1091" s="40">
        <v>4</v>
      </c>
      <c r="K1091" s="40">
        <v>4</v>
      </c>
      <c r="L1091" s="39">
        <v>43094</v>
      </c>
      <c r="M1091" s="40">
        <v>2</v>
      </c>
    </row>
    <row r="1092" spans="1:13">
      <c r="A1092" s="37" t="s">
        <v>1117</v>
      </c>
      <c r="B1092" s="36">
        <v>43095</v>
      </c>
      <c r="C1092" s="37" t="s">
        <v>32</v>
      </c>
      <c r="D1092" s="37" t="s">
        <v>13</v>
      </c>
      <c r="E1092" s="37" t="s">
        <v>18</v>
      </c>
      <c r="F1092" s="37" t="s">
        <v>18</v>
      </c>
      <c r="G1092" s="37" t="s">
        <v>26</v>
      </c>
      <c r="H1092" s="38">
        <v>45.418324192556703</v>
      </c>
      <c r="I1092" s="37">
        <f>HOUR(DAta!$H1092)*60+MINUTE(DAta!$H1092)</f>
        <v>602</v>
      </c>
      <c r="J1092" s="37" t="s">
        <v>26</v>
      </c>
      <c r="K1092" s="37">
        <v>4</v>
      </c>
      <c r="L1092" s="36">
        <v>43095</v>
      </c>
      <c r="M1092" s="37">
        <v>2</v>
      </c>
    </row>
    <row r="1093" spans="1:13">
      <c r="A1093" s="40" t="s">
        <v>1118</v>
      </c>
      <c r="B1093" s="39">
        <v>43096</v>
      </c>
      <c r="C1093" s="40" t="s">
        <v>32</v>
      </c>
      <c r="D1093" s="40" t="s">
        <v>17</v>
      </c>
      <c r="E1093" s="40" t="s">
        <v>14</v>
      </c>
      <c r="F1093" s="40" t="s">
        <v>14</v>
      </c>
      <c r="G1093" s="40">
        <v>56</v>
      </c>
      <c r="H1093" s="41">
        <v>45.459990859223403</v>
      </c>
      <c r="I1093" s="37">
        <f>HOUR(DAta!$H1093)*60+MINUTE(DAta!$H1093)</f>
        <v>662</v>
      </c>
      <c r="J1093" s="40">
        <v>4</v>
      </c>
      <c r="K1093" s="40">
        <v>4</v>
      </c>
      <c r="L1093" s="39">
        <v>43096</v>
      </c>
      <c r="M1093" s="40">
        <v>2</v>
      </c>
    </row>
    <row r="1094" spans="1:13">
      <c r="A1094" s="37" t="s">
        <v>1119</v>
      </c>
      <c r="B1094" s="36">
        <v>43097</v>
      </c>
      <c r="C1094" s="37" t="s">
        <v>20</v>
      </c>
      <c r="D1094" s="37" t="s">
        <v>17</v>
      </c>
      <c r="E1094" s="37" t="s">
        <v>18</v>
      </c>
      <c r="F1094" s="37" t="s">
        <v>18</v>
      </c>
      <c r="G1094" s="37" t="s">
        <v>26</v>
      </c>
      <c r="H1094" s="38">
        <v>45.501657525890003</v>
      </c>
      <c r="I1094" s="37">
        <f>HOUR(DAta!$H1094)*60+MINUTE(DAta!$H1094)</f>
        <v>722</v>
      </c>
      <c r="J1094" s="37" t="s">
        <v>26</v>
      </c>
      <c r="K1094" s="37">
        <v>4</v>
      </c>
      <c r="L1094" s="36">
        <v>43097</v>
      </c>
      <c r="M1094" s="37">
        <v>3</v>
      </c>
    </row>
    <row r="1095" spans="1:13">
      <c r="A1095" s="40" t="s">
        <v>1120</v>
      </c>
      <c r="B1095" s="39">
        <v>43098</v>
      </c>
      <c r="C1095" s="40" t="s">
        <v>20</v>
      </c>
      <c r="D1095" s="40" t="s">
        <v>30</v>
      </c>
      <c r="E1095" s="40" t="s">
        <v>14</v>
      </c>
      <c r="F1095" s="40" t="s">
        <v>14</v>
      </c>
      <c r="G1095" s="40">
        <v>99</v>
      </c>
      <c r="H1095" s="41">
        <v>45.543324192556703</v>
      </c>
      <c r="I1095" s="37">
        <f>HOUR(DAta!$H1095)*60+MINUTE(DAta!$H1095)</f>
        <v>782</v>
      </c>
      <c r="J1095" s="40">
        <v>4</v>
      </c>
      <c r="K1095" s="40">
        <v>4</v>
      </c>
      <c r="L1095" s="39">
        <v>43098</v>
      </c>
      <c r="M1095" s="40">
        <v>3</v>
      </c>
    </row>
    <row r="1096" spans="1:13">
      <c r="A1096" s="37" t="s">
        <v>1121</v>
      </c>
      <c r="B1096" s="36">
        <v>43099</v>
      </c>
      <c r="C1096" s="37" t="s">
        <v>35</v>
      </c>
      <c r="D1096" s="37" t="s">
        <v>30</v>
      </c>
      <c r="E1096" s="37" t="s">
        <v>14</v>
      </c>
      <c r="F1096" s="37" t="s">
        <v>14</v>
      </c>
      <c r="G1096" s="37">
        <v>71</v>
      </c>
      <c r="H1096" s="38">
        <v>45.584990859223403</v>
      </c>
      <c r="I1096" s="37">
        <f>HOUR(DAta!$H1096)*60+MINUTE(DAta!$H1096)</f>
        <v>842</v>
      </c>
      <c r="J1096" s="37">
        <v>3</v>
      </c>
      <c r="K1096" s="37">
        <v>4</v>
      </c>
      <c r="L1096" s="36">
        <v>43099</v>
      </c>
      <c r="M1096" s="37">
        <v>3</v>
      </c>
    </row>
    <row r="1097" spans="1:13">
      <c r="A1097" s="40" t="s">
        <v>1122</v>
      </c>
      <c r="B1097" s="39">
        <v>43100</v>
      </c>
      <c r="C1097" s="40" t="s">
        <v>20</v>
      </c>
      <c r="D1097" s="40" t="s">
        <v>24</v>
      </c>
      <c r="E1097" s="40" t="s">
        <v>14</v>
      </c>
      <c r="F1097" s="40" t="s">
        <v>14</v>
      </c>
      <c r="G1097" s="40">
        <v>54</v>
      </c>
      <c r="H1097" s="41">
        <v>45.626657525890003</v>
      </c>
      <c r="I1097" s="37">
        <f>HOUR(DAta!$H1097)*60+MINUTE(DAta!$H1097)</f>
        <v>902</v>
      </c>
      <c r="J1097" s="40">
        <v>4</v>
      </c>
      <c r="K1097" s="40">
        <v>4</v>
      </c>
      <c r="L1097" s="39">
        <v>43100</v>
      </c>
      <c r="M1097" s="40">
        <v>3</v>
      </c>
    </row>
    <row r="1098" spans="1:13">
      <c r="A1098" s="37" t="s">
        <v>1123</v>
      </c>
      <c r="B1098" s="36">
        <v>43101</v>
      </c>
      <c r="C1098" s="37" t="s">
        <v>22</v>
      </c>
      <c r="D1098" s="37" t="s">
        <v>30</v>
      </c>
      <c r="E1098" s="37" t="s">
        <v>18</v>
      </c>
      <c r="F1098" s="37" t="s">
        <v>18</v>
      </c>
      <c r="G1098" s="37" t="s">
        <v>26</v>
      </c>
      <c r="H1098" s="38">
        <v>45.668324192556703</v>
      </c>
      <c r="I1098" s="37">
        <f>HOUR(DAta!$H1098)*60+MINUTE(DAta!$H1098)</f>
        <v>962</v>
      </c>
      <c r="J1098" s="37" t="s">
        <v>26</v>
      </c>
      <c r="K1098" s="37">
        <v>4</v>
      </c>
      <c r="L1098" s="36">
        <v>43101</v>
      </c>
      <c r="M1098" s="37">
        <v>3</v>
      </c>
    </row>
    <row r="1099" spans="1:13">
      <c r="A1099" s="40" t="s">
        <v>1124</v>
      </c>
      <c r="B1099" s="39">
        <v>43102</v>
      </c>
      <c r="C1099" s="40" t="s">
        <v>48</v>
      </c>
      <c r="D1099" s="40" t="s">
        <v>24</v>
      </c>
      <c r="E1099" s="40" t="s">
        <v>18</v>
      </c>
      <c r="F1099" s="40" t="s">
        <v>18</v>
      </c>
      <c r="G1099" s="40" t="s">
        <v>26</v>
      </c>
      <c r="H1099" s="41">
        <v>45.709990859223403</v>
      </c>
      <c r="I1099" s="37">
        <f>HOUR(DAta!$H1099)*60+MINUTE(DAta!$H1099)</f>
        <v>1022</v>
      </c>
      <c r="J1099" s="40" t="s">
        <v>26</v>
      </c>
      <c r="K1099" s="40">
        <v>4</v>
      </c>
      <c r="L1099" s="39">
        <v>43102</v>
      </c>
      <c r="M1099" s="40">
        <v>3</v>
      </c>
    </row>
    <row r="1100" spans="1:13">
      <c r="A1100" s="37" t="s">
        <v>1125</v>
      </c>
      <c r="B1100" s="36">
        <v>43103</v>
      </c>
      <c r="C1100" s="37" t="s">
        <v>32</v>
      </c>
      <c r="D1100" s="37" t="s">
        <v>33</v>
      </c>
      <c r="E1100" s="37" t="s">
        <v>14</v>
      </c>
      <c r="F1100" s="37" t="s">
        <v>14</v>
      </c>
      <c r="G1100" s="37">
        <v>54</v>
      </c>
      <c r="H1100" s="38">
        <v>45.751657525890003</v>
      </c>
      <c r="I1100" s="37">
        <f>HOUR(DAta!$H1100)*60+MINUTE(DAta!$H1100)</f>
        <v>1082</v>
      </c>
      <c r="J1100" s="37">
        <v>4</v>
      </c>
      <c r="K1100" s="37">
        <v>4</v>
      </c>
      <c r="L1100" s="36">
        <v>43103</v>
      </c>
      <c r="M1100" s="37">
        <v>3</v>
      </c>
    </row>
    <row r="1101" spans="1:13">
      <c r="A1101" s="40" t="s">
        <v>1126</v>
      </c>
      <c r="B1101" s="39">
        <v>43104</v>
      </c>
      <c r="C1101" s="40" t="s">
        <v>35</v>
      </c>
      <c r="D1101" s="40" t="s">
        <v>17</v>
      </c>
      <c r="E1101" s="40" t="s">
        <v>14</v>
      </c>
      <c r="F1101" s="40" t="s">
        <v>14</v>
      </c>
      <c r="G1101" s="40">
        <v>62</v>
      </c>
      <c r="H1101" s="41">
        <v>45.793324192556703</v>
      </c>
      <c r="I1101" s="37">
        <f>HOUR(DAta!$H1101)*60+MINUTE(DAta!$H1101)</f>
        <v>1142</v>
      </c>
      <c r="J1101" s="40">
        <v>2</v>
      </c>
      <c r="K1101" s="40">
        <v>4</v>
      </c>
      <c r="L1101" s="39">
        <v>43104</v>
      </c>
      <c r="M1101" s="40">
        <v>3</v>
      </c>
    </row>
    <row r="1102" spans="1:13">
      <c r="A1102" s="37" t="s">
        <v>1127</v>
      </c>
      <c r="B1102" s="36">
        <v>43105</v>
      </c>
      <c r="C1102" s="37" t="s">
        <v>20</v>
      </c>
      <c r="D1102" s="37" t="s">
        <v>24</v>
      </c>
      <c r="E1102" s="37" t="s">
        <v>14</v>
      </c>
      <c r="F1102" s="37" t="s">
        <v>14</v>
      </c>
      <c r="G1102" s="37">
        <v>24</v>
      </c>
      <c r="H1102" s="38">
        <v>45.834990859223403</v>
      </c>
      <c r="I1102" s="37">
        <f>HOUR(DAta!$H1102)*60+MINUTE(DAta!$H1102)</f>
        <v>1202</v>
      </c>
      <c r="J1102" s="37">
        <v>4</v>
      </c>
      <c r="K1102" s="37">
        <v>4</v>
      </c>
      <c r="L1102" s="36">
        <v>43105</v>
      </c>
      <c r="M1102" s="37">
        <v>3</v>
      </c>
    </row>
    <row r="1103" spans="1:13">
      <c r="A1103" s="40" t="s">
        <v>1128</v>
      </c>
      <c r="B1103" s="39">
        <v>43106</v>
      </c>
      <c r="C1103" s="40" t="s">
        <v>32</v>
      </c>
      <c r="D1103" s="40" t="s">
        <v>30</v>
      </c>
      <c r="E1103" s="40" t="s">
        <v>14</v>
      </c>
      <c r="F1103" s="40" t="s">
        <v>14</v>
      </c>
      <c r="G1103" s="40">
        <v>94</v>
      </c>
      <c r="H1103" s="41">
        <v>45.876657525890003</v>
      </c>
      <c r="I1103" s="37">
        <f>HOUR(DAta!$H1103)*60+MINUTE(DAta!$H1103)</f>
        <v>1262</v>
      </c>
      <c r="J1103" s="40">
        <v>5</v>
      </c>
      <c r="K1103" s="40">
        <v>4</v>
      </c>
      <c r="L1103" s="39">
        <v>43106</v>
      </c>
      <c r="M1103" s="40">
        <v>3</v>
      </c>
    </row>
    <row r="1104" spans="1:13">
      <c r="A1104" s="37" t="s">
        <v>1129</v>
      </c>
      <c r="B1104" s="36">
        <v>43107</v>
      </c>
      <c r="C1104" s="37" t="s">
        <v>16</v>
      </c>
      <c r="D1104" s="37" t="s">
        <v>24</v>
      </c>
      <c r="E1104" s="37" t="s">
        <v>14</v>
      </c>
      <c r="F1104" s="37" t="s">
        <v>14</v>
      </c>
      <c r="G1104" s="37">
        <v>43</v>
      </c>
      <c r="H1104" s="38">
        <v>45.918324192556703</v>
      </c>
      <c r="I1104" s="37">
        <f>HOUR(DAta!$H1104)*60+MINUTE(DAta!$H1104)</f>
        <v>1322</v>
      </c>
      <c r="J1104" s="37">
        <v>3</v>
      </c>
      <c r="K1104" s="37">
        <v>4</v>
      </c>
      <c r="L1104" s="36">
        <v>43107</v>
      </c>
      <c r="M1104" s="37">
        <v>3</v>
      </c>
    </row>
    <row r="1105" spans="1:13">
      <c r="A1105" s="40" t="s">
        <v>1130</v>
      </c>
      <c r="B1105" s="39">
        <v>43108</v>
      </c>
      <c r="C1105" s="40" t="s">
        <v>39</v>
      </c>
      <c r="D1105" s="40" t="s">
        <v>33</v>
      </c>
      <c r="E1105" s="40" t="s">
        <v>18</v>
      </c>
      <c r="F1105" s="40" t="s">
        <v>18</v>
      </c>
      <c r="G1105" s="40" t="s">
        <v>26</v>
      </c>
      <c r="H1105" s="41">
        <v>45.959990859223403</v>
      </c>
      <c r="I1105" s="37">
        <f>HOUR(DAta!$H1105)*60+MINUTE(DAta!$H1105)</f>
        <v>1382</v>
      </c>
      <c r="J1105" s="40" t="s">
        <v>26</v>
      </c>
      <c r="K1105" s="40">
        <v>4</v>
      </c>
      <c r="L1105" s="39">
        <v>43108</v>
      </c>
      <c r="M1105" s="40">
        <v>3</v>
      </c>
    </row>
    <row r="1106" spans="1:13">
      <c r="A1106" s="37" t="s">
        <v>1131</v>
      </c>
      <c r="B1106" s="36">
        <v>43109</v>
      </c>
      <c r="C1106" s="37" t="s">
        <v>35</v>
      </c>
      <c r="D1106" s="37" t="s">
        <v>33</v>
      </c>
      <c r="E1106" s="37" t="s">
        <v>14</v>
      </c>
      <c r="F1106" s="37" t="s">
        <v>14</v>
      </c>
      <c r="G1106" s="37">
        <v>58</v>
      </c>
      <c r="H1106" s="38">
        <v>46.001657525890003</v>
      </c>
      <c r="I1106" s="37">
        <f>HOUR(DAta!$H1106)*60+MINUTE(DAta!$H1106)</f>
        <v>2</v>
      </c>
      <c r="J1106" s="37">
        <v>5</v>
      </c>
      <c r="K1106" s="37">
        <v>4</v>
      </c>
      <c r="L1106" s="36">
        <v>43109</v>
      </c>
      <c r="M1106" s="37">
        <v>3</v>
      </c>
    </row>
    <row r="1107" spans="1:13">
      <c r="A1107" s="40" t="s">
        <v>1132</v>
      </c>
      <c r="B1107" s="39">
        <v>43110</v>
      </c>
      <c r="C1107" s="40" t="s">
        <v>22</v>
      </c>
      <c r="D1107" s="40" t="s">
        <v>24</v>
      </c>
      <c r="E1107" s="40" t="s">
        <v>14</v>
      </c>
      <c r="F1107" s="40" t="s">
        <v>14</v>
      </c>
      <c r="G1107" s="40">
        <v>15</v>
      </c>
      <c r="H1107" s="41">
        <v>46.043324192556703</v>
      </c>
      <c r="I1107" s="37">
        <f>HOUR(DAta!$H1107)*60+MINUTE(DAta!$H1107)</f>
        <v>62</v>
      </c>
      <c r="J1107" s="40">
        <v>1</v>
      </c>
      <c r="K1107" s="40">
        <v>4</v>
      </c>
      <c r="L1107" s="39">
        <v>43110</v>
      </c>
      <c r="M1107" s="40">
        <v>3</v>
      </c>
    </row>
    <row r="1108" spans="1:13">
      <c r="A1108" s="37" t="s">
        <v>1133</v>
      </c>
      <c r="B1108" s="36">
        <v>43111</v>
      </c>
      <c r="C1108" s="37" t="s">
        <v>16</v>
      </c>
      <c r="D1108" s="37" t="s">
        <v>13</v>
      </c>
      <c r="E1108" s="37" t="s">
        <v>14</v>
      </c>
      <c r="F1108" s="37" t="s">
        <v>14</v>
      </c>
      <c r="G1108" s="37">
        <v>102</v>
      </c>
      <c r="H1108" s="38">
        <v>46.084990859223403</v>
      </c>
      <c r="I1108" s="37">
        <f>HOUR(DAta!$H1108)*60+MINUTE(DAta!$H1108)</f>
        <v>122</v>
      </c>
      <c r="J1108" s="37">
        <v>1</v>
      </c>
      <c r="K1108" s="37">
        <v>4</v>
      </c>
      <c r="L1108" s="36">
        <v>43111</v>
      </c>
      <c r="M1108" s="37">
        <v>3</v>
      </c>
    </row>
    <row r="1109" spans="1:13">
      <c r="A1109" s="40" t="s">
        <v>1134</v>
      </c>
      <c r="B1109" s="39">
        <v>43112</v>
      </c>
      <c r="C1109" s="40" t="s">
        <v>22</v>
      </c>
      <c r="D1109" s="40" t="s">
        <v>13</v>
      </c>
      <c r="E1109" s="40" t="s">
        <v>14</v>
      </c>
      <c r="F1109" s="40" t="s">
        <v>14</v>
      </c>
      <c r="G1109" s="40">
        <v>40</v>
      </c>
      <c r="H1109" s="41">
        <v>46.126657525890003</v>
      </c>
      <c r="I1109" s="37">
        <f>HOUR(DAta!$H1109)*60+MINUTE(DAta!$H1109)</f>
        <v>182</v>
      </c>
      <c r="J1109" s="40">
        <v>2</v>
      </c>
      <c r="K1109" s="40">
        <v>4</v>
      </c>
      <c r="L1109" s="39">
        <v>43112</v>
      </c>
      <c r="M1109" s="40">
        <v>3</v>
      </c>
    </row>
    <row r="1110" spans="1:13">
      <c r="A1110" s="37" t="s">
        <v>1135</v>
      </c>
      <c r="B1110" s="36">
        <v>43113</v>
      </c>
      <c r="C1110" s="37" t="s">
        <v>12</v>
      </c>
      <c r="D1110" s="37" t="s">
        <v>17</v>
      </c>
      <c r="E1110" s="37" t="s">
        <v>14</v>
      </c>
      <c r="F1110" s="37" t="s">
        <v>14</v>
      </c>
      <c r="G1110" s="37">
        <v>63</v>
      </c>
      <c r="H1110" s="38">
        <v>46.168324192556703</v>
      </c>
      <c r="I1110" s="37">
        <f>HOUR(DAta!$H1110)*60+MINUTE(DAta!$H1110)</f>
        <v>242</v>
      </c>
      <c r="J1110" s="37">
        <v>2</v>
      </c>
      <c r="K1110" s="37">
        <v>4</v>
      </c>
      <c r="L1110" s="36">
        <v>43113</v>
      </c>
      <c r="M1110" s="37">
        <v>3</v>
      </c>
    </row>
    <row r="1111" spans="1:13">
      <c r="A1111" s="40" t="s">
        <v>1136</v>
      </c>
      <c r="B1111" s="39">
        <v>43114</v>
      </c>
      <c r="C1111" s="40" t="s">
        <v>39</v>
      </c>
      <c r="D1111" s="40" t="s">
        <v>33</v>
      </c>
      <c r="E1111" s="40" t="s">
        <v>14</v>
      </c>
      <c r="F1111" s="40" t="s">
        <v>14</v>
      </c>
      <c r="G1111" s="40">
        <v>77</v>
      </c>
      <c r="H1111" s="41">
        <v>46.209990859223403</v>
      </c>
      <c r="I1111" s="37">
        <f>HOUR(DAta!$H1111)*60+MINUTE(DAta!$H1111)</f>
        <v>302</v>
      </c>
      <c r="J1111" s="40">
        <v>4</v>
      </c>
      <c r="K1111" s="40">
        <v>4</v>
      </c>
      <c r="L1111" s="39">
        <v>43114</v>
      </c>
      <c r="M1111" s="40">
        <v>3</v>
      </c>
    </row>
    <row r="1112" spans="1:13">
      <c r="A1112" s="37" t="s">
        <v>1137</v>
      </c>
      <c r="B1112" s="36">
        <v>43115</v>
      </c>
      <c r="C1112" s="37" t="s">
        <v>39</v>
      </c>
      <c r="D1112" s="37" t="s">
        <v>17</v>
      </c>
      <c r="E1112" s="37" t="s">
        <v>14</v>
      </c>
      <c r="F1112" s="37" t="s">
        <v>14</v>
      </c>
      <c r="G1112" s="37">
        <v>93</v>
      </c>
      <c r="H1112" s="38">
        <v>46.251657525890003</v>
      </c>
      <c r="I1112" s="37">
        <f>HOUR(DAta!$H1112)*60+MINUTE(DAta!$H1112)</f>
        <v>362</v>
      </c>
      <c r="J1112" s="37">
        <v>4</v>
      </c>
      <c r="K1112" s="37">
        <v>4</v>
      </c>
      <c r="L1112" s="36">
        <v>43115</v>
      </c>
      <c r="M1112" s="37">
        <v>3</v>
      </c>
    </row>
    <row r="1113" spans="1:13">
      <c r="A1113" s="40" t="s">
        <v>1138</v>
      </c>
      <c r="B1113" s="39">
        <v>43116</v>
      </c>
      <c r="C1113" s="40" t="s">
        <v>16</v>
      </c>
      <c r="D1113" s="40" t="s">
        <v>33</v>
      </c>
      <c r="E1113" s="40" t="s">
        <v>14</v>
      </c>
      <c r="F1113" s="40" t="s">
        <v>14</v>
      </c>
      <c r="G1113" s="40">
        <v>101</v>
      </c>
      <c r="H1113" s="41">
        <v>46.293324192556703</v>
      </c>
      <c r="I1113" s="37">
        <f>HOUR(DAta!$H1113)*60+MINUTE(DAta!$H1113)</f>
        <v>422</v>
      </c>
      <c r="J1113" s="40">
        <v>5</v>
      </c>
      <c r="K1113" s="40">
        <v>4</v>
      </c>
      <c r="L1113" s="39">
        <v>43116</v>
      </c>
      <c r="M1113" s="40">
        <v>3</v>
      </c>
    </row>
    <row r="1114" spans="1:13">
      <c r="A1114" s="37" t="s">
        <v>1139</v>
      </c>
      <c r="B1114" s="36">
        <v>43117</v>
      </c>
      <c r="C1114" s="37" t="s">
        <v>20</v>
      </c>
      <c r="D1114" s="37" t="s">
        <v>24</v>
      </c>
      <c r="E1114" s="37" t="s">
        <v>14</v>
      </c>
      <c r="F1114" s="37" t="s">
        <v>14</v>
      </c>
      <c r="G1114" s="37">
        <v>34</v>
      </c>
      <c r="H1114" s="38">
        <v>46.334990859223403</v>
      </c>
      <c r="I1114" s="37">
        <f>HOUR(DAta!$H1114)*60+MINUTE(DAta!$H1114)</f>
        <v>482</v>
      </c>
      <c r="J1114" s="37">
        <v>5</v>
      </c>
      <c r="K1114" s="37">
        <v>4</v>
      </c>
      <c r="L1114" s="36">
        <v>43117</v>
      </c>
      <c r="M1114" s="37">
        <v>3</v>
      </c>
    </row>
    <row r="1115" spans="1:13">
      <c r="A1115" s="40" t="s">
        <v>1140</v>
      </c>
      <c r="B1115" s="39">
        <v>43118</v>
      </c>
      <c r="C1115" s="40" t="s">
        <v>20</v>
      </c>
      <c r="D1115" s="40" t="s">
        <v>24</v>
      </c>
      <c r="E1115" s="40" t="s">
        <v>14</v>
      </c>
      <c r="F1115" s="40" t="s">
        <v>14</v>
      </c>
      <c r="G1115" s="40">
        <v>64</v>
      </c>
      <c r="H1115" s="41">
        <v>46.376657525890003</v>
      </c>
      <c r="I1115" s="37">
        <f>HOUR(DAta!$H1115)*60+MINUTE(DAta!$H1115)</f>
        <v>542</v>
      </c>
      <c r="J1115" s="40">
        <v>5</v>
      </c>
      <c r="K1115" s="40">
        <v>4</v>
      </c>
      <c r="L1115" s="39">
        <v>43118</v>
      </c>
      <c r="M1115" s="40">
        <v>3</v>
      </c>
    </row>
    <row r="1116" spans="1:13">
      <c r="A1116" s="37" t="s">
        <v>1141</v>
      </c>
      <c r="B1116" s="36">
        <v>43119</v>
      </c>
      <c r="C1116" s="37" t="s">
        <v>22</v>
      </c>
      <c r="D1116" s="37" t="s">
        <v>17</v>
      </c>
      <c r="E1116" s="37" t="s">
        <v>14</v>
      </c>
      <c r="F1116" s="37" t="s">
        <v>18</v>
      </c>
      <c r="G1116" s="37">
        <v>25</v>
      </c>
      <c r="H1116" s="38">
        <v>46.418324192556703</v>
      </c>
      <c r="I1116" s="37">
        <f>HOUR(DAta!$H1116)*60+MINUTE(DAta!$H1116)</f>
        <v>602</v>
      </c>
      <c r="J1116" s="37">
        <v>3</v>
      </c>
      <c r="K1116" s="37">
        <v>4</v>
      </c>
      <c r="L1116" s="36">
        <v>43119</v>
      </c>
      <c r="M1116" s="37">
        <v>3</v>
      </c>
    </row>
    <row r="1117" spans="1:13">
      <c r="A1117" s="40" t="s">
        <v>1142</v>
      </c>
      <c r="B1117" s="39">
        <v>43120</v>
      </c>
      <c r="C1117" s="40" t="s">
        <v>32</v>
      </c>
      <c r="D1117" s="40" t="s">
        <v>30</v>
      </c>
      <c r="E1117" s="40" t="s">
        <v>14</v>
      </c>
      <c r="F1117" s="40" t="s">
        <v>14</v>
      </c>
      <c r="G1117" s="40">
        <v>122</v>
      </c>
      <c r="H1117" s="41">
        <v>46.459990859223403</v>
      </c>
      <c r="I1117" s="37">
        <f>HOUR(DAta!$H1117)*60+MINUTE(DAta!$H1117)</f>
        <v>662</v>
      </c>
      <c r="J1117" s="40">
        <v>4</v>
      </c>
      <c r="K1117" s="40">
        <v>4</v>
      </c>
      <c r="L1117" s="39">
        <v>43120</v>
      </c>
      <c r="M1117" s="40">
        <v>3</v>
      </c>
    </row>
    <row r="1118" spans="1:13">
      <c r="A1118" s="37" t="s">
        <v>1143</v>
      </c>
      <c r="B1118" s="36">
        <v>43121</v>
      </c>
      <c r="C1118" s="37" t="s">
        <v>20</v>
      </c>
      <c r="D1118" s="37" t="s">
        <v>33</v>
      </c>
      <c r="E1118" s="37" t="s">
        <v>14</v>
      </c>
      <c r="F1118" s="37" t="s">
        <v>14</v>
      </c>
      <c r="G1118" s="37">
        <v>36</v>
      </c>
      <c r="H1118" s="38">
        <v>46.501657525890003</v>
      </c>
      <c r="I1118" s="37">
        <f>HOUR(DAta!$H1118)*60+MINUTE(DAta!$H1118)</f>
        <v>722</v>
      </c>
      <c r="J1118" s="37">
        <v>4</v>
      </c>
      <c r="K1118" s="37">
        <v>4</v>
      </c>
      <c r="L1118" s="36">
        <v>43121</v>
      </c>
      <c r="M1118" s="37">
        <v>3</v>
      </c>
    </row>
    <row r="1119" spans="1:13">
      <c r="A1119" s="40" t="s">
        <v>1144</v>
      </c>
      <c r="B1119" s="39">
        <v>43122</v>
      </c>
      <c r="C1119" s="40" t="s">
        <v>20</v>
      </c>
      <c r="D1119" s="40" t="s">
        <v>13</v>
      </c>
      <c r="E1119" s="40" t="s">
        <v>14</v>
      </c>
      <c r="F1119" s="40" t="s">
        <v>14</v>
      </c>
      <c r="G1119" s="40">
        <v>37</v>
      </c>
      <c r="H1119" s="41">
        <v>46.543324192556703</v>
      </c>
      <c r="I1119" s="37">
        <f>HOUR(DAta!$H1119)*60+MINUTE(DAta!$H1119)</f>
        <v>782</v>
      </c>
      <c r="J1119" s="40">
        <v>3</v>
      </c>
      <c r="K1119" s="40">
        <v>4</v>
      </c>
      <c r="L1119" s="39">
        <v>43122</v>
      </c>
      <c r="M1119" s="40">
        <v>3</v>
      </c>
    </row>
    <row r="1120" spans="1:13">
      <c r="A1120" s="37" t="s">
        <v>1145</v>
      </c>
      <c r="B1120" s="36">
        <v>43123</v>
      </c>
      <c r="C1120" s="37" t="s">
        <v>35</v>
      </c>
      <c r="D1120" s="37" t="s">
        <v>33</v>
      </c>
      <c r="E1120" s="37" t="s">
        <v>14</v>
      </c>
      <c r="F1120" s="37" t="s">
        <v>14</v>
      </c>
      <c r="G1120" s="37">
        <v>112</v>
      </c>
      <c r="H1120" s="38">
        <v>46.584990859223403</v>
      </c>
      <c r="I1120" s="37">
        <f>HOUR(DAta!$H1120)*60+MINUTE(DAta!$H1120)</f>
        <v>842</v>
      </c>
      <c r="J1120" s="37">
        <v>3</v>
      </c>
      <c r="K1120" s="37">
        <v>4</v>
      </c>
      <c r="L1120" s="36">
        <v>43123</v>
      </c>
      <c r="M1120" s="37">
        <v>3</v>
      </c>
    </row>
    <row r="1121" spans="1:13">
      <c r="A1121" s="40" t="s">
        <v>1146</v>
      </c>
      <c r="B1121" s="39">
        <v>43124</v>
      </c>
      <c r="C1121" s="40" t="s">
        <v>12</v>
      </c>
      <c r="D1121" s="40" t="s">
        <v>24</v>
      </c>
      <c r="E1121" s="40" t="s">
        <v>18</v>
      </c>
      <c r="F1121" s="40" t="s">
        <v>18</v>
      </c>
      <c r="G1121" s="40" t="s">
        <v>26</v>
      </c>
      <c r="H1121" s="41">
        <v>46.626657525890003</v>
      </c>
      <c r="I1121" s="37">
        <f>HOUR(DAta!$H1121)*60+MINUTE(DAta!$H1121)</f>
        <v>902</v>
      </c>
      <c r="J1121" s="40" t="s">
        <v>26</v>
      </c>
      <c r="K1121" s="40">
        <v>4</v>
      </c>
      <c r="L1121" s="39">
        <v>43124</v>
      </c>
      <c r="M1121" s="40">
        <v>3</v>
      </c>
    </row>
    <row r="1122" spans="1:13">
      <c r="A1122" s="37" t="s">
        <v>1147</v>
      </c>
      <c r="B1122" s="36">
        <v>43125</v>
      </c>
      <c r="C1122" s="37" t="s">
        <v>32</v>
      </c>
      <c r="D1122" s="37" t="s">
        <v>30</v>
      </c>
      <c r="E1122" s="37" t="s">
        <v>14</v>
      </c>
      <c r="F1122" s="37" t="s">
        <v>14</v>
      </c>
      <c r="G1122" s="37">
        <v>57</v>
      </c>
      <c r="H1122" s="38">
        <v>46.668324192556703</v>
      </c>
      <c r="I1122" s="37">
        <f>HOUR(DAta!$H1122)*60+MINUTE(DAta!$H1122)</f>
        <v>962</v>
      </c>
      <c r="J1122" s="37">
        <v>3</v>
      </c>
      <c r="K1122" s="37">
        <v>4</v>
      </c>
      <c r="L1122" s="36">
        <v>43125</v>
      </c>
      <c r="M1122" s="37">
        <v>3</v>
      </c>
    </row>
    <row r="1123" spans="1:13">
      <c r="A1123" s="40" t="s">
        <v>1148</v>
      </c>
      <c r="B1123" s="39">
        <v>43126</v>
      </c>
      <c r="C1123" s="40" t="s">
        <v>32</v>
      </c>
      <c r="D1123" s="40" t="s">
        <v>30</v>
      </c>
      <c r="E1123" s="40" t="s">
        <v>14</v>
      </c>
      <c r="F1123" s="40" t="s">
        <v>14</v>
      </c>
      <c r="G1123" s="40">
        <v>14</v>
      </c>
      <c r="H1123" s="41">
        <v>46.709990859223403</v>
      </c>
      <c r="I1123" s="37">
        <f>HOUR(DAta!$H1123)*60+MINUTE(DAta!$H1123)</f>
        <v>1022</v>
      </c>
      <c r="J1123" s="40">
        <v>3</v>
      </c>
      <c r="K1123" s="40">
        <v>4</v>
      </c>
      <c r="L1123" s="39">
        <v>43126</v>
      </c>
      <c r="M1123" s="40">
        <v>3</v>
      </c>
    </row>
    <row r="1124" spans="1:13">
      <c r="A1124" s="37" t="s">
        <v>1149</v>
      </c>
      <c r="B1124" s="36">
        <v>43127</v>
      </c>
      <c r="C1124" s="37" t="s">
        <v>16</v>
      </c>
      <c r="D1124" s="37" t="s">
        <v>30</v>
      </c>
      <c r="E1124" s="37" t="s">
        <v>14</v>
      </c>
      <c r="F1124" s="37" t="s">
        <v>14</v>
      </c>
      <c r="G1124" s="37">
        <v>72</v>
      </c>
      <c r="H1124" s="38">
        <v>46.751657525890003</v>
      </c>
      <c r="I1124" s="37">
        <f>HOUR(DAta!$H1124)*60+MINUTE(DAta!$H1124)</f>
        <v>1082</v>
      </c>
      <c r="J1124" s="37">
        <v>2</v>
      </c>
      <c r="K1124" s="37">
        <v>4</v>
      </c>
      <c r="L1124" s="36">
        <v>43127</v>
      </c>
      <c r="M1124" s="37">
        <v>3</v>
      </c>
    </row>
    <row r="1125" spans="1:13">
      <c r="A1125" s="40" t="s">
        <v>1150</v>
      </c>
      <c r="B1125" s="39">
        <v>43128</v>
      </c>
      <c r="C1125" s="40" t="s">
        <v>16</v>
      </c>
      <c r="D1125" s="40" t="s">
        <v>30</v>
      </c>
      <c r="E1125" s="40" t="s">
        <v>14</v>
      </c>
      <c r="F1125" s="40" t="s">
        <v>14</v>
      </c>
      <c r="G1125" s="40">
        <v>60</v>
      </c>
      <c r="H1125" s="41">
        <v>46.793324192556703</v>
      </c>
      <c r="I1125" s="37">
        <f>HOUR(DAta!$H1125)*60+MINUTE(DAta!$H1125)</f>
        <v>1142</v>
      </c>
      <c r="J1125" s="40">
        <v>3</v>
      </c>
      <c r="K1125" s="40">
        <v>4</v>
      </c>
      <c r="L1125" s="39">
        <v>43128</v>
      </c>
      <c r="M1125" s="40">
        <v>3</v>
      </c>
    </row>
    <row r="1126" spans="1:13">
      <c r="A1126" s="37" t="s">
        <v>1151</v>
      </c>
      <c r="B1126" s="36">
        <v>43129</v>
      </c>
      <c r="C1126" s="37" t="s">
        <v>16</v>
      </c>
      <c r="D1126" s="37" t="s">
        <v>24</v>
      </c>
      <c r="E1126" s="37" t="s">
        <v>14</v>
      </c>
      <c r="F1126" s="37" t="s">
        <v>14</v>
      </c>
      <c r="G1126" s="37">
        <v>52</v>
      </c>
      <c r="H1126" s="38">
        <v>46.834990859223403</v>
      </c>
      <c r="I1126" s="37">
        <f>HOUR(DAta!$H1126)*60+MINUTE(DAta!$H1126)</f>
        <v>1202</v>
      </c>
      <c r="J1126" s="37">
        <v>5</v>
      </c>
      <c r="K1126" s="37">
        <v>4</v>
      </c>
      <c r="L1126" s="36">
        <v>43129</v>
      </c>
      <c r="M1126" s="37">
        <v>3</v>
      </c>
    </row>
    <row r="1127" spans="1:13">
      <c r="A1127" s="40" t="s">
        <v>1152</v>
      </c>
      <c r="B1127" s="39">
        <v>43130</v>
      </c>
      <c r="C1127" s="40" t="s">
        <v>20</v>
      </c>
      <c r="D1127" s="40" t="s">
        <v>13</v>
      </c>
      <c r="E1127" s="40" t="s">
        <v>18</v>
      </c>
      <c r="F1127" s="40" t="s">
        <v>18</v>
      </c>
      <c r="G1127" s="40" t="s">
        <v>26</v>
      </c>
      <c r="H1127" s="41">
        <v>46.876657525890003</v>
      </c>
      <c r="I1127" s="37">
        <f>HOUR(DAta!$H1127)*60+MINUTE(DAta!$H1127)</f>
        <v>1262</v>
      </c>
      <c r="J1127" s="40" t="s">
        <v>26</v>
      </c>
      <c r="K1127" s="40">
        <v>4</v>
      </c>
      <c r="L1127" s="39">
        <v>43130</v>
      </c>
      <c r="M1127" s="40">
        <v>3</v>
      </c>
    </row>
    <row r="1128" spans="1:13">
      <c r="A1128" s="37" t="s">
        <v>1153</v>
      </c>
      <c r="B1128" s="36">
        <v>43131</v>
      </c>
      <c r="C1128" s="37" t="s">
        <v>35</v>
      </c>
      <c r="D1128" s="37" t="s">
        <v>33</v>
      </c>
      <c r="E1128" s="37" t="s">
        <v>14</v>
      </c>
      <c r="F1128" s="37" t="s">
        <v>14</v>
      </c>
      <c r="G1128" s="37">
        <v>73</v>
      </c>
      <c r="H1128" s="38">
        <v>46.918324192556703</v>
      </c>
      <c r="I1128" s="37">
        <f>HOUR(DAta!$H1128)*60+MINUTE(DAta!$H1128)</f>
        <v>1322</v>
      </c>
      <c r="J1128" s="37">
        <v>3</v>
      </c>
      <c r="K1128" s="37">
        <v>4</v>
      </c>
      <c r="L1128" s="36">
        <v>43131</v>
      </c>
      <c r="M1128" s="37">
        <v>3</v>
      </c>
    </row>
    <row r="1129" spans="1:13">
      <c r="A1129" s="40" t="s">
        <v>1154</v>
      </c>
      <c r="B1129" s="39">
        <v>43132</v>
      </c>
      <c r="C1129" s="40" t="s">
        <v>16</v>
      </c>
      <c r="D1129" s="40" t="s">
        <v>13</v>
      </c>
      <c r="E1129" s="40" t="s">
        <v>14</v>
      </c>
      <c r="F1129" s="40" t="s">
        <v>14</v>
      </c>
      <c r="G1129" s="40">
        <v>108</v>
      </c>
      <c r="H1129" s="41">
        <v>46.959990859223403</v>
      </c>
      <c r="I1129" s="37">
        <f>HOUR(DAta!$H1129)*60+MINUTE(DAta!$H1129)</f>
        <v>1382</v>
      </c>
      <c r="J1129" s="40">
        <v>4</v>
      </c>
      <c r="K1129" s="40">
        <v>4</v>
      </c>
      <c r="L1129" s="39">
        <v>43132</v>
      </c>
      <c r="M1129" s="40">
        <v>3</v>
      </c>
    </row>
    <row r="1130" spans="1:13">
      <c r="A1130" s="37" t="s">
        <v>1155</v>
      </c>
      <c r="B1130" s="36">
        <v>43133</v>
      </c>
      <c r="C1130" s="37" t="s">
        <v>35</v>
      </c>
      <c r="D1130" s="37" t="s">
        <v>33</v>
      </c>
      <c r="E1130" s="37" t="s">
        <v>14</v>
      </c>
      <c r="F1130" s="37" t="s">
        <v>14</v>
      </c>
      <c r="G1130" s="37">
        <v>50</v>
      </c>
      <c r="H1130" s="38">
        <v>47.001657525890003</v>
      </c>
      <c r="I1130" s="37">
        <f>HOUR(DAta!$H1130)*60+MINUTE(DAta!$H1130)</f>
        <v>2</v>
      </c>
      <c r="J1130" s="37">
        <v>4</v>
      </c>
      <c r="K1130" s="37">
        <v>4</v>
      </c>
      <c r="L1130" s="36">
        <v>43133</v>
      </c>
      <c r="M1130" s="37">
        <v>3</v>
      </c>
    </row>
    <row r="1131" spans="1:13">
      <c r="A1131" s="40" t="s">
        <v>1156</v>
      </c>
      <c r="B1131" s="39">
        <v>43134</v>
      </c>
      <c r="C1131" s="40" t="s">
        <v>20</v>
      </c>
      <c r="D1131" s="40" t="s">
        <v>17</v>
      </c>
      <c r="E1131" s="40" t="s">
        <v>18</v>
      </c>
      <c r="F1131" s="40" t="s">
        <v>18</v>
      </c>
      <c r="G1131" s="40" t="s">
        <v>26</v>
      </c>
      <c r="H1131" s="41">
        <v>47.043324192556703</v>
      </c>
      <c r="I1131" s="37">
        <f>HOUR(DAta!$H1131)*60+MINUTE(DAta!$H1131)</f>
        <v>62</v>
      </c>
      <c r="J1131" s="40" t="s">
        <v>26</v>
      </c>
      <c r="K1131" s="40">
        <v>4</v>
      </c>
      <c r="L1131" s="39">
        <v>43134</v>
      </c>
      <c r="M1131" s="40">
        <v>3</v>
      </c>
    </row>
    <row r="1132" spans="1:13">
      <c r="A1132" s="37" t="s">
        <v>1157</v>
      </c>
      <c r="B1132" s="36">
        <v>43135</v>
      </c>
      <c r="C1132" s="37" t="s">
        <v>35</v>
      </c>
      <c r="D1132" s="37" t="s">
        <v>30</v>
      </c>
      <c r="E1132" s="37" t="s">
        <v>14</v>
      </c>
      <c r="F1132" s="37" t="s">
        <v>18</v>
      </c>
      <c r="G1132" s="37">
        <v>100</v>
      </c>
      <c r="H1132" s="38">
        <v>47.084990859223403</v>
      </c>
      <c r="I1132" s="37">
        <f>HOUR(DAta!$H1132)*60+MINUTE(DAta!$H1132)</f>
        <v>122</v>
      </c>
      <c r="J1132" s="37">
        <v>2</v>
      </c>
      <c r="K1132" s="37">
        <v>4</v>
      </c>
      <c r="L1132" s="36">
        <v>43135</v>
      </c>
      <c r="M1132" s="37">
        <v>3</v>
      </c>
    </row>
    <row r="1133" spans="1:13">
      <c r="A1133" s="40" t="s">
        <v>1158</v>
      </c>
      <c r="B1133" s="39">
        <v>43136</v>
      </c>
      <c r="C1133" s="40" t="s">
        <v>35</v>
      </c>
      <c r="D1133" s="40" t="s">
        <v>17</v>
      </c>
      <c r="E1133" s="40" t="s">
        <v>14</v>
      </c>
      <c r="F1133" s="40" t="s">
        <v>14</v>
      </c>
      <c r="G1133" s="40">
        <v>69</v>
      </c>
      <c r="H1133" s="41">
        <v>47.126657525890003</v>
      </c>
      <c r="I1133" s="37">
        <f>HOUR(DAta!$H1133)*60+MINUTE(DAta!$H1133)</f>
        <v>182</v>
      </c>
      <c r="J1133" s="40">
        <v>3</v>
      </c>
      <c r="K1133" s="40">
        <v>4</v>
      </c>
      <c r="L1133" s="39">
        <v>43136</v>
      </c>
      <c r="M1133" s="40">
        <v>3</v>
      </c>
    </row>
    <row r="1134" spans="1:13">
      <c r="A1134" s="37" t="s">
        <v>1159</v>
      </c>
      <c r="B1134" s="36">
        <v>43137</v>
      </c>
      <c r="C1134" s="37" t="s">
        <v>16</v>
      </c>
      <c r="D1134" s="37" t="s">
        <v>33</v>
      </c>
      <c r="E1134" s="37" t="s">
        <v>14</v>
      </c>
      <c r="F1134" s="37" t="s">
        <v>14</v>
      </c>
      <c r="G1134" s="37">
        <v>39</v>
      </c>
      <c r="H1134" s="38">
        <v>47.168324192556703</v>
      </c>
      <c r="I1134" s="37">
        <f>HOUR(DAta!$H1134)*60+MINUTE(DAta!$H1134)</f>
        <v>242</v>
      </c>
      <c r="J1134" s="37">
        <v>1</v>
      </c>
      <c r="K1134" s="37">
        <v>4</v>
      </c>
      <c r="L1134" s="36">
        <v>43137</v>
      </c>
      <c r="M1134" s="37">
        <v>4</v>
      </c>
    </row>
    <row r="1135" spans="1:13">
      <c r="A1135" s="40" t="s">
        <v>1160</v>
      </c>
      <c r="B1135" s="39">
        <v>43138</v>
      </c>
      <c r="C1135" s="40" t="s">
        <v>32</v>
      </c>
      <c r="D1135" s="40" t="s">
        <v>17</v>
      </c>
      <c r="E1135" s="40" t="s">
        <v>14</v>
      </c>
      <c r="F1135" s="40" t="s">
        <v>14</v>
      </c>
      <c r="G1135" s="40">
        <v>71</v>
      </c>
      <c r="H1135" s="41">
        <v>47.209990859223403</v>
      </c>
      <c r="I1135" s="37">
        <f>HOUR(DAta!$H1135)*60+MINUTE(DAta!$H1135)</f>
        <v>302</v>
      </c>
      <c r="J1135" s="40">
        <v>5</v>
      </c>
      <c r="K1135" s="40">
        <v>4</v>
      </c>
      <c r="L1135" s="39">
        <v>43138</v>
      </c>
      <c r="M1135" s="40">
        <v>4</v>
      </c>
    </row>
    <row r="1136" spans="1:13">
      <c r="A1136" s="37" t="s">
        <v>1161</v>
      </c>
      <c r="B1136" s="36">
        <v>43139</v>
      </c>
      <c r="C1136" s="37" t="s">
        <v>48</v>
      </c>
      <c r="D1136" s="37" t="s">
        <v>33</v>
      </c>
      <c r="E1136" s="37" t="s">
        <v>18</v>
      </c>
      <c r="F1136" s="37" t="s">
        <v>18</v>
      </c>
      <c r="G1136" s="37" t="s">
        <v>26</v>
      </c>
      <c r="H1136" s="38">
        <v>47.251657525890003</v>
      </c>
      <c r="I1136" s="37">
        <f>HOUR(DAta!$H1136)*60+MINUTE(DAta!$H1136)</f>
        <v>362</v>
      </c>
      <c r="J1136" s="37" t="s">
        <v>26</v>
      </c>
      <c r="K1136" s="37">
        <v>4</v>
      </c>
      <c r="L1136" s="36">
        <v>43139</v>
      </c>
      <c r="M1136" s="37">
        <v>4</v>
      </c>
    </row>
    <row r="1137" spans="1:13">
      <c r="A1137" s="40" t="s">
        <v>1162</v>
      </c>
      <c r="B1137" s="39">
        <v>43140</v>
      </c>
      <c r="C1137" s="40" t="s">
        <v>22</v>
      </c>
      <c r="D1137" s="40" t="s">
        <v>17</v>
      </c>
      <c r="E1137" s="40" t="s">
        <v>14</v>
      </c>
      <c r="F1137" s="40" t="s">
        <v>14</v>
      </c>
      <c r="G1137" s="40">
        <v>79</v>
      </c>
      <c r="H1137" s="41">
        <v>47.293324192556703</v>
      </c>
      <c r="I1137" s="37">
        <f>HOUR(DAta!$H1137)*60+MINUTE(DAta!$H1137)</f>
        <v>422</v>
      </c>
      <c r="J1137" s="40">
        <v>5</v>
      </c>
      <c r="K1137" s="40">
        <v>4</v>
      </c>
      <c r="L1137" s="39">
        <v>43140</v>
      </c>
      <c r="M1137" s="40">
        <v>4</v>
      </c>
    </row>
    <row r="1138" spans="1:13">
      <c r="A1138" s="37" t="s">
        <v>1163</v>
      </c>
      <c r="B1138" s="36">
        <v>43141</v>
      </c>
      <c r="C1138" s="37" t="s">
        <v>39</v>
      </c>
      <c r="D1138" s="37" t="s">
        <v>13</v>
      </c>
      <c r="E1138" s="37" t="s">
        <v>14</v>
      </c>
      <c r="F1138" s="37" t="s">
        <v>14</v>
      </c>
      <c r="G1138" s="37">
        <v>57</v>
      </c>
      <c r="H1138" s="38">
        <v>47.334990859223403</v>
      </c>
      <c r="I1138" s="37">
        <f>HOUR(DAta!$H1138)*60+MINUTE(DAta!$H1138)</f>
        <v>482</v>
      </c>
      <c r="J1138" s="37">
        <v>3</v>
      </c>
      <c r="K1138" s="37">
        <v>4</v>
      </c>
      <c r="L1138" s="36">
        <v>43141</v>
      </c>
      <c r="M1138" s="37">
        <v>4</v>
      </c>
    </row>
    <row r="1139" spans="1:13">
      <c r="A1139" s="40" t="s">
        <v>1164</v>
      </c>
      <c r="B1139" s="39">
        <v>43142</v>
      </c>
      <c r="C1139" s="40" t="s">
        <v>12</v>
      </c>
      <c r="D1139" s="40" t="s">
        <v>30</v>
      </c>
      <c r="E1139" s="40" t="s">
        <v>14</v>
      </c>
      <c r="F1139" s="40" t="s">
        <v>14</v>
      </c>
      <c r="G1139" s="40">
        <v>82</v>
      </c>
      <c r="H1139" s="41">
        <v>47.376657525890003</v>
      </c>
      <c r="I1139" s="37">
        <f>HOUR(DAta!$H1139)*60+MINUTE(DAta!$H1139)</f>
        <v>542</v>
      </c>
      <c r="J1139" s="40">
        <v>4</v>
      </c>
      <c r="K1139" s="40">
        <v>4</v>
      </c>
      <c r="L1139" s="39">
        <v>43142</v>
      </c>
      <c r="M1139" s="40">
        <v>4</v>
      </c>
    </row>
    <row r="1140" spans="1:13">
      <c r="A1140" s="37" t="s">
        <v>1165</v>
      </c>
      <c r="B1140" s="36">
        <v>43143</v>
      </c>
      <c r="C1140" s="37" t="s">
        <v>32</v>
      </c>
      <c r="D1140" s="37" t="s">
        <v>13</v>
      </c>
      <c r="E1140" s="37" t="s">
        <v>14</v>
      </c>
      <c r="F1140" s="37" t="s">
        <v>14</v>
      </c>
      <c r="G1140" s="37">
        <v>73</v>
      </c>
      <c r="H1140" s="38">
        <v>47.418324192556703</v>
      </c>
      <c r="I1140" s="37">
        <f>HOUR(DAta!$H1140)*60+MINUTE(DAta!$H1140)</f>
        <v>602</v>
      </c>
      <c r="J1140" s="37">
        <v>1</v>
      </c>
      <c r="K1140" s="37">
        <v>4</v>
      </c>
      <c r="L1140" s="36">
        <v>43143</v>
      </c>
      <c r="M1140" s="37">
        <v>4</v>
      </c>
    </row>
    <row r="1141" spans="1:13">
      <c r="A1141" s="40" t="s">
        <v>1166</v>
      </c>
      <c r="B1141" s="39">
        <v>43144</v>
      </c>
      <c r="C1141" s="40" t="s">
        <v>32</v>
      </c>
      <c r="D1141" s="40" t="s">
        <v>17</v>
      </c>
      <c r="E1141" s="40" t="s">
        <v>14</v>
      </c>
      <c r="F1141" s="40" t="s">
        <v>14</v>
      </c>
      <c r="G1141" s="40">
        <v>110</v>
      </c>
      <c r="H1141" s="41">
        <v>47.459990859223403</v>
      </c>
      <c r="I1141" s="37">
        <f>HOUR(DAta!$H1141)*60+MINUTE(DAta!$H1141)</f>
        <v>662</v>
      </c>
      <c r="J1141" s="40">
        <v>5</v>
      </c>
      <c r="K1141" s="40">
        <v>4</v>
      </c>
      <c r="L1141" s="39">
        <v>43144</v>
      </c>
      <c r="M1141" s="40">
        <v>4</v>
      </c>
    </row>
    <row r="1142" spans="1:13">
      <c r="A1142" s="37" t="s">
        <v>1167</v>
      </c>
      <c r="B1142" s="36">
        <v>43145</v>
      </c>
      <c r="C1142" s="37" t="s">
        <v>39</v>
      </c>
      <c r="D1142" s="37" t="s">
        <v>30</v>
      </c>
      <c r="E1142" s="37" t="s">
        <v>14</v>
      </c>
      <c r="F1142" s="37" t="s">
        <v>14</v>
      </c>
      <c r="G1142" s="37">
        <v>106</v>
      </c>
      <c r="H1142" s="38">
        <v>47.501657525890003</v>
      </c>
      <c r="I1142" s="37">
        <f>HOUR(DAta!$H1142)*60+MINUTE(DAta!$H1142)</f>
        <v>722</v>
      </c>
      <c r="J1142" s="37">
        <v>5</v>
      </c>
      <c r="K1142" s="37">
        <v>4</v>
      </c>
      <c r="L1142" s="36">
        <v>43145</v>
      </c>
      <c r="M1142" s="37">
        <v>4</v>
      </c>
    </row>
    <row r="1143" spans="1:13">
      <c r="A1143" s="40" t="s">
        <v>1168</v>
      </c>
      <c r="B1143" s="39">
        <v>43146</v>
      </c>
      <c r="C1143" s="40" t="s">
        <v>32</v>
      </c>
      <c r="D1143" s="40" t="s">
        <v>33</v>
      </c>
      <c r="E1143" s="40" t="s">
        <v>14</v>
      </c>
      <c r="F1143" s="40" t="s">
        <v>14</v>
      </c>
      <c r="G1143" s="40">
        <v>92</v>
      </c>
      <c r="H1143" s="41">
        <v>47.543324192556703</v>
      </c>
      <c r="I1143" s="37">
        <f>HOUR(DAta!$H1143)*60+MINUTE(DAta!$H1143)</f>
        <v>782</v>
      </c>
      <c r="J1143" s="40">
        <v>4</v>
      </c>
      <c r="K1143" s="40">
        <v>4</v>
      </c>
      <c r="L1143" s="39">
        <v>43146</v>
      </c>
      <c r="M1143" s="40">
        <v>4</v>
      </c>
    </row>
    <row r="1144" spans="1:13">
      <c r="A1144" s="37" t="s">
        <v>1169</v>
      </c>
      <c r="B1144" s="36">
        <v>43147</v>
      </c>
      <c r="C1144" s="37" t="s">
        <v>22</v>
      </c>
      <c r="D1144" s="37" t="s">
        <v>33</v>
      </c>
      <c r="E1144" s="37" t="s">
        <v>14</v>
      </c>
      <c r="F1144" s="37" t="s">
        <v>14</v>
      </c>
      <c r="G1144" s="37">
        <v>28</v>
      </c>
      <c r="H1144" s="38">
        <v>47.584990859223403</v>
      </c>
      <c r="I1144" s="37">
        <f>HOUR(DAta!$H1144)*60+MINUTE(DAta!$H1144)</f>
        <v>842</v>
      </c>
      <c r="J1144" s="37">
        <v>4</v>
      </c>
      <c r="K1144" s="37">
        <v>4</v>
      </c>
      <c r="L1144" s="36">
        <v>43147</v>
      </c>
      <c r="M1144" s="37">
        <v>4</v>
      </c>
    </row>
    <row r="1145" spans="1:13">
      <c r="A1145" s="40" t="s">
        <v>1170</v>
      </c>
      <c r="B1145" s="39">
        <v>43148</v>
      </c>
      <c r="C1145" s="40" t="s">
        <v>39</v>
      </c>
      <c r="D1145" s="40" t="s">
        <v>13</v>
      </c>
      <c r="E1145" s="40" t="s">
        <v>14</v>
      </c>
      <c r="F1145" s="40" t="s">
        <v>14</v>
      </c>
      <c r="G1145" s="40">
        <v>108</v>
      </c>
      <c r="H1145" s="41">
        <v>47.626657525890003</v>
      </c>
      <c r="I1145" s="37">
        <f>HOUR(DAta!$H1145)*60+MINUTE(DAta!$H1145)</f>
        <v>902</v>
      </c>
      <c r="J1145" s="40">
        <v>1</v>
      </c>
      <c r="K1145" s="40">
        <v>4</v>
      </c>
      <c r="L1145" s="39">
        <v>43148</v>
      </c>
      <c r="M1145" s="40">
        <v>4</v>
      </c>
    </row>
    <row r="1146" spans="1:13">
      <c r="A1146" s="37" t="s">
        <v>1171</v>
      </c>
      <c r="B1146" s="36">
        <v>43149</v>
      </c>
      <c r="C1146" s="37" t="s">
        <v>16</v>
      </c>
      <c r="D1146" s="37" t="s">
        <v>33</v>
      </c>
      <c r="E1146" s="37" t="s">
        <v>14</v>
      </c>
      <c r="F1146" s="37" t="s">
        <v>14</v>
      </c>
      <c r="G1146" s="37">
        <v>57</v>
      </c>
      <c r="H1146" s="38">
        <v>47.668324192556703</v>
      </c>
      <c r="I1146" s="37">
        <f>HOUR(DAta!$H1146)*60+MINUTE(DAta!$H1146)</f>
        <v>962</v>
      </c>
      <c r="J1146" s="37">
        <v>4</v>
      </c>
      <c r="K1146" s="37">
        <v>4</v>
      </c>
      <c r="L1146" s="36">
        <v>43149</v>
      </c>
      <c r="M1146" s="37">
        <v>4</v>
      </c>
    </row>
    <row r="1147" spans="1:13">
      <c r="A1147" s="40" t="s">
        <v>1172</v>
      </c>
      <c r="B1147" s="39">
        <v>43150</v>
      </c>
      <c r="C1147" s="40" t="s">
        <v>39</v>
      </c>
      <c r="D1147" s="40" t="s">
        <v>13</v>
      </c>
      <c r="E1147" s="40" t="s">
        <v>14</v>
      </c>
      <c r="F1147" s="40" t="s">
        <v>14</v>
      </c>
      <c r="G1147" s="40">
        <v>109</v>
      </c>
      <c r="H1147" s="41">
        <v>47.709990859223403</v>
      </c>
      <c r="I1147" s="37">
        <f>HOUR(DAta!$H1147)*60+MINUTE(DAta!$H1147)</f>
        <v>1022</v>
      </c>
      <c r="J1147" s="40">
        <v>3</v>
      </c>
      <c r="K1147" s="40">
        <v>4</v>
      </c>
      <c r="L1147" s="39">
        <v>43150</v>
      </c>
      <c r="M1147" s="40">
        <v>4</v>
      </c>
    </row>
    <row r="1148" spans="1:13">
      <c r="A1148" s="37" t="s">
        <v>1173</v>
      </c>
      <c r="B1148" s="36">
        <v>43151</v>
      </c>
      <c r="C1148" s="37" t="s">
        <v>22</v>
      </c>
      <c r="D1148" s="37" t="s">
        <v>13</v>
      </c>
      <c r="E1148" s="37" t="s">
        <v>14</v>
      </c>
      <c r="F1148" s="37" t="s">
        <v>14</v>
      </c>
      <c r="G1148" s="37">
        <v>55</v>
      </c>
      <c r="H1148" s="38">
        <v>47.751657525890003</v>
      </c>
      <c r="I1148" s="37">
        <f>HOUR(DAta!$H1148)*60+MINUTE(DAta!$H1148)</f>
        <v>1082</v>
      </c>
      <c r="J1148" s="37">
        <v>2</v>
      </c>
      <c r="K1148" s="37">
        <v>4</v>
      </c>
      <c r="L1148" s="36">
        <v>43151</v>
      </c>
      <c r="M1148" s="37">
        <v>4</v>
      </c>
    </row>
    <row r="1149" spans="1:13">
      <c r="A1149" s="40" t="s">
        <v>1174</v>
      </c>
      <c r="B1149" s="39">
        <v>43152</v>
      </c>
      <c r="C1149" s="40" t="s">
        <v>39</v>
      </c>
      <c r="D1149" s="40" t="s">
        <v>17</v>
      </c>
      <c r="E1149" s="40" t="s">
        <v>18</v>
      </c>
      <c r="F1149" s="40" t="s">
        <v>18</v>
      </c>
      <c r="G1149" s="40" t="s">
        <v>26</v>
      </c>
      <c r="H1149" s="41">
        <v>47.793324192556703</v>
      </c>
      <c r="I1149" s="37">
        <f>HOUR(DAta!$H1149)*60+MINUTE(DAta!$H1149)</f>
        <v>1142</v>
      </c>
      <c r="J1149" s="40" t="s">
        <v>26</v>
      </c>
      <c r="K1149" s="40">
        <v>4</v>
      </c>
      <c r="L1149" s="39">
        <v>43152</v>
      </c>
      <c r="M1149" s="40">
        <v>4</v>
      </c>
    </row>
    <row r="1150" spans="1:13">
      <c r="A1150" s="37" t="s">
        <v>1175</v>
      </c>
      <c r="B1150" s="36">
        <v>43153</v>
      </c>
      <c r="C1150" s="37" t="s">
        <v>48</v>
      </c>
      <c r="D1150" s="37" t="s">
        <v>24</v>
      </c>
      <c r="E1150" s="37" t="s">
        <v>14</v>
      </c>
      <c r="F1150" s="37" t="s">
        <v>14</v>
      </c>
      <c r="G1150" s="37">
        <v>68</v>
      </c>
      <c r="H1150" s="38">
        <v>47.834990859223403</v>
      </c>
      <c r="I1150" s="37">
        <f>HOUR(DAta!$H1150)*60+MINUTE(DAta!$H1150)</f>
        <v>1202</v>
      </c>
      <c r="J1150" s="37">
        <v>1</v>
      </c>
      <c r="K1150" s="37">
        <v>4</v>
      </c>
      <c r="L1150" s="36">
        <v>43153</v>
      </c>
      <c r="M1150" s="37">
        <v>4</v>
      </c>
    </row>
    <row r="1151" spans="1:13">
      <c r="A1151" s="40" t="s">
        <v>1176</v>
      </c>
      <c r="B1151" s="39">
        <v>43154</v>
      </c>
      <c r="C1151" s="40" t="s">
        <v>32</v>
      </c>
      <c r="D1151" s="40" t="s">
        <v>30</v>
      </c>
      <c r="E1151" s="40" t="s">
        <v>14</v>
      </c>
      <c r="F1151" s="40" t="s">
        <v>18</v>
      </c>
      <c r="G1151" s="40">
        <v>46</v>
      </c>
      <c r="H1151" s="41">
        <v>47.876657525890003</v>
      </c>
      <c r="I1151" s="37">
        <f>HOUR(DAta!$H1151)*60+MINUTE(DAta!$H1151)</f>
        <v>1262</v>
      </c>
      <c r="J1151" s="40">
        <v>3</v>
      </c>
      <c r="K1151" s="40">
        <v>4</v>
      </c>
      <c r="L1151" s="39">
        <v>43154</v>
      </c>
      <c r="M1151" s="40">
        <v>4</v>
      </c>
    </row>
    <row r="1152" spans="1:13">
      <c r="A1152" s="37" t="s">
        <v>1177</v>
      </c>
      <c r="B1152" s="36">
        <v>43155</v>
      </c>
      <c r="C1152" s="37" t="s">
        <v>32</v>
      </c>
      <c r="D1152" s="37" t="s">
        <v>17</v>
      </c>
      <c r="E1152" s="37" t="s">
        <v>14</v>
      </c>
      <c r="F1152" s="37" t="s">
        <v>14</v>
      </c>
      <c r="G1152" s="37">
        <v>30</v>
      </c>
      <c r="H1152" s="38">
        <v>47.918324192556703</v>
      </c>
      <c r="I1152" s="37">
        <f>HOUR(DAta!$H1152)*60+MINUTE(DAta!$H1152)</f>
        <v>1322</v>
      </c>
      <c r="J1152" s="37">
        <v>3</v>
      </c>
      <c r="K1152" s="37">
        <v>4</v>
      </c>
      <c r="L1152" s="36">
        <v>43155</v>
      </c>
      <c r="M1152" s="37">
        <v>4</v>
      </c>
    </row>
    <row r="1153" spans="1:13">
      <c r="A1153" s="40" t="s">
        <v>1178</v>
      </c>
      <c r="B1153" s="39">
        <v>43156</v>
      </c>
      <c r="C1153" s="40" t="s">
        <v>39</v>
      </c>
      <c r="D1153" s="40" t="s">
        <v>30</v>
      </c>
      <c r="E1153" s="40" t="s">
        <v>14</v>
      </c>
      <c r="F1153" s="40" t="s">
        <v>14</v>
      </c>
      <c r="G1153" s="40">
        <v>107</v>
      </c>
      <c r="H1153" s="41">
        <v>47.959990859223403</v>
      </c>
      <c r="I1153" s="37">
        <f>HOUR(DAta!$H1153)*60+MINUTE(DAta!$H1153)</f>
        <v>1382</v>
      </c>
      <c r="J1153" s="40">
        <v>4</v>
      </c>
      <c r="K1153" s="40">
        <v>4</v>
      </c>
      <c r="L1153" s="39">
        <v>43156</v>
      </c>
      <c r="M1153" s="40">
        <v>4</v>
      </c>
    </row>
    <row r="1154" spans="1:13">
      <c r="A1154" s="37" t="s">
        <v>1179</v>
      </c>
      <c r="B1154" s="36">
        <v>43157</v>
      </c>
      <c r="C1154" s="37" t="s">
        <v>22</v>
      </c>
      <c r="D1154" s="37" t="s">
        <v>17</v>
      </c>
      <c r="E1154" s="37" t="s">
        <v>14</v>
      </c>
      <c r="F1154" s="37" t="s">
        <v>14</v>
      </c>
      <c r="G1154" s="37">
        <v>122</v>
      </c>
      <c r="H1154" s="38">
        <v>48.001657525890003</v>
      </c>
      <c r="I1154" s="37">
        <f>HOUR(DAta!$H1154)*60+MINUTE(DAta!$H1154)</f>
        <v>2</v>
      </c>
      <c r="J1154" s="37">
        <v>5</v>
      </c>
      <c r="K1154" s="37">
        <v>4</v>
      </c>
      <c r="L1154" s="36">
        <v>43157</v>
      </c>
      <c r="M1154" s="37">
        <v>4</v>
      </c>
    </row>
    <row r="1155" spans="1:13">
      <c r="A1155" s="40" t="s">
        <v>1180</v>
      </c>
      <c r="B1155" s="39">
        <v>43158</v>
      </c>
      <c r="C1155" s="40" t="s">
        <v>39</v>
      </c>
      <c r="D1155" s="40" t="s">
        <v>30</v>
      </c>
      <c r="E1155" s="40" t="s">
        <v>18</v>
      </c>
      <c r="F1155" s="40" t="s">
        <v>18</v>
      </c>
      <c r="G1155" s="40" t="s">
        <v>26</v>
      </c>
      <c r="H1155" s="41">
        <v>48.043324192556703</v>
      </c>
      <c r="I1155" s="37">
        <f>HOUR(DAta!$H1155)*60+MINUTE(DAta!$H1155)</f>
        <v>62</v>
      </c>
      <c r="J1155" s="40" t="s">
        <v>26</v>
      </c>
      <c r="K1155" s="40">
        <v>4</v>
      </c>
      <c r="L1155" s="39">
        <v>43158</v>
      </c>
      <c r="M1155" s="40">
        <v>4</v>
      </c>
    </row>
    <row r="1156" spans="1:13">
      <c r="A1156" s="37" t="s">
        <v>1181</v>
      </c>
      <c r="B1156" s="36">
        <v>43159</v>
      </c>
      <c r="C1156" s="37" t="s">
        <v>20</v>
      </c>
      <c r="D1156" s="37" t="s">
        <v>17</v>
      </c>
      <c r="E1156" s="37" t="s">
        <v>14</v>
      </c>
      <c r="F1156" s="37" t="s">
        <v>14</v>
      </c>
      <c r="G1156" s="37">
        <v>18</v>
      </c>
      <c r="H1156" s="38">
        <v>48.084990859223403</v>
      </c>
      <c r="I1156" s="37">
        <f>HOUR(DAta!$H1156)*60+MINUTE(DAta!$H1156)</f>
        <v>122</v>
      </c>
      <c r="J1156" s="37">
        <v>5</v>
      </c>
      <c r="K1156" s="37">
        <v>4</v>
      </c>
      <c r="L1156" s="36">
        <v>43159</v>
      </c>
      <c r="M1156" s="37">
        <v>4</v>
      </c>
    </row>
    <row r="1157" spans="1:13">
      <c r="A1157" s="40" t="s">
        <v>1182</v>
      </c>
      <c r="B1157" s="39">
        <v>43160</v>
      </c>
      <c r="C1157" s="40" t="s">
        <v>35</v>
      </c>
      <c r="D1157" s="40" t="s">
        <v>33</v>
      </c>
      <c r="E1157" s="40" t="s">
        <v>18</v>
      </c>
      <c r="F1157" s="40" t="s">
        <v>18</v>
      </c>
      <c r="G1157" s="40" t="s">
        <v>26</v>
      </c>
      <c r="H1157" s="41">
        <v>48.126657525890003</v>
      </c>
      <c r="I1157" s="37">
        <f>HOUR(DAta!$H1157)*60+MINUTE(DAta!$H1157)</f>
        <v>182</v>
      </c>
      <c r="J1157" s="40" t="s">
        <v>26</v>
      </c>
      <c r="K1157" s="40">
        <v>4</v>
      </c>
      <c r="L1157" s="39">
        <v>43160</v>
      </c>
      <c r="M1157" s="40">
        <v>4</v>
      </c>
    </row>
    <row r="1158" spans="1:13">
      <c r="A1158" s="37" t="s">
        <v>1183</v>
      </c>
      <c r="B1158" s="36">
        <v>43161</v>
      </c>
      <c r="C1158" s="37" t="s">
        <v>35</v>
      </c>
      <c r="D1158" s="37" t="s">
        <v>24</v>
      </c>
      <c r="E1158" s="37" t="s">
        <v>18</v>
      </c>
      <c r="F1158" s="37" t="s">
        <v>18</v>
      </c>
      <c r="G1158" s="37" t="s">
        <v>26</v>
      </c>
      <c r="H1158" s="38">
        <v>48.168324192556703</v>
      </c>
      <c r="I1158" s="37">
        <f>HOUR(DAta!$H1158)*60+MINUTE(DAta!$H1158)</f>
        <v>242</v>
      </c>
      <c r="J1158" s="37" t="s">
        <v>26</v>
      </c>
      <c r="K1158" s="37">
        <v>4</v>
      </c>
      <c r="L1158" s="36">
        <v>43161</v>
      </c>
      <c r="M1158" s="37">
        <v>4</v>
      </c>
    </row>
    <row r="1159" spans="1:13">
      <c r="A1159" s="40" t="s">
        <v>1184</v>
      </c>
      <c r="B1159" s="39">
        <v>43162</v>
      </c>
      <c r="C1159" s="40" t="s">
        <v>35</v>
      </c>
      <c r="D1159" s="40" t="s">
        <v>17</v>
      </c>
      <c r="E1159" s="40" t="s">
        <v>18</v>
      </c>
      <c r="F1159" s="40" t="s">
        <v>18</v>
      </c>
      <c r="G1159" s="40" t="s">
        <v>26</v>
      </c>
      <c r="H1159" s="41">
        <v>48.209990859223403</v>
      </c>
      <c r="I1159" s="37">
        <f>HOUR(DAta!$H1159)*60+MINUTE(DAta!$H1159)</f>
        <v>302</v>
      </c>
      <c r="J1159" s="40" t="s">
        <v>26</v>
      </c>
      <c r="K1159" s="40">
        <v>4</v>
      </c>
      <c r="L1159" s="39">
        <v>43162</v>
      </c>
      <c r="M1159" s="40">
        <v>4</v>
      </c>
    </row>
    <row r="1160" spans="1:13">
      <c r="A1160" s="37" t="s">
        <v>1185</v>
      </c>
      <c r="B1160" s="36">
        <v>43163</v>
      </c>
      <c r="C1160" s="37" t="s">
        <v>39</v>
      </c>
      <c r="D1160" s="37" t="s">
        <v>17</v>
      </c>
      <c r="E1160" s="37" t="s">
        <v>18</v>
      </c>
      <c r="F1160" s="37" t="s">
        <v>18</v>
      </c>
      <c r="G1160" s="37" t="s">
        <v>26</v>
      </c>
      <c r="H1160" s="38">
        <v>48.251657525890003</v>
      </c>
      <c r="I1160" s="37">
        <f>HOUR(DAta!$H1160)*60+MINUTE(DAta!$H1160)</f>
        <v>362</v>
      </c>
      <c r="J1160" s="37" t="s">
        <v>26</v>
      </c>
      <c r="K1160" s="37">
        <v>4</v>
      </c>
      <c r="L1160" s="36">
        <v>43163</v>
      </c>
      <c r="M1160" s="37">
        <v>4</v>
      </c>
    </row>
    <row r="1161" spans="1:13">
      <c r="A1161" s="40" t="s">
        <v>1186</v>
      </c>
      <c r="B1161" s="39">
        <v>43164</v>
      </c>
      <c r="C1161" s="40" t="s">
        <v>20</v>
      </c>
      <c r="D1161" s="40" t="s">
        <v>33</v>
      </c>
      <c r="E1161" s="40" t="s">
        <v>14</v>
      </c>
      <c r="F1161" s="40" t="s">
        <v>14</v>
      </c>
      <c r="G1161" s="40">
        <v>99</v>
      </c>
      <c r="H1161" s="41">
        <v>48.293324192556703</v>
      </c>
      <c r="I1161" s="37">
        <f>HOUR(DAta!$H1161)*60+MINUTE(DAta!$H1161)</f>
        <v>422</v>
      </c>
      <c r="J1161" s="40">
        <v>4</v>
      </c>
      <c r="K1161" s="40">
        <v>4</v>
      </c>
      <c r="L1161" s="39">
        <v>43164</v>
      </c>
      <c r="M1161" s="40">
        <v>4</v>
      </c>
    </row>
    <row r="1162" spans="1:13">
      <c r="A1162" s="37" t="s">
        <v>1187</v>
      </c>
      <c r="B1162" s="36">
        <v>43165</v>
      </c>
      <c r="C1162" s="37" t="s">
        <v>48</v>
      </c>
      <c r="D1162" s="37" t="s">
        <v>13</v>
      </c>
      <c r="E1162" s="37" t="s">
        <v>14</v>
      </c>
      <c r="F1162" s="37" t="s">
        <v>14</v>
      </c>
      <c r="G1162" s="37">
        <v>52</v>
      </c>
      <c r="H1162" s="38">
        <v>48.334990859223403</v>
      </c>
      <c r="I1162" s="37">
        <f>HOUR(DAta!$H1162)*60+MINUTE(DAta!$H1162)</f>
        <v>482</v>
      </c>
      <c r="J1162" s="37">
        <v>2</v>
      </c>
      <c r="K1162" s="37">
        <v>4</v>
      </c>
      <c r="L1162" s="36">
        <v>43165</v>
      </c>
      <c r="M1162" s="37">
        <v>4</v>
      </c>
    </row>
    <row r="1163" spans="1:13">
      <c r="A1163" s="40" t="s">
        <v>1188</v>
      </c>
      <c r="B1163" s="39">
        <v>43166</v>
      </c>
      <c r="C1163" s="40" t="s">
        <v>39</v>
      </c>
      <c r="D1163" s="40" t="s">
        <v>30</v>
      </c>
      <c r="E1163" s="40" t="s">
        <v>18</v>
      </c>
      <c r="F1163" s="40" t="s">
        <v>18</v>
      </c>
      <c r="G1163" s="40" t="s">
        <v>26</v>
      </c>
      <c r="H1163" s="41">
        <v>48.376657525890003</v>
      </c>
      <c r="I1163" s="37">
        <f>HOUR(DAta!$H1163)*60+MINUTE(DAta!$H1163)</f>
        <v>542</v>
      </c>
      <c r="J1163" s="40" t="s">
        <v>26</v>
      </c>
      <c r="K1163" s="40">
        <v>4</v>
      </c>
      <c r="L1163" s="39">
        <v>43166</v>
      </c>
      <c r="M1163" s="40">
        <v>4</v>
      </c>
    </row>
    <row r="1164" spans="1:13">
      <c r="A1164" s="37" t="s">
        <v>1189</v>
      </c>
      <c r="B1164" s="36">
        <v>43167</v>
      </c>
      <c r="C1164" s="37" t="s">
        <v>16</v>
      </c>
      <c r="D1164" s="37" t="s">
        <v>24</v>
      </c>
      <c r="E1164" s="37" t="s">
        <v>18</v>
      </c>
      <c r="F1164" s="37" t="s">
        <v>18</v>
      </c>
      <c r="G1164" s="37" t="s">
        <v>26</v>
      </c>
      <c r="H1164" s="38">
        <v>48.418324192556703</v>
      </c>
      <c r="I1164" s="37">
        <f>HOUR(DAta!$H1164)*60+MINUTE(DAta!$H1164)</f>
        <v>602</v>
      </c>
      <c r="J1164" s="37" t="s">
        <v>26</v>
      </c>
      <c r="K1164" s="37">
        <v>4</v>
      </c>
      <c r="L1164" s="36">
        <v>43167</v>
      </c>
      <c r="M1164" s="37">
        <v>4</v>
      </c>
    </row>
    <row r="1165" spans="1:13">
      <c r="A1165" s="40" t="s">
        <v>1190</v>
      </c>
      <c r="B1165" s="39">
        <v>43168</v>
      </c>
      <c r="C1165" s="40" t="s">
        <v>32</v>
      </c>
      <c r="D1165" s="40" t="s">
        <v>13</v>
      </c>
      <c r="E1165" s="40" t="s">
        <v>14</v>
      </c>
      <c r="F1165" s="40" t="s">
        <v>14</v>
      </c>
      <c r="G1165" s="40">
        <v>79</v>
      </c>
      <c r="H1165" s="41">
        <v>48.459990859223403</v>
      </c>
      <c r="I1165" s="37">
        <f>HOUR(DAta!$H1165)*60+MINUTE(DAta!$H1165)</f>
        <v>662</v>
      </c>
      <c r="J1165" s="40">
        <v>3</v>
      </c>
      <c r="K1165" s="40">
        <v>4</v>
      </c>
      <c r="L1165" s="39">
        <v>43168</v>
      </c>
      <c r="M1165" s="40">
        <v>4</v>
      </c>
    </row>
    <row r="1166" spans="1:13">
      <c r="A1166" s="37" t="s">
        <v>1191</v>
      </c>
      <c r="B1166" s="36">
        <v>43169</v>
      </c>
      <c r="C1166" s="37" t="s">
        <v>39</v>
      </c>
      <c r="D1166" s="37" t="s">
        <v>33</v>
      </c>
      <c r="E1166" s="37" t="s">
        <v>14</v>
      </c>
      <c r="F1166" s="37" t="s">
        <v>14</v>
      </c>
      <c r="G1166" s="37">
        <v>112</v>
      </c>
      <c r="H1166" s="38">
        <v>48.501657525890003</v>
      </c>
      <c r="I1166" s="37">
        <f>HOUR(DAta!$H1166)*60+MINUTE(DAta!$H1166)</f>
        <v>722</v>
      </c>
      <c r="J1166" s="37">
        <v>5</v>
      </c>
      <c r="K1166" s="37">
        <v>4</v>
      </c>
      <c r="L1166" s="36">
        <v>43169</v>
      </c>
      <c r="M1166" s="37">
        <v>4</v>
      </c>
    </row>
    <row r="1167" spans="1:13">
      <c r="A1167" s="40" t="s">
        <v>1192</v>
      </c>
      <c r="B1167" s="39">
        <v>43170</v>
      </c>
      <c r="C1167" s="40" t="s">
        <v>12</v>
      </c>
      <c r="D1167" s="40" t="s">
        <v>24</v>
      </c>
      <c r="E1167" s="40" t="s">
        <v>14</v>
      </c>
      <c r="F1167" s="40" t="s">
        <v>14</v>
      </c>
      <c r="G1167" s="40">
        <v>16</v>
      </c>
      <c r="H1167" s="41">
        <v>48.543324192556703</v>
      </c>
      <c r="I1167" s="37">
        <f>HOUR(DAta!$H1167)*60+MINUTE(DAta!$H1167)</f>
        <v>782</v>
      </c>
      <c r="J1167" s="40">
        <v>3</v>
      </c>
      <c r="K1167" s="40">
        <v>4</v>
      </c>
      <c r="L1167" s="39">
        <v>43170</v>
      </c>
      <c r="M1167" s="40">
        <v>4</v>
      </c>
    </row>
    <row r="1168" spans="1:13">
      <c r="A1168" s="37" t="s">
        <v>1193</v>
      </c>
      <c r="B1168" s="36">
        <v>43171</v>
      </c>
      <c r="C1168" s="37" t="s">
        <v>35</v>
      </c>
      <c r="D1168" s="37" t="s">
        <v>13</v>
      </c>
      <c r="E1168" s="37" t="s">
        <v>14</v>
      </c>
      <c r="F1168" s="37" t="s">
        <v>14</v>
      </c>
      <c r="G1168" s="37">
        <v>22</v>
      </c>
      <c r="H1168" s="38">
        <v>48.584990859223403</v>
      </c>
      <c r="I1168" s="37">
        <f>HOUR(DAta!$H1168)*60+MINUTE(DAta!$H1168)</f>
        <v>842</v>
      </c>
      <c r="J1168" s="37">
        <v>3</v>
      </c>
      <c r="K1168" s="37">
        <v>4</v>
      </c>
      <c r="L1168" s="36">
        <v>43171</v>
      </c>
      <c r="M1168" s="37">
        <v>4</v>
      </c>
    </row>
    <row r="1169" spans="1:13">
      <c r="A1169" s="40" t="s">
        <v>1194</v>
      </c>
      <c r="B1169" s="39">
        <v>43172</v>
      </c>
      <c r="C1169" s="40" t="s">
        <v>48</v>
      </c>
      <c r="D1169" s="40" t="s">
        <v>13</v>
      </c>
      <c r="E1169" s="40" t="s">
        <v>14</v>
      </c>
      <c r="F1169" s="40" t="s">
        <v>14</v>
      </c>
      <c r="G1169" s="40">
        <v>115</v>
      </c>
      <c r="H1169" s="41">
        <v>48.626657525890003</v>
      </c>
      <c r="I1169" s="37">
        <f>HOUR(DAta!$H1169)*60+MINUTE(DAta!$H1169)</f>
        <v>902</v>
      </c>
      <c r="J1169" s="40">
        <v>1</v>
      </c>
      <c r="K1169" s="40">
        <v>4</v>
      </c>
      <c r="L1169" s="39">
        <v>43172</v>
      </c>
      <c r="M1169" s="40">
        <v>4</v>
      </c>
    </row>
    <row r="1170" spans="1:13">
      <c r="A1170" s="37" t="s">
        <v>1195</v>
      </c>
      <c r="B1170" s="36">
        <v>43173</v>
      </c>
      <c r="C1170" s="37" t="s">
        <v>48</v>
      </c>
      <c r="D1170" s="37" t="s">
        <v>17</v>
      </c>
      <c r="E1170" s="37" t="s">
        <v>14</v>
      </c>
      <c r="F1170" s="37" t="s">
        <v>14</v>
      </c>
      <c r="G1170" s="37">
        <v>125</v>
      </c>
      <c r="H1170" s="38">
        <v>48.668324192556703</v>
      </c>
      <c r="I1170" s="37">
        <f>HOUR(DAta!$H1170)*60+MINUTE(DAta!$H1170)</f>
        <v>962</v>
      </c>
      <c r="J1170" s="37">
        <v>4</v>
      </c>
      <c r="K1170" s="37">
        <v>4</v>
      </c>
      <c r="L1170" s="36">
        <v>43173</v>
      </c>
      <c r="M1170" s="37">
        <v>4</v>
      </c>
    </row>
    <row r="1171" spans="1:13">
      <c r="A1171" s="40" t="s">
        <v>1196</v>
      </c>
      <c r="B1171" s="39">
        <v>43174</v>
      </c>
      <c r="C1171" s="40" t="s">
        <v>39</v>
      </c>
      <c r="D1171" s="40" t="s">
        <v>24</v>
      </c>
      <c r="E1171" s="40" t="s">
        <v>14</v>
      </c>
      <c r="F1171" s="40" t="s">
        <v>14</v>
      </c>
      <c r="G1171" s="40">
        <v>68</v>
      </c>
      <c r="H1171" s="41">
        <v>48.709990859223403</v>
      </c>
      <c r="I1171" s="37">
        <f>HOUR(DAta!$H1171)*60+MINUTE(DAta!$H1171)</f>
        <v>1022</v>
      </c>
      <c r="J1171" s="40">
        <v>3</v>
      </c>
      <c r="K1171" s="40">
        <v>4</v>
      </c>
      <c r="L1171" s="39">
        <v>43174</v>
      </c>
      <c r="M1171" s="40">
        <v>4</v>
      </c>
    </row>
    <row r="1172" spans="1:13">
      <c r="A1172" s="37" t="s">
        <v>1197</v>
      </c>
      <c r="B1172" s="36">
        <v>43175</v>
      </c>
      <c r="C1172" s="37" t="s">
        <v>32</v>
      </c>
      <c r="D1172" s="37" t="s">
        <v>17</v>
      </c>
      <c r="E1172" s="37" t="s">
        <v>14</v>
      </c>
      <c r="F1172" s="37" t="s">
        <v>14</v>
      </c>
      <c r="G1172" s="37">
        <v>44</v>
      </c>
      <c r="H1172" s="38">
        <v>48.751657525890003</v>
      </c>
      <c r="I1172" s="37">
        <f>HOUR(DAta!$H1172)*60+MINUTE(DAta!$H1172)</f>
        <v>1082</v>
      </c>
      <c r="J1172" s="37">
        <v>4</v>
      </c>
      <c r="K1172" s="37">
        <v>4</v>
      </c>
      <c r="L1172" s="36">
        <v>43175</v>
      </c>
      <c r="M1172" s="37">
        <v>4</v>
      </c>
    </row>
    <row r="1173" spans="1:13">
      <c r="A1173" s="40" t="s">
        <v>1198</v>
      </c>
      <c r="B1173" s="39">
        <v>43176</v>
      </c>
      <c r="C1173" s="40" t="s">
        <v>16</v>
      </c>
      <c r="D1173" s="40" t="s">
        <v>17</v>
      </c>
      <c r="E1173" s="40" t="s">
        <v>18</v>
      </c>
      <c r="F1173" s="40" t="s">
        <v>18</v>
      </c>
      <c r="G1173" s="40" t="s">
        <v>26</v>
      </c>
      <c r="H1173" s="41">
        <v>48.793324192556703</v>
      </c>
      <c r="I1173" s="37">
        <f>HOUR(DAta!$H1173)*60+MINUTE(DAta!$H1173)</f>
        <v>1142</v>
      </c>
      <c r="J1173" s="40" t="s">
        <v>26</v>
      </c>
      <c r="K1173" s="40">
        <v>4</v>
      </c>
      <c r="L1173" s="39">
        <v>43176</v>
      </c>
      <c r="M1173" s="40">
        <v>4</v>
      </c>
    </row>
    <row r="1174" spans="1:13">
      <c r="A1174" s="37" t="s">
        <v>1199</v>
      </c>
      <c r="B1174" s="36">
        <v>43177</v>
      </c>
      <c r="C1174" s="37" t="s">
        <v>20</v>
      </c>
      <c r="D1174" s="37" t="s">
        <v>33</v>
      </c>
      <c r="E1174" s="37" t="s">
        <v>14</v>
      </c>
      <c r="F1174" s="37" t="s">
        <v>14</v>
      </c>
      <c r="G1174" s="37">
        <v>119</v>
      </c>
      <c r="H1174" s="38">
        <v>48.834990859223403</v>
      </c>
      <c r="I1174" s="37">
        <f>HOUR(DAta!$H1174)*60+MINUTE(DAta!$H1174)</f>
        <v>1202</v>
      </c>
      <c r="J1174" s="37">
        <v>4</v>
      </c>
      <c r="K1174" s="37">
        <v>4</v>
      </c>
      <c r="L1174" s="36">
        <v>43177</v>
      </c>
      <c r="M1174" s="37">
        <v>4</v>
      </c>
    </row>
    <row r="1175" spans="1:13">
      <c r="A1175" s="40" t="s">
        <v>1200</v>
      </c>
      <c r="B1175" s="39">
        <v>43178</v>
      </c>
      <c r="C1175" s="40" t="s">
        <v>39</v>
      </c>
      <c r="D1175" s="40" t="s">
        <v>33</v>
      </c>
      <c r="E1175" s="40" t="s">
        <v>14</v>
      </c>
      <c r="F1175" s="40" t="s">
        <v>14</v>
      </c>
      <c r="G1175" s="40">
        <v>62</v>
      </c>
      <c r="H1175" s="41">
        <v>48.876657525890003</v>
      </c>
      <c r="I1175" s="37">
        <f>HOUR(DAta!$H1175)*60+MINUTE(DAta!$H1175)</f>
        <v>1262</v>
      </c>
      <c r="J1175" s="40">
        <v>5</v>
      </c>
      <c r="K1175" s="40">
        <v>4</v>
      </c>
      <c r="L1175" s="39">
        <v>43178</v>
      </c>
      <c r="M1175" s="40">
        <v>4</v>
      </c>
    </row>
    <row r="1176" spans="1:13">
      <c r="A1176" s="37" t="s">
        <v>1201</v>
      </c>
      <c r="B1176" s="36">
        <v>43179</v>
      </c>
      <c r="C1176" s="37" t="s">
        <v>22</v>
      </c>
      <c r="D1176" s="37" t="s">
        <v>33</v>
      </c>
      <c r="E1176" s="37" t="s">
        <v>14</v>
      </c>
      <c r="F1176" s="37" t="s">
        <v>14</v>
      </c>
      <c r="G1176" s="37">
        <v>84</v>
      </c>
      <c r="H1176" s="38">
        <v>48.918324192556703</v>
      </c>
      <c r="I1176" s="37">
        <f>HOUR(DAta!$H1176)*60+MINUTE(DAta!$H1176)</f>
        <v>1322</v>
      </c>
      <c r="J1176" s="37">
        <v>5</v>
      </c>
      <c r="K1176" s="37">
        <v>4</v>
      </c>
      <c r="L1176" s="36">
        <v>43179</v>
      </c>
      <c r="M1176" s="37">
        <v>4</v>
      </c>
    </row>
    <row r="1177" spans="1:13">
      <c r="A1177" s="40" t="s">
        <v>1202</v>
      </c>
      <c r="B1177" s="39">
        <v>43180</v>
      </c>
      <c r="C1177" s="40" t="s">
        <v>39</v>
      </c>
      <c r="D1177" s="40" t="s">
        <v>17</v>
      </c>
      <c r="E1177" s="40" t="s">
        <v>18</v>
      </c>
      <c r="F1177" s="40" t="s">
        <v>18</v>
      </c>
      <c r="G1177" s="40" t="s">
        <v>26</v>
      </c>
      <c r="H1177" s="41">
        <v>48.959990859223403</v>
      </c>
      <c r="I1177" s="37">
        <f>HOUR(DAta!$H1177)*60+MINUTE(DAta!$H1177)</f>
        <v>1382</v>
      </c>
      <c r="J1177" s="40" t="s">
        <v>26</v>
      </c>
      <c r="K1177" s="40">
        <v>4</v>
      </c>
      <c r="L1177" s="39">
        <v>43180</v>
      </c>
      <c r="M1177" s="40">
        <v>4</v>
      </c>
    </row>
    <row r="1178" spans="1:13">
      <c r="A1178" s="37" t="s">
        <v>1203</v>
      </c>
      <c r="B1178" s="36">
        <v>43181</v>
      </c>
      <c r="C1178" s="37" t="s">
        <v>22</v>
      </c>
      <c r="D1178" s="37" t="s">
        <v>33</v>
      </c>
      <c r="E1178" s="37" t="s">
        <v>14</v>
      </c>
      <c r="F1178" s="37" t="s">
        <v>14</v>
      </c>
      <c r="G1178" s="37">
        <v>75</v>
      </c>
      <c r="H1178" s="38">
        <v>49.001657525890003</v>
      </c>
      <c r="I1178" s="37">
        <f>HOUR(DAta!$H1178)*60+MINUTE(DAta!$H1178)</f>
        <v>2</v>
      </c>
      <c r="J1178" s="37">
        <v>4</v>
      </c>
      <c r="K1178" s="37">
        <v>4</v>
      </c>
      <c r="L1178" s="36">
        <v>43181</v>
      </c>
      <c r="M1178" s="37">
        <v>4</v>
      </c>
    </row>
    <row r="1179" spans="1:13">
      <c r="A1179" s="40" t="s">
        <v>1204</v>
      </c>
      <c r="B1179" s="39">
        <v>43182</v>
      </c>
      <c r="C1179" s="40" t="s">
        <v>39</v>
      </c>
      <c r="D1179" s="40" t="s">
        <v>24</v>
      </c>
      <c r="E1179" s="40" t="s">
        <v>14</v>
      </c>
      <c r="F1179" s="40" t="s">
        <v>14</v>
      </c>
      <c r="G1179" s="40">
        <v>114</v>
      </c>
      <c r="H1179" s="41">
        <v>49.043324192556703</v>
      </c>
      <c r="I1179" s="37">
        <f>HOUR(DAta!$H1179)*60+MINUTE(DAta!$H1179)</f>
        <v>62</v>
      </c>
      <c r="J1179" s="40">
        <v>4</v>
      </c>
      <c r="K1179" s="40">
        <v>4</v>
      </c>
      <c r="L1179" s="39">
        <v>43182</v>
      </c>
      <c r="M1179" s="40">
        <v>4</v>
      </c>
    </row>
    <row r="1180" spans="1:13">
      <c r="A1180" s="37" t="s">
        <v>1205</v>
      </c>
      <c r="B1180" s="36">
        <v>43183</v>
      </c>
      <c r="C1180" s="37" t="s">
        <v>48</v>
      </c>
      <c r="D1180" s="37" t="s">
        <v>17</v>
      </c>
      <c r="E1180" s="37" t="s">
        <v>18</v>
      </c>
      <c r="F1180" s="37" t="s">
        <v>18</v>
      </c>
      <c r="G1180" s="37" t="s">
        <v>26</v>
      </c>
      <c r="H1180" s="38">
        <v>49.084990859223403</v>
      </c>
      <c r="I1180" s="37">
        <f>HOUR(DAta!$H1180)*60+MINUTE(DAta!$H1180)</f>
        <v>122</v>
      </c>
      <c r="J1180" s="37" t="s">
        <v>26</v>
      </c>
      <c r="K1180" s="37">
        <v>4</v>
      </c>
      <c r="L1180" s="36">
        <v>43183</v>
      </c>
      <c r="M1180" s="37">
        <v>4</v>
      </c>
    </row>
    <row r="1181" spans="1:13">
      <c r="A1181" s="40" t="s">
        <v>1206</v>
      </c>
      <c r="B1181" s="39">
        <v>43184</v>
      </c>
      <c r="C1181" s="40" t="s">
        <v>20</v>
      </c>
      <c r="D1181" s="40" t="s">
        <v>30</v>
      </c>
      <c r="E1181" s="40" t="s">
        <v>14</v>
      </c>
      <c r="F1181" s="40" t="s">
        <v>14</v>
      </c>
      <c r="G1181" s="40">
        <v>21</v>
      </c>
      <c r="H1181" s="41">
        <v>49.126657525890003</v>
      </c>
      <c r="I1181" s="37">
        <f>HOUR(DAta!$H1181)*60+MINUTE(DAta!$H1181)</f>
        <v>182</v>
      </c>
      <c r="J1181" s="40">
        <v>4</v>
      </c>
      <c r="K1181" s="40">
        <v>4</v>
      </c>
      <c r="L1181" s="39">
        <v>43184</v>
      </c>
      <c r="M1181" s="40">
        <v>4</v>
      </c>
    </row>
    <row r="1182" spans="1:13">
      <c r="A1182" s="37" t="s">
        <v>1207</v>
      </c>
      <c r="B1182" s="36">
        <v>43185</v>
      </c>
      <c r="C1182" s="37" t="s">
        <v>20</v>
      </c>
      <c r="D1182" s="37" t="s">
        <v>17</v>
      </c>
      <c r="E1182" s="37" t="s">
        <v>18</v>
      </c>
      <c r="F1182" s="37" t="s">
        <v>18</v>
      </c>
      <c r="G1182" s="37" t="s">
        <v>26</v>
      </c>
      <c r="H1182" s="38">
        <v>49.168324192556703</v>
      </c>
      <c r="I1182" s="37">
        <f>HOUR(DAta!$H1182)*60+MINUTE(DAta!$H1182)</f>
        <v>242</v>
      </c>
      <c r="J1182" s="37" t="s">
        <v>26</v>
      </c>
      <c r="K1182" s="37">
        <v>4</v>
      </c>
      <c r="L1182" s="36">
        <v>43185</v>
      </c>
      <c r="M1182" s="37">
        <v>5</v>
      </c>
    </row>
    <row r="1183" spans="1:13">
      <c r="A1183" s="40" t="s">
        <v>1208</v>
      </c>
      <c r="B1183" s="39">
        <v>43186</v>
      </c>
      <c r="C1183" s="40" t="s">
        <v>12</v>
      </c>
      <c r="D1183" s="40" t="s">
        <v>30</v>
      </c>
      <c r="E1183" s="40" t="s">
        <v>14</v>
      </c>
      <c r="F1183" s="40" t="s">
        <v>14</v>
      </c>
      <c r="G1183" s="40">
        <v>20</v>
      </c>
      <c r="H1183" s="41">
        <v>49.209990859223403</v>
      </c>
      <c r="I1183" s="37">
        <f>HOUR(DAta!$H1183)*60+MINUTE(DAta!$H1183)</f>
        <v>302</v>
      </c>
      <c r="J1183" s="40">
        <v>3</v>
      </c>
      <c r="K1183" s="40">
        <v>4</v>
      </c>
      <c r="L1183" s="39">
        <v>43186</v>
      </c>
      <c r="M1183" s="40">
        <v>5</v>
      </c>
    </row>
    <row r="1184" spans="1:13">
      <c r="A1184" s="37" t="s">
        <v>1209</v>
      </c>
      <c r="B1184" s="36">
        <v>43187</v>
      </c>
      <c r="C1184" s="37" t="s">
        <v>12</v>
      </c>
      <c r="D1184" s="37" t="s">
        <v>17</v>
      </c>
      <c r="E1184" s="37" t="s">
        <v>14</v>
      </c>
      <c r="F1184" s="37" t="s">
        <v>14</v>
      </c>
      <c r="G1184" s="37">
        <v>112</v>
      </c>
      <c r="H1184" s="38">
        <v>49.251657525890003</v>
      </c>
      <c r="I1184" s="37">
        <f>HOUR(DAta!$H1184)*60+MINUTE(DAta!$H1184)</f>
        <v>362</v>
      </c>
      <c r="J1184" s="37">
        <v>1</v>
      </c>
      <c r="K1184" s="37">
        <v>4</v>
      </c>
      <c r="L1184" s="36">
        <v>43187</v>
      </c>
      <c r="M1184" s="37">
        <v>5</v>
      </c>
    </row>
    <row r="1185" spans="1:13">
      <c r="A1185" s="40" t="s">
        <v>1210</v>
      </c>
      <c r="B1185" s="39">
        <v>43188</v>
      </c>
      <c r="C1185" s="40" t="s">
        <v>16</v>
      </c>
      <c r="D1185" s="40" t="s">
        <v>33</v>
      </c>
      <c r="E1185" s="40" t="s">
        <v>14</v>
      </c>
      <c r="F1185" s="40" t="s">
        <v>14</v>
      </c>
      <c r="G1185" s="40">
        <v>85</v>
      </c>
      <c r="H1185" s="41">
        <v>49.293324192556703</v>
      </c>
      <c r="I1185" s="37">
        <f>HOUR(DAta!$H1185)*60+MINUTE(DAta!$H1185)</f>
        <v>422</v>
      </c>
      <c r="J1185" s="40">
        <v>4</v>
      </c>
      <c r="K1185" s="40">
        <v>4</v>
      </c>
      <c r="L1185" s="39">
        <v>43188</v>
      </c>
      <c r="M1185" s="40">
        <v>5</v>
      </c>
    </row>
    <row r="1186" spans="1:13">
      <c r="A1186" s="37" t="s">
        <v>1211</v>
      </c>
      <c r="B1186" s="36">
        <v>43189</v>
      </c>
      <c r="C1186" s="37" t="s">
        <v>39</v>
      </c>
      <c r="D1186" s="37" t="s">
        <v>30</v>
      </c>
      <c r="E1186" s="37" t="s">
        <v>14</v>
      </c>
      <c r="F1186" s="37" t="s">
        <v>14</v>
      </c>
      <c r="G1186" s="37">
        <v>34</v>
      </c>
      <c r="H1186" s="38">
        <v>49.334990859223403</v>
      </c>
      <c r="I1186" s="37">
        <f>HOUR(DAta!$H1186)*60+MINUTE(DAta!$H1186)</f>
        <v>482</v>
      </c>
      <c r="J1186" s="37">
        <v>3</v>
      </c>
      <c r="K1186" s="37">
        <v>4</v>
      </c>
      <c r="L1186" s="36">
        <v>43189</v>
      </c>
      <c r="M1186" s="37">
        <v>5</v>
      </c>
    </row>
    <row r="1187" spans="1:13">
      <c r="A1187" s="40" t="s">
        <v>1212</v>
      </c>
      <c r="B1187" s="39">
        <v>43190</v>
      </c>
      <c r="C1187" s="40" t="s">
        <v>12</v>
      </c>
      <c r="D1187" s="40" t="s">
        <v>33</v>
      </c>
      <c r="E1187" s="40" t="s">
        <v>14</v>
      </c>
      <c r="F1187" s="40" t="s">
        <v>14</v>
      </c>
      <c r="G1187" s="40">
        <v>53</v>
      </c>
      <c r="H1187" s="41">
        <v>49.376657525890003</v>
      </c>
      <c r="I1187" s="37">
        <f>HOUR(DAta!$H1187)*60+MINUTE(DAta!$H1187)</f>
        <v>542</v>
      </c>
      <c r="J1187" s="40">
        <v>4</v>
      </c>
      <c r="K1187" s="40">
        <v>4</v>
      </c>
      <c r="L1187" s="39">
        <v>43190</v>
      </c>
      <c r="M1187" s="40">
        <v>5</v>
      </c>
    </row>
    <row r="1188" spans="1:13">
      <c r="A1188" s="37" t="s">
        <v>1213</v>
      </c>
      <c r="B1188" s="36">
        <v>43191</v>
      </c>
      <c r="C1188" s="37" t="s">
        <v>39</v>
      </c>
      <c r="D1188" s="37" t="s">
        <v>33</v>
      </c>
      <c r="E1188" s="37" t="s">
        <v>14</v>
      </c>
      <c r="F1188" s="37" t="s">
        <v>14</v>
      </c>
      <c r="G1188" s="37">
        <v>103</v>
      </c>
      <c r="H1188" s="38">
        <v>49.418324192556703</v>
      </c>
      <c r="I1188" s="37">
        <f>HOUR(DAta!$H1188)*60+MINUTE(DAta!$H1188)</f>
        <v>602</v>
      </c>
      <c r="J1188" s="37">
        <v>5</v>
      </c>
      <c r="K1188" s="37">
        <v>4</v>
      </c>
      <c r="L1188" s="36">
        <v>43191</v>
      </c>
      <c r="M1188" s="37">
        <v>5</v>
      </c>
    </row>
    <row r="1189" spans="1:13">
      <c r="A1189" s="40" t="s">
        <v>1214</v>
      </c>
      <c r="B1189" s="39">
        <v>43192</v>
      </c>
      <c r="C1189" s="40" t="s">
        <v>16</v>
      </c>
      <c r="D1189" s="40" t="s">
        <v>13</v>
      </c>
      <c r="E1189" s="40" t="s">
        <v>14</v>
      </c>
      <c r="F1189" s="40" t="s">
        <v>14</v>
      </c>
      <c r="G1189" s="40">
        <v>98</v>
      </c>
      <c r="H1189" s="41">
        <v>49.459990859223403</v>
      </c>
      <c r="I1189" s="37">
        <f>HOUR(DAta!$H1189)*60+MINUTE(DAta!$H1189)</f>
        <v>662</v>
      </c>
      <c r="J1189" s="40">
        <v>4</v>
      </c>
      <c r="K1189" s="40">
        <v>4</v>
      </c>
      <c r="L1189" s="39">
        <v>43192</v>
      </c>
      <c r="M1189" s="40">
        <v>5</v>
      </c>
    </row>
    <row r="1190" spans="1:13">
      <c r="A1190" s="37" t="s">
        <v>1215</v>
      </c>
      <c r="B1190" s="36">
        <v>43193</v>
      </c>
      <c r="C1190" s="37" t="s">
        <v>16</v>
      </c>
      <c r="D1190" s="37" t="s">
        <v>17</v>
      </c>
      <c r="E1190" s="37" t="s">
        <v>14</v>
      </c>
      <c r="F1190" s="37" t="s">
        <v>14</v>
      </c>
      <c r="G1190" s="37">
        <v>23</v>
      </c>
      <c r="H1190" s="38">
        <v>49.501657525890003</v>
      </c>
      <c r="I1190" s="37">
        <f>HOUR(DAta!$H1190)*60+MINUTE(DAta!$H1190)</f>
        <v>722</v>
      </c>
      <c r="J1190" s="37">
        <v>1</v>
      </c>
      <c r="K1190" s="37">
        <v>4</v>
      </c>
      <c r="L1190" s="36">
        <v>43193</v>
      </c>
      <c r="M1190" s="37">
        <v>5</v>
      </c>
    </row>
    <row r="1191" spans="1:13">
      <c r="A1191" s="40" t="s">
        <v>1216</v>
      </c>
      <c r="B1191" s="39">
        <v>43194</v>
      </c>
      <c r="C1191" s="40" t="s">
        <v>39</v>
      </c>
      <c r="D1191" s="40" t="s">
        <v>30</v>
      </c>
      <c r="E1191" s="40" t="s">
        <v>14</v>
      </c>
      <c r="F1191" s="40" t="s">
        <v>14</v>
      </c>
      <c r="G1191" s="40">
        <v>53</v>
      </c>
      <c r="H1191" s="41">
        <v>49.543324192556703</v>
      </c>
      <c r="I1191" s="37">
        <f>HOUR(DAta!$H1191)*60+MINUTE(DAta!$H1191)</f>
        <v>782</v>
      </c>
      <c r="J1191" s="40">
        <v>2</v>
      </c>
      <c r="K1191" s="40">
        <v>4</v>
      </c>
      <c r="L1191" s="39">
        <v>43194</v>
      </c>
      <c r="M1191" s="40">
        <v>5</v>
      </c>
    </row>
    <row r="1192" spans="1:13">
      <c r="A1192" s="37" t="s">
        <v>1217</v>
      </c>
      <c r="B1192" s="36">
        <v>43195</v>
      </c>
      <c r="C1192" s="37" t="s">
        <v>16</v>
      </c>
      <c r="D1192" s="37" t="s">
        <v>17</v>
      </c>
      <c r="E1192" s="37" t="s">
        <v>18</v>
      </c>
      <c r="F1192" s="37" t="s">
        <v>18</v>
      </c>
      <c r="G1192" s="37" t="s">
        <v>26</v>
      </c>
      <c r="H1192" s="38">
        <v>49.584990859223403</v>
      </c>
      <c r="I1192" s="37">
        <f>HOUR(DAta!$H1192)*60+MINUTE(DAta!$H1192)</f>
        <v>842</v>
      </c>
      <c r="J1192" s="37" t="s">
        <v>26</v>
      </c>
      <c r="K1192" s="37">
        <v>4</v>
      </c>
      <c r="L1192" s="36">
        <v>43195</v>
      </c>
      <c r="M1192" s="37">
        <v>5</v>
      </c>
    </row>
    <row r="1193" spans="1:13">
      <c r="A1193" s="40" t="s">
        <v>1218</v>
      </c>
      <c r="B1193" s="39">
        <v>43196</v>
      </c>
      <c r="C1193" s="40" t="s">
        <v>12</v>
      </c>
      <c r="D1193" s="40" t="s">
        <v>13</v>
      </c>
      <c r="E1193" s="40" t="s">
        <v>14</v>
      </c>
      <c r="F1193" s="40" t="s">
        <v>18</v>
      </c>
      <c r="G1193" s="40">
        <v>55</v>
      </c>
      <c r="H1193" s="41">
        <v>49.626657525890003</v>
      </c>
      <c r="I1193" s="37">
        <f>HOUR(DAta!$H1193)*60+MINUTE(DAta!$H1193)</f>
        <v>902</v>
      </c>
      <c r="J1193" s="40">
        <v>4</v>
      </c>
      <c r="K1193" s="40">
        <v>4</v>
      </c>
      <c r="L1193" s="39">
        <v>43196</v>
      </c>
      <c r="M1193" s="40">
        <v>5</v>
      </c>
    </row>
    <row r="1194" spans="1:13">
      <c r="A1194" s="37" t="s">
        <v>1219</v>
      </c>
      <c r="B1194" s="36">
        <v>43197</v>
      </c>
      <c r="C1194" s="37" t="s">
        <v>39</v>
      </c>
      <c r="D1194" s="37" t="s">
        <v>30</v>
      </c>
      <c r="E1194" s="37" t="s">
        <v>14</v>
      </c>
      <c r="F1194" s="37" t="s">
        <v>14</v>
      </c>
      <c r="G1194" s="37">
        <v>77</v>
      </c>
      <c r="H1194" s="38">
        <v>49.668324192556703</v>
      </c>
      <c r="I1194" s="37">
        <f>HOUR(DAta!$H1194)*60+MINUTE(DAta!$H1194)</f>
        <v>962</v>
      </c>
      <c r="J1194" s="37">
        <v>5</v>
      </c>
      <c r="K1194" s="37">
        <v>4</v>
      </c>
      <c r="L1194" s="36">
        <v>43197</v>
      </c>
      <c r="M1194" s="37">
        <v>5</v>
      </c>
    </row>
    <row r="1195" spans="1:13">
      <c r="A1195" s="40" t="s">
        <v>1220</v>
      </c>
      <c r="B1195" s="39">
        <v>43198</v>
      </c>
      <c r="C1195" s="40" t="s">
        <v>16</v>
      </c>
      <c r="D1195" s="40" t="s">
        <v>17</v>
      </c>
      <c r="E1195" s="40" t="s">
        <v>14</v>
      </c>
      <c r="F1195" s="40" t="s">
        <v>14</v>
      </c>
      <c r="G1195" s="40">
        <v>46</v>
      </c>
      <c r="H1195" s="41">
        <v>49.709990859223403</v>
      </c>
      <c r="I1195" s="37">
        <f>HOUR(DAta!$H1195)*60+MINUTE(DAta!$H1195)</f>
        <v>1022</v>
      </c>
      <c r="J1195" s="40">
        <v>3</v>
      </c>
      <c r="K1195" s="40">
        <v>4</v>
      </c>
      <c r="L1195" s="39">
        <v>43198</v>
      </c>
      <c r="M1195" s="40">
        <v>5</v>
      </c>
    </row>
    <row r="1196" spans="1:13">
      <c r="A1196" s="37" t="s">
        <v>1221</v>
      </c>
      <c r="B1196" s="36">
        <v>43199</v>
      </c>
      <c r="C1196" s="37" t="s">
        <v>22</v>
      </c>
      <c r="D1196" s="37" t="s">
        <v>17</v>
      </c>
      <c r="E1196" s="37" t="s">
        <v>18</v>
      </c>
      <c r="F1196" s="37" t="s">
        <v>18</v>
      </c>
      <c r="G1196" s="37" t="s">
        <v>26</v>
      </c>
      <c r="H1196" s="38">
        <v>49.751657525890003</v>
      </c>
      <c r="I1196" s="37">
        <f>HOUR(DAta!$H1196)*60+MINUTE(DAta!$H1196)</f>
        <v>1082</v>
      </c>
      <c r="J1196" s="37" t="s">
        <v>26</v>
      </c>
      <c r="K1196" s="37">
        <v>4</v>
      </c>
      <c r="L1196" s="36">
        <v>43199</v>
      </c>
      <c r="M1196" s="37">
        <v>5</v>
      </c>
    </row>
    <row r="1197" spans="1:13">
      <c r="A1197" s="40" t="s">
        <v>1222</v>
      </c>
      <c r="B1197" s="39">
        <v>43200</v>
      </c>
      <c r="C1197" s="40" t="s">
        <v>39</v>
      </c>
      <c r="D1197" s="40" t="s">
        <v>24</v>
      </c>
      <c r="E1197" s="40" t="s">
        <v>14</v>
      </c>
      <c r="F1197" s="40" t="s">
        <v>14</v>
      </c>
      <c r="G1197" s="40">
        <v>39</v>
      </c>
      <c r="H1197" s="41">
        <v>49.793324192556703</v>
      </c>
      <c r="I1197" s="37">
        <f>HOUR(DAta!$H1197)*60+MINUTE(DAta!$H1197)</f>
        <v>1142</v>
      </c>
      <c r="J1197" s="40">
        <v>4</v>
      </c>
      <c r="K1197" s="40">
        <v>4</v>
      </c>
      <c r="L1197" s="39">
        <v>43200</v>
      </c>
      <c r="M1197" s="40">
        <v>5</v>
      </c>
    </row>
    <row r="1198" spans="1:13">
      <c r="A1198" s="37" t="s">
        <v>1223</v>
      </c>
      <c r="B1198" s="36">
        <v>43201</v>
      </c>
      <c r="C1198" s="37" t="s">
        <v>22</v>
      </c>
      <c r="D1198" s="37" t="s">
        <v>24</v>
      </c>
      <c r="E1198" s="37" t="s">
        <v>14</v>
      </c>
      <c r="F1198" s="37" t="s">
        <v>14</v>
      </c>
      <c r="G1198" s="37">
        <v>13</v>
      </c>
      <c r="H1198" s="38">
        <v>49.834990859223403</v>
      </c>
      <c r="I1198" s="37">
        <f>HOUR(DAta!$H1198)*60+MINUTE(DAta!$H1198)</f>
        <v>1202</v>
      </c>
      <c r="J1198" s="37">
        <v>3</v>
      </c>
      <c r="K1198" s="37">
        <v>4</v>
      </c>
      <c r="L1198" s="36">
        <v>43201</v>
      </c>
      <c r="M1198" s="37">
        <v>5</v>
      </c>
    </row>
    <row r="1199" spans="1:13">
      <c r="A1199" s="40" t="s">
        <v>1224</v>
      </c>
      <c r="B1199" s="39">
        <v>43202</v>
      </c>
      <c r="C1199" s="40" t="s">
        <v>32</v>
      </c>
      <c r="D1199" s="40" t="s">
        <v>30</v>
      </c>
      <c r="E1199" s="40" t="s">
        <v>14</v>
      </c>
      <c r="F1199" s="40" t="s">
        <v>14</v>
      </c>
      <c r="G1199" s="40">
        <v>84</v>
      </c>
      <c r="H1199" s="41">
        <v>49.876657525890003</v>
      </c>
      <c r="I1199" s="37">
        <f>HOUR(DAta!$H1199)*60+MINUTE(DAta!$H1199)</f>
        <v>1262</v>
      </c>
      <c r="J1199" s="40">
        <v>5</v>
      </c>
      <c r="K1199" s="40">
        <v>4</v>
      </c>
      <c r="L1199" s="39">
        <v>43202</v>
      </c>
      <c r="M1199" s="40">
        <v>5</v>
      </c>
    </row>
    <row r="1200" spans="1:13">
      <c r="A1200" s="37" t="s">
        <v>1225</v>
      </c>
      <c r="B1200" s="36">
        <v>43203</v>
      </c>
      <c r="C1200" s="37" t="s">
        <v>48</v>
      </c>
      <c r="D1200" s="37" t="s">
        <v>30</v>
      </c>
      <c r="E1200" s="37" t="s">
        <v>14</v>
      </c>
      <c r="F1200" s="37" t="s">
        <v>14</v>
      </c>
      <c r="G1200" s="37">
        <v>60</v>
      </c>
      <c r="H1200" s="38">
        <v>49.918324192556703</v>
      </c>
      <c r="I1200" s="37">
        <f>HOUR(DAta!$H1200)*60+MINUTE(DAta!$H1200)</f>
        <v>1322</v>
      </c>
      <c r="J1200" s="37">
        <v>3</v>
      </c>
      <c r="K1200" s="37">
        <v>4</v>
      </c>
      <c r="L1200" s="36">
        <v>43203</v>
      </c>
      <c r="M1200" s="37">
        <v>5</v>
      </c>
    </row>
    <row r="1201" spans="1:13">
      <c r="A1201" s="40" t="s">
        <v>1226</v>
      </c>
      <c r="B1201" s="39">
        <v>43204</v>
      </c>
      <c r="C1201" s="40" t="s">
        <v>48</v>
      </c>
      <c r="D1201" s="40" t="s">
        <v>30</v>
      </c>
      <c r="E1201" s="40" t="s">
        <v>14</v>
      </c>
      <c r="F1201" s="40" t="s">
        <v>14</v>
      </c>
      <c r="G1201" s="40">
        <v>32</v>
      </c>
      <c r="H1201" s="41">
        <v>49.959990859223403</v>
      </c>
      <c r="I1201" s="37">
        <f>HOUR(DAta!$H1201)*60+MINUTE(DAta!$H1201)</f>
        <v>1382</v>
      </c>
      <c r="J1201" s="40">
        <v>5</v>
      </c>
      <c r="K1201" s="40">
        <v>4</v>
      </c>
      <c r="L1201" s="39">
        <v>43204</v>
      </c>
      <c r="M1201" s="40">
        <v>5</v>
      </c>
    </row>
    <row r="1202" spans="1:13">
      <c r="A1202" s="37" t="s">
        <v>1227</v>
      </c>
      <c r="B1202" s="36">
        <v>43205</v>
      </c>
      <c r="C1202" s="37" t="s">
        <v>20</v>
      </c>
      <c r="D1202" s="37" t="s">
        <v>17</v>
      </c>
      <c r="E1202" s="37" t="s">
        <v>18</v>
      </c>
      <c r="F1202" s="37" t="s">
        <v>18</v>
      </c>
      <c r="G1202" s="37" t="s">
        <v>26</v>
      </c>
      <c r="H1202" s="38">
        <v>50.001657525890003</v>
      </c>
      <c r="I1202" s="37">
        <f>HOUR(DAta!$H1202)*60+MINUTE(DAta!$H1202)</f>
        <v>2</v>
      </c>
      <c r="J1202" s="37" t="s">
        <v>26</v>
      </c>
      <c r="K1202" s="37">
        <v>4</v>
      </c>
      <c r="L1202" s="36">
        <v>43205</v>
      </c>
      <c r="M1202" s="37">
        <v>5</v>
      </c>
    </row>
    <row r="1203" spans="1:13">
      <c r="A1203" s="40" t="s">
        <v>1228</v>
      </c>
      <c r="B1203" s="39">
        <v>43206</v>
      </c>
      <c r="C1203" s="40" t="s">
        <v>22</v>
      </c>
      <c r="D1203" s="40" t="s">
        <v>13</v>
      </c>
      <c r="E1203" s="40" t="s">
        <v>18</v>
      </c>
      <c r="F1203" s="40" t="s">
        <v>18</v>
      </c>
      <c r="G1203" s="40" t="s">
        <v>26</v>
      </c>
      <c r="H1203" s="41">
        <v>50.043324192556703</v>
      </c>
      <c r="I1203" s="37">
        <f>HOUR(DAta!$H1203)*60+MINUTE(DAta!$H1203)</f>
        <v>62</v>
      </c>
      <c r="J1203" s="40" t="s">
        <v>26</v>
      </c>
      <c r="K1203" s="40">
        <v>4</v>
      </c>
      <c r="L1203" s="39">
        <v>43206</v>
      </c>
      <c r="M1203" s="40">
        <v>5</v>
      </c>
    </row>
    <row r="1204" spans="1:13">
      <c r="A1204" s="37" t="s">
        <v>1229</v>
      </c>
      <c r="B1204" s="36">
        <v>43207</v>
      </c>
      <c r="C1204" s="37" t="s">
        <v>35</v>
      </c>
      <c r="D1204" s="37" t="s">
        <v>30</v>
      </c>
      <c r="E1204" s="37" t="s">
        <v>18</v>
      </c>
      <c r="F1204" s="37" t="s">
        <v>18</v>
      </c>
      <c r="G1204" s="37" t="s">
        <v>26</v>
      </c>
      <c r="H1204" s="38">
        <v>50.084990859223403</v>
      </c>
      <c r="I1204" s="37">
        <f>HOUR(DAta!$H1204)*60+MINUTE(DAta!$H1204)</f>
        <v>122</v>
      </c>
      <c r="J1204" s="37" t="s">
        <v>26</v>
      </c>
      <c r="K1204" s="37">
        <v>4</v>
      </c>
      <c r="L1204" s="36">
        <v>43207</v>
      </c>
      <c r="M1204" s="37">
        <v>5</v>
      </c>
    </row>
    <row r="1205" spans="1:13">
      <c r="A1205" s="40" t="s">
        <v>1230</v>
      </c>
      <c r="B1205" s="39">
        <v>43208</v>
      </c>
      <c r="C1205" s="40" t="s">
        <v>48</v>
      </c>
      <c r="D1205" s="40" t="s">
        <v>24</v>
      </c>
      <c r="E1205" s="40" t="s">
        <v>14</v>
      </c>
      <c r="F1205" s="40" t="s">
        <v>14</v>
      </c>
      <c r="G1205" s="40">
        <v>67</v>
      </c>
      <c r="H1205" s="41">
        <v>50.126657525890003</v>
      </c>
      <c r="I1205" s="37">
        <f>HOUR(DAta!$H1205)*60+MINUTE(DAta!$H1205)</f>
        <v>182</v>
      </c>
      <c r="J1205" s="40">
        <v>4</v>
      </c>
      <c r="K1205" s="40">
        <v>4</v>
      </c>
      <c r="L1205" s="39">
        <v>43208</v>
      </c>
      <c r="M1205" s="40">
        <v>5</v>
      </c>
    </row>
    <row r="1206" spans="1:13">
      <c r="A1206" s="37" t="s">
        <v>1231</v>
      </c>
      <c r="B1206" s="36">
        <v>43209</v>
      </c>
      <c r="C1206" s="37" t="s">
        <v>20</v>
      </c>
      <c r="D1206" s="37" t="s">
        <v>33</v>
      </c>
      <c r="E1206" s="37" t="s">
        <v>14</v>
      </c>
      <c r="F1206" s="37" t="s">
        <v>18</v>
      </c>
      <c r="G1206" s="37">
        <v>94</v>
      </c>
      <c r="H1206" s="38">
        <v>50.168324192556703</v>
      </c>
      <c r="I1206" s="37">
        <f>HOUR(DAta!$H1206)*60+MINUTE(DAta!$H1206)</f>
        <v>242</v>
      </c>
      <c r="J1206" s="37">
        <v>4</v>
      </c>
      <c r="K1206" s="37">
        <v>4</v>
      </c>
      <c r="L1206" s="36">
        <v>43209</v>
      </c>
      <c r="M1206" s="37">
        <v>5</v>
      </c>
    </row>
    <row r="1207" spans="1:13">
      <c r="A1207" s="40" t="s">
        <v>1232</v>
      </c>
      <c r="B1207" s="39">
        <v>43210</v>
      </c>
      <c r="C1207" s="40" t="s">
        <v>20</v>
      </c>
      <c r="D1207" s="40" t="s">
        <v>33</v>
      </c>
      <c r="E1207" s="40" t="s">
        <v>14</v>
      </c>
      <c r="F1207" s="40" t="s">
        <v>14</v>
      </c>
      <c r="G1207" s="40">
        <v>92</v>
      </c>
      <c r="H1207" s="41">
        <v>50.209990859223403</v>
      </c>
      <c r="I1207" s="37">
        <f>HOUR(DAta!$H1207)*60+MINUTE(DAta!$H1207)</f>
        <v>302</v>
      </c>
      <c r="J1207" s="40">
        <v>1</v>
      </c>
      <c r="K1207" s="40">
        <v>4</v>
      </c>
      <c r="L1207" s="39">
        <v>43210</v>
      </c>
      <c r="M1207" s="40">
        <v>5</v>
      </c>
    </row>
    <row r="1208" spans="1:13">
      <c r="A1208" s="37" t="s">
        <v>1233</v>
      </c>
      <c r="B1208" s="36">
        <v>43211</v>
      </c>
      <c r="C1208" s="37" t="s">
        <v>16</v>
      </c>
      <c r="D1208" s="37" t="s">
        <v>33</v>
      </c>
      <c r="E1208" s="37" t="s">
        <v>14</v>
      </c>
      <c r="F1208" s="37" t="s">
        <v>14</v>
      </c>
      <c r="G1208" s="37">
        <v>35</v>
      </c>
      <c r="H1208" s="38">
        <v>50.251657525890003</v>
      </c>
      <c r="I1208" s="37">
        <f>HOUR(DAta!$H1208)*60+MINUTE(DAta!$H1208)</f>
        <v>362</v>
      </c>
      <c r="J1208" s="37">
        <v>3</v>
      </c>
      <c r="K1208" s="37">
        <v>4</v>
      </c>
      <c r="L1208" s="36">
        <v>43211</v>
      </c>
      <c r="M1208" s="37">
        <v>5</v>
      </c>
    </row>
    <row r="1209" spans="1:13">
      <c r="A1209" s="40" t="s">
        <v>1234</v>
      </c>
      <c r="B1209" s="39">
        <v>43212</v>
      </c>
      <c r="C1209" s="40" t="s">
        <v>12</v>
      </c>
      <c r="D1209" s="40" t="s">
        <v>30</v>
      </c>
      <c r="E1209" s="40" t="s">
        <v>14</v>
      </c>
      <c r="F1209" s="40" t="s">
        <v>14</v>
      </c>
      <c r="G1209" s="40">
        <v>57</v>
      </c>
      <c r="H1209" s="41">
        <v>50.293324192556703</v>
      </c>
      <c r="I1209" s="37">
        <f>HOUR(DAta!$H1209)*60+MINUTE(DAta!$H1209)</f>
        <v>422</v>
      </c>
      <c r="J1209" s="40">
        <v>5</v>
      </c>
      <c r="K1209" s="40">
        <v>4</v>
      </c>
      <c r="L1209" s="39">
        <v>43212</v>
      </c>
      <c r="M1209" s="40">
        <v>5</v>
      </c>
    </row>
    <row r="1210" spans="1:13">
      <c r="A1210" s="37" t="s">
        <v>1235</v>
      </c>
      <c r="B1210" s="36">
        <v>43213</v>
      </c>
      <c r="C1210" s="37" t="s">
        <v>20</v>
      </c>
      <c r="D1210" s="37" t="s">
        <v>33</v>
      </c>
      <c r="E1210" s="37" t="s">
        <v>18</v>
      </c>
      <c r="F1210" s="37" t="s">
        <v>18</v>
      </c>
      <c r="G1210" s="37" t="s">
        <v>26</v>
      </c>
      <c r="H1210" s="38">
        <v>50.334990859223403</v>
      </c>
      <c r="I1210" s="37">
        <f>HOUR(DAta!$H1210)*60+MINUTE(DAta!$H1210)</f>
        <v>482</v>
      </c>
      <c r="J1210" s="37" t="s">
        <v>26</v>
      </c>
      <c r="K1210" s="37">
        <v>4</v>
      </c>
      <c r="L1210" s="36">
        <v>43213</v>
      </c>
      <c r="M1210" s="37">
        <v>5</v>
      </c>
    </row>
    <row r="1211" spans="1:13">
      <c r="A1211" s="40" t="s">
        <v>1236</v>
      </c>
      <c r="B1211" s="39">
        <v>43214</v>
      </c>
      <c r="C1211" s="40" t="s">
        <v>32</v>
      </c>
      <c r="D1211" s="40" t="s">
        <v>30</v>
      </c>
      <c r="E1211" s="40" t="s">
        <v>14</v>
      </c>
      <c r="F1211" s="40" t="s">
        <v>14</v>
      </c>
      <c r="G1211" s="40">
        <v>15</v>
      </c>
      <c r="H1211" s="41">
        <v>50.376657525890003</v>
      </c>
      <c r="I1211" s="37">
        <f>HOUR(DAta!$H1211)*60+MINUTE(DAta!$H1211)</f>
        <v>542</v>
      </c>
      <c r="J1211" s="40">
        <v>4</v>
      </c>
      <c r="K1211" s="40">
        <v>4</v>
      </c>
      <c r="L1211" s="39">
        <v>43214</v>
      </c>
      <c r="M1211" s="40">
        <v>5</v>
      </c>
    </row>
    <row r="1212" spans="1:13">
      <c r="A1212" s="37" t="s">
        <v>1237</v>
      </c>
      <c r="B1212" s="36">
        <v>43215</v>
      </c>
      <c r="C1212" s="37" t="s">
        <v>16</v>
      </c>
      <c r="D1212" s="37" t="s">
        <v>30</v>
      </c>
      <c r="E1212" s="37" t="s">
        <v>14</v>
      </c>
      <c r="F1212" s="37" t="s">
        <v>18</v>
      </c>
      <c r="G1212" s="37">
        <v>54</v>
      </c>
      <c r="H1212" s="38">
        <v>50.418324192556703</v>
      </c>
      <c r="I1212" s="37">
        <f>HOUR(DAta!$H1212)*60+MINUTE(DAta!$H1212)</f>
        <v>602</v>
      </c>
      <c r="J1212" s="37">
        <v>5</v>
      </c>
      <c r="K1212" s="37">
        <v>4</v>
      </c>
      <c r="L1212" s="36">
        <v>43215</v>
      </c>
      <c r="M1212" s="37">
        <v>5</v>
      </c>
    </row>
    <row r="1213" spans="1:13">
      <c r="A1213" s="40" t="s">
        <v>1238</v>
      </c>
      <c r="B1213" s="39">
        <v>43216</v>
      </c>
      <c r="C1213" s="40" t="s">
        <v>22</v>
      </c>
      <c r="D1213" s="40" t="s">
        <v>24</v>
      </c>
      <c r="E1213" s="40" t="s">
        <v>14</v>
      </c>
      <c r="F1213" s="40" t="s">
        <v>14</v>
      </c>
      <c r="G1213" s="40">
        <v>99</v>
      </c>
      <c r="H1213" s="41">
        <v>50.459990859223403</v>
      </c>
      <c r="I1213" s="37">
        <f>HOUR(DAta!$H1213)*60+MINUTE(DAta!$H1213)</f>
        <v>662</v>
      </c>
      <c r="J1213" s="40">
        <v>1</v>
      </c>
      <c r="K1213" s="40">
        <v>4</v>
      </c>
      <c r="L1213" s="39">
        <v>43216</v>
      </c>
      <c r="M1213" s="40">
        <v>5</v>
      </c>
    </row>
    <row r="1214" spans="1:13">
      <c r="A1214" s="37" t="s">
        <v>1239</v>
      </c>
      <c r="B1214" s="36">
        <v>43217</v>
      </c>
      <c r="C1214" s="37" t="s">
        <v>39</v>
      </c>
      <c r="D1214" s="37" t="s">
        <v>13</v>
      </c>
      <c r="E1214" s="37" t="s">
        <v>18</v>
      </c>
      <c r="F1214" s="37" t="s">
        <v>18</v>
      </c>
      <c r="G1214" s="37" t="s">
        <v>26</v>
      </c>
      <c r="H1214" s="38">
        <v>50.501657525890003</v>
      </c>
      <c r="I1214" s="37">
        <f>HOUR(DAta!$H1214)*60+MINUTE(DAta!$H1214)</f>
        <v>722</v>
      </c>
      <c r="J1214" s="37" t="s">
        <v>26</v>
      </c>
      <c r="K1214" s="37">
        <v>4</v>
      </c>
      <c r="L1214" s="36">
        <v>43217</v>
      </c>
      <c r="M1214" s="37">
        <v>5</v>
      </c>
    </row>
    <row r="1215" spans="1:13">
      <c r="A1215" s="40" t="s">
        <v>1240</v>
      </c>
      <c r="B1215" s="39">
        <v>43218</v>
      </c>
      <c r="C1215" s="40" t="s">
        <v>32</v>
      </c>
      <c r="D1215" s="40" t="s">
        <v>33</v>
      </c>
      <c r="E1215" s="40" t="s">
        <v>18</v>
      </c>
      <c r="F1215" s="40" t="s">
        <v>18</v>
      </c>
      <c r="G1215" s="40" t="s">
        <v>26</v>
      </c>
      <c r="H1215" s="41">
        <v>50.543324192556703</v>
      </c>
      <c r="I1215" s="37">
        <f>HOUR(DAta!$H1215)*60+MINUTE(DAta!$H1215)</f>
        <v>782</v>
      </c>
      <c r="J1215" s="40" t="s">
        <v>26</v>
      </c>
      <c r="K1215" s="40">
        <v>4</v>
      </c>
      <c r="L1215" s="39">
        <v>43218</v>
      </c>
      <c r="M1215" s="40">
        <v>5</v>
      </c>
    </row>
    <row r="1216" spans="1:13">
      <c r="A1216" s="37" t="s">
        <v>1241</v>
      </c>
      <c r="B1216" s="36">
        <v>43219</v>
      </c>
      <c r="C1216" s="37" t="s">
        <v>39</v>
      </c>
      <c r="D1216" s="37" t="s">
        <v>33</v>
      </c>
      <c r="E1216" s="37" t="s">
        <v>18</v>
      </c>
      <c r="F1216" s="37" t="s">
        <v>18</v>
      </c>
      <c r="G1216" s="37" t="s">
        <v>26</v>
      </c>
      <c r="H1216" s="38">
        <v>50.584990859223403</v>
      </c>
      <c r="I1216" s="37">
        <f>HOUR(DAta!$H1216)*60+MINUTE(DAta!$H1216)</f>
        <v>842</v>
      </c>
      <c r="J1216" s="37" t="s">
        <v>26</v>
      </c>
      <c r="K1216" s="37">
        <v>4</v>
      </c>
      <c r="L1216" s="36">
        <v>43219</v>
      </c>
      <c r="M1216" s="37">
        <v>5</v>
      </c>
    </row>
    <row r="1217" spans="1:13">
      <c r="A1217" s="40" t="s">
        <v>1242</v>
      </c>
      <c r="B1217" s="39">
        <v>43220</v>
      </c>
      <c r="C1217" s="40" t="s">
        <v>39</v>
      </c>
      <c r="D1217" s="40" t="s">
        <v>30</v>
      </c>
      <c r="E1217" s="40" t="s">
        <v>18</v>
      </c>
      <c r="F1217" s="40" t="s">
        <v>18</v>
      </c>
      <c r="G1217" s="40" t="s">
        <v>26</v>
      </c>
      <c r="H1217" s="41">
        <v>50.626657525890003</v>
      </c>
      <c r="I1217" s="37">
        <f>HOUR(DAta!$H1217)*60+MINUTE(DAta!$H1217)</f>
        <v>902</v>
      </c>
      <c r="J1217" s="40" t="s">
        <v>26</v>
      </c>
      <c r="K1217" s="40">
        <v>4</v>
      </c>
      <c r="L1217" s="39">
        <v>43220</v>
      </c>
      <c r="M1217" s="40">
        <v>5</v>
      </c>
    </row>
    <row r="1218" spans="1:13">
      <c r="A1218" s="37" t="s">
        <v>1243</v>
      </c>
      <c r="B1218" s="36">
        <v>43221</v>
      </c>
      <c r="C1218" s="37" t="s">
        <v>39</v>
      </c>
      <c r="D1218" s="37" t="s">
        <v>24</v>
      </c>
      <c r="E1218" s="37" t="s">
        <v>18</v>
      </c>
      <c r="F1218" s="37" t="s">
        <v>18</v>
      </c>
      <c r="G1218" s="37" t="s">
        <v>26</v>
      </c>
      <c r="H1218" s="38">
        <v>50.668324192556703</v>
      </c>
      <c r="I1218" s="37">
        <f>HOUR(DAta!$H1218)*60+MINUTE(DAta!$H1218)</f>
        <v>962</v>
      </c>
      <c r="J1218" s="37" t="s">
        <v>26</v>
      </c>
      <c r="K1218" s="37">
        <v>4</v>
      </c>
      <c r="L1218" s="36">
        <v>43221</v>
      </c>
      <c r="M1218" s="37">
        <v>5</v>
      </c>
    </row>
    <row r="1219" spans="1:13">
      <c r="A1219" s="40" t="s">
        <v>1244</v>
      </c>
      <c r="B1219" s="39">
        <v>43222</v>
      </c>
      <c r="C1219" s="40" t="s">
        <v>16</v>
      </c>
      <c r="D1219" s="40" t="s">
        <v>33</v>
      </c>
      <c r="E1219" s="40" t="s">
        <v>14</v>
      </c>
      <c r="F1219" s="40" t="s">
        <v>14</v>
      </c>
      <c r="G1219" s="40">
        <v>78</v>
      </c>
      <c r="H1219" s="41">
        <v>50.709990859223403</v>
      </c>
      <c r="I1219" s="37">
        <f>HOUR(DAta!$H1219)*60+MINUTE(DAta!$H1219)</f>
        <v>1022</v>
      </c>
      <c r="J1219" s="40">
        <v>5</v>
      </c>
      <c r="K1219" s="40">
        <v>4</v>
      </c>
      <c r="L1219" s="39">
        <v>43222</v>
      </c>
      <c r="M1219" s="40">
        <v>5</v>
      </c>
    </row>
    <row r="1220" spans="1:13">
      <c r="A1220" s="37" t="s">
        <v>1245</v>
      </c>
      <c r="B1220" s="36">
        <v>43223</v>
      </c>
      <c r="C1220" s="37" t="s">
        <v>22</v>
      </c>
      <c r="D1220" s="37" t="s">
        <v>30</v>
      </c>
      <c r="E1220" s="37" t="s">
        <v>18</v>
      </c>
      <c r="F1220" s="37" t="s">
        <v>18</v>
      </c>
      <c r="G1220" s="37" t="s">
        <v>26</v>
      </c>
      <c r="H1220" s="38">
        <v>50.751657525890003</v>
      </c>
      <c r="I1220" s="37">
        <f>HOUR(DAta!$H1220)*60+MINUTE(DAta!$H1220)</f>
        <v>1082</v>
      </c>
      <c r="J1220" s="37" t="s">
        <v>26</v>
      </c>
      <c r="K1220" s="37">
        <v>4</v>
      </c>
      <c r="L1220" s="36">
        <v>43223</v>
      </c>
      <c r="M1220" s="37">
        <v>5</v>
      </c>
    </row>
    <row r="1221" spans="1:13">
      <c r="A1221" s="40" t="s">
        <v>1246</v>
      </c>
      <c r="B1221" s="39">
        <v>43224</v>
      </c>
      <c r="C1221" s="40" t="s">
        <v>32</v>
      </c>
      <c r="D1221" s="40" t="s">
        <v>24</v>
      </c>
      <c r="E1221" s="40" t="s">
        <v>14</v>
      </c>
      <c r="F1221" s="40" t="s">
        <v>18</v>
      </c>
      <c r="G1221" s="40">
        <v>35</v>
      </c>
      <c r="H1221" s="41">
        <v>50.793324192556703</v>
      </c>
      <c r="I1221" s="37">
        <f>HOUR(DAta!$H1221)*60+MINUTE(DAta!$H1221)</f>
        <v>1142</v>
      </c>
      <c r="J1221" s="40">
        <v>5</v>
      </c>
      <c r="K1221" s="40">
        <v>4</v>
      </c>
      <c r="L1221" s="39">
        <v>43224</v>
      </c>
      <c r="M1221" s="40">
        <v>5</v>
      </c>
    </row>
    <row r="1222" spans="1:13">
      <c r="A1222" s="37" t="s">
        <v>1247</v>
      </c>
      <c r="B1222" s="36">
        <v>43225</v>
      </c>
      <c r="C1222" s="37" t="s">
        <v>16</v>
      </c>
      <c r="D1222" s="37" t="s">
        <v>13</v>
      </c>
      <c r="E1222" s="37" t="s">
        <v>18</v>
      </c>
      <c r="F1222" s="37" t="s">
        <v>18</v>
      </c>
      <c r="G1222" s="37" t="s">
        <v>26</v>
      </c>
      <c r="H1222" s="38">
        <v>50.834990859223403</v>
      </c>
      <c r="I1222" s="37">
        <f>HOUR(DAta!$H1222)*60+MINUTE(DAta!$H1222)</f>
        <v>1202</v>
      </c>
      <c r="J1222" s="37" t="s">
        <v>26</v>
      </c>
      <c r="K1222" s="37">
        <v>4</v>
      </c>
      <c r="L1222" s="36">
        <v>43225</v>
      </c>
      <c r="M1222" s="37">
        <v>5</v>
      </c>
    </row>
    <row r="1223" spans="1:13">
      <c r="A1223" s="40" t="s">
        <v>1248</v>
      </c>
      <c r="B1223" s="39">
        <v>43226</v>
      </c>
      <c r="C1223" s="40" t="s">
        <v>20</v>
      </c>
      <c r="D1223" s="40" t="s">
        <v>13</v>
      </c>
      <c r="E1223" s="40" t="s">
        <v>14</v>
      </c>
      <c r="F1223" s="40" t="s">
        <v>14</v>
      </c>
      <c r="G1223" s="40">
        <v>33</v>
      </c>
      <c r="H1223" s="41">
        <v>50.876657525890003</v>
      </c>
      <c r="I1223" s="37">
        <f>HOUR(DAta!$H1223)*60+MINUTE(DAta!$H1223)</f>
        <v>1262</v>
      </c>
      <c r="J1223" s="40">
        <v>5</v>
      </c>
      <c r="K1223" s="40">
        <v>4</v>
      </c>
      <c r="L1223" s="39">
        <v>43226</v>
      </c>
      <c r="M1223" s="40">
        <v>5</v>
      </c>
    </row>
    <row r="1224" spans="1:13">
      <c r="A1224" s="37" t="s">
        <v>1249</v>
      </c>
      <c r="B1224" s="36">
        <v>43227</v>
      </c>
      <c r="C1224" s="37" t="s">
        <v>22</v>
      </c>
      <c r="D1224" s="37" t="s">
        <v>33</v>
      </c>
      <c r="E1224" s="37" t="s">
        <v>14</v>
      </c>
      <c r="F1224" s="37" t="s">
        <v>14</v>
      </c>
      <c r="G1224" s="37">
        <v>72</v>
      </c>
      <c r="H1224" s="38">
        <v>50.918324192556703</v>
      </c>
      <c r="I1224" s="37">
        <f>HOUR(DAta!$H1224)*60+MINUTE(DAta!$H1224)</f>
        <v>1322</v>
      </c>
      <c r="J1224" s="37">
        <v>5</v>
      </c>
      <c r="K1224" s="37">
        <v>4</v>
      </c>
      <c r="L1224" s="36">
        <v>43227</v>
      </c>
      <c r="M1224" s="37">
        <v>5</v>
      </c>
    </row>
    <row r="1225" spans="1:13">
      <c r="A1225" s="40" t="s">
        <v>1250</v>
      </c>
      <c r="B1225" s="39">
        <v>43228</v>
      </c>
      <c r="C1225" s="40" t="s">
        <v>35</v>
      </c>
      <c r="D1225" s="40" t="s">
        <v>17</v>
      </c>
      <c r="E1225" s="40" t="s">
        <v>14</v>
      </c>
      <c r="F1225" s="40" t="s">
        <v>18</v>
      </c>
      <c r="G1225" s="40">
        <v>82</v>
      </c>
      <c r="H1225" s="41">
        <v>50.959990859223403</v>
      </c>
      <c r="I1225" s="37">
        <f>HOUR(DAta!$H1225)*60+MINUTE(DAta!$H1225)</f>
        <v>1382</v>
      </c>
      <c r="J1225" s="40">
        <v>1</v>
      </c>
      <c r="K1225" s="40">
        <v>4</v>
      </c>
      <c r="L1225" s="39">
        <v>43228</v>
      </c>
      <c r="M1225" s="40">
        <v>5</v>
      </c>
    </row>
    <row r="1226" spans="1:13">
      <c r="A1226" s="37" t="s">
        <v>1251</v>
      </c>
      <c r="B1226" s="36">
        <v>43229</v>
      </c>
      <c r="C1226" s="37" t="s">
        <v>22</v>
      </c>
      <c r="D1226" s="37" t="s">
        <v>30</v>
      </c>
      <c r="E1226" s="37" t="s">
        <v>18</v>
      </c>
      <c r="F1226" s="37" t="s">
        <v>18</v>
      </c>
      <c r="G1226" s="37" t="s">
        <v>26</v>
      </c>
      <c r="H1226" s="38">
        <v>51.001657525890003</v>
      </c>
      <c r="I1226" s="37">
        <f>HOUR(DAta!$H1226)*60+MINUTE(DAta!$H1226)</f>
        <v>2</v>
      </c>
      <c r="J1226" s="37" t="s">
        <v>26</v>
      </c>
      <c r="K1226" s="37">
        <v>4</v>
      </c>
      <c r="L1226" s="36">
        <v>43229</v>
      </c>
      <c r="M1226" s="37">
        <v>5</v>
      </c>
    </row>
    <row r="1227" spans="1:13">
      <c r="A1227" s="40" t="s">
        <v>1252</v>
      </c>
      <c r="B1227" s="39">
        <v>43230</v>
      </c>
      <c r="C1227" s="40" t="s">
        <v>22</v>
      </c>
      <c r="D1227" s="40" t="s">
        <v>24</v>
      </c>
      <c r="E1227" s="40" t="s">
        <v>14</v>
      </c>
      <c r="F1227" s="40" t="s">
        <v>14</v>
      </c>
      <c r="G1227" s="40">
        <v>115</v>
      </c>
      <c r="H1227" s="41">
        <v>51.043324192556703</v>
      </c>
      <c r="I1227" s="37">
        <f>HOUR(DAta!$H1227)*60+MINUTE(DAta!$H1227)</f>
        <v>62</v>
      </c>
      <c r="J1227" s="40">
        <v>5</v>
      </c>
      <c r="K1227" s="40">
        <v>4</v>
      </c>
      <c r="L1227" s="39">
        <v>43230</v>
      </c>
      <c r="M1227" s="40">
        <v>5</v>
      </c>
    </row>
    <row r="1228" spans="1:13">
      <c r="A1228" s="37" t="s">
        <v>1253</v>
      </c>
      <c r="B1228" s="36">
        <v>43231</v>
      </c>
      <c r="C1228" s="37" t="s">
        <v>12</v>
      </c>
      <c r="D1228" s="37" t="s">
        <v>33</v>
      </c>
      <c r="E1228" s="37" t="s">
        <v>14</v>
      </c>
      <c r="F1228" s="37" t="s">
        <v>14</v>
      </c>
      <c r="G1228" s="37">
        <v>64</v>
      </c>
      <c r="H1228" s="38">
        <v>51.084990859223403</v>
      </c>
      <c r="I1228" s="37">
        <f>HOUR(DAta!$H1228)*60+MINUTE(DAta!$H1228)</f>
        <v>122</v>
      </c>
      <c r="J1228" s="37">
        <v>3</v>
      </c>
      <c r="K1228" s="37">
        <v>4</v>
      </c>
      <c r="L1228" s="36">
        <v>43231</v>
      </c>
      <c r="M1228" s="37">
        <v>5</v>
      </c>
    </row>
    <row r="1229" spans="1:13">
      <c r="A1229" s="40" t="s">
        <v>1254</v>
      </c>
      <c r="B1229" s="39">
        <v>43232</v>
      </c>
      <c r="C1229" s="40" t="s">
        <v>39</v>
      </c>
      <c r="D1229" s="40" t="s">
        <v>17</v>
      </c>
      <c r="E1229" s="40" t="s">
        <v>18</v>
      </c>
      <c r="F1229" s="40" t="s">
        <v>18</v>
      </c>
      <c r="G1229" s="40" t="s">
        <v>26</v>
      </c>
      <c r="H1229" s="41">
        <v>51.126657525890003</v>
      </c>
      <c r="I1229" s="37">
        <f>HOUR(DAta!$H1229)*60+MINUTE(DAta!$H1229)</f>
        <v>182</v>
      </c>
      <c r="J1229" s="40" t="s">
        <v>26</v>
      </c>
      <c r="K1229" s="40">
        <v>4</v>
      </c>
      <c r="L1229" s="39">
        <v>43232</v>
      </c>
      <c r="M1229" s="40">
        <v>5</v>
      </c>
    </row>
    <row r="1230" spans="1:13">
      <c r="A1230" s="37" t="s">
        <v>1255</v>
      </c>
      <c r="B1230" s="36">
        <v>43233</v>
      </c>
      <c r="C1230" s="37" t="s">
        <v>32</v>
      </c>
      <c r="D1230" s="37" t="s">
        <v>24</v>
      </c>
      <c r="E1230" s="37" t="s">
        <v>14</v>
      </c>
      <c r="F1230" s="37" t="s">
        <v>14</v>
      </c>
      <c r="G1230" s="37">
        <v>71</v>
      </c>
      <c r="H1230" s="38">
        <v>51.168324192556703</v>
      </c>
      <c r="I1230" s="37">
        <f>HOUR(DAta!$H1230)*60+MINUTE(DAta!$H1230)</f>
        <v>242</v>
      </c>
      <c r="J1230" s="37">
        <v>2</v>
      </c>
      <c r="K1230" s="37">
        <v>4</v>
      </c>
      <c r="L1230" s="36">
        <v>43233</v>
      </c>
      <c r="M1230" s="37">
        <v>5</v>
      </c>
    </row>
    <row r="1231" spans="1:13">
      <c r="A1231" s="40" t="s">
        <v>1256</v>
      </c>
      <c r="B1231" s="39">
        <v>43234</v>
      </c>
      <c r="C1231" s="40" t="s">
        <v>16</v>
      </c>
      <c r="D1231" s="40" t="s">
        <v>33</v>
      </c>
      <c r="E1231" s="40" t="s">
        <v>14</v>
      </c>
      <c r="F1231" s="40" t="s">
        <v>18</v>
      </c>
      <c r="G1231" s="40">
        <v>50</v>
      </c>
      <c r="H1231" s="41">
        <v>51.209990859223403</v>
      </c>
      <c r="I1231" s="37">
        <f>HOUR(DAta!$H1231)*60+MINUTE(DAta!$H1231)</f>
        <v>302</v>
      </c>
      <c r="J1231" s="40">
        <v>3</v>
      </c>
      <c r="K1231" s="40">
        <v>4</v>
      </c>
      <c r="L1231" s="39">
        <v>43234</v>
      </c>
      <c r="M1231" s="40">
        <v>5</v>
      </c>
    </row>
    <row r="1232" spans="1:13">
      <c r="A1232" s="37" t="s">
        <v>1257</v>
      </c>
      <c r="B1232" s="36">
        <v>43235</v>
      </c>
      <c r="C1232" s="37" t="s">
        <v>22</v>
      </c>
      <c r="D1232" s="37" t="s">
        <v>33</v>
      </c>
      <c r="E1232" s="37" t="s">
        <v>14</v>
      </c>
      <c r="F1232" s="37" t="s">
        <v>14</v>
      </c>
      <c r="G1232" s="37">
        <v>116</v>
      </c>
      <c r="H1232" s="38">
        <v>51.251657525890003</v>
      </c>
      <c r="I1232" s="37">
        <f>HOUR(DAta!$H1232)*60+MINUTE(DAta!$H1232)</f>
        <v>362</v>
      </c>
      <c r="J1232" s="37">
        <v>2</v>
      </c>
      <c r="K1232" s="37">
        <v>4</v>
      </c>
      <c r="L1232" s="36">
        <v>43235</v>
      </c>
      <c r="M1232" s="37">
        <v>6</v>
      </c>
    </row>
    <row r="1233" spans="1:13">
      <c r="A1233" s="40" t="s">
        <v>1258</v>
      </c>
      <c r="B1233" s="39">
        <v>43236</v>
      </c>
      <c r="C1233" s="40" t="s">
        <v>39</v>
      </c>
      <c r="D1233" s="40" t="s">
        <v>30</v>
      </c>
      <c r="E1233" s="40" t="s">
        <v>14</v>
      </c>
      <c r="F1233" s="40" t="s">
        <v>14</v>
      </c>
      <c r="G1233" s="40">
        <v>52</v>
      </c>
      <c r="H1233" s="41">
        <v>51.293324192556703</v>
      </c>
      <c r="I1233" s="37">
        <f>HOUR(DAta!$H1233)*60+MINUTE(DAta!$H1233)</f>
        <v>422</v>
      </c>
      <c r="J1233" s="40">
        <v>5</v>
      </c>
      <c r="K1233" s="40">
        <v>4</v>
      </c>
      <c r="L1233" s="39">
        <v>43236</v>
      </c>
      <c r="M1233" s="40">
        <v>6</v>
      </c>
    </row>
    <row r="1234" spans="1:13">
      <c r="A1234" s="37" t="s">
        <v>1259</v>
      </c>
      <c r="B1234" s="36">
        <v>43237</v>
      </c>
      <c r="C1234" s="37" t="s">
        <v>22</v>
      </c>
      <c r="D1234" s="37" t="s">
        <v>17</v>
      </c>
      <c r="E1234" s="37" t="s">
        <v>14</v>
      </c>
      <c r="F1234" s="37" t="s">
        <v>14</v>
      </c>
      <c r="G1234" s="37">
        <v>112</v>
      </c>
      <c r="H1234" s="38">
        <v>51.334990859223403</v>
      </c>
      <c r="I1234" s="37">
        <f>HOUR(DAta!$H1234)*60+MINUTE(DAta!$H1234)</f>
        <v>482</v>
      </c>
      <c r="J1234" s="37">
        <v>5</v>
      </c>
      <c r="K1234" s="37">
        <v>4</v>
      </c>
      <c r="L1234" s="36">
        <v>43237</v>
      </c>
      <c r="M1234" s="37">
        <v>6</v>
      </c>
    </row>
    <row r="1235" spans="1:13">
      <c r="A1235" s="40" t="s">
        <v>1260</v>
      </c>
      <c r="B1235" s="39">
        <v>43238</v>
      </c>
      <c r="C1235" s="40" t="s">
        <v>20</v>
      </c>
      <c r="D1235" s="40" t="s">
        <v>30</v>
      </c>
      <c r="E1235" s="40" t="s">
        <v>14</v>
      </c>
      <c r="F1235" s="40" t="s">
        <v>14</v>
      </c>
      <c r="G1235" s="40">
        <v>116</v>
      </c>
      <c r="H1235" s="41">
        <v>51.376657525890003</v>
      </c>
      <c r="I1235" s="37">
        <f>HOUR(DAta!$H1235)*60+MINUTE(DAta!$H1235)</f>
        <v>542</v>
      </c>
      <c r="J1235" s="40">
        <v>3</v>
      </c>
      <c r="K1235" s="40">
        <v>4</v>
      </c>
      <c r="L1235" s="39">
        <v>43238</v>
      </c>
      <c r="M1235" s="40">
        <v>6</v>
      </c>
    </row>
    <row r="1236" spans="1:13">
      <c r="A1236" s="37" t="s">
        <v>1261</v>
      </c>
      <c r="B1236" s="36">
        <v>43239</v>
      </c>
      <c r="C1236" s="37" t="s">
        <v>16</v>
      </c>
      <c r="D1236" s="37" t="s">
        <v>24</v>
      </c>
      <c r="E1236" s="37" t="s">
        <v>14</v>
      </c>
      <c r="F1236" s="37" t="s">
        <v>18</v>
      </c>
      <c r="G1236" s="37">
        <v>112</v>
      </c>
      <c r="H1236" s="38">
        <v>51.418324192556703</v>
      </c>
      <c r="I1236" s="37">
        <f>HOUR(DAta!$H1236)*60+MINUTE(DAta!$H1236)</f>
        <v>602</v>
      </c>
      <c r="J1236" s="37">
        <v>2</v>
      </c>
      <c r="K1236" s="37">
        <v>4</v>
      </c>
      <c r="L1236" s="36">
        <v>43239</v>
      </c>
      <c r="M1236" s="37">
        <v>6</v>
      </c>
    </row>
    <row r="1237" spans="1:13">
      <c r="A1237" s="40" t="s">
        <v>1262</v>
      </c>
      <c r="B1237" s="39">
        <v>43240</v>
      </c>
      <c r="C1237" s="40" t="s">
        <v>48</v>
      </c>
      <c r="D1237" s="40" t="s">
        <v>33</v>
      </c>
      <c r="E1237" s="40" t="s">
        <v>14</v>
      </c>
      <c r="F1237" s="40" t="s">
        <v>14</v>
      </c>
      <c r="G1237" s="40">
        <v>53</v>
      </c>
      <c r="H1237" s="41">
        <v>51.459990859223403</v>
      </c>
      <c r="I1237" s="37">
        <f>HOUR(DAta!$H1237)*60+MINUTE(DAta!$H1237)</f>
        <v>662</v>
      </c>
      <c r="J1237" s="40">
        <v>4</v>
      </c>
      <c r="K1237" s="40">
        <v>4</v>
      </c>
      <c r="L1237" s="39">
        <v>43240</v>
      </c>
      <c r="M1237" s="40">
        <v>6</v>
      </c>
    </row>
    <row r="1238" spans="1:13">
      <c r="A1238" s="37" t="s">
        <v>1263</v>
      </c>
      <c r="B1238" s="36">
        <v>43241</v>
      </c>
      <c r="C1238" s="37" t="s">
        <v>12</v>
      </c>
      <c r="D1238" s="37" t="s">
        <v>30</v>
      </c>
      <c r="E1238" s="37" t="s">
        <v>14</v>
      </c>
      <c r="F1238" s="37" t="s">
        <v>14</v>
      </c>
      <c r="G1238" s="37">
        <v>12</v>
      </c>
      <c r="H1238" s="38">
        <v>51.501657525890003</v>
      </c>
      <c r="I1238" s="37">
        <f>HOUR(DAta!$H1238)*60+MINUTE(DAta!$H1238)</f>
        <v>722</v>
      </c>
      <c r="J1238" s="37">
        <v>3</v>
      </c>
      <c r="K1238" s="37">
        <v>4</v>
      </c>
      <c r="L1238" s="36">
        <v>43241</v>
      </c>
      <c r="M1238" s="37">
        <v>6</v>
      </c>
    </row>
    <row r="1239" spans="1:13">
      <c r="A1239" s="40" t="s">
        <v>1264</v>
      </c>
      <c r="B1239" s="39">
        <v>43242</v>
      </c>
      <c r="C1239" s="40" t="s">
        <v>35</v>
      </c>
      <c r="D1239" s="40" t="s">
        <v>17</v>
      </c>
      <c r="E1239" s="40" t="s">
        <v>14</v>
      </c>
      <c r="F1239" s="40" t="s">
        <v>18</v>
      </c>
      <c r="G1239" s="40">
        <v>120</v>
      </c>
      <c r="H1239" s="41">
        <v>51.543324192556703</v>
      </c>
      <c r="I1239" s="37">
        <f>HOUR(DAta!$H1239)*60+MINUTE(DAta!$H1239)</f>
        <v>782</v>
      </c>
      <c r="J1239" s="40">
        <v>4</v>
      </c>
      <c r="K1239" s="40">
        <v>4</v>
      </c>
      <c r="L1239" s="39">
        <v>43242</v>
      </c>
      <c r="M1239" s="40">
        <v>6</v>
      </c>
    </row>
    <row r="1240" spans="1:13">
      <c r="A1240" s="37" t="s">
        <v>1265</v>
      </c>
      <c r="B1240" s="36">
        <v>43243</v>
      </c>
      <c r="C1240" s="37" t="s">
        <v>12</v>
      </c>
      <c r="D1240" s="37" t="s">
        <v>30</v>
      </c>
      <c r="E1240" s="37" t="s">
        <v>18</v>
      </c>
      <c r="F1240" s="37" t="s">
        <v>18</v>
      </c>
      <c r="G1240" s="37" t="s">
        <v>26</v>
      </c>
      <c r="H1240" s="38">
        <v>51.584990859223403</v>
      </c>
      <c r="I1240" s="37">
        <f>HOUR(DAta!$H1240)*60+MINUTE(DAta!$H1240)</f>
        <v>842</v>
      </c>
      <c r="J1240" s="37" t="s">
        <v>26</v>
      </c>
      <c r="K1240" s="37">
        <v>4</v>
      </c>
      <c r="L1240" s="36">
        <v>43243</v>
      </c>
      <c r="M1240" s="37">
        <v>6</v>
      </c>
    </row>
    <row r="1241" spans="1:13">
      <c r="A1241" s="40" t="s">
        <v>1266</v>
      </c>
      <c r="B1241" s="39">
        <v>43244</v>
      </c>
      <c r="C1241" s="40" t="s">
        <v>48</v>
      </c>
      <c r="D1241" s="40" t="s">
        <v>17</v>
      </c>
      <c r="E1241" s="40" t="s">
        <v>14</v>
      </c>
      <c r="F1241" s="40" t="s">
        <v>14</v>
      </c>
      <c r="G1241" s="40">
        <v>118</v>
      </c>
      <c r="H1241" s="41">
        <v>51.626657525890003</v>
      </c>
      <c r="I1241" s="37">
        <f>HOUR(DAta!$H1241)*60+MINUTE(DAta!$H1241)</f>
        <v>902</v>
      </c>
      <c r="J1241" s="40">
        <v>4</v>
      </c>
      <c r="K1241" s="40">
        <v>4</v>
      </c>
      <c r="L1241" s="39">
        <v>43244</v>
      </c>
      <c r="M1241" s="40">
        <v>6</v>
      </c>
    </row>
    <row r="1242" spans="1:13">
      <c r="A1242" s="37" t="s">
        <v>1267</v>
      </c>
      <c r="B1242" s="36">
        <v>43245</v>
      </c>
      <c r="C1242" s="37" t="s">
        <v>32</v>
      </c>
      <c r="D1242" s="37" t="s">
        <v>13</v>
      </c>
      <c r="E1242" s="37" t="s">
        <v>14</v>
      </c>
      <c r="F1242" s="37" t="s">
        <v>14</v>
      </c>
      <c r="G1242" s="37">
        <v>121</v>
      </c>
      <c r="H1242" s="38">
        <v>51.668324192556703</v>
      </c>
      <c r="I1242" s="37">
        <f>HOUR(DAta!$H1242)*60+MINUTE(DAta!$H1242)</f>
        <v>962</v>
      </c>
      <c r="J1242" s="37">
        <v>2</v>
      </c>
      <c r="K1242" s="37">
        <v>4</v>
      </c>
      <c r="L1242" s="36">
        <v>43245</v>
      </c>
      <c r="M1242" s="37">
        <v>6</v>
      </c>
    </row>
    <row r="1243" spans="1:13">
      <c r="A1243" s="40" t="s">
        <v>1268</v>
      </c>
      <c r="B1243" s="39">
        <v>43246</v>
      </c>
      <c r="C1243" s="40" t="s">
        <v>39</v>
      </c>
      <c r="D1243" s="40" t="s">
        <v>33</v>
      </c>
      <c r="E1243" s="40" t="s">
        <v>14</v>
      </c>
      <c r="F1243" s="40" t="s">
        <v>14</v>
      </c>
      <c r="G1243" s="40">
        <v>83</v>
      </c>
      <c r="H1243" s="41">
        <v>51.709990859223403</v>
      </c>
      <c r="I1243" s="37">
        <f>HOUR(DAta!$H1243)*60+MINUTE(DAta!$H1243)</f>
        <v>1022</v>
      </c>
      <c r="J1243" s="40">
        <v>5</v>
      </c>
      <c r="K1243" s="40">
        <v>4</v>
      </c>
      <c r="L1243" s="39">
        <v>43246</v>
      </c>
      <c r="M1243" s="40">
        <v>6</v>
      </c>
    </row>
    <row r="1244" spans="1:13">
      <c r="A1244" s="37" t="s">
        <v>1269</v>
      </c>
      <c r="B1244" s="36">
        <v>43247</v>
      </c>
      <c r="C1244" s="37" t="s">
        <v>35</v>
      </c>
      <c r="D1244" s="37" t="s">
        <v>33</v>
      </c>
      <c r="E1244" s="37" t="s">
        <v>14</v>
      </c>
      <c r="F1244" s="37" t="s">
        <v>14</v>
      </c>
      <c r="G1244" s="37">
        <v>84</v>
      </c>
      <c r="H1244" s="38">
        <v>51.751657525890003</v>
      </c>
      <c r="I1244" s="37">
        <f>HOUR(DAta!$H1244)*60+MINUTE(DAta!$H1244)</f>
        <v>1082</v>
      </c>
      <c r="J1244" s="37">
        <v>5</v>
      </c>
      <c r="K1244" s="37">
        <v>4</v>
      </c>
      <c r="L1244" s="36">
        <v>43247</v>
      </c>
      <c r="M1244" s="37">
        <v>6</v>
      </c>
    </row>
    <row r="1245" spans="1:13">
      <c r="A1245" s="40" t="s">
        <v>1270</v>
      </c>
      <c r="B1245" s="39">
        <v>43248</v>
      </c>
      <c r="C1245" s="40" t="s">
        <v>16</v>
      </c>
      <c r="D1245" s="40" t="s">
        <v>24</v>
      </c>
      <c r="E1245" s="40" t="s">
        <v>14</v>
      </c>
      <c r="F1245" s="40" t="s">
        <v>18</v>
      </c>
      <c r="G1245" s="40">
        <v>63</v>
      </c>
      <c r="H1245" s="41">
        <v>51.793324192556703</v>
      </c>
      <c r="I1245" s="37">
        <f>HOUR(DAta!$H1245)*60+MINUTE(DAta!$H1245)</f>
        <v>1142</v>
      </c>
      <c r="J1245" s="40">
        <v>4</v>
      </c>
      <c r="K1245" s="40">
        <v>4</v>
      </c>
      <c r="L1245" s="39">
        <v>43248</v>
      </c>
      <c r="M1245" s="40">
        <v>6</v>
      </c>
    </row>
    <row r="1246" spans="1:13">
      <c r="A1246" s="37" t="s">
        <v>1271</v>
      </c>
      <c r="B1246" s="36">
        <v>43249</v>
      </c>
      <c r="C1246" s="37" t="s">
        <v>32</v>
      </c>
      <c r="D1246" s="37" t="s">
        <v>17</v>
      </c>
      <c r="E1246" s="37" t="s">
        <v>14</v>
      </c>
      <c r="F1246" s="37" t="s">
        <v>14</v>
      </c>
      <c r="G1246" s="37">
        <v>33</v>
      </c>
      <c r="H1246" s="38">
        <v>51.834990859223403</v>
      </c>
      <c r="I1246" s="37">
        <f>HOUR(DAta!$H1246)*60+MINUTE(DAta!$H1246)</f>
        <v>1202</v>
      </c>
      <c r="J1246" s="37">
        <v>3</v>
      </c>
      <c r="K1246" s="37">
        <v>4</v>
      </c>
      <c r="L1246" s="36">
        <v>43249</v>
      </c>
      <c r="M1246" s="37">
        <v>6</v>
      </c>
    </row>
    <row r="1247" spans="1:13">
      <c r="A1247" s="40" t="s">
        <v>1272</v>
      </c>
      <c r="B1247" s="39">
        <v>43250</v>
      </c>
      <c r="C1247" s="40" t="s">
        <v>48</v>
      </c>
      <c r="D1247" s="40" t="s">
        <v>13</v>
      </c>
      <c r="E1247" s="40" t="s">
        <v>18</v>
      </c>
      <c r="F1247" s="40" t="s">
        <v>18</v>
      </c>
      <c r="G1247" s="40" t="s">
        <v>26</v>
      </c>
      <c r="H1247" s="41">
        <v>51.876657525890003</v>
      </c>
      <c r="I1247" s="37">
        <f>HOUR(DAta!$H1247)*60+MINUTE(DAta!$H1247)</f>
        <v>1262</v>
      </c>
      <c r="J1247" s="40" t="s">
        <v>26</v>
      </c>
      <c r="K1247" s="40">
        <v>4</v>
      </c>
      <c r="L1247" s="39">
        <v>43250</v>
      </c>
      <c r="M1247" s="40">
        <v>6</v>
      </c>
    </row>
    <row r="1248" spans="1:13">
      <c r="A1248" s="37" t="s">
        <v>1273</v>
      </c>
      <c r="B1248" s="36">
        <v>43251</v>
      </c>
      <c r="C1248" s="37" t="s">
        <v>22</v>
      </c>
      <c r="D1248" s="37" t="s">
        <v>30</v>
      </c>
      <c r="E1248" s="37" t="s">
        <v>14</v>
      </c>
      <c r="F1248" s="37" t="s">
        <v>18</v>
      </c>
      <c r="G1248" s="37">
        <v>10</v>
      </c>
      <c r="H1248" s="38">
        <v>51.918324192556703</v>
      </c>
      <c r="I1248" s="37">
        <f>HOUR(DAta!$H1248)*60+MINUTE(DAta!$H1248)</f>
        <v>1322</v>
      </c>
      <c r="J1248" s="37">
        <v>5</v>
      </c>
      <c r="K1248" s="37">
        <v>4</v>
      </c>
      <c r="L1248" s="36">
        <v>43251</v>
      </c>
      <c r="M1248" s="37">
        <v>6</v>
      </c>
    </row>
    <row r="1249" spans="1:13">
      <c r="A1249" s="40" t="s">
        <v>1274</v>
      </c>
      <c r="B1249" s="39">
        <v>43252</v>
      </c>
      <c r="C1249" s="40" t="s">
        <v>35</v>
      </c>
      <c r="D1249" s="40" t="s">
        <v>30</v>
      </c>
      <c r="E1249" s="40" t="s">
        <v>14</v>
      </c>
      <c r="F1249" s="40" t="s">
        <v>14</v>
      </c>
      <c r="G1249" s="40">
        <v>100</v>
      </c>
      <c r="H1249" s="41">
        <v>51.959990859223403</v>
      </c>
      <c r="I1249" s="37">
        <f>HOUR(DAta!$H1249)*60+MINUTE(DAta!$H1249)</f>
        <v>1382</v>
      </c>
      <c r="J1249" s="40">
        <v>5</v>
      </c>
      <c r="K1249" s="40">
        <v>4</v>
      </c>
      <c r="L1249" s="39">
        <v>43252</v>
      </c>
      <c r="M1249" s="40">
        <v>6</v>
      </c>
    </row>
    <row r="1250" spans="1:13">
      <c r="A1250" s="37" t="s">
        <v>1275</v>
      </c>
      <c r="B1250" s="36">
        <v>43253</v>
      </c>
      <c r="C1250" s="37" t="s">
        <v>12</v>
      </c>
      <c r="D1250" s="37" t="s">
        <v>13</v>
      </c>
      <c r="E1250" s="37" t="s">
        <v>14</v>
      </c>
      <c r="F1250" s="37" t="s">
        <v>14</v>
      </c>
      <c r="G1250" s="37">
        <v>110</v>
      </c>
      <c r="H1250" s="38">
        <v>52.001657525890003</v>
      </c>
      <c r="I1250" s="37">
        <f>HOUR(DAta!$H1250)*60+MINUTE(DAta!$H1250)</f>
        <v>2</v>
      </c>
      <c r="J1250" s="37">
        <v>5</v>
      </c>
      <c r="K1250" s="37">
        <v>4</v>
      </c>
      <c r="L1250" s="36">
        <v>43253</v>
      </c>
      <c r="M1250" s="37">
        <v>6</v>
      </c>
    </row>
    <row r="1251" spans="1:13">
      <c r="A1251" s="40" t="s">
        <v>1276</v>
      </c>
      <c r="B1251" s="39">
        <v>43254</v>
      </c>
      <c r="C1251" s="40" t="s">
        <v>20</v>
      </c>
      <c r="D1251" s="40" t="s">
        <v>24</v>
      </c>
      <c r="E1251" s="40" t="s">
        <v>14</v>
      </c>
      <c r="F1251" s="40" t="s">
        <v>14</v>
      </c>
      <c r="G1251" s="40">
        <v>28</v>
      </c>
      <c r="H1251" s="41">
        <v>52.043324192556703</v>
      </c>
      <c r="I1251" s="37">
        <f>HOUR(DAta!$H1251)*60+MINUTE(DAta!$H1251)</f>
        <v>62</v>
      </c>
      <c r="J1251" s="40">
        <v>2</v>
      </c>
      <c r="K1251" s="40">
        <v>4</v>
      </c>
      <c r="L1251" s="39">
        <v>43254</v>
      </c>
      <c r="M1251" s="40">
        <v>6</v>
      </c>
    </row>
    <row r="1252" spans="1:13">
      <c r="A1252" s="37" t="s">
        <v>1277</v>
      </c>
      <c r="B1252" s="36">
        <v>43255</v>
      </c>
      <c r="C1252" s="37" t="s">
        <v>35</v>
      </c>
      <c r="D1252" s="37" t="s">
        <v>30</v>
      </c>
      <c r="E1252" s="37" t="s">
        <v>14</v>
      </c>
      <c r="F1252" s="37" t="s">
        <v>14</v>
      </c>
      <c r="G1252" s="37">
        <v>74</v>
      </c>
      <c r="H1252" s="38">
        <v>52.084990859223403</v>
      </c>
      <c r="I1252" s="37">
        <f>HOUR(DAta!$H1252)*60+MINUTE(DAta!$H1252)</f>
        <v>122</v>
      </c>
      <c r="J1252" s="37">
        <v>3</v>
      </c>
      <c r="K1252" s="37">
        <v>4</v>
      </c>
      <c r="L1252" s="36">
        <v>43255</v>
      </c>
      <c r="M1252" s="37">
        <v>6</v>
      </c>
    </row>
    <row r="1253" spans="1:13">
      <c r="A1253" s="40" t="s">
        <v>1278</v>
      </c>
      <c r="B1253" s="39">
        <v>43256</v>
      </c>
      <c r="C1253" s="40" t="s">
        <v>32</v>
      </c>
      <c r="D1253" s="40" t="s">
        <v>30</v>
      </c>
      <c r="E1253" s="40" t="s">
        <v>14</v>
      </c>
      <c r="F1253" s="40" t="s">
        <v>14</v>
      </c>
      <c r="G1253" s="40">
        <v>18</v>
      </c>
      <c r="H1253" s="41">
        <v>52.126657525890003</v>
      </c>
      <c r="I1253" s="37">
        <f>HOUR(DAta!$H1253)*60+MINUTE(DAta!$H1253)</f>
        <v>182</v>
      </c>
      <c r="J1253" s="40">
        <v>3</v>
      </c>
      <c r="K1253" s="40">
        <v>4</v>
      </c>
      <c r="L1253" s="39">
        <v>43256</v>
      </c>
      <c r="M1253" s="40">
        <v>6</v>
      </c>
    </row>
    <row r="1254" spans="1:13">
      <c r="A1254" s="37" t="s">
        <v>1279</v>
      </c>
      <c r="B1254" s="36">
        <v>43257</v>
      </c>
      <c r="C1254" s="37" t="s">
        <v>16</v>
      </c>
      <c r="D1254" s="37" t="s">
        <v>33</v>
      </c>
      <c r="E1254" s="37" t="s">
        <v>14</v>
      </c>
      <c r="F1254" s="37" t="s">
        <v>14</v>
      </c>
      <c r="G1254" s="37">
        <v>22</v>
      </c>
      <c r="H1254" s="38">
        <v>52.168324192556703</v>
      </c>
      <c r="I1254" s="37">
        <f>HOUR(DAta!$H1254)*60+MINUTE(DAta!$H1254)</f>
        <v>242</v>
      </c>
      <c r="J1254" s="37">
        <v>3</v>
      </c>
      <c r="K1254" s="37">
        <v>4</v>
      </c>
      <c r="L1254" s="36">
        <v>43257</v>
      </c>
      <c r="M1254" s="37">
        <v>6</v>
      </c>
    </row>
    <row r="1255" spans="1:13">
      <c r="A1255" s="40" t="s">
        <v>1280</v>
      </c>
      <c r="B1255" s="39">
        <v>43258</v>
      </c>
      <c r="C1255" s="40" t="s">
        <v>12</v>
      </c>
      <c r="D1255" s="40" t="s">
        <v>33</v>
      </c>
      <c r="E1255" s="40" t="s">
        <v>18</v>
      </c>
      <c r="F1255" s="40" t="s">
        <v>18</v>
      </c>
      <c r="G1255" s="40" t="s">
        <v>26</v>
      </c>
      <c r="H1255" s="41">
        <v>52.209990859223403</v>
      </c>
      <c r="I1255" s="37">
        <f>HOUR(DAta!$H1255)*60+MINUTE(DAta!$H1255)</f>
        <v>302</v>
      </c>
      <c r="J1255" s="40" t="s">
        <v>26</v>
      </c>
      <c r="K1255" s="40">
        <v>4</v>
      </c>
      <c r="L1255" s="39">
        <v>43258</v>
      </c>
      <c r="M1255" s="40">
        <v>6</v>
      </c>
    </row>
    <row r="1256" spans="1:13">
      <c r="A1256" s="37" t="s">
        <v>1281</v>
      </c>
      <c r="B1256" s="36">
        <v>43259</v>
      </c>
      <c r="C1256" s="37" t="s">
        <v>39</v>
      </c>
      <c r="D1256" s="37" t="s">
        <v>13</v>
      </c>
      <c r="E1256" s="37" t="s">
        <v>14</v>
      </c>
      <c r="F1256" s="37" t="s">
        <v>14</v>
      </c>
      <c r="G1256" s="37">
        <v>15</v>
      </c>
      <c r="H1256" s="38">
        <v>52.251657525890003</v>
      </c>
      <c r="I1256" s="37">
        <f>HOUR(DAta!$H1256)*60+MINUTE(DAta!$H1256)</f>
        <v>362</v>
      </c>
      <c r="J1256" s="37">
        <v>3</v>
      </c>
      <c r="K1256" s="37">
        <v>4</v>
      </c>
      <c r="L1256" s="36">
        <v>43259</v>
      </c>
      <c r="M1256" s="37">
        <v>6</v>
      </c>
    </row>
    <row r="1257" spans="1:13">
      <c r="A1257" s="40" t="s">
        <v>1282</v>
      </c>
      <c r="B1257" s="39">
        <v>43260</v>
      </c>
      <c r="C1257" s="40" t="s">
        <v>39</v>
      </c>
      <c r="D1257" s="40" t="s">
        <v>30</v>
      </c>
      <c r="E1257" s="40" t="s">
        <v>14</v>
      </c>
      <c r="F1257" s="40" t="s">
        <v>14</v>
      </c>
      <c r="G1257" s="40">
        <v>120</v>
      </c>
      <c r="H1257" s="41">
        <v>52.293324192556703</v>
      </c>
      <c r="I1257" s="37">
        <f>HOUR(DAta!$H1257)*60+MINUTE(DAta!$H1257)</f>
        <v>422</v>
      </c>
      <c r="J1257" s="40">
        <v>2</v>
      </c>
      <c r="K1257" s="40">
        <v>4</v>
      </c>
      <c r="L1257" s="39">
        <v>43260</v>
      </c>
      <c r="M1257" s="40">
        <v>6</v>
      </c>
    </row>
    <row r="1258" spans="1:13">
      <c r="A1258" s="37" t="s">
        <v>1283</v>
      </c>
      <c r="B1258" s="36">
        <v>43261</v>
      </c>
      <c r="C1258" s="37" t="s">
        <v>39</v>
      </c>
      <c r="D1258" s="37" t="s">
        <v>13</v>
      </c>
      <c r="E1258" s="37" t="s">
        <v>14</v>
      </c>
      <c r="F1258" s="37" t="s">
        <v>14</v>
      </c>
      <c r="G1258" s="37">
        <v>26</v>
      </c>
      <c r="H1258" s="38">
        <v>52.334990859223403</v>
      </c>
      <c r="I1258" s="37">
        <f>HOUR(DAta!$H1258)*60+MINUTE(DAta!$H1258)</f>
        <v>482</v>
      </c>
      <c r="J1258" s="37">
        <v>3</v>
      </c>
      <c r="K1258" s="37">
        <v>4</v>
      </c>
      <c r="L1258" s="36">
        <v>43261</v>
      </c>
      <c r="M1258" s="37">
        <v>6</v>
      </c>
    </row>
    <row r="1259" spans="1:13">
      <c r="A1259" s="40" t="s">
        <v>1284</v>
      </c>
      <c r="B1259" s="39">
        <v>43262</v>
      </c>
      <c r="C1259" s="40" t="s">
        <v>12</v>
      </c>
      <c r="D1259" s="40" t="s">
        <v>24</v>
      </c>
      <c r="E1259" s="40" t="s">
        <v>14</v>
      </c>
      <c r="F1259" s="40" t="s">
        <v>14</v>
      </c>
      <c r="G1259" s="40">
        <v>33</v>
      </c>
      <c r="H1259" s="41">
        <v>52.376657525890003</v>
      </c>
      <c r="I1259" s="37">
        <f>HOUR(DAta!$H1259)*60+MINUTE(DAta!$H1259)</f>
        <v>542</v>
      </c>
      <c r="J1259" s="40">
        <v>5</v>
      </c>
      <c r="K1259" s="40">
        <v>4</v>
      </c>
      <c r="L1259" s="39">
        <v>43262</v>
      </c>
      <c r="M1259" s="40">
        <v>6</v>
      </c>
    </row>
    <row r="1260" spans="1:13">
      <c r="A1260" s="37" t="s">
        <v>1285</v>
      </c>
      <c r="B1260" s="36">
        <v>43263</v>
      </c>
      <c r="C1260" s="37" t="s">
        <v>48</v>
      </c>
      <c r="D1260" s="37" t="s">
        <v>33</v>
      </c>
      <c r="E1260" s="37" t="s">
        <v>14</v>
      </c>
      <c r="F1260" s="37" t="s">
        <v>14</v>
      </c>
      <c r="G1260" s="37">
        <v>18</v>
      </c>
      <c r="H1260" s="38">
        <v>52.418324192556703</v>
      </c>
      <c r="I1260" s="37">
        <f>HOUR(DAta!$H1260)*60+MINUTE(DAta!$H1260)</f>
        <v>602</v>
      </c>
      <c r="J1260" s="37">
        <v>4</v>
      </c>
      <c r="K1260" s="37">
        <v>4</v>
      </c>
      <c r="L1260" s="36">
        <v>43263</v>
      </c>
      <c r="M1260" s="37">
        <v>6</v>
      </c>
    </row>
    <row r="1261" spans="1:13">
      <c r="A1261" s="40" t="s">
        <v>1286</v>
      </c>
      <c r="B1261" s="39">
        <v>43264</v>
      </c>
      <c r="C1261" s="40" t="s">
        <v>22</v>
      </c>
      <c r="D1261" s="40" t="s">
        <v>24</v>
      </c>
      <c r="E1261" s="40" t="s">
        <v>14</v>
      </c>
      <c r="F1261" s="40" t="s">
        <v>14</v>
      </c>
      <c r="G1261" s="40">
        <v>29</v>
      </c>
      <c r="H1261" s="41">
        <v>52.459990859223403</v>
      </c>
      <c r="I1261" s="37">
        <f>HOUR(DAta!$H1261)*60+MINUTE(DAta!$H1261)</f>
        <v>662</v>
      </c>
      <c r="J1261" s="40">
        <v>5</v>
      </c>
      <c r="K1261" s="40">
        <v>4</v>
      </c>
      <c r="L1261" s="39">
        <v>43264</v>
      </c>
      <c r="M1261" s="40">
        <v>6</v>
      </c>
    </row>
    <row r="1262" spans="1:13">
      <c r="A1262" s="37" t="s">
        <v>1287</v>
      </c>
      <c r="B1262" s="36">
        <v>43265</v>
      </c>
      <c r="C1262" s="37" t="s">
        <v>22</v>
      </c>
      <c r="D1262" s="37" t="s">
        <v>24</v>
      </c>
      <c r="E1262" s="37" t="s">
        <v>14</v>
      </c>
      <c r="F1262" s="37" t="s">
        <v>14</v>
      </c>
      <c r="G1262" s="37">
        <v>89</v>
      </c>
      <c r="H1262" s="38">
        <v>52.501657525890003</v>
      </c>
      <c r="I1262" s="37">
        <f>HOUR(DAta!$H1262)*60+MINUTE(DAta!$H1262)</f>
        <v>722</v>
      </c>
      <c r="J1262" s="37">
        <v>2</v>
      </c>
      <c r="K1262" s="37">
        <v>4</v>
      </c>
      <c r="L1262" s="36">
        <v>43265</v>
      </c>
      <c r="M1262" s="37">
        <v>6</v>
      </c>
    </row>
    <row r="1263" spans="1:13">
      <c r="A1263" s="40" t="s">
        <v>1288</v>
      </c>
      <c r="B1263" s="39">
        <v>43266</v>
      </c>
      <c r="C1263" s="40" t="s">
        <v>39</v>
      </c>
      <c r="D1263" s="40" t="s">
        <v>17</v>
      </c>
      <c r="E1263" s="40" t="s">
        <v>18</v>
      </c>
      <c r="F1263" s="40" t="s">
        <v>18</v>
      </c>
      <c r="G1263" s="40" t="s">
        <v>26</v>
      </c>
      <c r="H1263" s="41">
        <v>52.543324192556703</v>
      </c>
      <c r="I1263" s="37">
        <f>HOUR(DAta!$H1263)*60+MINUTE(DAta!$H1263)</f>
        <v>782</v>
      </c>
      <c r="J1263" s="40" t="s">
        <v>26</v>
      </c>
      <c r="K1263" s="40">
        <v>4</v>
      </c>
      <c r="L1263" s="39">
        <v>43266</v>
      </c>
      <c r="M1263" s="40">
        <v>6</v>
      </c>
    </row>
    <row r="1264" spans="1:13">
      <c r="A1264" s="37" t="s">
        <v>1289</v>
      </c>
      <c r="B1264" s="36">
        <v>43267</v>
      </c>
      <c r="C1264" s="37" t="s">
        <v>12</v>
      </c>
      <c r="D1264" s="37" t="s">
        <v>30</v>
      </c>
      <c r="E1264" s="37" t="s">
        <v>14</v>
      </c>
      <c r="F1264" s="37" t="s">
        <v>14</v>
      </c>
      <c r="G1264" s="37">
        <v>44</v>
      </c>
      <c r="H1264" s="38">
        <v>52.584990859223403</v>
      </c>
      <c r="I1264" s="37">
        <f>HOUR(DAta!$H1264)*60+MINUTE(DAta!$H1264)</f>
        <v>842</v>
      </c>
      <c r="J1264" s="37">
        <v>5</v>
      </c>
      <c r="K1264" s="37">
        <v>4</v>
      </c>
      <c r="L1264" s="36">
        <v>43267</v>
      </c>
      <c r="M1264" s="37">
        <v>6</v>
      </c>
    </row>
    <row r="1265" spans="1:13">
      <c r="A1265" s="40" t="s">
        <v>1290</v>
      </c>
      <c r="B1265" s="39">
        <v>43268</v>
      </c>
      <c r="C1265" s="40" t="s">
        <v>12</v>
      </c>
      <c r="D1265" s="40" t="s">
        <v>13</v>
      </c>
      <c r="E1265" s="40" t="s">
        <v>14</v>
      </c>
      <c r="F1265" s="40" t="s">
        <v>18</v>
      </c>
      <c r="G1265" s="40">
        <v>62</v>
      </c>
      <c r="H1265" s="41">
        <v>52.626657525890003</v>
      </c>
      <c r="I1265" s="37">
        <f>HOUR(DAta!$H1265)*60+MINUTE(DAta!$H1265)</f>
        <v>902</v>
      </c>
      <c r="J1265" s="40">
        <v>4</v>
      </c>
      <c r="K1265" s="40">
        <v>4</v>
      </c>
      <c r="L1265" s="39">
        <v>43268</v>
      </c>
      <c r="M1265" s="40">
        <v>6</v>
      </c>
    </row>
    <row r="1266" spans="1:13">
      <c r="A1266" s="37" t="s">
        <v>1291</v>
      </c>
      <c r="B1266" s="36">
        <v>43269</v>
      </c>
      <c r="C1266" s="37" t="s">
        <v>48</v>
      </c>
      <c r="D1266" s="37" t="s">
        <v>30</v>
      </c>
      <c r="E1266" s="37" t="s">
        <v>14</v>
      </c>
      <c r="F1266" s="37" t="s">
        <v>14</v>
      </c>
      <c r="G1266" s="37">
        <v>29</v>
      </c>
      <c r="H1266" s="38">
        <v>52.668324192556703</v>
      </c>
      <c r="I1266" s="37">
        <f>HOUR(DAta!$H1266)*60+MINUTE(DAta!$H1266)</f>
        <v>962</v>
      </c>
      <c r="J1266" s="37">
        <v>5</v>
      </c>
      <c r="K1266" s="37">
        <v>4</v>
      </c>
      <c r="L1266" s="36">
        <v>43269</v>
      </c>
      <c r="M1266" s="37">
        <v>6</v>
      </c>
    </row>
    <row r="1267" spans="1:13">
      <c r="A1267" s="40" t="s">
        <v>1292</v>
      </c>
      <c r="B1267" s="39">
        <v>43270</v>
      </c>
      <c r="C1267" s="40" t="s">
        <v>35</v>
      </c>
      <c r="D1267" s="40" t="s">
        <v>30</v>
      </c>
      <c r="E1267" s="40" t="s">
        <v>14</v>
      </c>
      <c r="F1267" s="40" t="s">
        <v>14</v>
      </c>
      <c r="G1267" s="40">
        <v>10</v>
      </c>
      <c r="H1267" s="41">
        <v>52.709990859223403</v>
      </c>
      <c r="I1267" s="37">
        <f>HOUR(DAta!$H1267)*60+MINUTE(DAta!$H1267)</f>
        <v>1022</v>
      </c>
      <c r="J1267" s="40">
        <v>5</v>
      </c>
      <c r="K1267" s="40">
        <v>4</v>
      </c>
      <c r="L1267" s="39">
        <v>43270</v>
      </c>
      <c r="M1267" s="40">
        <v>6</v>
      </c>
    </row>
    <row r="1268" spans="1:13">
      <c r="A1268" s="37" t="s">
        <v>1293</v>
      </c>
      <c r="B1268" s="36">
        <v>43271</v>
      </c>
      <c r="C1268" s="37" t="s">
        <v>48</v>
      </c>
      <c r="D1268" s="37" t="s">
        <v>24</v>
      </c>
      <c r="E1268" s="37" t="s">
        <v>14</v>
      </c>
      <c r="F1268" s="37" t="s">
        <v>14</v>
      </c>
      <c r="G1268" s="37">
        <v>75</v>
      </c>
      <c r="H1268" s="38">
        <v>52.751657525890003</v>
      </c>
      <c r="I1268" s="37">
        <f>HOUR(DAta!$H1268)*60+MINUTE(DAta!$H1268)</f>
        <v>1082</v>
      </c>
      <c r="J1268" s="37">
        <v>4</v>
      </c>
      <c r="K1268" s="37">
        <v>4</v>
      </c>
      <c r="L1268" s="36">
        <v>43271</v>
      </c>
      <c r="M1268" s="37">
        <v>6</v>
      </c>
    </row>
    <row r="1269" spans="1:13">
      <c r="A1269" s="40" t="s">
        <v>1294</v>
      </c>
      <c r="B1269" s="39">
        <v>43272</v>
      </c>
      <c r="C1269" s="40" t="s">
        <v>39</v>
      </c>
      <c r="D1269" s="40" t="s">
        <v>33</v>
      </c>
      <c r="E1269" s="40" t="s">
        <v>18</v>
      </c>
      <c r="F1269" s="40" t="s">
        <v>18</v>
      </c>
      <c r="G1269" s="40" t="s">
        <v>26</v>
      </c>
      <c r="H1269" s="41">
        <v>52.793324192556703</v>
      </c>
      <c r="I1269" s="37">
        <f>HOUR(DAta!$H1269)*60+MINUTE(DAta!$H1269)</f>
        <v>1142</v>
      </c>
      <c r="J1269" s="40" t="s">
        <v>26</v>
      </c>
      <c r="K1269" s="40">
        <v>4</v>
      </c>
      <c r="L1269" s="39">
        <v>43272</v>
      </c>
      <c r="M1269" s="40">
        <v>6</v>
      </c>
    </row>
    <row r="1270" spans="1:13">
      <c r="A1270" s="37" t="s">
        <v>1295</v>
      </c>
      <c r="B1270" s="36">
        <v>43273</v>
      </c>
      <c r="C1270" s="37" t="s">
        <v>48</v>
      </c>
      <c r="D1270" s="37" t="s">
        <v>17</v>
      </c>
      <c r="E1270" s="37" t="s">
        <v>14</v>
      </c>
      <c r="F1270" s="37" t="s">
        <v>14</v>
      </c>
      <c r="G1270" s="37">
        <v>33</v>
      </c>
      <c r="H1270" s="38">
        <v>52.834990859223403</v>
      </c>
      <c r="I1270" s="37">
        <f>HOUR(DAta!$H1270)*60+MINUTE(DAta!$H1270)</f>
        <v>1202</v>
      </c>
      <c r="J1270" s="37">
        <v>5</v>
      </c>
      <c r="K1270" s="37">
        <v>4</v>
      </c>
      <c r="L1270" s="36">
        <v>43273</v>
      </c>
      <c r="M1270" s="37">
        <v>6</v>
      </c>
    </row>
    <row r="1271" spans="1:13">
      <c r="A1271" s="40" t="s">
        <v>1296</v>
      </c>
      <c r="B1271" s="39">
        <v>43274</v>
      </c>
      <c r="C1271" s="40" t="s">
        <v>16</v>
      </c>
      <c r="D1271" s="40" t="s">
        <v>17</v>
      </c>
      <c r="E1271" s="40" t="s">
        <v>18</v>
      </c>
      <c r="F1271" s="40" t="s">
        <v>18</v>
      </c>
      <c r="G1271" s="40" t="s">
        <v>26</v>
      </c>
      <c r="H1271" s="41">
        <v>52.876657525890003</v>
      </c>
      <c r="I1271" s="37">
        <f>HOUR(DAta!$H1271)*60+MINUTE(DAta!$H1271)</f>
        <v>1262</v>
      </c>
      <c r="J1271" s="40" t="s">
        <v>26</v>
      </c>
      <c r="K1271" s="40">
        <v>4</v>
      </c>
      <c r="L1271" s="39">
        <v>43274</v>
      </c>
      <c r="M1271" s="40">
        <v>6</v>
      </c>
    </row>
    <row r="1272" spans="1:13">
      <c r="A1272" s="37" t="s">
        <v>1297</v>
      </c>
      <c r="B1272" s="36">
        <v>43275</v>
      </c>
      <c r="C1272" s="37" t="s">
        <v>16</v>
      </c>
      <c r="D1272" s="37" t="s">
        <v>24</v>
      </c>
      <c r="E1272" s="37" t="s">
        <v>14</v>
      </c>
      <c r="F1272" s="37" t="s">
        <v>18</v>
      </c>
      <c r="G1272" s="37">
        <v>56</v>
      </c>
      <c r="H1272" s="38">
        <v>52.918324192556703</v>
      </c>
      <c r="I1272" s="37">
        <f>HOUR(DAta!$H1272)*60+MINUTE(DAta!$H1272)</f>
        <v>1322</v>
      </c>
      <c r="J1272" s="37">
        <v>4</v>
      </c>
      <c r="K1272" s="37">
        <v>4</v>
      </c>
      <c r="L1272" s="36">
        <v>43275</v>
      </c>
      <c r="M1272" s="37">
        <v>6</v>
      </c>
    </row>
    <row r="1273" spans="1:13">
      <c r="A1273" s="40" t="s">
        <v>1298</v>
      </c>
      <c r="B1273" s="39">
        <v>43276</v>
      </c>
      <c r="C1273" s="40" t="s">
        <v>39</v>
      </c>
      <c r="D1273" s="40" t="s">
        <v>30</v>
      </c>
      <c r="E1273" s="40" t="s">
        <v>18</v>
      </c>
      <c r="F1273" s="40" t="s">
        <v>18</v>
      </c>
      <c r="G1273" s="40" t="s">
        <v>26</v>
      </c>
      <c r="H1273" s="41">
        <v>52.959990859223403</v>
      </c>
      <c r="I1273" s="37">
        <f>HOUR(DAta!$H1273)*60+MINUTE(DAta!$H1273)</f>
        <v>1382</v>
      </c>
      <c r="J1273" s="40" t="s">
        <v>26</v>
      </c>
      <c r="K1273" s="40">
        <v>4</v>
      </c>
      <c r="L1273" s="39">
        <v>43276</v>
      </c>
      <c r="M1273" s="40">
        <v>6</v>
      </c>
    </row>
    <row r="1274" spans="1:13">
      <c r="A1274" s="37" t="s">
        <v>1299</v>
      </c>
      <c r="B1274" s="36">
        <v>43277</v>
      </c>
      <c r="C1274" s="37" t="s">
        <v>20</v>
      </c>
      <c r="D1274" s="37" t="s">
        <v>13</v>
      </c>
      <c r="E1274" s="37" t="s">
        <v>14</v>
      </c>
      <c r="F1274" s="37" t="s">
        <v>18</v>
      </c>
      <c r="G1274" s="37">
        <v>31</v>
      </c>
      <c r="H1274" s="38">
        <v>53.001657525890003</v>
      </c>
      <c r="I1274" s="37">
        <f>HOUR(DAta!$H1274)*60+MINUTE(DAta!$H1274)</f>
        <v>2</v>
      </c>
      <c r="J1274" s="37">
        <v>3</v>
      </c>
      <c r="K1274" s="37">
        <v>4</v>
      </c>
      <c r="L1274" s="36">
        <v>43277</v>
      </c>
      <c r="M1274" s="37">
        <v>6</v>
      </c>
    </row>
    <row r="1275" spans="1:13">
      <c r="A1275" s="40" t="s">
        <v>1300</v>
      </c>
      <c r="B1275" s="39">
        <v>43278</v>
      </c>
      <c r="C1275" s="40" t="s">
        <v>22</v>
      </c>
      <c r="D1275" s="40" t="s">
        <v>33</v>
      </c>
      <c r="E1275" s="40" t="s">
        <v>14</v>
      </c>
      <c r="F1275" s="40" t="s">
        <v>14</v>
      </c>
      <c r="G1275" s="40">
        <v>56</v>
      </c>
      <c r="H1275" s="41">
        <v>53.043324192556703</v>
      </c>
      <c r="I1275" s="37">
        <f>HOUR(DAta!$H1275)*60+MINUTE(DAta!$H1275)</f>
        <v>62</v>
      </c>
      <c r="J1275" s="40">
        <v>2</v>
      </c>
      <c r="K1275" s="40">
        <v>4</v>
      </c>
      <c r="L1275" s="39">
        <v>43278</v>
      </c>
      <c r="M1275" s="40">
        <v>6</v>
      </c>
    </row>
    <row r="1276" spans="1:13">
      <c r="A1276" s="37" t="s">
        <v>1301</v>
      </c>
      <c r="B1276" s="36">
        <v>43279</v>
      </c>
      <c r="C1276" s="37" t="s">
        <v>32</v>
      </c>
      <c r="D1276" s="37" t="s">
        <v>24</v>
      </c>
      <c r="E1276" s="37" t="s">
        <v>14</v>
      </c>
      <c r="F1276" s="37" t="s">
        <v>14</v>
      </c>
      <c r="G1276" s="37">
        <v>53</v>
      </c>
      <c r="H1276" s="38">
        <v>53.084990859223403</v>
      </c>
      <c r="I1276" s="37">
        <f>HOUR(DAta!$H1276)*60+MINUTE(DAta!$H1276)</f>
        <v>122</v>
      </c>
      <c r="J1276" s="37">
        <v>4</v>
      </c>
      <c r="K1276" s="37">
        <v>4</v>
      </c>
      <c r="L1276" s="36">
        <v>43279</v>
      </c>
      <c r="M1276" s="37">
        <v>6</v>
      </c>
    </row>
    <row r="1277" spans="1:13">
      <c r="A1277" s="40" t="s">
        <v>1302</v>
      </c>
      <c r="B1277" s="39">
        <v>43280</v>
      </c>
      <c r="C1277" s="40" t="s">
        <v>12</v>
      </c>
      <c r="D1277" s="40" t="s">
        <v>17</v>
      </c>
      <c r="E1277" s="40" t="s">
        <v>14</v>
      </c>
      <c r="F1277" s="40" t="s">
        <v>14</v>
      </c>
      <c r="G1277" s="40">
        <v>12</v>
      </c>
      <c r="H1277" s="41">
        <v>53.126657525890003</v>
      </c>
      <c r="I1277" s="37">
        <f>HOUR(DAta!$H1277)*60+MINUTE(DAta!$H1277)</f>
        <v>182</v>
      </c>
      <c r="J1277" s="40">
        <v>3</v>
      </c>
      <c r="K1277" s="40">
        <v>4</v>
      </c>
      <c r="L1277" s="39">
        <v>43280</v>
      </c>
      <c r="M1277" s="40">
        <v>6</v>
      </c>
    </row>
    <row r="1278" spans="1:13">
      <c r="A1278" s="37" t="s">
        <v>1303</v>
      </c>
      <c r="B1278" s="36">
        <v>43281</v>
      </c>
      <c r="C1278" s="37" t="s">
        <v>20</v>
      </c>
      <c r="D1278" s="37" t="s">
        <v>33</v>
      </c>
      <c r="E1278" s="37" t="s">
        <v>14</v>
      </c>
      <c r="F1278" s="37" t="s">
        <v>14</v>
      </c>
      <c r="G1278" s="37">
        <v>53</v>
      </c>
      <c r="H1278" s="38">
        <v>53.168324192556703</v>
      </c>
      <c r="I1278" s="37">
        <f>HOUR(DAta!$H1278)*60+MINUTE(DAta!$H1278)</f>
        <v>242</v>
      </c>
      <c r="J1278" s="37">
        <v>3</v>
      </c>
      <c r="K1278" s="37">
        <v>4</v>
      </c>
      <c r="L1278" s="36">
        <v>43281</v>
      </c>
      <c r="M1278" s="37">
        <v>6</v>
      </c>
    </row>
    <row r="1279" spans="1:13">
      <c r="A1279" s="40" t="s">
        <v>1304</v>
      </c>
      <c r="B1279" s="39">
        <v>43282</v>
      </c>
      <c r="C1279" s="40" t="s">
        <v>12</v>
      </c>
      <c r="D1279" s="40" t="s">
        <v>33</v>
      </c>
      <c r="E1279" s="40" t="s">
        <v>14</v>
      </c>
      <c r="F1279" s="40" t="s">
        <v>14</v>
      </c>
      <c r="G1279" s="40">
        <v>116</v>
      </c>
      <c r="H1279" s="41">
        <v>53.209990859223403</v>
      </c>
      <c r="I1279" s="37">
        <f>HOUR(DAta!$H1279)*60+MINUTE(DAta!$H1279)</f>
        <v>302</v>
      </c>
      <c r="J1279" s="40">
        <v>3</v>
      </c>
      <c r="K1279" s="40">
        <v>4</v>
      </c>
      <c r="L1279" s="39">
        <v>43282</v>
      </c>
      <c r="M1279" s="40">
        <v>6</v>
      </c>
    </row>
    <row r="1280" spans="1:13">
      <c r="A1280" s="37" t="s">
        <v>1305</v>
      </c>
      <c r="B1280" s="36">
        <v>43283</v>
      </c>
      <c r="C1280" s="37" t="s">
        <v>35</v>
      </c>
      <c r="D1280" s="37" t="s">
        <v>24</v>
      </c>
      <c r="E1280" s="37" t="s">
        <v>14</v>
      </c>
      <c r="F1280" s="37" t="s">
        <v>14</v>
      </c>
      <c r="G1280" s="37">
        <v>19</v>
      </c>
      <c r="H1280" s="38">
        <v>53.251657525890003</v>
      </c>
      <c r="I1280" s="37">
        <f>HOUR(DAta!$H1280)*60+MINUTE(DAta!$H1280)</f>
        <v>362</v>
      </c>
      <c r="J1280" s="37">
        <v>4</v>
      </c>
      <c r="K1280" s="37">
        <v>4</v>
      </c>
      <c r="L1280" s="36">
        <v>43283</v>
      </c>
      <c r="M1280" s="37">
        <v>6</v>
      </c>
    </row>
    <row r="1281" spans="1:13">
      <c r="A1281" s="40" t="s">
        <v>1306</v>
      </c>
      <c r="B1281" s="39">
        <v>43284</v>
      </c>
      <c r="C1281" s="40" t="s">
        <v>48</v>
      </c>
      <c r="D1281" s="40" t="s">
        <v>13</v>
      </c>
      <c r="E1281" s="40" t="s">
        <v>18</v>
      </c>
      <c r="F1281" s="40" t="s">
        <v>18</v>
      </c>
      <c r="G1281" s="40" t="s">
        <v>26</v>
      </c>
      <c r="H1281" s="41">
        <v>53.293324192556703</v>
      </c>
      <c r="I1281" s="37">
        <f>HOUR(DAta!$H1281)*60+MINUTE(DAta!$H1281)</f>
        <v>422</v>
      </c>
      <c r="J1281" s="40" t="s">
        <v>26</v>
      </c>
      <c r="K1281" s="40">
        <v>4</v>
      </c>
      <c r="L1281" s="39">
        <v>43284</v>
      </c>
      <c r="M1281" s="40">
        <v>6</v>
      </c>
    </row>
    <row r="1282" spans="1:13">
      <c r="A1282" s="37" t="s">
        <v>1307</v>
      </c>
      <c r="B1282" s="36">
        <v>43285</v>
      </c>
      <c r="C1282" s="37" t="s">
        <v>35</v>
      </c>
      <c r="D1282" s="37" t="s">
        <v>33</v>
      </c>
      <c r="E1282" s="37" t="s">
        <v>14</v>
      </c>
      <c r="F1282" s="37" t="s">
        <v>14</v>
      </c>
      <c r="G1282" s="37">
        <v>74</v>
      </c>
      <c r="H1282" s="38">
        <v>53.334990859223403</v>
      </c>
      <c r="I1282" s="37">
        <f>HOUR(DAta!$H1282)*60+MINUTE(DAta!$H1282)</f>
        <v>482</v>
      </c>
      <c r="J1282" s="37">
        <v>2</v>
      </c>
      <c r="K1282" s="37">
        <v>4</v>
      </c>
      <c r="L1282" s="36">
        <v>43285</v>
      </c>
      <c r="M1282" s="37">
        <v>6</v>
      </c>
    </row>
    <row r="1283" spans="1:13">
      <c r="A1283" s="40" t="s">
        <v>1308</v>
      </c>
      <c r="B1283" s="39">
        <v>43286</v>
      </c>
      <c r="C1283" s="40" t="s">
        <v>22</v>
      </c>
      <c r="D1283" s="40" t="s">
        <v>33</v>
      </c>
      <c r="E1283" s="40" t="s">
        <v>14</v>
      </c>
      <c r="F1283" s="40" t="s">
        <v>14</v>
      </c>
      <c r="G1283" s="40">
        <v>85</v>
      </c>
      <c r="H1283" s="41">
        <v>53.376657525890003</v>
      </c>
      <c r="I1283" s="37">
        <f>HOUR(DAta!$H1283)*60+MINUTE(DAta!$H1283)</f>
        <v>542</v>
      </c>
      <c r="J1283" s="40">
        <v>3</v>
      </c>
      <c r="K1283" s="40">
        <v>4</v>
      </c>
      <c r="L1283" s="39">
        <v>43286</v>
      </c>
      <c r="M1283" s="40">
        <v>6</v>
      </c>
    </row>
    <row r="1284" spans="1:13">
      <c r="A1284" s="37" t="s">
        <v>1309</v>
      </c>
      <c r="B1284" s="36">
        <v>43287</v>
      </c>
      <c r="C1284" s="37" t="s">
        <v>22</v>
      </c>
      <c r="D1284" s="37" t="s">
        <v>13</v>
      </c>
      <c r="E1284" s="37" t="s">
        <v>18</v>
      </c>
      <c r="F1284" s="37" t="s">
        <v>18</v>
      </c>
      <c r="G1284" s="37" t="s">
        <v>26</v>
      </c>
      <c r="H1284" s="38">
        <v>53.418324192556703</v>
      </c>
      <c r="I1284" s="37">
        <f>HOUR(DAta!$H1284)*60+MINUTE(DAta!$H1284)</f>
        <v>602</v>
      </c>
      <c r="J1284" s="37" t="s">
        <v>26</v>
      </c>
      <c r="K1284" s="37">
        <v>4</v>
      </c>
      <c r="L1284" s="36">
        <v>43287</v>
      </c>
      <c r="M1284" s="37">
        <v>6</v>
      </c>
    </row>
    <row r="1285" spans="1:13">
      <c r="A1285" s="40" t="s">
        <v>1310</v>
      </c>
      <c r="B1285" s="39">
        <v>43288</v>
      </c>
      <c r="C1285" s="40" t="s">
        <v>20</v>
      </c>
      <c r="D1285" s="40" t="s">
        <v>24</v>
      </c>
      <c r="E1285" s="40" t="s">
        <v>18</v>
      </c>
      <c r="F1285" s="40" t="s">
        <v>18</v>
      </c>
      <c r="G1285" s="40" t="s">
        <v>26</v>
      </c>
      <c r="H1285" s="41">
        <v>53.459990859223403</v>
      </c>
      <c r="I1285" s="37">
        <f>HOUR(DAta!$H1285)*60+MINUTE(DAta!$H1285)</f>
        <v>662</v>
      </c>
      <c r="J1285" s="40" t="s">
        <v>26</v>
      </c>
      <c r="K1285" s="40">
        <v>4</v>
      </c>
      <c r="L1285" s="39">
        <v>43288</v>
      </c>
      <c r="M1285" s="40">
        <v>6</v>
      </c>
    </row>
    <row r="1286" spans="1:13">
      <c r="A1286" s="37" t="s">
        <v>1311</v>
      </c>
      <c r="B1286" s="36">
        <v>43289</v>
      </c>
      <c r="C1286" s="37" t="s">
        <v>48</v>
      </c>
      <c r="D1286" s="37" t="s">
        <v>24</v>
      </c>
      <c r="E1286" s="37" t="s">
        <v>18</v>
      </c>
      <c r="F1286" s="37" t="s">
        <v>18</v>
      </c>
      <c r="G1286" s="37" t="s">
        <v>26</v>
      </c>
      <c r="H1286" s="38">
        <v>53.501657525890003</v>
      </c>
      <c r="I1286" s="37">
        <f>HOUR(DAta!$H1286)*60+MINUTE(DAta!$H1286)</f>
        <v>722</v>
      </c>
      <c r="J1286" s="37" t="s">
        <v>26</v>
      </c>
      <c r="K1286" s="37">
        <v>4</v>
      </c>
      <c r="L1286" s="36">
        <v>43289</v>
      </c>
      <c r="M1286" s="37">
        <v>7</v>
      </c>
    </row>
    <row r="1287" spans="1:13">
      <c r="A1287" s="40" t="s">
        <v>1312</v>
      </c>
      <c r="B1287" s="39">
        <v>43290</v>
      </c>
      <c r="C1287" s="40" t="s">
        <v>12</v>
      </c>
      <c r="D1287" s="40" t="s">
        <v>33</v>
      </c>
      <c r="E1287" s="40" t="s">
        <v>14</v>
      </c>
      <c r="F1287" s="40" t="s">
        <v>14</v>
      </c>
      <c r="G1287" s="40">
        <v>48</v>
      </c>
      <c r="H1287" s="41">
        <v>53.543324192556703</v>
      </c>
      <c r="I1287" s="37">
        <f>HOUR(DAta!$H1287)*60+MINUTE(DAta!$H1287)</f>
        <v>782</v>
      </c>
      <c r="J1287" s="40">
        <v>2</v>
      </c>
      <c r="K1287" s="40">
        <v>4</v>
      </c>
      <c r="L1287" s="39">
        <v>43290</v>
      </c>
      <c r="M1287" s="40">
        <v>7</v>
      </c>
    </row>
    <row r="1288" spans="1:13">
      <c r="A1288" s="37" t="s">
        <v>1313</v>
      </c>
      <c r="B1288" s="36">
        <v>43291</v>
      </c>
      <c r="C1288" s="37" t="s">
        <v>35</v>
      </c>
      <c r="D1288" s="37" t="s">
        <v>24</v>
      </c>
      <c r="E1288" s="37" t="s">
        <v>14</v>
      </c>
      <c r="F1288" s="37" t="s">
        <v>14</v>
      </c>
      <c r="G1288" s="37">
        <v>57</v>
      </c>
      <c r="H1288" s="38">
        <v>53.584990859223403</v>
      </c>
      <c r="I1288" s="37">
        <f>HOUR(DAta!$H1288)*60+MINUTE(DAta!$H1288)</f>
        <v>842</v>
      </c>
      <c r="J1288" s="37">
        <v>3</v>
      </c>
      <c r="K1288" s="37">
        <v>4</v>
      </c>
      <c r="L1288" s="36">
        <v>43291</v>
      </c>
      <c r="M1288" s="37">
        <v>7</v>
      </c>
    </row>
    <row r="1289" spans="1:13">
      <c r="A1289" s="40" t="s">
        <v>1314</v>
      </c>
      <c r="B1289" s="39">
        <v>43292</v>
      </c>
      <c r="C1289" s="40" t="s">
        <v>32</v>
      </c>
      <c r="D1289" s="40" t="s">
        <v>30</v>
      </c>
      <c r="E1289" s="40" t="s">
        <v>14</v>
      </c>
      <c r="F1289" s="40" t="s">
        <v>18</v>
      </c>
      <c r="G1289" s="40">
        <v>116</v>
      </c>
      <c r="H1289" s="41">
        <v>53.626657525890003</v>
      </c>
      <c r="I1289" s="37">
        <f>HOUR(DAta!$H1289)*60+MINUTE(DAta!$H1289)</f>
        <v>902</v>
      </c>
      <c r="J1289" s="40">
        <v>3</v>
      </c>
      <c r="K1289" s="40">
        <v>4</v>
      </c>
      <c r="L1289" s="39">
        <v>43292</v>
      </c>
      <c r="M1289" s="40">
        <v>7</v>
      </c>
    </row>
    <row r="1290" spans="1:13">
      <c r="A1290" s="37" t="s">
        <v>1315</v>
      </c>
      <c r="B1290" s="36">
        <v>43293</v>
      </c>
      <c r="C1290" s="37" t="s">
        <v>22</v>
      </c>
      <c r="D1290" s="37" t="s">
        <v>30</v>
      </c>
      <c r="E1290" s="37" t="s">
        <v>14</v>
      </c>
      <c r="F1290" s="37" t="s">
        <v>14</v>
      </c>
      <c r="G1290" s="37">
        <v>21</v>
      </c>
      <c r="H1290" s="38">
        <v>53.668324192556703</v>
      </c>
      <c r="I1290" s="37">
        <f>HOUR(DAta!$H1290)*60+MINUTE(DAta!$H1290)</f>
        <v>962</v>
      </c>
      <c r="J1290" s="37">
        <v>1</v>
      </c>
      <c r="K1290" s="37">
        <v>4</v>
      </c>
      <c r="L1290" s="36">
        <v>43293</v>
      </c>
      <c r="M1290" s="37">
        <v>7</v>
      </c>
    </row>
    <row r="1291" spans="1:13">
      <c r="A1291" s="40" t="s">
        <v>1316</v>
      </c>
      <c r="B1291" s="39">
        <v>43294</v>
      </c>
      <c r="C1291" s="40" t="s">
        <v>39</v>
      </c>
      <c r="D1291" s="40" t="s">
        <v>13</v>
      </c>
      <c r="E1291" s="40" t="s">
        <v>14</v>
      </c>
      <c r="F1291" s="40" t="s">
        <v>14</v>
      </c>
      <c r="G1291" s="40">
        <v>87</v>
      </c>
      <c r="H1291" s="41">
        <v>53.709990859223403</v>
      </c>
      <c r="I1291" s="37">
        <f>HOUR(DAta!$H1291)*60+MINUTE(DAta!$H1291)</f>
        <v>1022</v>
      </c>
      <c r="J1291" s="40">
        <v>3</v>
      </c>
      <c r="K1291" s="40">
        <v>4</v>
      </c>
      <c r="L1291" s="39">
        <v>43294</v>
      </c>
      <c r="M1291" s="40">
        <v>7</v>
      </c>
    </row>
    <row r="1292" spans="1:13">
      <c r="A1292" s="37" t="s">
        <v>1317</v>
      </c>
      <c r="B1292" s="36">
        <v>43295</v>
      </c>
      <c r="C1292" s="37" t="s">
        <v>35</v>
      </c>
      <c r="D1292" s="37" t="s">
        <v>17</v>
      </c>
      <c r="E1292" s="37" t="s">
        <v>14</v>
      </c>
      <c r="F1292" s="37" t="s">
        <v>14</v>
      </c>
      <c r="G1292" s="37">
        <v>42</v>
      </c>
      <c r="H1292" s="38">
        <v>53.751657525890003</v>
      </c>
      <c r="I1292" s="37">
        <f>HOUR(DAta!$H1292)*60+MINUTE(DAta!$H1292)</f>
        <v>1082</v>
      </c>
      <c r="J1292" s="37">
        <v>3</v>
      </c>
      <c r="K1292" s="37">
        <v>4</v>
      </c>
      <c r="L1292" s="36">
        <v>43295</v>
      </c>
      <c r="M1292" s="37">
        <v>7</v>
      </c>
    </row>
    <row r="1293" spans="1:13">
      <c r="A1293" s="40" t="s">
        <v>1318</v>
      </c>
      <c r="B1293" s="39">
        <v>43296</v>
      </c>
      <c r="C1293" s="40" t="s">
        <v>22</v>
      </c>
      <c r="D1293" s="40" t="s">
        <v>17</v>
      </c>
      <c r="E1293" s="40" t="s">
        <v>14</v>
      </c>
      <c r="F1293" s="40" t="s">
        <v>14</v>
      </c>
      <c r="G1293" s="40">
        <v>86</v>
      </c>
      <c r="H1293" s="41">
        <v>53.793324192556703</v>
      </c>
      <c r="I1293" s="37">
        <f>HOUR(DAta!$H1293)*60+MINUTE(DAta!$H1293)</f>
        <v>1142</v>
      </c>
      <c r="J1293" s="40">
        <v>1</v>
      </c>
      <c r="K1293" s="40">
        <v>4</v>
      </c>
      <c r="L1293" s="39">
        <v>43296</v>
      </c>
      <c r="M1293" s="40">
        <v>7</v>
      </c>
    </row>
    <row r="1294" spans="1:13">
      <c r="A1294" s="37" t="s">
        <v>1319</v>
      </c>
      <c r="B1294" s="36">
        <v>43297</v>
      </c>
      <c r="C1294" s="37" t="s">
        <v>35</v>
      </c>
      <c r="D1294" s="37" t="s">
        <v>24</v>
      </c>
      <c r="E1294" s="37" t="s">
        <v>14</v>
      </c>
      <c r="F1294" s="37" t="s">
        <v>14</v>
      </c>
      <c r="G1294" s="37">
        <v>95</v>
      </c>
      <c r="H1294" s="38">
        <v>53.834990859223403</v>
      </c>
      <c r="I1294" s="37">
        <f>HOUR(DAta!$H1294)*60+MINUTE(DAta!$H1294)</f>
        <v>1202</v>
      </c>
      <c r="J1294" s="37">
        <v>5</v>
      </c>
      <c r="K1294" s="37">
        <v>4</v>
      </c>
      <c r="L1294" s="36">
        <v>43297</v>
      </c>
      <c r="M1294" s="37">
        <v>7</v>
      </c>
    </row>
    <row r="1295" spans="1:13">
      <c r="A1295" s="40" t="s">
        <v>1320</v>
      </c>
      <c r="B1295" s="39">
        <v>43298</v>
      </c>
      <c r="C1295" s="40" t="s">
        <v>35</v>
      </c>
      <c r="D1295" s="40" t="s">
        <v>13</v>
      </c>
      <c r="E1295" s="40" t="s">
        <v>18</v>
      </c>
      <c r="F1295" s="40" t="s">
        <v>18</v>
      </c>
      <c r="G1295" s="40" t="s">
        <v>26</v>
      </c>
      <c r="H1295" s="41">
        <v>53.876657525890003</v>
      </c>
      <c r="I1295" s="37">
        <f>HOUR(DAta!$H1295)*60+MINUTE(DAta!$H1295)</f>
        <v>1262</v>
      </c>
      <c r="J1295" s="40" t="s">
        <v>26</v>
      </c>
      <c r="K1295" s="40">
        <v>4</v>
      </c>
      <c r="L1295" s="39">
        <v>43298</v>
      </c>
      <c r="M1295" s="40">
        <v>7</v>
      </c>
    </row>
    <row r="1296" spans="1:13">
      <c r="A1296" s="37" t="s">
        <v>1321</v>
      </c>
      <c r="B1296" s="36">
        <v>43299</v>
      </c>
      <c r="C1296" s="37" t="s">
        <v>32</v>
      </c>
      <c r="D1296" s="37" t="s">
        <v>17</v>
      </c>
      <c r="E1296" s="37" t="s">
        <v>14</v>
      </c>
      <c r="F1296" s="37" t="s">
        <v>14</v>
      </c>
      <c r="G1296" s="37">
        <v>109</v>
      </c>
      <c r="H1296" s="38">
        <v>53.918324192556703</v>
      </c>
      <c r="I1296" s="37">
        <f>HOUR(DAta!$H1296)*60+MINUTE(DAta!$H1296)</f>
        <v>1322</v>
      </c>
      <c r="J1296" s="37">
        <v>3</v>
      </c>
      <c r="K1296" s="37">
        <v>4</v>
      </c>
      <c r="L1296" s="36">
        <v>43299</v>
      </c>
      <c r="M1296" s="37">
        <v>7</v>
      </c>
    </row>
    <row r="1297" spans="1:13">
      <c r="A1297" s="40" t="s">
        <v>1322</v>
      </c>
      <c r="B1297" s="39">
        <v>43300</v>
      </c>
      <c r="C1297" s="40" t="s">
        <v>22</v>
      </c>
      <c r="D1297" s="40" t="s">
        <v>24</v>
      </c>
      <c r="E1297" s="40" t="s">
        <v>18</v>
      </c>
      <c r="F1297" s="40" t="s">
        <v>18</v>
      </c>
      <c r="G1297" s="40" t="s">
        <v>26</v>
      </c>
      <c r="H1297" s="41">
        <v>53.959990859223403</v>
      </c>
      <c r="I1297" s="37">
        <f>HOUR(DAta!$H1297)*60+MINUTE(DAta!$H1297)</f>
        <v>1382</v>
      </c>
      <c r="J1297" s="40" t="s">
        <v>26</v>
      </c>
      <c r="K1297" s="40">
        <v>4</v>
      </c>
      <c r="L1297" s="39">
        <v>43300</v>
      </c>
      <c r="M1297" s="40">
        <v>7</v>
      </c>
    </row>
    <row r="1298" spans="1:13">
      <c r="A1298" s="37" t="s">
        <v>1323</v>
      </c>
      <c r="B1298" s="36">
        <v>43301</v>
      </c>
      <c r="C1298" s="37" t="s">
        <v>22</v>
      </c>
      <c r="D1298" s="37" t="s">
        <v>30</v>
      </c>
      <c r="E1298" s="37" t="s">
        <v>14</v>
      </c>
      <c r="F1298" s="37" t="s">
        <v>14</v>
      </c>
      <c r="G1298" s="37">
        <v>104</v>
      </c>
      <c r="H1298" s="38">
        <v>54.001657525890003</v>
      </c>
      <c r="I1298" s="37">
        <f>HOUR(DAta!$H1298)*60+MINUTE(DAta!$H1298)</f>
        <v>2</v>
      </c>
      <c r="J1298" s="37">
        <v>2</v>
      </c>
      <c r="K1298" s="37">
        <v>4</v>
      </c>
      <c r="L1298" s="36">
        <v>43301</v>
      </c>
      <c r="M1298" s="37">
        <v>7</v>
      </c>
    </row>
    <row r="1299" spans="1:13">
      <c r="A1299" s="40" t="s">
        <v>1324</v>
      </c>
      <c r="B1299" s="39">
        <v>43302</v>
      </c>
      <c r="C1299" s="40" t="s">
        <v>39</v>
      </c>
      <c r="D1299" s="40" t="s">
        <v>24</v>
      </c>
      <c r="E1299" s="40" t="s">
        <v>14</v>
      </c>
      <c r="F1299" s="40" t="s">
        <v>14</v>
      </c>
      <c r="G1299" s="40">
        <v>123</v>
      </c>
      <c r="H1299" s="41">
        <v>54.043324192556703</v>
      </c>
      <c r="I1299" s="37">
        <f>HOUR(DAta!$H1299)*60+MINUTE(DAta!$H1299)</f>
        <v>62</v>
      </c>
      <c r="J1299" s="40">
        <v>1</v>
      </c>
      <c r="K1299" s="40">
        <v>4</v>
      </c>
      <c r="L1299" s="39">
        <v>43302</v>
      </c>
      <c r="M1299" s="40">
        <v>7</v>
      </c>
    </row>
    <row r="1300" spans="1:13">
      <c r="A1300" s="37" t="s">
        <v>1325</v>
      </c>
      <c r="B1300" s="36">
        <v>43303</v>
      </c>
      <c r="C1300" s="37" t="s">
        <v>39</v>
      </c>
      <c r="D1300" s="37" t="s">
        <v>33</v>
      </c>
      <c r="E1300" s="37" t="s">
        <v>14</v>
      </c>
      <c r="F1300" s="37" t="s">
        <v>14</v>
      </c>
      <c r="G1300" s="37">
        <v>72</v>
      </c>
      <c r="H1300" s="38">
        <v>54.084990859223403</v>
      </c>
      <c r="I1300" s="37">
        <f>HOUR(DAta!$H1300)*60+MINUTE(DAta!$H1300)</f>
        <v>122</v>
      </c>
      <c r="J1300" s="37">
        <v>5</v>
      </c>
      <c r="K1300" s="37">
        <v>4</v>
      </c>
      <c r="L1300" s="36">
        <v>43303</v>
      </c>
      <c r="M1300" s="37">
        <v>7</v>
      </c>
    </row>
    <row r="1301" spans="1:13">
      <c r="A1301" s="40" t="s">
        <v>1326</v>
      </c>
      <c r="B1301" s="39">
        <v>43304</v>
      </c>
      <c r="C1301" s="40" t="s">
        <v>32</v>
      </c>
      <c r="D1301" s="40" t="s">
        <v>17</v>
      </c>
      <c r="E1301" s="40" t="s">
        <v>18</v>
      </c>
      <c r="F1301" s="40" t="s">
        <v>18</v>
      </c>
      <c r="G1301" s="40" t="s">
        <v>26</v>
      </c>
      <c r="H1301" s="41">
        <v>54.126657525890003</v>
      </c>
      <c r="I1301" s="37">
        <f>HOUR(DAta!$H1301)*60+MINUTE(DAta!$H1301)</f>
        <v>182</v>
      </c>
      <c r="J1301" s="40" t="s">
        <v>26</v>
      </c>
      <c r="K1301" s="40">
        <v>4</v>
      </c>
      <c r="L1301" s="39">
        <v>43304</v>
      </c>
      <c r="M1301" s="40">
        <v>7</v>
      </c>
    </row>
    <row r="1302" spans="1:13">
      <c r="A1302" s="37" t="s">
        <v>1327</v>
      </c>
      <c r="B1302" s="36">
        <v>43305</v>
      </c>
      <c r="C1302" s="37" t="s">
        <v>20</v>
      </c>
      <c r="D1302" s="37" t="s">
        <v>13</v>
      </c>
      <c r="E1302" s="37" t="s">
        <v>14</v>
      </c>
      <c r="F1302" s="37" t="s">
        <v>18</v>
      </c>
      <c r="G1302" s="37">
        <v>28</v>
      </c>
      <c r="H1302" s="38">
        <v>54.168324192556703</v>
      </c>
      <c r="I1302" s="37">
        <f>HOUR(DAta!$H1302)*60+MINUTE(DAta!$H1302)</f>
        <v>242</v>
      </c>
      <c r="J1302" s="37">
        <v>4</v>
      </c>
      <c r="K1302" s="37">
        <v>4</v>
      </c>
      <c r="L1302" s="36">
        <v>43305</v>
      </c>
      <c r="M1302" s="37">
        <v>7</v>
      </c>
    </row>
    <row r="1303" spans="1:13">
      <c r="A1303" s="40" t="s">
        <v>1328</v>
      </c>
      <c r="B1303" s="39">
        <v>43306</v>
      </c>
      <c r="C1303" s="40" t="s">
        <v>48</v>
      </c>
      <c r="D1303" s="40" t="s">
        <v>33</v>
      </c>
      <c r="E1303" s="40" t="s">
        <v>14</v>
      </c>
      <c r="F1303" s="40" t="s">
        <v>14</v>
      </c>
      <c r="G1303" s="40">
        <v>124</v>
      </c>
      <c r="H1303" s="41">
        <v>54.209990859223403</v>
      </c>
      <c r="I1303" s="37">
        <f>HOUR(DAta!$H1303)*60+MINUTE(DAta!$H1303)</f>
        <v>302</v>
      </c>
      <c r="J1303" s="40">
        <v>4</v>
      </c>
      <c r="K1303" s="40">
        <v>4</v>
      </c>
      <c r="L1303" s="39">
        <v>43306</v>
      </c>
      <c r="M1303" s="40">
        <v>7</v>
      </c>
    </row>
    <row r="1304" spans="1:13">
      <c r="A1304" s="37" t="s">
        <v>1329</v>
      </c>
      <c r="B1304" s="36">
        <v>43307</v>
      </c>
      <c r="C1304" s="37" t="s">
        <v>32</v>
      </c>
      <c r="D1304" s="37" t="s">
        <v>24</v>
      </c>
      <c r="E1304" s="37" t="s">
        <v>14</v>
      </c>
      <c r="F1304" s="37" t="s">
        <v>14</v>
      </c>
      <c r="G1304" s="37">
        <v>16</v>
      </c>
      <c r="H1304" s="38">
        <v>54.251657525890003</v>
      </c>
      <c r="I1304" s="37">
        <f>HOUR(DAta!$H1304)*60+MINUTE(DAta!$H1304)</f>
        <v>362</v>
      </c>
      <c r="J1304" s="37">
        <v>4</v>
      </c>
      <c r="K1304" s="37">
        <v>4</v>
      </c>
      <c r="L1304" s="36">
        <v>43307</v>
      </c>
      <c r="M1304" s="37">
        <v>7</v>
      </c>
    </row>
    <row r="1305" spans="1:13">
      <c r="A1305" s="40" t="s">
        <v>1330</v>
      </c>
      <c r="B1305" s="39">
        <v>43308</v>
      </c>
      <c r="C1305" s="40" t="s">
        <v>39</v>
      </c>
      <c r="D1305" s="40" t="s">
        <v>30</v>
      </c>
      <c r="E1305" s="40" t="s">
        <v>18</v>
      </c>
      <c r="F1305" s="40" t="s">
        <v>18</v>
      </c>
      <c r="G1305" s="40" t="s">
        <v>26</v>
      </c>
      <c r="H1305" s="41">
        <v>54.293324192556703</v>
      </c>
      <c r="I1305" s="37">
        <f>HOUR(DAta!$H1305)*60+MINUTE(DAta!$H1305)</f>
        <v>422</v>
      </c>
      <c r="J1305" s="40" t="s">
        <v>26</v>
      </c>
      <c r="K1305" s="40">
        <v>4</v>
      </c>
      <c r="L1305" s="39">
        <v>43308</v>
      </c>
      <c r="M1305" s="40">
        <v>7</v>
      </c>
    </row>
    <row r="1306" spans="1:13">
      <c r="A1306" s="37" t="s">
        <v>1331</v>
      </c>
      <c r="B1306" s="36">
        <v>43309</v>
      </c>
      <c r="C1306" s="37" t="s">
        <v>35</v>
      </c>
      <c r="D1306" s="37" t="s">
        <v>30</v>
      </c>
      <c r="E1306" s="37" t="s">
        <v>14</v>
      </c>
      <c r="F1306" s="37" t="s">
        <v>14</v>
      </c>
      <c r="G1306" s="37">
        <v>125</v>
      </c>
      <c r="H1306" s="38">
        <v>54.334990859223403</v>
      </c>
      <c r="I1306" s="37">
        <f>HOUR(DAta!$H1306)*60+MINUTE(DAta!$H1306)</f>
        <v>482</v>
      </c>
      <c r="J1306" s="37">
        <v>3</v>
      </c>
      <c r="K1306" s="37">
        <v>4</v>
      </c>
      <c r="L1306" s="36">
        <v>43309</v>
      </c>
      <c r="M1306" s="37">
        <v>7</v>
      </c>
    </row>
    <row r="1307" spans="1:13">
      <c r="A1307" s="40" t="s">
        <v>1332</v>
      </c>
      <c r="B1307" s="39">
        <v>43310</v>
      </c>
      <c r="C1307" s="40" t="s">
        <v>16</v>
      </c>
      <c r="D1307" s="40" t="s">
        <v>13</v>
      </c>
      <c r="E1307" s="40" t="s">
        <v>18</v>
      </c>
      <c r="F1307" s="40" t="s">
        <v>18</v>
      </c>
      <c r="G1307" s="40" t="s">
        <v>26</v>
      </c>
      <c r="H1307" s="41">
        <v>54.376657525890003</v>
      </c>
      <c r="I1307" s="37">
        <f>HOUR(DAta!$H1307)*60+MINUTE(DAta!$H1307)</f>
        <v>542</v>
      </c>
      <c r="J1307" s="40" t="s">
        <v>26</v>
      </c>
      <c r="K1307" s="40">
        <v>4</v>
      </c>
      <c r="L1307" s="39">
        <v>43310</v>
      </c>
      <c r="M1307" s="40">
        <v>7</v>
      </c>
    </row>
    <row r="1308" spans="1:13">
      <c r="A1308" s="37" t="s">
        <v>1333</v>
      </c>
      <c r="B1308" s="36">
        <v>43311</v>
      </c>
      <c r="C1308" s="37" t="s">
        <v>48</v>
      </c>
      <c r="D1308" s="37" t="s">
        <v>13</v>
      </c>
      <c r="E1308" s="37" t="s">
        <v>14</v>
      </c>
      <c r="F1308" s="37" t="s">
        <v>14</v>
      </c>
      <c r="G1308" s="37">
        <v>61</v>
      </c>
      <c r="H1308" s="38">
        <v>54.418324192556703</v>
      </c>
      <c r="I1308" s="37">
        <f>HOUR(DAta!$H1308)*60+MINUTE(DAta!$H1308)</f>
        <v>602</v>
      </c>
      <c r="J1308" s="37">
        <v>3</v>
      </c>
      <c r="K1308" s="37">
        <v>4</v>
      </c>
      <c r="L1308" s="36">
        <v>43311</v>
      </c>
      <c r="M1308" s="37">
        <v>7</v>
      </c>
    </row>
    <row r="1309" spans="1:13">
      <c r="A1309" s="40" t="s">
        <v>1334</v>
      </c>
      <c r="B1309" s="39">
        <v>43312</v>
      </c>
      <c r="C1309" s="40" t="s">
        <v>12</v>
      </c>
      <c r="D1309" s="40" t="s">
        <v>33</v>
      </c>
      <c r="E1309" s="40" t="s">
        <v>14</v>
      </c>
      <c r="F1309" s="40" t="s">
        <v>14</v>
      </c>
      <c r="G1309" s="40">
        <v>55</v>
      </c>
      <c r="H1309" s="41">
        <v>54.459990859223403</v>
      </c>
      <c r="I1309" s="37">
        <f>HOUR(DAta!$H1309)*60+MINUTE(DAta!$H1309)</f>
        <v>662</v>
      </c>
      <c r="J1309" s="40">
        <v>1</v>
      </c>
      <c r="K1309" s="40">
        <v>4</v>
      </c>
      <c r="L1309" s="39">
        <v>43312</v>
      </c>
      <c r="M1309" s="40">
        <v>7</v>
      </c>
    </row>
    <row r="1310" spans="1:13">
      <c r="A1310" s="37" t="s">
        <v>1335</v>
      </c>
      <c r="B1310" s="36">
        <v>43313</v>
      </c>
      <c r="C1310" s="37" t="s">
        <v>16</v>
      </c>
      <c r="D1310" s="37" t="s">
        <v>17</v>
      </c>
      <c r="E1310" s="37" t="s">
        <v>14</v>
      </c>
      <c r="F1310" s="37" t="s">
        <v>14</v>
      </c>
      <c r="G1310" s="37">
        <v>41</v>
      </c>
      <c r="H1310" s="38">
        <v>54.501657525890003</v>
      </c>
      <c r="I1310" s="37">
        <f>HOUR(DAta!$H1310)*60+MINUTE(DAta!$H1310)</f>
        <v>722</v>
      </c>
      <c r="J1310" s="37">
        <v>4</v>
      </c>
      <c r="K1310" s="37">
        <v>4</v>
      </c>
      <c r="L1310" s="36">
        <v>43313</v>
      </c>
      <c r="M1310" s="37">
        <v>7</v>
      </c>
    </row>
    <row r="1311" spans="1:13">
      <c r="A1311" s="40" t="s">
        <v>1336</v>
      </c>
      <c r="B1311" s="39">
        <v>43314</v>
      </c>
      <c r="C1311" s="40" t="s">
        <v>22</v>
      </c>
      <c r="D1311" s="40" t="s">
        <v>13</v>
      </c>
      <c r="E1311" s="40" t="s">
        <v>14</v>
      </c>
      <c r="F1311" s="40" t="s">
        <v>14</v>
      </c>
      <c r="G1311" s="40">
        <v>81</v>
      </c>
      <c r="H1311" s="41">
        <v>54.543324192556703</v>
      </c>
      <c r="I1311" s="37">
        <f>HOUR(DAta!$H1311)*60+MINUTE(DAta!$H1311)</f>
        <v>782</v>
      </c>
      <c r="J1311" s="40">
        <v>3</v>
      </c>
      <c r="K1311" s="40">
        <v>4</v>
      </c>
      <c r="L1311" s="39">
        <v>43314</v>
      </c>
      <c r="M1311" s="40">
        <v>7</v>
      </c>
    </row>
    <row r="1312" spans="1:13">
      <c r="A1312" s="37" t="s">
        <v>1337</v>
      </c>
      <c r="B1312" s="36">
        <v>43315</v>
      </c>
      <c r="C1312" s="37" t="s">
        <v>20</v>
      </c>
      <c r="D1312" s="37" t="s">
        <v>13</v>
      </c>
      <c r="E1312" s="37" t="s">
        <v>14</v>
      </c>
      <c r="F1312" s="37" t="s">
        <v>14</v>
      </c>
      <c r="G1312" s="37">
        <v>112</v>
      </c>
      <c r="H1312" s="38">
        <v>54.584990859223403</v>
      </c>
      <c r="I1312" s="37">
        <f>HOUR(DAta!$H1312)*60+MINUTE(DAta!$H1312)</f>
        <v>842</v>
      </c>
      <c r="J1312" s="37">
        <v>3</v>
      </c>
      <c r="K1312" s="37">
        <v>4</v>
      </c>
      <c r="L1312" s="36">
        <v>43315</v>
      </c>
      <c r="M1312" s="37">
        <v>7</v>
      </c>
    </row>
    <row r="1313" spans="1:13">
      <c r="A1313" s="40" t="s">
        <v>1338</v>
      </c>
      <c r="B1313" s="39">
        <v>43316</v>
      </c>
      <c r="C1313" s="40" t="s">
        <v>12</v>
      </c>
      <c r="D1313" s="40" t="s">
        <v>33</v>
      </c>
      <c r="E1313" s="40" t="s">
        <v>14</v>
      </c>
      <c r="F1313" s="40" t="s">
        <v>14</v>
      </c>
      <c r="G1313" s="40">
        <v>58</v>
      </c>
      <c r="H1313" s="41">
        <v>54.626657525890003</v>
      </c>
      <c r="I1313" s="37">
        <f>HOUR(DAta!$H1313)*60+MINUTE(DAta!$H1313)</f>
        <v>902</v>
      </c>
      <c r="J1313" s="40">
        <v>4</v>
      </c>
      <c r="K1313" s="40">
        <v>4</v>
      </c>
      <c r="L1313" s="39">
        <v>43316</v>
      </c>
      <c r="M1313" s="40">
        <v>7</v>
      </c>
    </row>
    <row r="1314" spans="1:13">
      <c r="A1314" s="37" t="s">
        <v>1339</v>
      </c>
      <c r="B1314" s="36">
        <v>43317</v>
      </c>
      <c r="C1314" s="37" t="s">
        <v>32</v>
      </c>
      <c r="D1314" s="37" t="s">
        <v>33</v>
      </c>
      <c r="E1314" s="37" t="s">
        <v>14</v>
      </c>
      <c r="F1314" s="37" t="s">
        <v>18</v>
      </c>
      <c r="G1314" s="37">
        <v>61</v>
      </c>
      <c r="H1314" s="38">
        <v>54.668324192556703</v>
      </c>
      <c r="I1314" s="37">
        <f>HOUR(DAta!$H1314)*60+MINUTE(DAta!$H1314)</f>
        <v>962</v>
      </c>
      <c r="J1314" s="37">
        <v>5</v>
      </c>
      <c r="K1314" s="37">
        <v>4</v>
      </c>
      <c r="L1314" s="36">
        <v>43317</v>
      </c>
      <c r="M1314" s="37">
        <v>7</v>
      </c>
    </row>
    <row r="1315" spans="1:13">
      <c r="A1315" s="40" t="s">
        <v>1340</v>
      </c>
      <c r="B1315" s="39">
        <v>43318</v>
      </c>
      <c r="C1315" s="40" t="s">
        <v>16</v>
      </c>
      <c r="D1315" s="40" t="s">
        <v>24</v>
      </c>
      <c r="E1315" s="40" t="s">
        <v>14</v>
      </c>
      <c r="F1315" s="40" t="s">
        <v>14</v>
      </c>
      <c r="G1315" s="40">
        <v>51</v>
      </c>
      <c r="H1315" s="41">
        <v>54.709990859223403</v>
      </c>
      <c r="I1315" s="37">
        <f>HOUR(DAta!$H1315)*60+MINUTE(DAta!$H1315)</f>
        <v>1022</v>
      </c>
      <c r="J1315" s="40">
        <v>3</v>
      </c>
      <c r="K1315" s="40">
        <v>4</v>
      </c>
      <c r="L1315" s="39">
        <v>43318</v>
      </c>
      <c r="M1315" s="40">
        <v>7</v>
      </c>
    </row>
    <row r="1316" spans="1:13">
      <c r="A1316" s="37" t="s">
        <v>1341</v>
      </c>
      <c r="B1316" s="36">
        <v>43319</v>
      </c>
      <c r="C1316" s="37" t="s">
        <v>32</v>
      </c>
      <c r="D1316" s="37" t="s">
        <v>33</v>
      </c>
      <c r="E1316" s="37" t="s">
        <v>14</v>
      </c>
      <c r="F1316" s="37" t="s">
        <v>14</v>
      </c>
      <c r="G1316" s="37">
        <v>102</v>
      </c>
      <c r="H1316" s="38">
        <v>54.751657525890003</v>
      </c>
      <c r="I1316" s="37">
        <f>HOUR(DAta!$H1316)*60+MINUTE(DAta!$H1316)</f>
        <v>1082</v>
      </c>
      <c r="J1316" s="37">
        <v>4</v>
      </c>
      <c r="K1316" s="37">
        <v>4</v>
      </c>
      <c r="L1316" s="36">
        <v>43319</v>
      </c>
      <c r="M1316" s="37">
        <v>7</v>
      </c>
    </row>
    <row r="1317" spans="1:13">
      <c r="A1317" s="40" t="s">
        <v>1342</v>
      </c>
      <c r="B1317" s="39">
        <v>43320</v>
      </c>
      <c r="C1317" s="40" t="s">
        <v>35</v>
      </c>
      <c r="D1317" s="40" t="s">
        <v>24</v>
      </c>
      <c r="E1317" s="40" t="s">
        <v>14</v>
      </c>
      <c r="F1317" s="40" t="s">
        <v>14</v>
      </c>
      <c r="G1317" s="40">
        <v>19</v>
      </c>
      <c r="H1317" s="41">
        <v>54.793324192556703</v>
      </c>
      <c r="I1317" s="37">
        <f>HOUR(DAta!$H1317)*60+MINUTE(DAta!$H1317)</f>
        <v>1142</v>
      </c>
      <c r="J1317" s="40">
        <v>4</v>
      </c>
      <c r="K1317" s="40">
        <v>4</v>
      </c>
      <c r="L1317" s="39">
        <v>43320</v>
      </c>
      <c r="M1317" s="40">
        <v>7</v>
      </c>
    </row>
    <row r="1318" spans="1:13">
      <c r="A1318" s="37" t="s">
        <v>1343</v>
      </c>
      <c r="B1318" s="36">
        <v>43321</v>
      </c>
      <c r="C1318" s="37" t="s">
        <v>48</v>
      </c>
      <c r="D1318" s="37" t="s">
        <v>33</v>
      </c>
      <c r="E1318" s="37" t="s">
        <v>14</v>
      </c>
      <c r="F1318" s="37" t="s">
        <v>14</v>
      </c>
      <c r="G1318" s="37">
        <v>33</v>
      </c>
      <c r="H1318" s="38">
        <v>54.834990859223403</v>
      </c>
      <c r="I1318" s="37">
        <f>HOUR(DAta!$H1318)*60+MINUTE(DAta!$H1318)</f>
        <v>1202</v>
      </c>
      <c r="J1318" s="37">
        <v>2</v>
      </c>
      <c r="K1318" s="37">
        <v>4</v>
      </c>
      <c r="L1318" s="36">
        <v>43321</v>
      </c>
      <c r="M1318" s="37">
        <v>7</v>
      </c>
    </row>
    <row r="1319" spans="1:13">
      <c r="A1319" s="40" t="s">
        <v>1344</v>
      </c>
      <c r="B1319" s="39">
        <v>43322</v>
      </c>
      <c r="C1319" s="40" t="s">
        <v>35</v>
      </c>
      <c r="D1319" s="40" t="s">
        <v>17</v>
      </c>
      <c r="E1319" s="40" t="s">
        <v>14</v>
      </c>
      <c r="F1319" s="40" t="s">
        <v>14</v>
      </c>
      <c r="G1319" s="40">
        <v>113</v>
      </c>
      <c r="H1319" s="41">
        <v>54.876657525890003</v>
      </c>
      <c r="I1319" s="37">
        <f>HOUR(DAta!$H1319)*60+MINUTE(DAta!$H1319)</f>
        <v>1262</v>
      </c>
      <c r="J1319" s="40">
        <v>3</v>
      </c>
      <c r="K1319" s="40">
        <v>4</v>
      </c>
      <c r="L1319" s="39">
        <v>43322</v>
      </c>
      <c r="M1319" s="40">
        <v>7</v>
      </c>
    </row>
    <row r="1320" spans="1:13">
      <c r="A1320" s="37" t="s">
        <v>1345</v>
      </c>
      <c r="B1320" s="36">
        <v>43323</v>
      </c>
      <c r="C1320" s="37" t="s">
        <v>12</v>
      </c>
      <c r="D1320" s="37" t="s">
        <v>17</v>
      </c>
      <c r="E1320" s="37" t="s">
        <v>14</v>
      </c>
      <c r="F1320" s="37" t="s">
        <v>14</v>
      </c>
      <c r="G1320" s="37">
        <v>28</v>
      </c>
      <c r="H1320" s="38">
        <v>54.918324192556703</v>
      </c>
      <c r="I1320" s="37">
        <f>HOUR(DAta!$H1320)*60+MINUTE(DAta!$H1320)</f>
        <v>1322</v>
      </c>
      <c r="J1320" s="37">
        <v>5</v>
      </c>
      <c r="K1320" s="37">
        <v>4</v>
      </c>
      <c r="L1320" s="36">
        <v>43323</v>
      </c>
      <c r="M1320" s="37">
        <v>7</v>
      </c>
    </row>
    <row r="1321" spans="1:13">
      <c r="A1321" s="40" t="s">
        <v>1346</v>
      </c>
      <c r="B1321" s="39">
        <v>43324</v>
      </c>
      <c r="C1321" s="40" t="s">
        <v>48</v>
      </c>
      <c r="D1321" s="40" t="s">
        <v>17</v>
      </c>
      <c r="E1321" s="40" t="s">
        <v>14</v>
      </c>
      <c r="F1321" s="40" t="s">
        <v>14</v>
      </c>
      <c r="G1321" s="40">
        <v>46</v>
      </c>
      <c r="H1321" s="41">
        <v>54.959990859223403</v>
      </c>
      <c r="I1321" s="37">
        <f>HOUR(DAta!$H1321)*60+MINUTE(DAta!$H1321)</f>
        <v>1382</v>
      </c>
      <c r="J1321" s="40">
        <v>1</v>
      </c>
      <c r="K1321" s="40">
        <v>4</v>
      </c>
      <c r="L1321" s="39">
        <v>43324</v>
      </c>
      <c r="M1321" s="40">
        <v>7</v>
      </c>
    </row>
    <row r="1322" spans="1:13">
      <c r="A1322" s="37" t="s">
        <v>1347</v>
      </c>
      <c r="B1322" s="36">
        <v>43325</v>
      </c>
      <c r="C1322" s="37" t="s">
        <v>35</v>
      </c>
      <c r="D1322" s="37" t="s">
        <v>17</v>
      </c>
      <c r="E1322" s="37" t="s">
        <v>14</v>
      </c>
      <c r="F1322" s="37" t="s">
        <v>14</v>
      </c>
      <c r="G1322" s="37">
        <v>76</v>
      </c>
      <c r="H1322" s="38">
        <v>55.001657525890003</v>
      </c>
      <c r="I1322" s="37">
        <f>HOUR(DAta!$H1322)*60+MINUTE(DAta!$H1322)</f>
        <v>2</v>
      </c>
      <c r="J1322" s="37">
        <v>3</v>
      </c>
      <c r="K1322" s="37">
        <v>4</v>
      </c>
      <c r="L1322" s="36">
        <v>43325</v>
      </c>
      <c r="M1322" s="37">
        <v>7</v>
      </c>
    </row>
    <row r="1323" spans="1:13">
      <c r="A1323" s="40" t="s">
        <v>1348</v>
      </c>
      <c r="B1323" s="39">
        <v>43326</v>
      </c>
      <c r="C1323" s="40" t="s">
        <v>12</v>
      </c>
      <c r="D1323" s="40" t="s">
        <v>17</v>
      </c>
      <c r="E1323" s="40" t="s">
        <v>14</v>
      </c>
      <c r="F1323" s="40" t="s">
        <v>14</v>
      </c>
      <c r="G1323" s="40">
        <v>124</v>
      </c>
      <c r="H1323" s="41">
        <v>55.043324192556703</v>
      </c>
      <c r="I1323" s="37">
        <f>HOUR(DAta!$H1323)*60+MINUTE(DAta!$H1323)</f>
        <v>62</v>
      </c>
      <c r="J1323" s="40">
        <v>2</v>
      </c>
      <c r="K1323" s="40">
        <v>4</v>
      </c>
      <c r="L1323" s="39">
        <v>43326</v>
      </c>
      <c r="M1323" s="40">
        <v>7</v>
      </c>
    </row>
    <row r="1324" spans="1:13">
      <c r="A1324" s="37" t="s">
        <v>1349</v>
      </c>
      <c r="B1324" s="36">
        <v>43327</v>
      </c>
      <c r="C1324" s="37" t="s">
        <v>39</v>
      </c>
      <c r="D1324" s="37" t="s">
        <v>17</v>
      </c>
      <c r="E1324" s="37" t="s">
        <v>14</v>
      </c>
      <c r="F1324" s="37" t="s">
        <v>14</v>
      </c>
      <c r="G1324" s="37">
        <v>96</v>
      </c>
      <c r="H1324" s="38">
        <v>55.084990859223403</v>
      </c>
      <c r="I1324" s="37">
        <f>HOUR(DAta!$H1324)*60+MINUTE(DAta!$H1324)</f>
        <v>122</v>
      </c>
      <c r="J1324" s="37">
        <v>2</v>
      </c>
      <c r="K1324" s="37">
        <v>4</v>
      </c>
      <c r="L1324" s="36">
        <v>43327</v>
      </c>
      <c r="M1324" s="37">
        <v>7</v>
      </c>
    </row>
    <row r="1325" spans="1:13">
      <c r="A1325" s="40" t="s">
        <v>1350</v>
      </c>
      <c r="B1325" s="39">
        <v>43328</v>
      </c>
      <c r="C1325" s="40" t="s">
        <v>22</v>
      </c>
      <c r="D1325" s="40" t="s">
        <v>33</v>
      </c>
      <c r="E1325" s="40" t="s">
        <v>14</v>
      </c>
      <c r="F1325" s="40" t="s">
        <v>18</v>
      </c>
      <c r="G1325" s="40">
        <v>110</v>
      </c>
      <c r="H1325" s="41">
        <v>55.126657525890003</v>
      </c>
      <c r="I1325" s="37">
        <f>HOUR(DAta!$H1325)*60+MINUTE(DAta!$H1325)</f>
        <v>182</v>
      </c>
      <c r="J1325" s="40">
        <v>5</v>
      </c>
      <c r="K1325" s="40">
        <v>4</v>
      </c>
      <c r="L1325" s="39">
        <v>43328</v>
      </c>
      <c r="M1325" s="40">
        <v>7</v>
      </c>
    </row>
    <row r="1326" spans="1:13">
      <c r="A1326" s="37" t="s">
        <v>1351</v>
      </c>
      <c r="B1326" s="36">
        <v>43329</v>
      </c>
      <c r="C1326" s="37" t="s">
        <v>48</v>
      </c>
      <c r="D1326" s="37" t="s">
        <v>24</v>
      </c>
      <c r="E1326" s="37" t="s">
        <v>14</v>
      </c>
      <c r="F1326" s="37" t="s">
        <v>14</v>
      </c>
      <c r="G1326" s="37">
        <v>116</v>
      </c>
      <c r="H1326" s="38">
        <v>55.168324192556703</v>
      </c>
      <c r="I1326" s="37">
        <f>HOUR(DAta!$H1326)*60+MINUTE(DAta!$H1326)</f>
        <v>242</v>
      </c>
      <c r="J1326" s="37">
        <v>5</v>
      </c>
      <c r="K1326" s="37">
        <v>4</v>
      </c>
      <c r="L1326" s="36">
        <v>43329</v>
      </c>
      <c r="M1326" s="37">
        <v>7</v>
      </c>
    </row>
    <row r="1327" spans="1:13">
      <c r="A1327" s="40" t="s">
        <v>1352</v>
      </c>
      <c r="B1327" s="39">
        <v>43330</v>
      </c>
      <c r="C1327" s="40" t="s">
        <v>48</v>
      </c>
      <c r="D1327" s="40" t="s">
        <v>24</v>
      </c>
      <c r="E1327" s="40" t="s">
        <v>14</v>
      </c>
      <c r="F1327" s="40" t="s">
        <v>14</v>
      </c>
      <c r="G1327" s="40">
        <v>14</v>
      </c>
      <c r="H1327" s="41">
        <v>55.209990859223403</v>
      </c>
      <c r="I1327" s="37">
        <f>HOUR(DAta!$H1327)*60+MINUTE(DAta!$H1327)</f>
        <v>302</v>
      </c>
      <c r="J1327" s="40">
        <v>5</v>
      </c>
      <c r="K1327" s="40">
        <v>4</v>
      </c>
      <c r="L1327" s="39">
        <v>43330</v>
      </c>
      <c r="M1327" s="40">
        <v>7</v>
      </c>
    </row>
    <row r="1328" spans="1:13">
      <c r="A1328" s="37" t="s">
        <v>1353</v>
      </c>
      <c r="B1328" s="36">
        <v>43331</v>
      </c>
      <c r="C1328" s="37" t="s">
        <v>20</v>
      </c>
      <c r="D1328" s="37" t="s">
        <v>30</v>
      </c>
      <c r="E1328" s="37" t="s">
        <v>14</v>
      </c>
      <c r="F1328" s="37" t="s">
        <v>14</v>
      </c>
      <c r="G1328" s="37">
        <v>53</v>
      </c>
      <c r="H1328" s="38">
        <v>55.251657525890003</v>
      </c>
      <c r="I1328" s="37">
        <f>HOUR(DAta!$H1328)*60+MINUTE(DAta!$H1328)</f>
        <v>362</v>
      </c>
      <c r="J1328" s="37">
        <v>4</v>
      </c>
      <c r="K1328" s="37">
        <v>4</v>
      </c>
      <c r="L1328" s="36">
        <v>43331</v>
      </c>
      <c r="M1328" s="37">
        <v>7</v>
      </c>
    </row>
    <row r="1329" spans="1:13">
      <c r="A1329" s="40" t="s">
        <v>1354</v>
      </c>
      <c r="B1329" s="39">
        <v>43332</v>
      </c>
      <c r="C1329" s="40" t="s">
        <v>35</v>
      </c>
      <c r="D1329" s="40" t="s">
        <v>33</v>
      </c>
      <c r="E1329" s="40" t="s">
        <v>14</v>
      </c>
      <c r="F1329" s="40" t="s">
        <v>14</v>
      </c>
      <c r="G1329" s="40">
        <v>37</v>
      </c>
      <c r="H1329" s="41">
        <v>55.293324192556703</v>
      </c>
      <c r="I1329" s="37">
        <f>HOUR(DAta!$H1329)*60+MINUTE(DAta!$H1329)</f>
        <v>422</v>
      </c>
      <c r="J1329" s="40">
        <v>2</v>
      </c>
      <c r="K1329" s="40">
        <v>4</v>
      </c>
      <c r="L1329" s="39">
        <v>43332</v>
      </c>
      <c r="M1329" s="40">
        <v>7</v>
      </c>
    </row>
    <row r="1330" spans="1:13">
      <c r="A1330" s="37" t="s">
        <v>1355</v>
      </c>
      <c r="B1330" s="36">
        <v>43333</v>
      </c>
      <c r="C1330" s="37" t="s">
        <v>22</v>
      </c>
      <c r="D1330" s="37" t="s">
        <v>30</v>
      </c>
      <c r="E1330" s="37" t="s">
        <v>14</v>
      </c>
      <c r="F1330" s="37" t="s">
        <v>14</v>
      </c>
      <c r="G1330" s="37">
        <v>68</v>
      </c>
      <c r="H1330" s="38">
        <v>55.334990859223403</v>
      </c>
      <c r="I1330" s="37">
        <f>HOUR(DAta!$H1330)*60+MINUTE(DAta!$H1330)</f>
        <v>482</v>
      </c>
      <c r="J1330" s="37">
        <v>1</v>
      </c>
      <c r="K1330" s="37">
        <v>4</v>
      </c>
      <c r="L1330" s="36">
        <v>43333</v>
      </c>
      <c r="M1330" s="37">
        <v>7</v>
      </c>
    </row>
    <row r="1331" spans="1:13">
      <c r="A1331" s="40" t="s">
        <v>1356</v>
      </c>
      <c r="B1331" s="39">
        <v>43334</v>
      </c>
      <c r="C1331" s="40" t="s">
        <v>22</v>
      </c>
      <c r="D1331" s="40" t="s">
        <v>33</v>
      </c>
      <c r="E1331" s="40" t="s">
        <v>14</v>
      </c>
      <c r="F1331" s="40" t="s">
        <v>14</v>
      </c>
      <c r="G1331" s="40">
        <v>43</v>
      </c>
      <c r="H1331" s="41">
        <v>55.376657525890003</v>
      </c>
      <c r="I1331" s="37">
        <f>HOUR(DAta!$H1331)*60+MINUTE(DAta!$H1331)</f>
        <v>542</v>
      </c>
      <c r="J1331" s="40">
        <v>3</v>
      </c>
      <c r="K1331" s="40">
        <v>4</v>
      </c>
      <c r="L1331" s="39">
        <v>43334</v>
      </c>
      <c r="M1331" s="40">
        <v>7</v>
      </c>
    </row>
    <row r="1332" spans="1:13">
      <c r="A1332" s="37" t="s">
        <v>1357</v>
      </c>
      <c r="B1332" s="36">
        <v>43335</v>
      </c>
      <c r="C1332" s="37" t="s">
        <v>22</v>
      </c>
      <c r="D1332" s="37" t="s">
        <v>17</v>
      </c>
      <c r="E1332" s="37" t="s">
        <v>14</v>
      </c>
      <c r="F1332" s="37" t="s">
        <v>14</v>
      </c>
      <c r="G1332" s="37">
        <v>19</v>
      </c>
      <c r="H1332" s="38">
        <v>55.418324192556703</v>
      </c>
      <c r="I1332" s="37">
        <f>HOUR(DAta!$H1332)*60+MINUTE(DAta!$H1332)</f>
        <v>602</v>
      </c>
      <c r="J1332" s="37">
        <v>3</v>
      </c>
      <c r="K1332" s="37">
        <v>4</v>
      </c>
      <c r="L1332" s="36">
        <v>43335</v>
      </c>
      <c r="M1332" s="37">
        <v>7</v>
      </c>
    </row>
    <row r="1333" spans="1:13">
      <c r="A1333" s="40" t="s">
        <v>1358</v>
      </c>
      <c r="B1333" s="39">
        <v>43336</v>
      </c>
      <c r="C1333" s="40" t="s">
        <v>20</v>
      </c>
      <c r="D1333" s="40" t="s">
        <v>17</v>
      </c>
      <c r="E1333" s="40" t="s">
        <v>14</v>
      </c>
      <c r="F1333" s="40" t="s">
        <v>14</v>
      </c>
      <c r="G1333" s="40">
        <v>47</v>
      </c>
      <c r="H1333" s="41">
        <v>55.459990859223403</v>
      </c>
      <c r="I1333" s="37">
        <f>HOUR(DAta!$H1333)*60+MINUTE(DAta!$H1333)</f>
        <v>662</v>
      </c>
      <c r="J1333" s="40">
        <v>3</v>
      </c>
      <c r="K1333" s="40">
        <v>4</v>
      </c>
      <c r="L1333" s="39">
        <v>43336</v>
      </c>
      <c r="M1333" s="40">
        <v>7</v>
      </c>
    </row>
    <row r="1334" spans="1:13">
      <c r="A1334" s="37" t="s">
        <v>1359</v>
      </c>
      <c r="B1334" s="36">
        <v>43337</v>
      </c>
      <c r="C1334" s="37" t="s">
        <v>16</v>
      </c>
      <c r="D1334" s="37" t="s">
        <v>13</v>
      </c>
      <c r="E1334" s="37" t="s">
        <v>18</v>
      </c>
      <c r="F1334" s="37" t="s">
        <v>18</v>
      </c>
      <c r="G1334" s="37" t="s">
        <v>26</v>
      </c>
      <c r="H1334" s="38">
        <v>55.501657525890003</v>
      </c>
      <c r="I1334" s="37">
        <f>HOUR(DAta!$H1334)*60+MINUTE(DAta!$H1334)</f>
        <v>722</v>
      </c>
      <c r="J1334" s="37" t="s">
        <v>26</v>
      </c>
      <c r="K1334" s="37">
        <v>4</v>
      </c>
      <c r="L1334" s="36">
        <v>43337</v>
      </c>
      <c r="M1334" s="37">
        <v>7</v>
      </c>
    </row>
    <row r="1335" spans="1:13">
      <c r="A1335" s="40" t="s">
        <v>1360</v>
      </c>
      <c r="B1335" s="39">
        <v>43338</v>
      </c>
      <c r="C1335" s="40" t="s">
        <v>22</v>
      </c>
      <c r="D1335" s="40" t="s">
        <v>24</v>
      </c>
      <c r="E1335" s="40" t="s">
        <v>14</v>
      </c>
      <c r="F1335" s="40" t="s">
        <v>14</v>
      </c>
      <c r="G1335" s="40">
        <v>84</v>
      </c>
      <c r="H1335" s="41">
        <v>55.543324192556703</v>
      </c>
      <c r="I1335" s="37">
        <f>HOUR(DAta!$H1335)*60+MINUTE(DAta!$H1335)</f>
        <v>782</v>
      </c>
      <c r="J1335" s="40">
        <v>4</v>
      </c>
      <c r="K1335" s="40">
        <v>4</v>
      </c>
      <c r="L1335" s="39">
        <v>43338</v>
      </c>
      <c r="M1335" s="40">
        <v>7</v>
      </c>
    </row>
    <row r="1336" spans="1:13">
      <c r="A1336" s="37" t="s">
        <v>1361</v>
      </c>
      <c r="B1336" s="36">
        <v>43339</v>
      </c>
      <c r="C1336" s="37" t="s">
        <v>32</v>
      </c>
      <c r="D1336" s="37" t="s">
        <v>24</v>
      </c>
      <c r="E1336" s="37" t="s">
        <v>14</v>
      </c>
      <c r="F1336" s="37" t="s">
        <v>14</v>
      </c>
      <c r="G1336" s="37">
        <v>17</v>
      </c>
      <c r="H1336" s="38">
        <v>55.584990859223403</v>
      </c>
      <c r="I1336" s="37">
        <f>HOUR(DAta!$H1336)*60+MINUTE(DAta!$H1336)</f>
        <v>842</v>
      </c>
      <c r="J1336" s="37">
        <v>1</v>
      </c>
      <c r="K1336" s="37">
        <v>4</v>
      </c>
      <c r="L1336" s="36">
        <v>43339</v>
      </c>
      <c r="M1336" s="37">
        <v>7</v>
      </c>
    </row>
    <row r="1337" spans="1:13">
      <c r="A1337" s="40" t="s">
        <v>1362</v>
      </c>
      <c r="B1337" s="39">
        <v>43340</v>
      </c>
      <c r="C1337" s="40" t="s">
        <v>16</v>
      </c>
      <c r="D1337" s="40" t="s">
        <v>24</v>
      </c>
      <c r="E1337" s="40" t="s">
        <v>14</v>
      </c>
      <c r="F1337" s="40" t="s">
        <v>14</v>
      </c>
      <c r="G1337" s="40">
        <v>116</v>
      </c>
      <c r="H1337" s="41">
        <v>55.626657525890003</v>
      </c>
      <c r="I1337" s="37">
        <f>HOUR(DAta!$H1337)*60+MINUTE(DAta!$H1337)</f>
        <v>902</v>
      </c>
      <c r="J1337" s="40">
        <v>4</v>
      </c>
      <c r="K1337" s="40">
        <v>4</v>
      </c>
      <c r="L1337" s="39">
        <v>43340</v>
      </c>
      <c r="M1337" s="40">
        <v>7</v>
      </c>
    </row>
    <row r="1338" spans="1:13">
      <c r="A1338" s="37" t="s">
        <v>1363</v>
      </c>
      <c r="B1338" s="36">
        <v>43341</v>
      </c>
      <c r="C1338" s="37" t="s">
        <v>12</v>
      </c>
      <c r="D1338" s="37" t="s">
        <v>30</v>
      </c>
      <c r="E1338" s="37" t="s">
        <v>14</v>
      </c>
      <c r="F1338" s="37" t="s">
        <v>14</v>
      </c>
      <c r="G1338" s="37">
        <v>22</v>
      </c>
      <c r="H1338" s="38">
        <v>55.668324192556703</v>
      </c>
      <c r="I1338" s="37">
        <f>HOUR(DAta!$H1338)*60+MINUTE(DAta!$H1338)</f>
        <v>962</v>
      </c>
      <c r="J1338" s="37">
        <v>4</v>
      </c>
      <c r="K1338" s="37">
        <v>4</v>
      </c>
      <c r="L1338" s="36">
        <v>43341</v>
      </c>
      <c r="M1338" s="37">
        <v>7</v>
      </c>
    </row>
    <row r="1339" spans="1:13">
      <c r="A1339" s="40" t="s">
        <v>1364</v>
      </c>
      <c r="B1339" s="39">
        <v>43342</v>
      </c>
      <c r="C1339" s="40" t="s">
        <v>32</v>
      </c>
      <c r="D1339" s="40" t="s">
        <v>17</v>
      </c>
      <c r="E1339" s="40" t="s">
        <v>14</v>
      </c>
      <c r="F1339" s="40" t="s">
        <v>14</v>
      </c>
      <c r="G1339" s="40">
        <v>10</v>
      </c>
      <c r="H1339" s="41">
        <v>55.709990859223403</v>
      </c>
      <c r="I1339" s="37">
        <f>HOUR(DAta!$H1339)*60+MINUTE(DAta!$H1339)</f>
        <v>1022</v>
      </c>
      <c r="J1339" s="40">
        <v>4</v>
      </c>
      <c r="K1339" s="40">
        <v>4</v>
      </c>
      <c r="L1339" s="39">
        <v>43342</v>
      </c>
      <c r="M1339" s="40">
        <v>7</v>
      </c>
    </row>
    <row r="1340" spans="1:13">
      <c r="A1340" s="37" t="s">
        <v>1365</v>
      </c>
      <c r="B1340" s="36">
        <v>43343</v>
      </c>
      <c r="C1340" s="37" t="s">
        <v>48</v>
      </c>
      <c r="D1340" s="37" t="s">
        <v>33</v>
      </c>
      <c r="E1340" s="37" t="s">
        <v>14</v>
      </c>
      <c r="F1340" s="37" t="s">
        <v>14</v>
      </c>
      <c r="G1340" s="37">
        <v>76</v>
      </c>
      <c r="H1340" s="38">
        <v>55.751657525890003</v>
      </c>
      <c r="I1340" s="37">
        <f>HOUR(DAta!$H1340)*60+MINUTE(DAta!$H1340)</f>
        <v>1082</v>
      </c>
      <c r="J1340" s="37">
        <v>4</v>
      </c>
      <c r="K1340" s="37">
        <v>4</v>
      </c>
      <c r="L1340" s="36">
        <v>43343</v>
      </c>
      <c r="M1340" s="37">
        <v>1</v>
      </c>
    </row>
    <row r="1341" spans="1:13">
      <c r="A1341" s="40" t="s">
        <v>1366</v>
      </c>
      <c r="B1341" s="39">
        <v>43344</v>
      </c>
      <c r="C1341" s="40" t="s">
        <v>35</v>
      </c>
      <c r="D1341" s="40" t="s">
        <v>24</v>
      </c>
      <c r="E1341" s="40" t="s">
        <v>14</v>
      </c>
      <c r="F1341" s="40" t="s">
        <v>14</v>
      </c>
      <c r="G1341" s="40">
        <v>104</v>
      </c>
      <c r="H1341" s="41">
        <v>55.793324192556703</v>
      </c>
      <c r="I1341" s="37">
        <f>HOUR(DAta!$H1341)*60+MINUTE(DAta!$H1341)</f>
        <v>1142</v>
      </c>
      <c r="J1341" s="40">
        <v>4</v>
      </c>
      <c r="K1341" s="40">
        <v>4</v>
      </c>
      <c r="L1341" s="39">
        <v>43344</v>
      </c>
      <c r="M1341" s="40">
        <v>1</v>
      </c>
    </row>
    <row r="1342" spans="1:13">
      <c r="A1342" s="37" t="s">
        <v>1367</v>
      </c>
      <c r="B1342" s="36">
        <v>43345</v>
      </c>
      <c r="C1342" s="37" t="s">
        <v>32</v>
      </c>
      <c r="D1342" s="37" t="s">
        <v>33</v>
      </c>
      <c r="E1342" s="37" t="s">
        <v>14</v>
      </c>
      <c r="F1342" s="37" t="s">
        <v>14</v>
      </c>
      <c r="G1342" s="37">
        <v>44</v>
      </c>
      <c r="H1342" s="38">
        <v>55.834990859223403</v>
      </c>
      <c r="I1342" s="37">
        <f>HOUR(DAta!$H1342)*60+MINUTE(DAta!$H1342)</f>
        <v>1202</v>
      </c>
      <c r="J1342" s="37">
        <v>3</v>
      </c>
      <c r="K1342" s="37">
        <v>4</v>
      </c>
      <c r="L1342" s="36">
        <v>43345</v>
      </c>
      <c r="M1342" s="37">
        <v>1</v>
      </c>
    </row>
    <row r="1343" spans="1:13">
      <c r="A1343" s="40" t="s">
        <v>1368</v>
      </c>
      <c r="B1343" s="39">
        <v>43346</v>
      </c>
      <c r="C1343" s="40" t="s">
        <v>32</v>
      </c>
      <c r="D1343" s="40" t="s">
        <v>30</v>
      </c>
      <c r="E1343" s="40" t="s">
        <v>14</v>
      </c>
      <c r="F1343" s="40" t="s">
        <v>14</v>
      </c>
      <c r="G1343" s="40">
        <v>24</v>
      </c>
      <c r="H1343" s="41">
        <v>55.876657525890003</v>
      </c>
      <c r="I1343" s="37">
        <f>HOUR(DAta!$H1343)*60+MINUTE(DAta!$H1343)</f>
        <v>1262</v>
      </c>
      <c r="J1343" s="40">
        <v>5</v>
      </c>
      <c r="K1343" s="40">
        <v>4</v>
      </c>
      <c r="L1343" s="39">
        <v>43346</v>
      </c>
      <c r="M1343" s="40">
        <v>1</v>
      </c>
    </row>
    <row r="1344" spans="1:13">
      <c r="A1344" s="37" t="s">
        <v>1369</v>
      </c>
      <c r="B1344" s="36">
        <v>43347</v>
      </c>
      <c r="C1344" s="37" t="s">
        <v>48</v>
      </c>
      <c r="D1344" s="37" t="s">
        <v>17</v>
      </c>
      <c r="E1344" s="37" t="s">
        <v>14</v>
      </c>
      <c r="F1344" s="37" t="s">
        <v>14</v>
      </c>
      <c r="G1344" s="37">
        <v>40</v>
      </c>
      <c r="H1344" s="38">
        <v>55.918324192556703</v>
      </c>
      <c r="I1344" s="37">
        <f>HOUR(DAta!$H1344)*60+MINUTE(DAta!$H1344)</f>
        <v>1322</v>
      </c>
      <c r="J1344" s="37">
        <v>3</v>
      </c>
      <c r="K1344" s="37">
        <v>4</v>
      </c>
      <c r="L1344" s="36">
        <v>43347</v>
      </c>
      <c r="M1344" s="37">
        <v>1</v>
      </c>
    </row>
    <row r="1345" spans="1:13">
      <c r="A1345" s="40" t="s">
        <v>1370</v>
      </c>
      <c r="B1345" s="39">
        <v>43348</v>
      </c>
      <c r="C1345" s="40" t="s">
        <v>16</v>
      </c>
      <c r="D1345" s="40" t="s">
        <v>24</v>
      </c>
      <c r="E1345" s="40" t="s">
        <v>14</v>
      </c>
      <c r="F1345" s="40" t="s">
        <v>14</v>
      </c>
      <c r="G1345" s="40">
        <v>57</v>
      </c>
      <c r="H1345" s="41">
        <v>55.959990859223403</v>
      </c>
      <c r="I1345" s="37">
        <f>HOUR(DAta!$H1345)*60+MINUTE(DAta!$H1345)</f>
        <v>1382</v>
      </c>
      <c r="J1345" s="40">
        <v>4</v>
      </c>
      <c r="K1345" s="40">
        <v>4</v>
      </c>
      <c r="L1345" s="39">
        <v>43348</v>
      </c>
      <c r="M1345" s="40">
        <v>1</v>
      </c>
    </row>
    <row r="1346" spans="1:13">
      <c r="A1346" s="37" t="s">
        <v>1371</v>
      </c>
      <c r="B1346" s="36">
        <v>43349</v>
      </c>
      <c r="C1346" s="37" t="s">
        <v>20</v>
      </c>
      <c r="D1346" s="37" t="s">
        <v>17</v>
      </c>
      <c r="E1346" s="37" t="s">
        <v>14</v>
      </c>
      <c r="F1346" s="37" t="s">
        <v>14</v>
      </c>
      <c r="G1346" s="37">
        <v>19</v>
      </c>
      <c r="H1346" s="38">
        <v>56.001657525890003</v>
      </c>
      <c r="I1346" s="37">
        <f>HOUR(DAta!$H1346)*60+MINUTE(DAta!$H1346)</f>
        <v>2</v>
      </c>
      <c r="J1346" s="37">
        <v>3</v>
      </c>
      <c r="K1346" s="37">
        <v>4</v>
      </c>
      <c r="L1346" s="36">
        <v>43349</v>
      </c>
      <c r="M1346" s="37">
        <v>1</v>
      </c>
    </row>
    <row r="1347" spans="1:13">
      <c r="A1347" s="40" t="s">
        <v>1372</v>
      </c>
      <c r="B1347" s="39">
        <v>43350</v>
      </c>
      <c r="C1347" s="40" t="s">
        <v>39</v>
      </c>
      <c r="D1347" s="40" t="s">
        <v>33</v>
      </c>
      <c r="E1347" s="40" t="s">
        <v>14</v>
      </c>
      <c r="F1347" s="40" t="s">
        <v>14</v>
      </c>
      <c r="G1347" s="40">
        <v>55</v>
      </c>
      <c r="H1347" s="41">
        <v>56.043324192556703</v>
      </c>
      <c r="I1347" s="37">
        <f>HOUR(DAta!$H1347)*60+MINUTE(DAta!$H1347)</f>
        <v>62</v>
      </c>
      <c r="J1347" s="40">
        <v>3</v>
      </c>
      <c r="K1347" s="40">
        <v>4</v>
      </c>
      <c r="L1347" s="39">
        <v>43350</v>
      </c>
      <c r="M1347" s="40">
        <v>1</v>
      </c>
    </row>
    <row r="1348" spans="1:13">
      <c r="A1348" s="37" t="s">
        <v>1373</v>
      </c>
      <c r="B1348" s="36">
        <v>43351</v>
      </c>
      <c r="C1348" s="37" t="s">
        <v>39</v>
      </c>
      <c r="D1348" s="37" t="s">
        <v>13</v>
      </c>
      <c r="E1348" s="37" t="s">
        <v>14</v>
      </c>
      <c r="F1348" s="37" t="s">
        <v>14</v>
      </c>
      <c r="G1348" s="37">
        <v>102</v>
      </c>
      <c r="H1348" s="38">
        <v>56.084990859223403</v>
      </c>
      <c r="I1348" s="37">
        <f>HOUR(DAta!$H1348)*60+MINUTE(DAta!$H1348)</f>
        <v>122</v>
      </c>
      <c r="J1348" s="37">
        <v>5</v>
      </c>
      <c r="K1348" s="37">
        <v>4</v>
      </c>
      <c r="L1348" s="36">
        <v>43351</v>
      </c>
      <c r="M1348" s="37">
        <v>1</v>
      </c>
    </row>
    <row r="1349" spans="1:13">
      <c r="A1349" s="40" t="s">
        <v>1374</v>
      </c>
      <c r="B1349" s="39">
        <v>43352</v>
      </c>
      <c r="C1349" s="40" t="s">
        <v>35</v>
      </c>
      <c r="D1349" s="40" t="s">
        <v>24</v>
      </c>
      <c r="E1349" s="40" t="s">
        <v>14</v>
      </c>
      <c r="F1349" s="40" t="s">
        <v>18</v>
      </c>
      <c r="G1349" s="40">
        <v>123</v>
      </c>
      <c r="H1349" s="41">
        <v>56.126657525890003</v>
      </c>
      <c r="I1349" s="37">
        <f>HOUR(DAta!$H1349)*60+MINUTE(DAta!$H1349)</f>
        <v>182</v>
      </c>
      <c r="J1349" s="40">
        <v>3</v>
      </c>
      <c r="K1349" s="40">
        <v>4</v>
      </c>
      <c r="L1349" s="39">
        <v>43352</v>
      </c>
      <c r="M1349" s="40">
        <v>1</v>
      </c>
    </row>
    <row r="1350" spans="1:13">
      <c r="A1350" s="37" t="s">
        <v>1375</v>
      </c>
      <c r="B1350" s="36">
        <v>43353</v>
      </c>
      <c r="C1350" s="37" t="s">
        <v>12</v>
      </c>
      <c r="D1350" s="37" t="s">
        <v>30</v>
      </c>
      <c r="E1350" s="37" t="s">
        <v>18</v>
      </c>
      <c r="F1350" s="37" t="s">
        <v>18</v>
      </c>
      <c r="G1350" s="37" t="s">
        <v>26</v>
      </c>
      <c r="H1350" s="38">
        <v>56.168324192556703</v>
      </c>
      <c r="I1350" s="37">
        <f>HOUR(DAta!$H1350)*60+MINUTE(DAta!$H1350)</f>
        <v>242</v>
      </c>
      <c r="J1350" s="37" t="s">
        <v>26</v>
      </c>
      <c r="K1350" s="37">
        <v>4</v>
      </c>
      <c r="L1350" s="36">
        <v>43353</v>
      </c>
      <c r="M1350" s="37">
        <v>1</v>
      </c>
    </row>
    <row r="1351" spans="1:13">
      <c r="A1351" s="40" t="s">
        <v>1376</v>
      </c>
      <c r="B1351" s="39">
        <v>43354</v>
      </c>
      <c r="C1351" s="40" t="s">
        <v>35</v>
      </c>
      <c r="D1351" s="40" t="s">
        <v>13</v>
      </c>
      <c r="E1351" s="40" t="s">
        <v>18</v>
      </c>
      <c r="F1351" s="40" t="s">
        <v>18</v>
      </c>
      <c r="G1351" s="40" t="s">
        <v>26</v>
      </c>
      <c r="H1351" s="41">
        <v>56.209990859223403</v>
      </c>
      <c r="I1351" s="37">
        <f>HOUR(DAta!$H1351)*60+MINUTE(DAta!$H1351)</f>
        <v>302</v>
      </c>
      <c r="J1351" s="40" t="s">
        <v>26</v>
      </c>
      <c r="K1351" s="40">
        <v>4</v>
      </c>
      <c r="L1351" s="39">
        <v>43354</v>
      </c>
      <c r="M1351" s="40">
        <v>1</v>
      </c>
    </row>
    <row r="1352" spans="1:13">
      <c r="A1352" s="37" t="s">
        <v>1377</v>
      </c>
      <c r="B1352" s="36">
        <v>43355</v>
      </c>
      <c r="C1352" s="37" t="s">
        <v>35</v>
      </c>
      <c r="D1352" s="37" t="s">
        <v>33</v>
      </c>
      <c r="E1352" s="37" t="s">
        <v>14</v>
      </c>
      <c r="F1352" s="37" t="s">
        <v>14</v>
      </c>
      <c r="G1352" s="37">
        <v>115</v>
      </c>
      <c r="H1352" s="38">
        <v>56.251657525890003</v>
      </c>
      <c r="I1352" s="37">
        <f>HOUR(DAta!$H1352)*60+MINUTE(DAta!$H1352)</f>
        <v>362</v>
      </c>
      <c r="J1352" s="37">
        <v>4</v>
      </c>
      <c r="K1352" s="37">
        <v>4</v>
      </c>
      <c r="L1352" s="36">
        <v>43355</v>
      </c>
      <c r="M1352" s="37">
        <v>1</v>
      </c>
    </row>
    <row r="1353" spans="1:13">
      <c r="A1353" s="40" t="s">
        <v>1378</v>
      </c>
      <c r="B1353" s="39">
        <v>43356</v>
      </c>
      <c r="C1353" s="40" t="s">
        <v>48</v>
      </c>
      <c r="D1353" s="40" t="s">
        <v>17</v>
      </c>
      <c r="E1353" s="40" t="s">
        <v>14</v>
      </c>
      <c r="F1353" s="40" t="s">
        <v>14</v>
      </c>
      <c r="G1353" s="40">
        <v>53</v>
      </c>
      <c r="H1353" s="41">
        <v>56.293324192556703</v>
      </c>
      <c r="I1353" s="37">
        <f>HOUR(DAta!$H1353)*60+MINUTE(DAta!$H1353)</f>
        <v>422</v>
      </c>
      <c r="J1353" s="40">
        <v>5</v>
      </c>
      <c r="K1353" s="40">
        <v>4</v>
      </c>
      <c r="L1353" s="39">
        <v>43356</v>
      </c>
      <c r="M1353" s="40">
        <v>1</v>
      </c>
    </row>
    <row r="1354" spans="1:13">
      <c r="A1354" s="37" t="s">
        <v>1379</v>
      </c>
      <c r="B1354" s="36">
        <v>43357</v>
      </c>
      <c r="C1354" s="37" t="s">
        <v>12</v>
      </c>
      <c r="D1354" s="37" t="s">
        <v>17</v>
      </c>
      <c r="E1354" s="37" t="s">
        <v>14</v>
      </c>
      <c r="F1354" s="37" t="s">
        <v>14</v>
      </c>
      <c r="G1354" s="37">
        <v>61</v>
      </c>
      <c r="H1354" s="38">
        <v>56.334990859223403</v>
      </c>
      <c r="I1354" s="37">
        <f>HOUR(DAta!$H1354)*60+MINUTE(DAta!$H1354)</f>
        <v>482</v>
      </c>
      <c r="J1354" s="37">
        <v>5</v>
      </c>
      <c r="K1354" s="37">
        <v>4</v>
      </c>
      <c r="L1354" s="36">
        <v>43357</v>
      </c>
      <c r="M1354" s="37">
        <v>1</v>
      </c>
    </row>
    <row r="1355" spans="1:13">
      <c r="A1355" s="40" t="s">
        <v>1380</v>
      </c>
      <c r="B1355" s="39">
        <v>43358</v>
      </c>
      <c r="C1355" s="40" t="s">
        <v>12</v>
      </c>
      <c r="D1355" s="40" t="s">
        <v>17</v>
      </c>
      <c r="E1355" s="40" t="s">
        <v>14</v>
      </c>
      <c r="F1355" s="40" t="s">
        <v>14</v>
      </c>
      <c r="G1355" s="40">
        <v>99</v>
      </c>
      <c r="H1355" s="41">
        <v>56.376657525890003</v>
      </c>
      <c r="I1355" s="37">
        <f>HOUR(DAta!$H1355)*60+MINUTE(DAta!$H1355)</f>
        <v>542</v>
      </c>
      <c r="J1355" s="40">
        <v>5</v>
      </c>
      <c r="K1355" s="40">
        <v>4</v>
      </c>
      <c r="L1355" s="39">
        <v>43358</v>
      </c>
      <c r="M1355" s="40">
        <v>1</v>
      </c>
    </row>
    <row r="1356" spans="1:13">
      <c r="A1356" s="37" t="s">
        <v>1381</v>
      </c>
      <c r="B1356" s="36">
        <v>43359</v>
      </c>
      <c r="C1356" s="37" t="s">
        <v>22</v>
      </c>
      <c r="D1356" s="37" t="s">
        <v>30</v>
      </c>
      <c r="E1356" s="37" t="s">
        <v>18</v>
      </c>
      <c r="F1356" s="37" t="s">
        <v>18</v>
      </c>
      <c r="G1356" s="37" t="s">
        <v>26</v>
      </c>
      <c r="H1356" s="38">
        <v>56.418324192556703</v>
      </c>
      <c r="I1356" s="37">
        <f>HOUR(DAta!$H1356)*60+MINUTE(DAta!$H1356)</f>
        <v>602</v>
      </c>
      <c r="J1356" s="37" t="s">
        <v>26</v>
      </c>
      <c r="K1356" s="37">
        <v>4</v>
      </c>
      <c r="L1356" s="36">
        <v>43359</v>
      </c>
      <c r="M1356" s="37">
        <v>1</v>
      </c>
    </row>
    <row r="1357" spans="1:13">
      <c r="A1357" s="40" t="s">
        <v>1382</v>
      </c>
      <c r="B1357" s="39">
        <v>43360</v>
      </c>
      <c r="C1357" s="40" t="s">
        <v>22</v>
      </c>
      <c r="D1357" s="40" t="s">
        <v>24</v>
      </c>
      <c r="E1357" s="40" t="s">
        <v>14</v>
      </c>
      <c r="F1357" s="40" t="s">
        <v>18</v>
      </c>
      <c r="G1357" s="40">
        <v>57</v>
      </c>
      <c r="H1357" s="41">
        <v>56.459990859223403</v>
      </c>
      <c r="I1357" s="37">
        <f>HOUR(DAta!$H1357)*60+MINUTE(DAta!$H1357)</f>
        <v>662</v>
      </c>
      <c r="J1357" s="40">
        <v>3</v>
      </c>
      <c r="K1357" s="40">
        <v>4</v>
      </c>
      <c r="L1357" s="39">
        <v>43360</v>
      </c>
      <c r="M1357" s="40">
        <v>1</v>
      </c>
    </row>
    <row r="1358" spans="1:13">
      <c r="A1358" s="37" t="s">
        <v>1383</v>
      </c>
      <c r="B1358" s="36">
        <v>43361</v>
      </c>
      <c r="C1358" s="37" t="s">
        <v>12</v>
      </c>
      <c r="D1358" s="37" t="s">
        <v>13</v>
      </c>
      <c r="E1358" s="37" t="s">
        <v>14</v>
      </c>
      <c r="F1358" s="37" t="s">
        <v>14</v>
      </c>
      <c r="G1358" s="37">
        <v>24</v>
      </c>
      <c r="H1358" s="38">
        <v>56.501657525890003</v>
      </c>
      <c r="I1358" s="37">
        <f>HOUR(DAta!$H1358)*60+MINUTE(DAta!$H1358)</f>
        <v>722</v>
      </c>
      <c r="J1358" s="37">
        <v>3</v>
      </c>
      <c r="K1358" s="37">
        <v>4</v>
      </c>
      <c r="L1358" s="36">
        <v>43361</v>
      </c>
      <c r="M1358" s="37">
        <v>1</v>
      </c>
    </row>
    <row r="1359" spans="1:13">
      <c r="A1359" s="40" t="s">
        <v>1384</v>
      </c>
      <c r="B1359" s="39">
        <v>43362</v>
      </c>
      <c r="C1359" s="40" t="s">
        <v>20</v>
      </c>
      <c r="D1359" s="40" t="s">
        <v>13</v>
      </c>
      <c r="E1359" s="40" t="s">
        <v>14</v>
      </c>
      <c r="F1359" s="40" t="s">
        <v>14</v>
      </c>
      <c r="G1359" s="40">
        <v>75</v>
      </c>
      <c r="H1359" s="41">
        <v>56.543324192556703</v>
      </c>
      <c r="I1359" s="37">
        <f>HOUR(DAta!$H1359)*60+MINUTE(DAta!$H1359)</f>
        <v>782</v>
      </c>
      <c r="J1359" s="40">
        <v>4</v>
      </c>
      <c r="K1359" s="40">
        <v>4</v>
      </c>
      <c r="L1359" s="39">
        <v>43362</v>
      </c>
      <c r="M1359" s="40">
        <v>1</v>
      </c>
    </row>
    <row r="1360" spans="1:13">
      <c r="A1360" s="37" t="s">
        <v>1385</v>
      </c>
      <c r="B1360" s="36">
        <v>43363</v>
      </c>
      <c r="C1360" s="37" t="s">
        <v>35</v>
      </c>
      <c r="D1360" s="37" t="s">
        <v>13</v>
      </c>
      <c r="E1360" s="37" t="s">
        <v>14</v>
      </c>
      <c r="F1360" s="37" t="s">
        <v>14</v>
      </c>
      <c r="G1360" s="37">
        <v>72</v>
      </c>
      <c r="H1360" s="38">
        <v>56.584990859223403</v>
      </c>
      <c r="I1360" s="37">
        <f>HOUR(DAta!$H1360)*60+MINUTE(DAta!$H1360)</f>
        <v>842</v>
      </c>
      <c r="J1360" s="37">
        <v>4</v>
      </c>
      <c r="K1360" s="37">
        <v>4</v>
      </c>
      <c r="L1360" s="36">
        <v>43363</v>
      </c>
      <c r="M1360" s="37">
        <v>1</v>
      </c>
    </row>
    <row r="1361" spans="1:13">
      <c r="A1361" s="40" t="s">
        <v>1386</v>
      </c>
      <c r="B1361" s="39">
        <v>43364</v>
      </c>
      <c r="C1361" s="40" t="s">
        <v>20</v>
      </c>
      <c r="D1361" s="40" t="s">
        <v>24</v>
      </c>
      <c r="E1361" s="40" t="s">
        <v>14</v>
      </c>
      <c r="F1361" s="40" t="s">
        <v>14</v>
      </c>
      <c r="G1361" s="40">
        <v>73</v>
      </c>
      <c r="H1361" s="41">
        <v>56.626657525890003</v>
      </c>
      <c r="I1361" s="37">
        <f>HOUR(DAta!$H1361)*60+MINUTE(DAta!$H1361)</f>
        <v>902</v>
      </c>
      <c r="J1361" s="40">
        <v>4</v>
      </c>
      <c r="K1361" s="40">
        <v>4</v>
      </c>
      <c r="L1361" s="39">
        <v>43364</v>
      </c>
      <c r="M1361" s="40">
        <v>1</v>
      </c>
    </row>
    <row r="1362" spans="1:13">
      <c r="A1362" s="37" t="s">
        <v>1387</v>
      </c>
      <c r="B1362" s="36">
        <v>43365</v>
      </c>
      <c r="C1362" s="37" t="s">
        <v>39</v>
      </c>
      <c r="D1362" s="37" t="s">
        <v>24</v>
      </c>
      <c r="E1362" s="37" t="s">
        <v>14</v>
      </c>
      <c r="F1362" s="37" t="s">
        <v>18</v>
      </c>
      <c r="G1362" s="37">
        <v>105</v>
      </c>
      <c r="H1362" s="38">
        <v>56.668324192556703</v>
      </c>
      <c r="I1362" s="37">
        <f>HOUR(DAta!$H1362)*60+MINUTE(DAta!$H1362)</f>
        <v>962</v>
      </c>
      <c r="J1362" s="37">
        <v>4</v>
      </c>
      <c r="K1362" s="37">
        <v>4</v>
      </c>
      <c r="L1362" s="36">
        <v>43365</v>
      </c>
      <c r="M1362" s="37">
        <v>1</v>
      </c>
    </row>
    <row r="1363" spans="1:13">
      <c r="A1363" s="40" t="s">
        <v>1388</v>
      </c>
      <c r="B1363" s="39">
        <v>43366</v>
      </c>
      <c r="C1363" s="40" t="s">
        <v>22</v>
      </c>
      <c r="D1363" s="40" t="s">
        <v>17</v>
      </c>
      <c r="E1363" s="40" t="s">
        <v>14</v>
      </c>
      <c r="F1363" s="40" t="s">
        <v>14</v>
      </c>
      <c r="G1363" s="40">
        <v>75</v>
      </c>
      <c r="H1363" s="41">
        <v>56.709990859223403</v>
      </c>
      <c r="I1363" s="37">
        <f>HOUR(DAta!$H1363)*60+MINUTE(DAta!$H1363)</f>
        <v>1022</v>
      </c>
      <c r="J1363" s="40">
        <v>3</v>
      </c>
      <c r="K1363" s="40">
        <v>4</v>
      </c>
      <c r="L1363" s="39">
        <v>43366</v>
      </c>
      <c r="M1363" s="40">
        <v>1</v>
      </c>
    </row>
    <row r="1364" spans="1:13">
      <c r="A1364" s="37" t="s">
        <v>1389</v>
      </c>
      <c r="B1364" s="36">
        <v>43367</v>
      </c>
      <c r="C1364" s="37" t="s">
        <v>16</v>
      </c>
      <c r="D1364" s="37" t="s">
        <v>24</v>
      </c>
      <c r="E1364" s="37" t="s">
        <v>14</v>
      </c>
      <c r="F1364" s="37" t="s">
        <v>14</v>
      </c>
      <c r="G1364" s="37">
        <v>29</v>
      </c>
      <c r="H1364" s="38">
        <v>56.751657525890003</v>
      </c>
      <c r="I1364" s="37">
        <f>HOUR(DAta!$H1364)*60+MINUTE(DAta!$H1364)</f>
        <v>1082</v>
      </c>
      <c r="J1364" s="37">
        <v>4</v>
      </c>
      <c r="K1364" s="37">
        <v>4</v>
      </c>
      <c r="L1364" s="36">
        <v>43367</v>
      </c>
      <c r="M1364" s="37">
        <v>1</v>
      </c>
    </row>
    <row r="1365" spans="1:13">
      <c r="A1365" s="40" t="s">
        <v>1390</v>
      </c>
      <c r="B1365" s="39">
        <v>43368</v>
      </c>
      <c r="C1365" s="40" t="s">
        <v>20</v>
      </c>
      <c r="D1365" s="40" t="s">
        <v>17</v>
      </c>
      <c r="E1365" s="40" t="s">
        <v>14</v>
      </c>
      <c r="F1365" s="40" t="s">
        <v>14</v>
      </c>
      <c r="G1365" s="40">
        <v>41</v>
      </c>
      <c r="H1365" s="41">
        <v>56.793324192556703</v>
      </c>
      <c r="I1365" s="37">
        <f>HOUR(DAta!$H1365)*60+MINUTE(DAta!$H1365)</f>
        <v>1142</v>
      </c>
      <c r="J1365" s="40">
        <v>1</v>
      </c>
      <c r="K1365" s="40">
        <v>4</v>
      </c>
      <c r="L1365" s="39">
        <v>43368</v>
      </c>
      <c r="M1365" s="40">
        <v>1</v>
      </c>
    </row>
    <row r="1366" spans="1:13">
      <c r="A1366" s="37" t="s">
        <v>1391</v>
      </c>
      <c r="B1366" s="36">
        <v>43369</v>
      </c>
      <c r="C1366" s="37" t="s">
        <v>39</v>
      </c>
      <c r="D1366" s="37" t="s">
        <v>30</v>
      </c>
      <c r="E1366" s="37" t="s">
        <v>14</v>
      </c>
      <c r="F1366" s="37" t="s">
        <v>14</v>
      </c>
      <c r="G1366" s="37">
        <v>93</v>
      </c>
      <c r="H1366" s="38">
        <v>56.834990859223403</v>
      </c>
      <c r="I1366" s="37">
        <f>HOUR(DAta!$H1366)*60+MINUTE(DAta!$H1366)</f>
        <v>1202</v>
      </c>
      <c r="J1366" s="37">
        <v>4</v>
      </c>
      <c r="K1366" s="37">
        <v>4</v>
      </c>
      <c r="L1366" s="36">
        <v>43369</v>
      </c>
      <c r="M1366" s="37">
        <v>1</v>
      </c>
    </row>
    <row r="1367" spans="1:13">
      <c r="A1367" s="40" t="s">
        <v>1392</v>
      </c>
      <c r="B1367" s="39">
        <v>43370</v>
      </c>
      <c r="C1367" s="40" t="s">
        <v>32</v>
      </c>
      <c r="D1367" s="40" t="s">
        <v>30</v>
      </c>
      <c r="E1367" s="40" t="s">
        <v>18</v>
      </c>
      <c r="F1367" s="40" t="s">
        <v>18</v>
      </c>
      <c r="G1367" s="40" t="s">
        <v>26</v>
      </c>
      <c r="H1367" s="41">
        <v>56.876657525890003</v>
      </c>
      <c r="I1367" s="37">
        <f>HOUR(DAta!$H1367)*60+MINUTE(DAta!$H1367)</f>
        <v>1262</v>
      </c>
      <c r="J1367" s="40" t="s">
        <v>26</v>
      </c>
      <c r="K1367" s="40">
        <v>4</v>
      </c>
      <c r="L1367" s="39">
        <v>43370</v>
      </c>
      <c r="M1367" s="40">
        <v>1</v>
      </c>
    </row>
    <row r="1368" spans="1:13">
      <c r="A1368" s="37" t="s">
        <v>1393</v>
      </c>
      <c r="B1368" s="36">
        <v>43371</v>
      </c>
      <c r="C1368" s="37" t="s">
        <v>48</v>
      </c>
      <c r="D1368" s="37" t="s">
        <v>30</v>
      </c>
      <c r="E1368" s="37" t="s">
        <v>14</v>
      </c>
      <c r="F1368" s="37" t="s">
        <v>14</v>
      </c>
      <c r="G1368" s="37">
        <v>73</v>
      </c>
      <c r="H1368" s="38">
        <v>56.918324192556703</v>
      </c>
      <c r="I1368" s="37">
        <f>HOUR(DAta!$H1368)*60+MINUTE(DAta!$H1368)</f>
        <v>1322</v>
      </c>
      <c r="J1368" s="37">
        <v>3</v>
      </c>
      <c r="K1368" s="37">
        <v>4</v>
      </c>
      <c r="L1368" s="36">
        <v>43371</v>
      </c>
      <c r="M1368" s="37">
        <v>1</v>
      </c>
    </row>
    <row r="1369" spans="1:13">
      <c r="A1369" s="40" t="s">
        <v>1394</v>
      </c>
      <c r="B1369" s="39">
        <v>43372</v>
      </c>
      <c r="C1369" s="40" t="s">
        <v>20</v>
      </c>
      <c r="D1369" s="40" t="s">
        <v>33</v>
      </c>
      <c r="E1369" s="40" t="s">
        <v>18</v>
      </c>
      <c r="F1369" s="40" t="s">
        <v>18</v>
      </c>
      <c r="G1369" s="40" t="s">
        <v>26</v>
      </c>
      <c r="H1369" s="41">
        <v>56.959990859223403</v>
      </c>
      <c r="I1369" s="37">
        <f>HOUR(DAta!$H1369)*60+MINUTE(DAta!$H1369)</f>
        <v>1382</v>
      </c>
      <c r="J1369" s="40" t="s">
        <v>26</v>
      </c>
      <c r="K1369" s="40">
        <v>4</v>
      </c>
      <c r="L1369" s="39">
        <v>43372</v>
      </c>
      <c r="M1369" s="40">
        <v>1</v>
      </c>
    </row>
    <row r="1370" spans="1:13">
      <c r="A1370" s="37" t="s">
        <v>1395</v>
      </c>
      <c r="B1370" s="36">
        <v>43373</v>
      </c>
      <c r="C1370" s="37" t="s">
        <v>22</v>
      </c>
      <c r="D1370" s="37" t="s">
        <v>24</v>
      </c>
      <c r="E1370" s="37" t="s">
        <v>14</v>
      </c>
      <c r="F1370" s="37" t="s">
        <v>14</v>
      </c>
      <c r="G1370" s="37">
        <v>112</v>
      </c>
      <c r="H1370" s="38">
        <v>57.001657525890003</v>
      </c>
      <c r="I1370" s="37">
        <f>HOUR(DAta!$H1370)*60+MINUTE(DAta!$H1370)</f>
        <v>2</v>
      </c>
      <c r="J1370" s="37">
        <v>4</v>
      </c>
      <c r="K1370" s="37">
        <v>4</v>
      </c>
      <c r="L1370" s="36">
        <v>43373</v>
      </c>
      <c r="M1370" s="37">
        <v>1</v>
      </c>
    </row>
    <row r="1371" spans="1:13">
      <c r="A1371" s="40" t="s">
        <v>1396</v>
      </c>
      <c r="B1371" s="39">
        <v>43374</v>
      </c>
      <c r="C1371" s="40" t="s">
        <v>12</v>
      </c>
      <c r="D1371" s="40" t="s">
        <v>24</v>
      </c>
      <c r="E1371" s="40" t="s">
        <v>14</v>
      </c>
      <c r="F1371" s="40" t="s">
        <v>14</v>
      </c>
      <c r="G1371" s="40">
        <v>37</v>
      </c>
      <c r="H1371" s="41">
        <v>57.043324192556703</v>
      </c>
      <c r="I1371" s="37">
        <f>HOUR(DAta!$H1371)*60+MINUTE(DAta!$H1371)</f>
        <v>62</v>
      </c>
      <c r="J1371" s="40">
        <v>4</v>
      </c>
      <c r="K1371" s="40">
        <v>4</v>
      </c>
      <c r="L1371" s="39">
        <v>43374</v>
      </c>
      <c r="M1371" s="40">
        <v>1</v>
      </c>
    </row>
    <row r="1372" spans="1:13">
      <c r="A1372" s="37" t="s">
        <v>1397</v>
      </c>
      <c r="B1372" s="36">
        <v>43375</v>
      </c>
      <c r="C1372" s="37" t="s">
        <v>22</v>
      </c>
      <c r="D1372" s="37" t="s">
        <v>13</v>
      </c>
      <c r="E1372" s="37" t="s">
        <v>14</v>
      </c>
      <c r="F1372" s="37" t="s">
        <v>14</v>
      </c>
      <c r="G1372" s="37">
        <v>59</v>
      </c>
      <c r="H1372" s="38">
        <v>57.084990859223403</v>
      </c>
      <c r="I1372" s="37">
        <f>HOUR(DAta!$H1372)*60+MINUTE(DAta!$H1372)</f>
        <v>122</v>
      </c>
      <c r="J1372" s="37">
        <v>5</v>
      </c>
      <c r="K1372" s="37">
        <v>4</v>
      </c>
      <c r="L1372" s="36">
        <v>43375</v>
      </c>
      <c r="M1372" s="37">
        <v>1</v>
      </c>
    </row>
    <row r="1373" spans="1:13">
      <c r="A1373" s="40" t="s">
        <v>1398</v>
      </c>
      <c r="B1373" s="39">
        <v>43376</v>
      </c>
      <c r="C1373" s="40" t="s">
        <v>32</v>
      </c>
      <c r="D1373" s="40" t="s">
        <v>17</v>
      </c>
      <c r="E1373" s="40" t="s">
        <v>18</v>
      </c>
      <c r="F1373" s="40" t="s">
        <v>18</v>
      </c>
      <c r="G1373" s="40" t="s">
        <v>26</v>
      </c>
      <c r="H1373" s="41">
        <v>57.126657525890003</v>
      </c>
      <c r="I1373" s="37">
        <f>HOUR(DAta!$H1373)*60+MINUTE(DAta!$H1373)</f>
        <v>182</v>
      </c>
      <c r="J1373" s="40" t="s">
        <v>26</v>
      </c>
      <c r="K1373" s="40">
        <v>4</v>
      </c>
      <c r="L1373" s="39">
        <v>43376</v>
      </c>
      <c r="M1373" s="40">
        <v>1</v>
      </c>
    </row>
    <row r="1374" spans="1:13">
      <c r="A1374" s="37" t="s">
        <v>1399</v>
      </c>
      <c r="B1374" s="36">
        <v>43377</v>
      </c>
      <c r="C1374" s="37" t="s">
        <v>16</v>
      </c>
      <c r="D1374" s="37" t="s">
        <v>17</v>
      </c>
      <c r="E1374" s="37" t="s">
        <v>14</v>
      </c>
      <c r="F1374" s="37" t="s">
        <v>14</v>
      </c>
      <c r="G1374" s="37">
        <v>56</v>
      </c>
      <c r="H1374" s="38">
        <v>57.168324192556703</v>
      </c>
      <c r="I1374" s="37">
        <f>HOUR(DAta!$H1374)*60+MINUTE(DAta!$H1374)</f>
        <v>242</v>
      </c>
      <c r="J1374" s="37">
        <v>3</v>
      </c>
      <c r="K1374" s="37">
        <v>4</v>
      </c>
      <c r="L1374" s="36">
        <v>43377</v>
      </c>
      <c r="M1374" s="37">
        <v>1</v>
      </c>
    </row>
    <row r="1375" spans="1:13">
      <c r="A1375" s="40" t="s">
        <v>1400</v>
      </c>
      <c r="B1375" s="39">
        <v>43378</v>
      </c>
      <c r="C1375" s="40" t="s">
        <v>22</v>
      </c>
      <c r="D1375" s="40" t="s">
        <v>13</v>
      </c>
      <c r="E1375" s="40" t="s">
        <v>14</v>
      </c>
      <c r="F1375" s="40" t="s">
        <v>14</v>
      </c>
      <c r="G1375" s="40">
        <v>56</v>
      </c>
      <c r="H1375" s="41">
        <v>57.209990859223403</v>
      </c>
      <c r="I1375" s="37">
        <f>HOUR(DAta!$H1375)*60+MINUTE(DAta!$H1375)</f>
        <v>302</v>
      </c>
      <c r="J1375" s="40">
        <v>3</v>
      </c>
      <c r="K1375" s="40">
        <v>4</v>
      </c>
      <c r="L1375" s="39">
        <v>43378</v>
      </c>
      <c r="M1375" s="40">
        <v>1</v>
      </c>
    </row>
    <row r="1376" spans="1:13">
      <c r="A1376" s="37" t="s">
        <v>1401</v>
      </c>
      <c r="B1376" s="36">
        <v>43379</v>
      </c>
      <c r="C1376" s="37" t="s">
        <v>32</v>
      </c>
      <c r="D1376" s="37" t="s">
        <v>30</v>
      </c>
      <c r="E1376" s="37" t="s">
        <v>18</v>
      </c>
      <c r="F1376" s="37" t="s">
        <v>18</v>
      </c>
      <c r="G1376" s="37" t="s">
        <v>26</v>
      </c>
      <c r="H1376" s="38">
        <v>57.251657525890003</v>
      </c>
      <c r="I1376" s="37">
        <f>HOUR(DAta!$H1376)*60+MINUTE(DAta!$H1376)</f>
        <v>362</v>
      </c>
      <c r="J1376" s="37" t="s">
        <v>26</v>
      </c>
      <c r="K1376" s="37">
        <v>4</v>
      </c>
      <c r="L1376" s="36">
        <v>43379</v>
      </c>
      <c r="M1376" s="37">
        <v>1</v>
      </c>
    </row>
    <row r="1377" spans="1:13">
      <c r="A1377" s="40" t="s">
        <v>1402</v>
      </c>
      <c r="B1377" s="39">
        <v>43380</v>
      </c>
      <c r="C1377" s="40" t="s">
        <v>20</v>
      </c>
      <c r="D1377" s="40" t="s">
        <v>30</v>
      </c>
      <c r="E1377" s="40" t="s">
        <v>14</v>
      </c>
      <c r="F1377" s="40" t="s">
        <v>14</v>
      </c>
      <c r="G1377" s="40">
        <v>43</v>
      </c>
      <c r="H1377" s="41">
        <v>57.293324192556703</v>
      </c>
      <c r="I1377" s="37">
        <f>HOUR(DAta!$H1377)*60+MINUTE(DAta!$H1377)</f>
        <v>422</v>
      </c>
      <c r="J1377" s="40">
        <v>5</v>
      </c>
      <c r="K1377" s="40">
        <v>4</v>
      </c>
      <c r="L1377" s="39">
        <v>43380</v>
      </c>
      <c r="M1377" s="40">
        <v>1</v>
      </c>
    </row>
    <row r="1378" spans="1:13">
      <c r="A1378" s="37" t="s">
        <v>1403</v>
      </c>
      <c r="B1378" s="36">
        <v>43381</v>
      </c>
      <c r="C1378" s="37" t="s">
        <v>48</v>
      </c>
      <c r="D1378" s="37" t="s">
        <v>24</v>
      </c>
      <c r="E1378" s="37" t="s">
        <v>14</v>
      </c>
      <c r="F1378" s="37" t="s">
        <v>14</v>
      </c>
      <c r="G1378" s="37">
        <v>80</v>
      </c>
      <c r="H1378" s="38">
        <v>57.334990859223403</v>
      </c>
      <c r="I1378" s="37">
        <f>HOUR(DAta!$H1378)*60+MINUTE(DAta!$H1378)</f>
        <v>482</v>
      </c>
      <c r="J1378" s="37">
        <v>2</v>
      </c>
      <c r="K1378" s="37">
        <v>4</v>
      </c>
      <c r="L1378" s="36">
        <v>43381</v>
      </c>
      <c r="M1378" s="37">
        <v>1</v>
      </c>
    </row>
    <row r="1379" spans="1:13">
      <c r="A1379" s="40" t="s">
        <v>1404</v>
      </c>
      <c r="B1379" s="39">
        <v>43382</v>
      </c>
      <c r="C1379" s="40" t="s">
        <v>32</v>
      </c>
      <c r="D1379" s="40" t="s">
        <v>30</v>
      </c>
      <c r="E1379" s="40" t="s">
        <v>14</v>
      </c>
      <c r="F1379" s="40" t="s">
        <v>14</v>
      </c>
      <c r="G1379" s="40">
        <v>66</v>
      </c>
      <c r="H1379" s="41">
        <v>57.376657525890003</v>
      </c>
      <c r="I1379" s="37">
        <f>HOUR(DAta!$H1379)*60+MINUTE(DAta!$H1379)</f>
        <v>542</v>
      </c>
      <c r="J1379" s="40">
        <v>3</v>
      </c>
      <c r="K1379" s="40">
        <v>4</v>
      </c>
      <c r="L1379" s="39">
        <v>43382</v>
      </c>
      <c r="M1379" s="40">
        <v>1</v>
      </c>
    </row>
    <row r="1380" spans="1:13">
      <c r="A1380" s="37" t="s">
        <v>1405</v>
      </c>
      <c r="B1380" s="36">
        <v>43383</v>
      </c>
      <c r="C1380" s="37" t="s">
        <v>16</v>
      </c>
      <c r="D1380" s="37" t="s">
        <v>13</v>
      </c>
      <c r="E1380" s="37" t="s">
        <v>14</v>
      </c>
      <c r="F1380" s="37" t="s">
        <v>14</v>
      </c>
      <c r="G1380" s="37">
        <v>54</v>
      </c>
      <c r="H1380" s="38">
        <v>57.418324192556703</v>
      </c>
      <c r="I1380" s="37">
        <f>HOUR(DAta!$H1380)*60+MINUTE(DAta!$H1380)</f>
        <v>602</v>
      </c>
      <c r="J1380" s="37">
        <v>3</v>
      </c>
      <c r="K1380" s="37">
        <v>4</v>
      </c>
      <c r="L1380" s="36">
        <v>43383</v>
      </c>
      <c r="M1380" s="37">
        <v>1</v>
      </c>
    </row>
    <row r="1381" spans="1:13">
      <c r="A1381" s="40" t="s">
        <v>1406</v>
      </c>
      <c r="B1381" s="39">
        <v>43384</v>
      </c>
      <c r="C1381" s="40" t="s">
        <v>35</v>
      </c>
      <c r="D1381" s="40" t="s">
        <v>33</v>
      </c>
      <c r="E1381" s="40" t="s">
        <v>14</v>
      </c>
      <c r="F1381" s="40" t="s">
        <v>14</v>
      </c>
      <c r="G1381" s="40">
        <v>94</v>
      </c>
      <c r="H1381" s="41">
        <v>57.459990859223403</v>
      </c>
      <c r="I1381" s="37">
        <f>HOUR(DAta!$H1381)*60+MINUTE(DAta!$H1381)</f>
        <v>662</v>
      </c>
      <c r="J1381" s="40">
        <v>2</v>
      </c>
      <c r="K1381" s="40">
        <v>4</v>
      </c>
      <c r="L1381" s="39">
        <v>43384</v>
      </c>
      <c r="M1381" s="40">
        <v>1</v>
      </c>
    </row>
    <row r="1382" spans="1:13">
      <c r="A1382" s="37" t="s">
        <v>1407</v>
      </c>
      <c r="B1382" s="36">
        <v>43385</v>
      </c>
      <c r="C1382" s="37" t="s">
        <v>16</v>
      </c>
      <c r="D1382" s="37" t="s">
        <v>33</v>
      </c>
      <c r="E1382" s="37" t="s">
        <v>18</v>
      </c>
      <c r="F1382" s="37" t="s">
        <v>18</v>
      </c>
      <c r="G1382" s="37" t="s">
        <v>26</v>
      </c>
      <c r="H1382" s="38">
        <v>57.501657525890003</v>
      </c>
      <c r="I1382" s="37">
        <f>HOUR(DAta!$H1382)*60+MINUTE(DAta!$H1382)</f>
        <v>722</v>
      </c>
      <c r="J1382" s="37" t="s">
        <v>26</v>
      </c>
      <c r="K1382" s="37">
        <v>4</v>
      </c>
      <c r="L1382" s="36">
        <v>43385</v>
      </c>
      <c r="M1382" s="37">
        <v>1</v>
      </c>
    </row>
    <row r="1383" spans="1:13">
      <c r="A1383" s="40" t="s">
        <v>1408</v>
      </c>
      <c r="B1383" s="39">
        <v>43386</v>
      </c>
      <c r="C1383" s="40" t="s">
        <v>39</v>
      </c>
      <c r="D1383" s="40" t="s">
        <v>33</v>
      </c>
      <c r="E1383" s="40" t="s">
        <v>14</v>
      </c>
      <c r="F1383" s="40" t="s">
        <v>14</v>
      </c>
      <c r="G1383" s="40">
        <v>24</v>
      </c>
      <c r="H1383" s="41">
        <v>57.543324192556703</v>
      </c>
      <c r="I1383" s="37">
        <f>HOUR(DAta!$H1383)*60+MINUTE(DAta!$H1383)</f>
        <v>782</v>
      </c>
      <c r="J1383" s="40">
        <v>4</v>
      </c>
      <c r="K1383" s="40">
        <v>4</v>
      </c>
      <c r="L1383" s="39">
        <v>43386</v>
      </c>
      <c r="M1383" s="40">
        <v>1</v>
      </c>
    </row>
    <row r="1384" spans="1:13">
      <c r="A1384" s="37" t="s">
        <v>1409</v>
      </c>
      <c r="B1384" s="36">
        <v>43387</v>
      </c>
      <c r="C1384" s="37" t="s">
        <v>12</v>
      </c>
      <c r="D1384" s="37" t="s">
        <v>33</v>
      </c>
      <c r="E1384" s="37" t="s">
        <v>18</v>
      </c>
      <c r="F1384" s="37" t="s">
        <v>18</v>
      </c>
      <c r="G1384" s="37" t="s">
        <v>26</v>
      </c>
      <c r="H1384" s="38">
        <v>57.584990859223403</v>
      </c>
      <c r="I1384" s="37">
        <f>HOUR(DAta!$H1384)*60+MINUTE(DAta!$H1384)</f>
        <v>842</v>
      </c>
      <c r="J1384" s="37" t="s">
        <v>26</v>
      </c>
      <c r="K1384" s="37">
        <v>4</v>
      </c>
      <c r="L1384" s="36">
        <v>43387</v>
      </c>
      <c r="M1384" s="37">
        <v>1</v>
      </c>
    </row>
    <row r="1385" spans="1:13">
      <c r="A1385" s="40" t="s">
        <v>1410</v>
      </c>
      <c r="B1385" s="39">
        <v>43388</v>
      </c>
      <c r="C1385" s="40" t="s">
        <v>39</v>
      </c>
      <c r="D1385" s="40" t="s">
        <v>13</v>
      </c>
      <c r="E1385" s="40" t="s">
        <v>14</v>
      </c>
      <c r="F1385" s="40" t="s">
        <v>14</v>
      </c>
      <c r="G1385" s="40">
        <v>108</v>
      </c>
      <c r="H1385" s="41">
        <v>57.626657525890003</v>
      </c>
      <c r="I1385" s="37">
        <f>HOUR(DAta!$H1385)*60+MINUTE(DAta!$H1385)</f>
        <v>902</v>
      </c>
      <c r="J1385" s="40">
        <v>3</v>
      </c>
      <c r="K1385" s="40">
        <v>4</v>
      </c>
      <c r="L1385" s="39">
        <v>43388</v>
      </c>
      <c r="M1385" s="40">
        <v>1</v>
      </c>
    </row>
    <row r="1386" spans="1:13">
      <c r="A1386" s="37" t="s">
        <v>1411</v>
      </c>
      <c r="B1386" s="36">
        <v>43389</v>
      </c>
      <c r="C1386" s="37" t="s">
        <v>35</v>
      </c>
      <c r="D1386" s="37" t="s">
        <v>24</v>
      </c>
      <c r="E1386" s="37" t="s">
        <v>14</v>
      </c>
      <c r="F1386" s="37" t="s">
        <v>14</v>
      </c>
      <c r="G1386" s="37">
        <v>106</v>
      </c>
      <c r="H1386" s="38">
        <v>57.668324192556703</v>
      </c>
      <c r="I1386" s="37">
        <f>HOUR(DAta!$H1386)*60+MINUTE(DAta!$H1386)</f>
        <v>962</v>
      </c>
      <c r="J1386" s="37">
        <v>3</v>
      </c>
      <c r="K1386" s="37">
        <v>4</v>
      </c>
      <c r="L1386" s="36">
        <v>43389</v>
      </c>
      <c r="M1386" s="37">
        <v>1</v>
      </c>
    </row>
    <row r="1387" spans="1:13">
      <c r="A1387" s="40" t="s">
        <v>1412</v>
      </c>
      <c r="B1387" s="39">
        <v>43390</v>
      </c>
      <c r="C1387" s="40" t="s">
        <v>35</v>
      </c>
      <c r="D1387" s="40" t="s">
        <v>17</v>
      </c>
      <c r="E1387" s="40" t="s">
        <v>18</v>
      </c>
      <c r="F1387" s="40" t="s">
        <v>18</v>
      </c>
      <c r="G1387" s="40" t="s">
        <v>26</v>
      </c>
      <c r="H1387" s="41">
        <v>57.709990859223403</v>
      </c>
      <c r="I1387" s="37">
        <f>HOUR(DAta!$H1387)*60+MINUTE(DAta!$H1387)</f>
        <v>1022</v>
      </c>
      <c r="J1387" s="40" t="s">
        <v>26</v>
      </c>
      <c r="K1387" s="40">
        <v>4</v>
      </c>
      <c r="L1387" s="39">
        <v>43390</v>
      </c>
      <c r="M1387" s="40">
        <v>1</v>
      </c>
    </row>
    <row r="1388" spans="1:13">
      <c r="A1388" s="37" t="s">
        <v>1413</v>
      </c>
      <c r="B1388" s="36">
        <v>43391</v>
      </c>
      <c r="C1388" s="37" t="s">
        <v>16</v>
      </c>
      <c r="D1388" s="37" t="s">
        <v>24</v>
      </c>
      <c r="E1388" s="37" t="s">
        <v>14</v>
      </c>
      <c r="F1388" s="37" t="s">
        <v>14</v>
      </c>
      <c r="G1388" s="37">
        <v>111</v>
      </c>
      <c r="H1388" s="38">
        <v>57.751657525890003</v>
      </c>
      <c r="I1388" s="37">
        <f>HOUR(DAta!$H1388)*60+MINUTE(DAta!$H1388)</f>
        <v>1082</v>
      </c>
      <c r="J1388" s="37">
        <v>3</v>
      </c>
      <c r="K1388" s="37">
        <v>4</v>
      </c>
      <c r="L1388" s="36">
        <v>43391</v>
      </c>
      <c r="M1388" s="37">
        <v>1</v>
      </c>
    </row>
    <row r="1389" spans="1:13">
      <c r="A1389" s="40" t="s">
        <v>1414</v>
      </c>
      <c r="B1389" s="39">
        <v>43392</v>
      </c>
      <c r="C1389" s="40" t="s">
        <v>35</v>
      </c>
      <c r="D1389" s="40" t="s">
        <v>30</v>
      </c>
      <c r="E1389" s="40" t="s">
        <v>14</v>
      </c>
      <c r="F1389" s="40" t="s">
        <v>14</v>
      </c>
      <c r="G1389" s="40">
        <v>56</v>
      </c>
      <c r="H1389" s="41">
        <v>57.793324192556703</v>
      </c>
      <c r="I1389" s="37">
        <f>HOUR(DAta!$H1389)*60+MINUTE(DAta!$H1389)</f>
        <v>1142</v>
      </c>
      <c r="J1389" s="40">
        <v>3</v>
      </c>
      <c r="K1389" s="40">
        <v>4</v>
      </c>
      <c r="L1389" s="39">
        <v>43392</v>
      </c>
      <c r="M1389" s="40">
        <v>1</v>
      </c>
    </row>
    <row r="1390" spans="1:13">
      <c r="A1390" s="37" t="s">
        <v>1415</v>
      </c>
      <c r="B1390" s="36">
        <v>43393</v>
      </c>
      <c r="C1390" s="37" t="s">
        <v>48</v>
      </c>
      <c r="D1390" s="37" t="s">
        <v>13</v>
      </c>
      <c r="E1390" s="37" t="s">
        <v>14</v>
      </c>
      <c r="F1390" s="37" t="s">
        <v>14</v>
      </c>
      <c r="G1390" s="37">
        <v>78</v>
      </c>
      <c r="H1390" s="38">
        <v>57.834990859223403</v>
      </c>
      <c r="I1390" s="37">
        <f>HOUR(DAta!$H1390)*60+MINUTE(DAta!$H1390)</f>
        <v>1202</v>
      </c>
      <c r="J1390" s="37">
        <v>4</v>
      </c>
      <c r="K1390" s="37">
        <v>4</v>
      </c>
      <c r="L1390" s="36">
        <v>43393</v>
      </c>
      <c r="M1390" s="37">
        <v>1</v>
      </c>
    </row>
    <row r="1391" spans="1:13">
      <c r="A1391" s="40" t="s">
        <v>1416</v>
      </c>
      <c r="B1391" s="39">
        <v>43394</v>
      </c>
      <c r="C1391" s="40" t="s">
        <v>20</v>
      </c>
      <c r="D1391" s="40" t="s">
        <v>33</v>
      </c>
      <c r="E1391" s="40" t="s">
        <v>14</v>
      </c>
      <c r="F1391" s="40" t="s">
        <v>14</v>
      </c>
      <c r="G1391" s="40">
        <v>15</v>
      </c>
      <c r="H1391" s="41">
        <v>57.876657525890003</v>
      </c>
      <c r="I1391" s="37">
        <f>HOUR(DAta!$H1391)*60+MINUTE(DAta!$H1391)</f>
        <v>1262</v>
      </c>
      <c r="J1391" s="40">
        <v>3</v>
      </c>
      <c r="K1391" s="40">
        <v>4</v>
      </c>
      <c r="L1391" s="39">
        <v>43394</v>
      </c>
      <c r="M1391" s="40">
        <v>1</v>
      </c>
    </row>
    <row r="1392" spans="1:13">
      <c r="A1392" s="37" t="s">
        <v>1417</v>
      </c>
      <c r="B1392" s="36">
        <v>43395</v>
      </c>
      <c r="C1392" s="37" t="s">
        <v>16</v>
      </c>
      <c r="D1392" s="37" t="s">
        <v>24</v>
      </c>
      <c r="E1392" s="37" t="s">
        <v>18</v>
      </c>
      <c r="F1392" s="37" t="s">
        <v>18</v>
      </c>
      <c r="G1392" s="37" t="s">
        <v>26</v>
      </c>
      <c r="H1392" s="38">
        <v>57.918324192556703</v>
      </c>
      <c r="I1392" s="37">
        <f>HOUR(DAta!$H1392)*60+MINUTE(DAta!$H1392)</f>
        <v>1322</v>
      </c>
      <c r="J1392" s="37" t="s">
        <v>26</v>
      </c>
      <c r="K1392" s="37">
        <v>4</v>
      </c>
      <c r="L1392" s="36">
        <v>43395</v>
      </c>
      <c r="M1392" s="37">
        <v>1</v>
      </c>
    </row>
    <row r="1393" spans="1:13">
      <c r="A1393" s="40" t="s">
        <v>1418</v>
      </c>
      <c r="B1393" s="39">
        <v>43396</v>
      </c>
      <c r="C1393" s="40" t="s">
        <v>39</v>
      </c>
      <c r="D1393" s="40" t="s">
        <v>33</v>
      </c>
      <c r="E1393" s="40" t="s">
        <v>14</v>
      </c>
      <c r="F1393" s="40" t="s">
        <v>14</v>
      </c>
      <c r="G1393" s="40">
        <v>50</v>
      </c>
      <c r="H1393" s="41">
        <v>57.959990859223403</v>
      </c>
      <c r="I1393" s="37">
        <f>HOUR(DAta!$H1393)*60+MINUTE(DAta!$H1393)</f>
        <v>1382</v>
      </c>
      <c r="J1393" s="40">
        <v>3</v>
      </c>
      <c r="K1393" s="40">
        <v>4</v>
      </c>
      <c r="L1393" s="39">
        <v>43396</v>
      </c>
      <c r="M1393" s="40">
        <v>1</v>
      </c>
    </row>
    <row r="1394" spans="1:13">
      <c r="A1394" s="37" t="s">
        <v>1419</v>
      </c>
      <c r="B1394" s="36">
        <v>43397</v>
      </c>
      <c r="C1394" s="37" t="s">
        <v>48</v>
      </c>
      <c r="D1394" s="37" t="s">
        <v>33</v>
      </c>
      <c r="E1394" s="37" t="s">
        <v>14</v>
      </c>
      <c r="F1394" s="37" t="s">
        <v>14</v>
      </c>
      <c r="G1394" s="37">
        <v>53</v>
      </c>
      <c r="H1394" s="38">
        <v>58.001657525890003</v>
      </c>
      <c r="I1394" s="37">
        <f>HOUR(DAta!$H1394)*60+MINUTE(DAta!$H1394)</f>
        <v>2</v>
      </c>
      <c r="J1394" s="37">
        <v>3</v>
      </c>
      <c r="K1394" s="37">
        <v>4</v>
      </c>
      <c r="L1394" s="36">
        <v>43397</v>
      </c>
      <c r="M1394" s="37">
        <v>1</v>
      </c>
    </row>
    <row r="1395" spans="1:13">
      <c r="A1395" s="40" t="s">
        <v>1420</v>
      </c>
      <c r="B1395" s="39">
        <v>43398</v>
      </c>
      <c r="C1395" s="40" t="s">
        <v>35</v>
      </c>
      <c r="D1395" s="40" t="s">
        <v>17</v>
      </c>
      <c r="E1395" s="40" t="s">
        <v>14</v>
      </c>
      <c r="F1395" s="40" t="s">
        <v>14</v>
      </c>
      <c r="G1395" s="40">
        <v>106</v>
      </c>
      <c r="H1395" s="41">
        <v>58.043324192556703</v>
      </c>
      <c r="I1395" s="37">
        <f>HOUR(DAta!$H1395)*60+MINUTE(DAta!$H1395)</f>
        <v>62</v>
      </c>
      <c r="J1395" s="40">
        <v>1</v>
      </c>
      <c r="K1395" s="40">
        <v>4</v>
      </c>
      <c r="L1395" s="39">
        <v>43398</v>
      </c>
      <c r="M1395" s="40">
        <v>1</v>
      </c>
    </row>
    <row r="1396" spans="1:13">
      <c r="A1396" s="37" t="s">
        <v>1421</v>
      </c>
      <c r="B1396" s="36">
        <v>43399</v>
      </c>
      <c r="C1396" s="37" t="s">
        <v>12</v>
      </c>
      <c r="D1396" s="37" t="s">
        <v>30</v>
      </c>
      <c r="E1396" s="37" t="s">
        <v>14</v>
      </c>
      <c r="F1396" s="37" t="s">
        <v>14</v>
      </c>
      <c r="G1396" s="37">
        <v>44</v>
      </c>
      <c r="H1396" s="38">
        <v>58.084990859223403</v>
      </c>
      <c r="I1396" s="37">
        <f>HOUR(DAta!$H1396)*60+MINUTE(DAta!$H1396)</f>
        <v>122</v>
      </c>
      <c r="J1396" s="37">
        <v>5</v>
      </c>
      <c r="K1396" s="37">
        <v>4</v>
      </c>
      <c r="L1396" s="36">
        <v>43399</v>
      </c>
      <c r="M1396" s="37">
        <v>1</v>
      </c>
    </row>
    <row r="1397" spans="1:13">
      <c r="A1397" s="40" t="s">
        <v>1422</v>
      </c>
      <c r="B1397" s="39">
        <v>43400</v>
      </c>
      <c r="C1397" s="40" t="s">
        <v>16</v>
      </c>
      <c r="D1397" s="40" t="s">
        <v>13</v>
      </c>
      <c r="E1397" s="40" t="s">
        <v>18</v>
      </c>
      <c r="F1397" s="40" t="s">
        <v>18</v>
      </c>
      <c r="G1397" s="40" t="s">
        <v>26</v>
      </c>
      <c r="H1397" s="41">
        <v>58.126657525890003</v>
      </c>
      <c r="I1397" s="37">
        <f>HOUR(DAta!$H1397)*60+MINUTE(DAta!$H1397)</f>
        <v>182</v>
      </c>
      <c r="J1397" s="40" t="s">
        <v>26</v>
      </c>
      <c r="K1397" s="40">
        <v>4</v>
      </c>
      <c r="L1397" s="39">
        <v>43400</v>
      </c>
      <c r="M1397" s="40">
        <v>1</v>
      </c>
    </row>
    <row r="1398" spans="1:13">
      <c r="A1398" s="37" t="s">
        <v>1423</v>
      </c>
      <c r="B1398" s="36">
        <v>43401</v>
      </c>
      <c r="C1398" s="37" t="s">
        <v>22</v>
      </c>
      <c r="D1398" s="37" t="s">
        <v>30</v>
      </c>
      <c r="E1398" s="37" t="s">
        <v>14</v>
      </c>
      <c r="F1398" s="37" t="s">
        <v>14</v>
      </c>
      <c r="G1398" s="37">
        <v>31</v>
      </c>
      <c r="H1398" s="38">
        <v>58.168324192556703</v>
      </c>
      <c r="I1398" s="37">
        <f>HOUR(DAta!$H1398)*60+MINUTE(DAta!$H1398)</f>
        <v>242</v>
      </c>
      <c r="J1398" s="37">
        <v>3</v>
      </c>
      <c r="K1398" s="37">
        <v>4</v>
      </c>
      <c r="L1398" s="36">
        <v>43401</v>
      </c>
      <c r="M1398" s="37">
        <v>1</v>
      </c>
    </row>
    <row r="1399" spans="1:13">
      <c r="A1399" s="40" t="s">
        <v>1424</v>
      </c>
      <c r="B1399" s="39">
        <v>43402</v>
      </c>
      <c r="C1399" s="40" t="s">
        <v>35</v>
      </c>
      <c r="D1399" s="40" t="s">
        <v>30</v>
      </c>
      <c r="E1399" s="40" t="s">
        <v>14</v>
      </c>
      <c r="F1399" s="40" t="s">
        <v>14</v>
      </c>
      <c r="G1399" s="40">
        <v>41</v>
      </c>
      <c r="H1399" s="41">
        <v>58.209990859223403</v>
      </c>
      <c r="I1399" s="37">
        <f>HOUR(DAta!$H1399)*60+MINUTE(DAta!$H1399)</f>
        <v>302</v>
      </c>
      <c r="J1399" s="40">
        <v>5</v>
      </c>
      <c r="K1399" s="40">
        <v>4</v>
      </c>
      <c r="L1399" s="39">
        <v>43402</v>
      </c>
      <c r="M1399" s="40">
        <v>1</v>
      </c>
    </row>
    <row r="1400" spans="1:13">
      <c r="A1400" s="37" t="s">
        <v>1425</v>
      </c>
      <c r="B1400" s="36">
        <v>43403</v>
      </c>
      <c r="C1400" s="37" t="s">
        <v>16</v>
      </c>
      <c r="D1400" s="37" t="s">
        <v>33</v>
      </c>
      <c r="E1400" s="37" t="s">
        <v>14</v>
      </c>
      <c r="F1400" s="37" t="s">
        <v>14</v>
      </c>
      <c r="G1400" s="37">
        <v>109</v>
      </c>
      <c r="H1400" s="38">
        <v>58.251657525890003</v>
      </c>
      <c r="I1400" s="37">
        <f>HOUR(DAta!$H1400)*60+MINUTE(DAta!$H1400)</f>
        <v>362</v>
      </c>
      <c r="J1400" s="37">
        <v>3</v>
      </c>
      <c r="K1400" s="37">
        <v>4</v>
      </c>
      <c r="L1400" s="36">
        <v>43403</v>
      </c>
      <c r="M1400" s="37">
        <v>1</v>
      </c>
    </row>
    <row r="1401" spans="1:13">
      <c r="A1401" s="40" t="s">
        <v>1426</v>
      </c>
      <c r="B1401" s="39">
        <v>43404</v>
      </c>
      <c r="C1401" s="40" t="s">
        <v>39</v>
      </c>
      <c r="D1401" s="40" t="s">
        <v>30</v>
      </c>
      <c r="E1401" s="40" t="s">
        <v>14</v>
      </c>
      <c r="F1401" s="40" t="s">
        <v>14</v>
      </c>
      <c r="G1401" s="40">
        <v>13</v>
      </c>
      <c r="H1401" s="41">
        <v>58.293324192556703</v>
      </c>
      <c r="I1401" s="37">
        <f>HOUR(DAta!$H1401)*60+MINUTE(DAta!$H1401)</f>
        <v>422</v>
      </c>
      <c r="J1401" s="40">
        <v>3</v>
      </c>
      <c r="K1401" s="40">
        <v>4</v>
      </c>
      <c r="L1401" s="39">
        <v>43404</v>
      </c>
      <c r="M1401" s="40">
        <v>1</v>
      </c>
    </row>
    <row r="1402" spans="1:13">
      <c r="A1402" s="37" t="s">
        <v>1427</v>
      </c>
      <c r="B1402" s="36">
        <v>43405</v>
      </c>
      <c r="C1402" s="37" t="s">
        <v>12</v>
      </c>
      <c r="D1402" s="37" t="s">
        <v>24</v>
      </c>
      <c r="E1402" s="37" t="s">
        <v>14</v>
      </c>
      <c r="F1402" s="37" t="s">
        <v>14</v>
      </c>
      <c r="G1402" s="37">
        <v>19</v>
      </c>
      <c r="H1402" s="38">
        <v>58.334990859223403</v>
      </c>
      <c r="I1402" s="37">
        <f>HOUR(DAta!$H1402)*60+MINUTE(DAta!$H1402)</f>
        <v>482</v>
      </c>
      <c r="J1402" s="37">
        <v>5</v>
      </c>
      <c r="K1402" s="37">
        <v>4</v>
      </c>
      <c r="L1402" s="36">
        <v>43405</v>
      </c>
      <c r="M1402" s="37">
        <v>1</v>
      </c>
    </row>
    <row r="1403" spans="1:13">
      <c r="A1403" s="40" t="s">
        <v>1428</v>
      </c>
      <c r="B1403" s="39">
        <v>43406</v>
      </c>
      <c r="C1403" s="40" t="s">
        <v>20</v>
      </c>
      <c r="D1403" s="40" t="s">
        <v>13</v>
      </c>
      <c r="E1403" s="40" t="s">
        <v>14</v>
      </c>
      <c r="F1403" s="40" t="s">
        <v>14</v>
      </c>
      <c r="G1403" s="40">
        <v>76</v>
      </c>
      <c r="H1403" s="41">
        <v>58.376657525890003</v>
      </c>
      <c r="I1403" s="37">
        <f>HOUR(DAta!$H1403)*60+MINUTE(DAta!$H1403)</f>
        <v>542</v>
      </c>
      <c r="J1403" s="40">
        <v>5</v>
      </c>
      <c r="K1403" s="40">
        <v>4</v>
      </c>
      <c r="L1403" s="39">
        <v>43406</v>
      </c>
      <c r="M1403" s="40">
        <v>1</v>
      </c>
    </row>
    <row r="1404" spans="1:13">
      <c r="A1404" s="37" t="s">
        <v>1429</v>
      </c>
      <c r="B1404" s="36">
        <v>43407</v>
      </c>
      <c r="C1404" s="37" t="s">
        <v>16</v>
      </c>
      <c r="D1404" s="37" t="s">
        <v>13</v>
      </c>
      <c r="E1404" s="37" t="s">
        <v>14</v>
      </c>
      <c r="F1404" s="37" t="s">
        <v>14</v>
      </c>
      <c r="G1404" s="37">
        <v>86</v>
      </c>
      <c r="H1404" s="38">
        <v>58.418324192556703</v>
      </c>
      <c r="I1404" s="37">
        <f>HOUR(DAta!$H1404)*60+MINUTE(DAta!$H1404)</f>
        <v>602</v>
      </c>
      <c r="J1404" s="37">
        <v>4</v>
      </c>
      <c r="K1404" s="37">
        <v>5</v>
      </c>
      <c r="L1404" s="36">
        <v>43407</v>
      </c>
      <c r="M1404" s="37">
        <v>2</v>
      </c>
    </row>
    <row r="1405" spans="1:13">
      <c r="A1405" s="40" t="s">
        <v>1430</v>
      </c>
      <c r="B1405" s="39">
        <v>43408</v>
      </c>
      <c r="C1405" s="40" t="s">
        <v>39</v>
      </c>
      <c r="D1405" s="40" t="s">
        <v>13</v>
      </c>
      <c r="E1405" s="40" t="s">
        <v>14</v>
      </c>
      <c r="F1405" s="40" t="s">
        <v>14</v>
      </c>
      <c r="G1405" s="40">
        <v>63</v>
      </c>
      <c r="H1405" s="41">
        <v>58.459990859223403</v>
      </c>
      <c r="I1405" s="37">
        <f>HOUR(DAta!$H1405)*60+MINUTE(DAta!$H1405)</f>
        <v>662</v>
      </c>
      <c r="J1405" s="40">
        <v>4</v>
      </c>
      <c r="K1405" s="40">
        <v>5</v>
      </c>
      <c r="L1405" s="39">
        <v>43408</v>
      </c>
      <c r="M1405" s="40">
        <v>2</v>
      </c>
    </row>
    <row r="1406" spans="1:13">
      <c r="A1406" s="37" t="s">
        <v>1431</v>
      </c>
      <c r="B1406" s="36">
        <v>43409</v>
      </c>
      <c r="C1406" s="37" t="s">
        <v>48</v>
      </c>
      <c r="D1406" s="37" t="s">
        <v>24</v>
      </c>
      <c r="E1406" s="37" t="s">
        <v>14</v>
      </c>
      <c r="F1406" s="37" t="s">
        <v>14</v>
      </c>
      <c r="G1406" s="37">
        <v>113</v>
      </c>
      <c r="H1406" s="38">
        <v>58.501657525890003</v>
      </c>
      <c r="I1406" s="37">
        <f>HOUR(DAta!$H1406)*60+MINUTE(DAta!$H1406)</f>
        <v>722</v>
      </c>
      <c r="J1406" s="37">
        <v>5</v>
      </c>
      <c r="K1406" s="37">
        <v>5</v>
      </c>
      <c r="L1406" s="36">
        <v>43409</v>
      </c>
      <c r="M1406" s="37">
        <v>2</v>
      </c>
    </row>
    <row r="1407" spans="1:13">
      <c r="A1407" s="40" t="s">
        <v>1432</v>
      </c>
      <c r="B1407" s="39">
        <v>43410</v>
      </c>
      <c r="C1407" s="40" t="s">
        <v>22</v>
      </c>
      <c r="D1407" s="40" t="s">
        <v>30</v>
      </c>
      <c r="E1407" s="40" t="s">
        <v>14</v>
      </c>
      <c r="F1407" s="40" t="s">
        <v>14</v>
      </c>
      <c r="G1407" s="40">
        <v>84</v>
      </c>
      <c r="H1407" s="41">
        <v>58.543324192556703</v>
      </c>
      <c r="I1407" s="37">
        <f>HOUR(DAta!$H1407)*60+MINUTE(DAta!$H1407)</f>
        <v>782</v>
      </c>
      <c r="J1407" s="40">
        <v>3</v>
      </c>
      <c r="K1407" s="40">
        <v>5</v>
      </c>
      <c r="L1407" s="39">
        <v>43410</v>
      </c>
      <c r="M1407" s="40">
        <v>2</v>
      </c>
    </row>
    <row r="1408" spans="1:13">
      <c r="A1408" s="37" t="s">
        <v>1433</v>
      </c>
      <c r="B1408" s="36">
        <v>43411</v>
      </c>
      <c r="C1408" s="37" t="s">
        <v>32</v>
      </c>
      <c r="D1408" s="37" t="s">
        <v>30</v>
      </c>
      <c r="E1408" s="37" t="s">
        <v>14</v>
      </c>
      <c r="F1408" s="37" t="s">
        <v>18</v>
      </c>
      <c r="G1408" s="37">
        <v>41</v>
      </c>
      <c r="H1408" s="38">
        <v>58.584990859223403</v>
      </c>
      <c r="I1408" s="37">
        <f>HOUR(DAta!$H1408)*60+MINUTE(DAta!$H1408)</f>
        <v>842</v>
      </c>
      <c r="J1408" s="37">
        <v>4</v>
      </c>
      <c r="K1408" s="37">
        <v>5</v>
      </c>
      <c r="L1408" s="36">
        <v>43411</v>
      </c>
      <c r="M1408" s="37">
        <v>2</v>
      </c>
    </row>
    <row r="1409" spans="1:13">
      <c r="A1409" s="40" t="s">
        <v>1434</v>
      </c>
      <c r="B1409" s="39">
        <v>43412</v>
      </c>
      <c r="C1409" s="40" t="s">
        <v>16</v>
      </c>
      <c r="D1409" s="40" t="s">
        <v>24</v>
      </c>
      <c r="E1409" s="40" t="s">
        <v>14</v>
      </c>
      <c r="F1409" s="40" t="s">
        <v>14</v>
      </c>
      <c r="G1409" s="40">
        <v>13</v>
      </c>
      <c r="H1409" s="41">
        <v>58.626657525890003</v>
      </c>
      <c r="I1409" s="37">
        <f>HOUR(DAta!$H1409)*60+MINUTE(DAta!$H1409)</f>
        <v>902</v>
      </c>
      <c r="J1409" s="40">
        <v>3</v>
      </c>
      <c r="K1409" s="40">
        <v>5</v>
      </c>
      <c r="L1409" s="39">
        <v>43412</v>
      </c>
      <c r="M1409" s="40">
        <v>2</v>
      </c>
    </row>
    <row r="1410" spans="1:13">
      <c r="A1410" s="37" t="s">
        <v>1435</v>
      </c>
      <c r="B1410" s="36">
        <v>43413</v>
      </c>
      <c r="C1410" s="37" t="s">
        <v>20</v>
      </c>
      <c r="D1410" s="37" t="s">
        <v>17</v>
      </c>
      <c r="E1410" s="37" t="s">
        <v>18</v>
      </c>
      <c r="F1410" s="37" t="s">
        <v>18</v>
      </c>
      <c r="G1410" s="37" t="s">
        <v>26</v>
      </c>
      <c r="H1410" s="38">
        <v>58.668324192556703</v>
      </c>
      <c r="I1410" s="37">
        <f>HOUR(DAta!$H1410)*60+MINUTE(DAta!$H1410)</f>
        <v>962</v>
      </c>
      <c r="J1410" s="37" t="s">
        <v>26</v>
      </c>
      <c r="K1410" s="37">
        <v>5</v>
      </c>
      <c r="L1410" s="36">
        <v>43413</v>
      </c>
      <c r="M1410" s="37">
        <v>2</v>
      </c>
    </row>
    <row r="1411" spans="1:13">
      <c r="A1411" s="40" t="s">
        <v>1436</v>
      </c>
      <c r="B1411" s="39">
        <v>43414</v>
      </c>
      <c r="C1411" s="40" t="s">
        <v>32</v>
      </c>
      <c r="D1411" s="40" t="s">
        <v>24</v>
      </c>
      <c r="E1411" s="40" t="s">
        <v>14</v>
      </c>
      <c r="F1411" s="40" t="s">
        <v>14</v>
      </c>
      <c r="G1411" s="40">
        <v>79</v>
      </c>
      <c r="H1411" s="41">
        <v>58.709990859223403</v>
      </c>
      <c r="I1411" s="37">
        <f>HOUR(DAta!$H1411)*60+MINUTE(DAta!$H1411)</f>
        <v>1022</v>
      </c>
      <c r="J1411" s="40">
        <v>3</v>
      </c>
      <c r="K1411" s="40">
        <v>5</v>
      </c>
      <c r="L1411" s="39">
        <v>43414</v>
      </c>
      <c r="M1411" s="40">
        <v>2</v>
      </c>
    </row>
    <row r="1412" spans="1:13">
      <c r="A1412" s="37" t="s">
        <v>1437</v>
      </c>
      <c r="B1412" s="36">
        <v>43415</v>
      </c>
      <c r="C1412" s="37" t="s">
        <v>12</v>
      </c>
      <c r="D1412" s="37" t="s">
        <v>13</v>
      </c>
      <c r="E1412" s="37" t="s">
        <v>14</v>
      </c>
      <c r="F1412" s="37" t="s">
        <v>14</v>
      </c>
      <c r="G1412" s="37">
        <v>103</v>
      </c>
      <c r="H1412" s="38">
        <v>58.751657525890003</v>
      </c>
      <c r="I1412" s="37">
        <f>HOUR(DAta!$H1412)*60+MINUTE(DAta!$H1412)</f>
        <v>1082</v>
      </c>
      <c r="J1412" s="37">
        <v>3</v>
      </c>
      <c r="K1412" s="37">
        <v>5</v>
      </c>
      <c r="L1412" s="36">
        <v>43415</v>
      </c>
      <c r="M1412" s="37">
        <v>2</v>
      </c>
    </row>
    <row r="1413" spans="1:13">
      <c r="A1413" s="40" t="s">
        <v>1438</v>
      </c>
      <c r="B1413" s="39">
        <v>43416</v>
      </c>
      <c r="C1413" s="40" t="s">
        <v>12</v>
      </c>
      <c r="D1413" s="40" t="s">
        <v>13</v>
      </c>
      <c r="E1413" s="40" t="s">
        <v>14</v>
      </c>
      <c r="F1413" s="40" t="s">
        <v>14</v>
      </c>
      <c r="G1413" s="40">
        <v>68</v>
      </c>
      <c r="H1413" s="41">
        <v>58.793324192556703</v>
      </c>
      <c r="I1413" s="37">
        <f>HOUR(DAta!$H1413)*60+MINUTE(DAta!$H1413)</f>
        <v>1142</v>
      </c>
      <c r="J1413" s="40">
        <v>3</v>
      </c>
      <c r="K1413" s="40">
        <v>5</v>
      </c>
      <c r="L1413" s="39">
        <v>43416</v>
      </c>
      <c r="M1413" s="40">
        <v>2</v>
      </c>
    </row>
    <row r="1414" spans="1:13">
      <c r="A1414" s="37" t="s">
        <v>1439</v>
      </c>
      <c r="B1414" s="36">
        <v>43417</v>
      </c>
      <c r="C1414" s="37" t="s">
        <v>12</v>
      </c>
      <c r="D1414" s="37" t="s">
        <v>13</v>
      </c>
      <c r="E1414" s="37" t="s">
        <v>14</v>
      </c>
      <c r="F1414" s="37" t="s">
        <v>14</v>
      </c>
      <c r="G1414" s="37">
        <v>57</v>
      </c>
      <c r="H1414" s="38">
        <v>58.834990859223403</v>
      </c>
      <c r="I1414" s="37">
        <f>HOUR(DAta!$H1414)*60+MINUTE(DAta!$H1414)</f>
        <v>1202</v>
      </c>
      <c r="J1414" s="37">
        <v>2</v>
      </c>
      <c r="K1414" s="37">
        <v>5</v>
      </c>
      <c r="L1414" s="36">
        <v>43417</v>
      </c>
      <c r="M1414" s="37">
        <v>2</v>
      </c>
    </row>
    <row r="1415" spans="1:13">
      <c r="A1415" s="40" t="s">
        <v>1440</v>
      </c>
      <c r="B1415" s="39">
        <v>43418</v>
      </c>
      <c r="C1415" s="40" t="s">
        <v>20</v>
      </c>
      <c r="D1415" s="40" t="s">
        <v>24</v>
      </c>
      <c r="E1415" s="40" t="s">
        <v>18</v>
      </c>
      <c r="F1415" s="40" t="s">
        <v>18</v>
      </c>
      <c r="G1415" s="40" t="s">
        <v>26</v>
      </c>
      <c r="H1415" s="41">
        <v>58.876657525890003</v>
      </c>
      <c r="I1415" s="37">
        <f>HOUR(DAta!$H1415)*60+MINUTE(DAta!$H1415)</f>
        <v>1262</v>
      </c>
      <c r="J1415" s="40" t="s">
        <v>26</v>
      </c>
      <c r="K1415" s="40">
        <v>5</v>
      </c>
      <c r="L1415" s="39">
        <v>43418</v>
      </c>
      <c r="M1415" s="40">
        <v>2</v>
      </c>
    </row>
    <row r="1416" spans="1:13">
      <c r="A1416" s="37" t="s">
        <v>1441</v>
      </c>
      <c r="B1416" s="36">
        <v>43419</v>
      </c>
      <c r="C1416" s="37" t="s">
        <v>12</v>
      </c>
      <c r="D1416" s="37" t="s">
        <v>24</v>
      </c>
      <c r="E1416" s="37" t="s">
        <v>14</v>
      </c>
      <c r="F1416" s="37" t="s">
        <v>14</v>
      </c>
      <c r="G1416" s="37">
        <v>72</v>
      </c>
      <c r="H1416" s="38">
        <v>58.918324192556703</v>
      </c>
      <c r="I1416" s="37">
        <f>HOUR(DAta!$H1416)*60+MINUTE(DAta!$H1416)</f>
        <v>1322</v>
      </c>
      <c r="J1416" s="37">
        <v>3</v>
      </c>
      <c r="K1416" s="37">
        <v>5</v>
      </c>
      <c r="L1416" s="36">
        <v>43419</v>
      </c>
      <c r="M1416" s="37">
        <v>2</v>
      </c>
    </row>
    <row r="1417" spans="1:13">
      <c r="A1417" s="40" t="s">
        <v>1442</v>
      </c>
      <c r="B1417" s="39">
        <v>43420</v>
      </c>
      <c r="C1417" s="40" t="s">
        <v>20</v>
      </c>
      <c r="D1417" s="40" t="s">
        <v>33</v>
      </c>
      <c r="E1417" s="40" t="s">
        <v>14</v>
      </c>
      <c r="F1417" s="40" t="s">
        <v>14</v>
      </c>
      <c r="G1417" s="40">
        <v>53</v>
      </c>
      <c r="H1417" s="41">
        <v>58.959990859223403</v>
      </c>
      <c r="I1417" s="37">
        <f>HOUR(DAta!$H1417)*60+MINUTE(DAta!$H1417)</f>
        <v>1382</v>
      </c>
      <c r="J1417" s="40">
        <v>5</v>
      </c>
      <c r="K1417" s="40">
        <v>5</v>
      </c>
      <c r="L1417" s="39">
        <v>43420</v>
      </c>
      <c r="M1417" s="40">
        <v>2</v>
      </c>
    </row>
    <row r="1418" spans="1:13">
      <c r="A1418" s="37" t="s">
        <v>1443</v>
      </c>
      <c r="B1418" s="36">
        <v>43421</v>
      </c>
      <c r="C1418" s="37" t="s">
        <v>16</v>
      </c>
      <c r="D1418" s="37" t="s">
        <v>13</v>
      </c>
      <c r="E1418" s="37" t="s">
        <v>14</v>
      </c>
      <c r="F1418" s="37" t="s">
        <v>14</v>
      </c>
      <c r="G1418" s="37">
        <v>16</v>
      </c>
      <c r="H1418" s="38">
        <v>59.001657525890003</v>
      </c>
      <c r="I1418" s="37">
        <f>HOUR(DAta!$H1418)*60+MINUTE(DAta!$H1418)</f>
        <v>2</v>
      </c>
      <c r="J1418" s="37">
        <v>1</v>
      </c>
      <c r="K1418" s="37">
        <v>5</v>
      </c>
      <c r="L1418" s="36">
        <v>43421</v>
      </c>
      <c r="M1418" s="37">
        <v>2</v>
      </c>
    </row>
    <row r="1419" spans="1:13">
      <c r="A1419" s="40" t="s">
        <v>1444</v>
      </c>
      <c r="B1419" s="39">
        <v>43422</v>
      </c>
      <c r="C1419" s="40" t="s">
        <v>16</v>
      </c>
      <c r="D1419" s="40" t="s">
        <v>17</v>
      </c>
      <c r="E1419" s="40" t="s">
        <v>14</v>
      </c>
      <c r="F1419" s="40" t="s">
        <v>14</v>
      </c>
      <c r="G1419" s="40">
        <v>77</v>
      </c>
      <c r="H1419" s="41">
        <v>59.043324192556703</v>
      </c>
      <c r="I1419" s="37">
        <f>HOUR(DAta!$H1419)*60+MINUTE(DAta!$H1419)</f>
        <v>62</v>
      </c>
      <c r="J1419" s="40">
        <v>3</v>
      </c>
      <c r="K1419" s="40">
        <v>5</v>
      </c>
      <c r="L1419" s="39">
        <v>43422</v>
      </c>
      <c r="M1419" s="40">
        <v>2</v>
      </c>
    </row>
    <row r="1420" spans="1:13">
      <c r="A1420" s="37" t="s">
        <v>1445</v>
      </c>
      <c r="B1420" s="36">
        <v>43423</v>
      </c>
      <c r="C1420" s="37" t="s">
        <v>48</v>
      </c>
      <c r="D1420" s="37" t="s">
        <v>24</v>
      </c>
      <c r="E1420" s="37" t="s">
        <v>14</v>
      </c>
      <c r="F1420" s="37" t="s">
        <v>14</v>
      </c>
      <c r="G1420" s="37">
        <v>68</v>
      </c>
      <c r="H1420" s="38">
        <v>59.084990859223403</v>
      </c>
      <c r="I1420" s="37">
        <f>HOUR(DAta!$H1420)*60+MINUTE(DAta!$H1420)</f>
        <v>122</v>
      </c>
      <c r="J1420" s="37">
        <v>5</v>
      </c>
      <c r="K1420" s="37">
        <v>5</v>
      </c>
      <c r="L1420" s="36">
        <v>43423</v>
      </c>
      <c r="M1420" s="37">
        <v>2</v>
      </c>
    </row>
    <row r="1421" spans="1:13">
      <c r="A1421" s="40" t="s">
        <v>1446</v>
      </c>
      <c r="B1421" s="39">
        <v>43424</v>
      </c>
      <c r="C1421" s="40" t="s">
        <v>48</v>
      </c>
      <c r="D1421" s="40" t="s">
        <v>33</v>
      </c>
      <c r="E1421" s="40" t="s">
        <v>14</v>
      </c>
      <c r="F1421" s="40" t="s">
        <v>14</v>
      </c>
      <c r="G1421" s="40">
        <v>50</v>
      </c>
      <c r="H1421" s="41">
        <v>59.126657525890003</v>
      </c>
      <c r="I1421" s="37">
        <f>HOUR(DAta!$H1421)*60+MINUTE(DAta!$H1421)</f>
        <v>182</v>
      </c>
      <c r="J1421" s="40">
        <v>4</v>
      </c>
      <c r="K1421" s="40">
        <v>5</v>
      </c>
      <c r="L1421" s="39">
        <v>43424</v>
      </c>
      <c r="M1421" s="40">
        <v>2</v>
      </c>
    </row>
    <row r="1422" spans="1:13">
      <c r="A1422" s="37" t="s">
        <v>1447</v>
      </c>
      <c r="B1422" s="36">
        <v>43425</v>
      </c>
      <c r="C1422" s="37" t="s">
        <v>35</v>
      </c>
      <c r="D1422" s="37" t="s">
        <v>30</v>
      </c>
      <c r="E1422" s="37" t="s">
        <v>18</v>
      </c>
      <c r="F1422" s="37" t="s">
        <v>18</v>
      </c>
      <c r="G1422" s="37" t="s">
        <v>26</v>
      </c>
      <c r="H1422" s="38">
        <v>59.168324192556703</v>
      </c>
      <c r="I1422" s="37">
        <f>HOUR(DAta!$H1422)*60+MINUTE(DAta!$H1422)</f>
        <v>242</v>
      </c>
      <c r="J1422" s="37" t="s">
        <v>26</v>
      </c>
      <c r="K1422" s="37">
        <v>5</v>
      </c>
      <c r="L1422" s="36">
        <v>43425</v>
      </c>
      <c r="M1422" s="37">
        <v>2</v>
      </c>
    </row>
    <row r="1423" spans="1:13">
      <c r="A1423" s="40" t="s">
        <v>1448</v>
      </c>
      <c r="B1423" s="39">
        <v>43426</v>
      </c>
      <c r="C1423" s="40" t="s">
        <v>48</v>
      </c>
      <c r="D1423" s="40" t="s">
        <v>24</v>
      </c>
      <c r="E1423" s="40" t="s">
        <v>14</v>
      </c>
      <c r="F1423" s="40" t="s">
        <v>14</v>
      </c>
      <c r="G1423" s="40">
        <v>68</v>
      </c>
      <c r="H1423" s="41">
        <v>59.209990859223403</v>
      </c>
      <c r="I1423" s="37">
        <f>HOUR(DAta!$H1423)*60+MINUTE(DAta!$H1423)</f>
        <v>302</v>
      </c>
      <c r="J1423" s="40">
        <v>3</v>
      </c>
      <c r="K1423" s="40">
        <v>5</v>
      </c>
      <c r="L1423" s="39">
        <v>43426</v>
      </c>
      <c r="M1423" s="40">
        <v>2</v>
      </c>
    </row>
    <row r="1424" spans="1:13">
      <c r="A1424" s="37" t="s">
        <v>1449</v>
      </c>
      <c r="B1424" s="36">
        <v>43427</v>
      </c>
      <c r="C1424" s="37" t="s">
        <v>12</v>
      </c>
      <c r="D1424" s="37" t="s">
        <v>33</v>
      </c>
      <c r="E1424" s="37" t="s">
        <v>14</v>
      </c>
      <c r="F1424" s="37" t="s">
        <v>14</v>
      </c>
      <c r="G1424" s="37">
        <v>39</v>
      </c>
      <c r="H1424" s="38">
        <v>59.251657525890003</v>
      </c>
      <c r="I1424" s="37">
        <f>HOUR(DAta!$H1424)*60+MINUTE(DAta!$H1424)</f>
        <v>362</v>
      </c>
      <c r="J1424" s="37">
        <v>5</v>
      </c>
      <c r="K1424" s="37">
        <v>5</v>
      </c>
      <c r="L1424" s="36">
        <v>43427</v>
      </c>
      <c r="M1424" s="37">
        <v>2</v>
      </c>
    </row>
    <row r="1425" spans="1:13">
      <c r="A1425" s="40" t="s">
        <v>1450</v>
      </c>
      <c r="B1425" s="39">
        <v>43428</v>
      </c>
      <c r="C1425" s="40" t="s">
        <v>12</v>
      </c>
      <c r="D1425" s="40" t="s">
        <v>13</v>
      </c>
      <c r="E1425" s="40" t="s">
        <v>14</v>
      </c>
      <c r="F1425" s="40" t="s">
        <v>14</v>
      </c>
      <c r="G1425" s="40">
        <v>78</v>
      </c>
      <c r="H1425" s="41">
        <v>59.293324192556703</v>
      </c>
      <c r="I1425" s="37">
        <f>HOUR(DAta!$H1425)*60+MINUTE(DAta!$H1425)</f>
        <v>422</v>
      </c>
      <c r="J1425" s="40">
        <v>4</v>
      </c>
      <c r="K1425" s="40">
        <v>5</v>
      </c>
      <c r="L1425" s="39">
        <v>43428</v>
      </c>
      <c r="M1425" s="40">
        <v>2</v>
      </c>
    </row>
    <row r="1426" spans="1:13">
      <c r="A1426" s="37" t="s">
        <v>1451</v>
      </c>
      <c r="B1426" s="36">
        <v>43429</v>
      </c>
      <c r="C1426" s="37" t="s">
        <v>12</v>
      </c>
      <c r="D1426" s="37" t="s">
        <v>33</v>
      </c>
      <c r="E1426" s="37" t="s">
        <v>14</v>
      </c>
      <c r="F1426" s="37" t="s">
        <v>14</v>
      </c>
      <c r="G1426" s="37">
        <v>106</v>
      </c>
      <c r="H1426" s="38">
        <v>59.334990859223403</v>
      </c>
      <c r="I1426" s="37">
        <f>HOUR(DAta!$H1426)*60+MINUTE(DAta!$H1426)</f>
        <v>482</v>
      </c>
      <c r="J1426" s="37">
        <v>3</v>
      </c>
      <c r="K1426" s="37">
        <v>5</v>
      </c>
      <c r="L1426" s="36">
        <v>43429</v>
      </c>
      <c r="M1426" s="37">
        <v>2</v>
      </c>
    </row>
    <row r="1427" spans="1:13">
      <c r="A1427" s="40" t="s">
        <v>1452</v>
      </c>
      <c r="B1427" s="39">
        <v>43430</v>
      </c>
      <c r="C1427" s="40" t="s">
        <v>16</v>
      </c>
      <c r="D1427" s="40" t="s">
        <v>33</v>
      </c>
      <c r="E1427" s="40" t="s">
        <v>18</v>
      </c>
      <c r="F1427" s="40" t="s">
        <v>18</v>
      </c>
      <c r="G1427" s="40" t="s">
        <v>26</v>
      </c>
      <c r="H1427" s="41">
        <v>59.376657525890003</v>
      </c>
      <c r="I1427" s="37">
        <f>HOUR(DAta!$H1427)*60+MINUTE(DAta!$H1427)</f>
        <v>542</v>
      </c>
      <c r="J1427" s="40" t="s">
        <v>26</v>
      </c>
      <c r="K1427" s="40">
        <v>5</v>
      </c>
      <c r="L1427" s="39">
        <v>43430</v>
      </c>
      <c r="M1427" s="40">
        <v>2</v>
      </c>
    </row>
    <row r="1428" spans="1:13">
      <c r="A1428" s="37" t="s">
        <v>1453</v>
      </c>
      <c r="B1428" s="36">
        <v>43431</v>
      </c>
      <c r="C1428" s="37" t="s">
        <v>48</v>
      </c>
      <c r="D1428" s="37" t="s">
        <v>30</v>
      </c>
      <c r="E1428" s="37" t="s">
        <v>14</v>
      </c>
      <c r="F1428" s="37" t="s">
        <v>14</v>
      </c>
      <c r="G1428" s="37">
        <v>66</v>
      </c>
      <c r="H1428" s="38">
        <v>59.418324192556703</v>
      </c>
      <c r="I1428" s="37">
        <f>HOUR(DAta!$H1428)*60+MINUTE(DAta!$H1428)</f>
        <v>602</v>
      </c>
      <c r="J1428" s="37">
        <v>3</v>
      </c>
      <c r="K1428" s="37">
        <v>5</v>
      </c>
      <c r="L1428" s="36">
        <v>43431</v>
      </c>
      <c r="M1428" s="37">
        <v>2</v>
      </c>
    </row>
    <row r="1429" spans="1:13">
      <c r="A1429" s="40" t="s">
        <v>1454</v>
      </c>
      <c r="B1429" s="39">
        <v>43432</v>
      </c>
      <c r="C1429" s="40" t="s">
        <v>22</v>
      </c>
      <c r="D1429" s="40" t="s">
        <v>17</v>
      </c>
      <c r="E1429" s="40" t="s">
        <v>14</v>
      </c>
      <c r="F1429" s="40" t="s">
        <v>14</v>
      </c>
      <c r="G1429" s="40">
        <v>120</v>
      </c>
      <c r="H1429" s="41">
        <v>59.459990859223403</v>
      </c>
      <c r="I1429" s="37">
        <f>HOUR(DAta!$H1429)*60+MINUTE(DAta!$H1429)</f>
        <v>662</v>
      </c>
      <c r="J1429" s="40">
        <v>5</v>
      </c>
      <c r="K1429" s="40">
        <v>5</v>
      </c>
      <c r="L1429" s="39">
        <v>43432</v>
      </c>
      <c r="M1429" s="40">
        <v>2</v>
      </c>
    </row>
    <row r="1430" spans="1:13">
      <c r="A1430" s="37" t="s">
        <v>1455</v>
      </c>
      <c r="B1430" s="36">
        <v>43433</v>
      </c>
      <c r="C1430" s="37" t="s">
        <v>20</v>
      </c>
      <c r="D1430" s="37" t="s">
        <v>33</v>
      </c>
      <c r="E1430" s="37" t="s">
        <v>14</v>
      </c>
      <c r="F1430" s="37" t="s">
        <v>14</v>
      </c>
      <c r="G1430" s="37">
        <v>115</v>
      </c>
      <c r="H1430" s="38">
        <v>59.501657525890003</v>
      </c>
      <c r="I1430" s="37">
        <f>HOUR(DAta!$H1430)*60+MINUTE(DAta!$H1430)</f>
        <v>722</v>
      </c>
      <c r="J1430" s="37">
        <v>3</v>
      </c>
      <c r="K1430" s="37">
        <v>5</v>
      </c>
      <c r="L1430" s="36">
        <v>43433</v>
      </c>
      <c r="M1430" s="37">
        <v>2</v>
      </c>
    </row>
    <row r="1431" spans="1:13">
      <c r="A1431" s="40" t="s">
        <v>1456</v>
      </c>
      <c r="B1431" s="39">
        <v>43434</v>
      </c>
      <c r="C1431" s="40" t="s">
        <v>20</v>
      </c>
      <c r="D1431" s="40" t="s">
        <v>24</v>
      </c>
      <c r="E1431" s="40" t="s">
        <v>14</v>
      </c>
      <c r="F1431" s="40" t="s">
        <v>14</v>
      </c>
      <c r="G1431" s="40">
        <v>28</v>
      </c>
      <c r="H1431" s="41">
        <v>59.543324192556703</v>
      </c>
      <c r="I1431" s="37">
        <f>HOUR(DAta!$H1431)*60+MINUTE(DAta!$H1431)</f>
        <v>782</v>
      </c>
      <c r="J1431" s="40">
        <v>4</v>
      </c>
      <c r="K1431" s="40">
        <v>5</v>
      </c>
      <c r="L1431" s="39">
        <v>43434</v>
      </c>
      <c r="M1431" s="40">
        <v>2</v>
      </c>
    </row>
    <row r="1432" spans="1:13">
      <c r="A1432" s="37" t="s">
        <v>1457</v>
      </c>
      <c r="B1432" s="36">
        <v>43435</v>
      </c>
      <c r="C1432" s="37" t="s">
        <v>48</v>
      </c>
      <c r="D1432" s="37" t="s">
        <v>33</v>
      </c>
      <c r="E1432" s="37" t="s">
        <v>14</v>
      </c>
      <c r="F1432" s="37" t="s">
        <v>14</v>
      </c>
      <c r="G1432" s="37">
        <v>57</v>
      </c>
      <c r="H1432" s="38">
        <v>59.584990859223403</v>
      </c>
      <c r="I1432" s="37">
        <f>HOUR(DAta!$H1432)*60+MINUTE(DAta!$H1432)</f>
        <v>842</v>
      </c>
      <c r="J1432" s="37">
        <v>3</v>
      </c>
      <c r="K1432" s="37">
        <v>5</v>
      </c>
      <c r="L1432" s="36">
        <v>43435</v>
      </c>
      <c r="M1432" s="37">
        <v>2</v>
      </c>
    </row>
    <row r="1433" spans="1:13">
      <c r="A1433" s="40" t="s">
        <v>1458</v>
      </c>
      <c r="B1433" s="39">
        <v>43436</v>
      </c>
      <c r="C1433" s="40" t="s">
        <v>12</v>
      </c>
      <c r="D1433" s="40" t="s">
        <v>33</v>
      </c>
      <c r="E1433" s="40" t="s">
        <v>14</v>
      </c>
      <c r="F1433" s="40" t="s">
        <v>14</v>
      </c>
      <c r="G1433" s="40">
        <v>110</v>
      </c>
      <c r="H1433" s="41">
        <v>59.626657525890003</v>
      </c>
      <c r="I1433" s="37">
        <f>HOUR(DAta!$H1433)*60+MINUTE(DAta!$H1433)</f>
        <v>902</v>
      </c>
      <c r="J1433" s="40">
        <v>2</v>
      </c>
      <c r="K1433" s="40">
        <v>5</v>
      </c>
      <c r="L1433" s="39">
        <v>43436</v>
      </c>
      <c r="M1433" s="40">
        <v>2</v>
      </c>
    </row>
    <row r="1434" spans="1:13">
      <c r="A1434" s="37" t="s">
        <v>1459</v>
      </c>
      <c r="B1434" s="36">
        <v>43437</v>
      </c>
      <c r="C1434" s="37" t="s">
        <v>48</v>
      </c>
      <c r="D1434" s="37" t="s">
        <v>17</v>
      </c>
      <c r="E1434" s="37" t="s">
        <v>14</v>
      </c>
      <c r="F1434" s="37" t="s">
        <v>14</v>
      </c>
      <c r="G1434" s="37">
        <v>103</v>
      </c>
      <c r="H1434" s="38">
        <v>59.668324192556703</v>
      </c>
      <c r="I1434" s="37">
        <f>HOUR(DAta!$H1434)*60+MINUTE(DAta!$H1434)</f>
        <v>962</v>
      </c>
      <c r="J1434" s="37">
        <v>4</v>
      </c>
      <c r="K1434" s="37">
        <v>5</v>
      </c>
      <c r="L1434" s="36">
        <v>43437</v>
      </c>
      <c r="M1434" s="37">
        <v>2</v>
      </c>
    </row>
    <row r="1435" spans="1:13">
      <c r="A1435" s="40" t="s">
        <v>1460</v>
      </c>
      <c r="B1435" s="39">
        <v>43438</v>
      </c>
      <c r="C1435" s="40" t="s">
        <v>32</v>
      </c>
      <c r="D1435" s="40" t="s">
        <v>17</v>
      </c>
      <c r="E1435" s="40" t="s">
        <v>14</v>
      </c>
      <c r="F1435" s="40" t="s">
        <v>14</v>
      </c>
      <c r="G1435" s="40">
        <v>94</v>
      </c>
      <c r="H1435" s="41">
        <v>59.709990859223403</v>
      </c>
      <c r="I1435" s="37">
        <f>HOUR(DAta!$H1435)*60+MINUTE(DAta!$H1435)</f>
        <v>1022</v>
      </c>
      <c r="J1435" s="40">
        <v>5</v>
      </c>
      <c r="K1435" s="40">
        <v>5</v>
      </c>
      <c r="L1435" s="39">
        <v>43438</v>
      </c>
      <c r="M1435" s="40">
        <v>2</v>
      </c>
    </row>
    <row r="1436" spans="1:13">
      <c r="A1436" s="37" t="s">
        <v>1461</v>
      </c>
      <c r="B1436" s="36">
        <v>43439</v>
      </c>
      <c r="C1436" s="37" t="s">
        <v>32</v>
      </c>
      <c r="D1436" s="37" t="s">
        <v>33</v>
      </c>
      <c r="E1436" s="37" t="s">
        <v>14</v>
      </c>
      <c r="F1436" s="37" t="s">
        <v>14</v>
      </c>
      <c r="G1436" s="37">
        <v>61</v>
      </c>
      <c r="H1436" s="38">
        <v>59.751657525890003</v>
      </c>
      <c r="I1436" s="37">
        <f>HOUR(DAta!$H1436)*60+MINUTE(DAta!$H1436)</f>
        <v>1082</v>
      </c>
      <c r="J1436" s="37">
        <v>5</v>
      </c>
      <c r="K1436" s="37">
        <v>5</v>
      </c>
      <c r="L1436" s="36">
        <v>43439</v>
      </c>
      <c r="M1436" s="37">
        <v>2</v>
      </c>
    </row>
    <row r="1437" spans="1:13">
      <c r="A1437" s="40" t="s">
        <v>1462</v>
      </c>
      <c r="B1437" s="39">
        <v>43440</v>
      </c>
      <c r="C1437" s="40" t="s">
        <v>20</v>
      </c>
      <c r="D1437" s="40" t="s">
        <v>33</v>
      </c>
      <c r="E1437" s="40" t="s">
        <v>18</v>
      </c>
      <c r="F1437" s="40" t="s">
        <v>18</v>
      </c>
      <c r="G1437" s="40" t="s">
        <v>26</v>
      </c>
      <c r="H1437" s="41">
        <v>59.793324192556703</v>
      </c>
      <c r="I1437" s="37">
        <f>HOUR(DAta!$H1437)*60+MINUTE(DAta!$H1437)</f>
        <v>1142</v>
      </c>
      <c r="J1437" s="40" t="s">
        <v>26</v>
      </c>
      <c r="K1437" s="40">
        <v>5</v>
      </c>
      <c r="L1437" s="39">
        <v>43440</v>
      </c>
      <c r="M1437" s="40">
        <v>2</v>
      </c>
    </row>
    <row r="1438" spans="1:13">
      <c r="A1438" s="37" t="s">
        <v>1463</v>
      </c>
      <c r="B1438" s="36">
        <v>43441</v>
      </c>
      <c r="C1438" s="37" t="s">
        <v>32</v>
      </c>
      <c r="D1438" s="37" t="s">
        <v>33</v>
      </c>
      <c r="E1438" s="37" t="s">
        <v>14</v>
      </c>
      <c r="F1438" s="37" t="s">
        <v>14</v>
      </c>
      <c r="G1438" s="37">
        <v>77</v>
      </c>
      <c r="H1438" s="38">
        <v>59.834990859223403</v>
      </c>
      <c r="I1438" s="37">
        <f>HOUR(DAta!$H1438)*60+MINUTE(DAta!$H1438)</f>
        <v>1202</v>
      </c>
      <c r="J1438" s="37">
        <v>2</v>
      </c>
      <c r="K1438" s="37">
        <v>5</v>
      </c>
      <c r="L1438" s="36">
        <v>43441</v>
      </c>
      <c r="M1438" s="37">
        <v>2</v>
      </c>
    </row>
    <row r="1439" spans="1:13">
      <c r="A1439" s="40" t="s">
        <v>1464</v>
      </c>
      <c r="B1439" s="39">
        <v>43442</v>
      </c>
      <c r="C1439" s="40" t="s">
        <v>22</v>
      </c>
      <c r="D1439" s="40" t="s">
        <v>13</v>
      </c>
      <c r="E1439" s="40" t="s">
        <v>14</v>
      </c>
      <c r="F1439" s="40" t="s">
        <v>14</v>
      </c>
      <c r="G1439" s="40">
        <v>56</v>
      </c>
      <c r="H1439" s="41">
        <v>59.876657525890003</v>
      </c>
      <c r="I1439" s="37">
        <f>HOUR(DAta!$H1439)*60+MINUTE(DAta!$H1439)</f>
        <v>1262</v>
      </c>
      <c r="J1439" s="40">
        <v>4</v>
      </c>
      <c r="K1439" s="40">
        <v>5</v>
      </c>
      <c r="L1439" s="39">
        <v>43442</v>
      </c>
      <c r="M1439" s="40">
        <v>2</v>
      </c>
    </row>
    <row r="1440" spans="1:13">
      <c r="A1440" s="37" t="s">
        <v>1465</v>
      </c>
      <c r="B1440" s="36">
        <v>43443</v>
      </c>
      <c r="C1440" s="37" t="s">
        <v>12</v>
      </c>
      <c r="D1440" s="37" t="s">
        <v>30</v>
      </c>
      <c r="E1440" s="37" t="s">
        <v>14</v>
      </c>
      <c r="F1440" s="37" t="s">
        <v>14</v>
      </c>
      <c r="G1440" s="37">
        <v>65</v>
      </c>
      <c r="H1440" s="38">
        <v>59.918324192556703</v>
      </c>
      <c r="I1440" s="37">
        <f>HOUR(DAta!$H1440)*60+MINUTE(DAta!$H1440)</f>
        <v>1322</v>
      </c>
      <c r="J1440" s="37">
        <v>5</v>
      </c>
      <c r="K1440" s="37">
        <v>5</v>
      </c>
      <c r="L1440" s="36">
        <v>43443</v>
      </c>
      <c r="M1440" s="37">
        <v>2</v>
      </c>
    </row>
    <row r="1441" spans="1:13">
      <c r="A1441" s="40" t="s">
        <v>1466</v>
      </c>
      <c r="B1441" s="39">
        <v>43444</v>
      </c>
      <c r="C1441" s="40" t="s">
        <v>16</v>
      </c>
      <c r="D1441" s="40" t="s">
        <v>17</v>
      </c>
      <c r="E1441" s="40" t="s">
        <v>14</v>
      </c>
      <c r="F1441" s="40" t="s">
        <v>14</v>
      </c>
      <c r="G1441" s="40">
        <v>99</v>
      </c>
      <c r="H1441" s="41">
        <v>59.959990859223403</v>
      </c>
      <c r="I1441" s="37">
        <f>HOUR(DAta!$H1441)*60+MINUTE(DAta!$H1441)</f>
        <v>1382</v>
      </c>
      <c r="J1441" s="40">
        <v>3</v>
      </c>
      <c r="K1441" s="40">
        <v>5</v>
      </c>
      <c r="L1441" s="39">
        <v>43444</v>
      </c>
      <c r="M1441" s="40">
        <v>2</v>
      </c>
    </row>
    <row r="1442" spans="1:13">
      <c r="A1442" s="37" t="s">
        <v>1467</v>
      </c>
      <c r="B1442" s="36">
        <v>43445</v>
      </c>
      <c r="C1442" s="37" t="s">
        <v>12</v>
      </c>
      <c r="D1442" s="37" t="s">
        <v>30</v>
      </c>
      <c r="E1442" s="37" t="s">
        <v>14</v>
      </c>
      <c r="F1442" s="37" t="s">
        <v>14</v>
      </c>
      <c r="G1442" s="37">
        <v>40</v>
      </c>
      <c r="H1442" s="38">
        <v>60.001657525890003</v>
      </c>
      <c r="I1442" s="37">
        <f>HOUR(DAta!$H1442)*60+MINUTE(DAta!$H1442)</f>
        <v>2</v>
      </c>
      <c r="J1442" s="37">
        <v>3</v>
      </c>
      <c r="K1442" s="37">
        <v>5</v>
      </c>
      <c r="L1442" s="36">
        <v>43445</v>
      </c>
      <c r="M1442" s="37">
        <v>2</v>
      </c>
    </row>
    <row r="1443" spans="1:13">
      <c r="A1443" s="40" t="s">
        <v>1468</v>
      </c>
      <c r="B1443" s="39">
        <v>43446</v>
      </c>
      <c r="C1443" s="40" t="s">
        <v>20</v>
      </c>
      <c r="D1443" s="40" t="s">
        <v>24</v>
      </c>
      <c r="E1443" s="40" t="s">
        <v>14</v>
      </c>
      <c r="F1443" s="40" t="s">
        <v>14</v>
      </c>
      <c r="G1443" s="40">
        <v>110</v>
      </c>
      <c r="H1443" s="41">
        <v>60.043324192556703</v>
      </c>
      <c r="I1443" s="37">
        <f>HOUR(DAta!$H1443)*60+MINUTE(DAta!$H1443)</f>
        <v>62</v>
      </c>
      <c r="J1443" s="40">
        <v>3</v>
      </c>
      <c r="K1443" s="40">
        <v>5</v>
      </c>
      <c r="L1443" s="39">
        <v>43446</v>
      </c>
      <c r="M1443" s="40">
        <v>2</v>
      </c>
    </row>
    <row r="1444" spans="1:13">
      <c r="A1444" s="37" t="s">
        <v>1469</v>
      </c>
      <c r="B1444" s="36">
        <v>43447</v>
      </c>
      <c r="C1444" s="37" t="s">
        <v>12</v>
      </c>
      <c r="D1444" s="37" t="s">
        <v>30</v>
      </c>
      <c r="E1444" s="37" t="s">
        <v>14</v>
      </c>
      <c r="F1444" s="37" t="s">
        <v>14</v>
      </c>
      <c r="G1444" s="37">
        <v>109</v>
      </c>
      <c r="H1444" s="38">
        <v>60.084990859223403</v>
      </c>
      <c r="I1444" s="37">
        <f>HOUR(DAta!$H1444)*60+MINUTE(DAta!$H1444)</f>
        <v>122</v>
      </c>
      <c r="J1444" s="37">
        <v>1</v>
      </c>
      <c r="K1444" s="37">
        <v>5</v>
      </c>
      <c r="L1444" s="36">
        <v>43447</v>
      </c>
      <c r="M1444" s="37">
        <v>2</v>
      </c>
    </row>
    <row r="1445" spans="1:13">
      <c r="A1445" s="40" t="s">
        <v>1470</v>
      </c>
      <c r="B1445" s="39">
        <v>43448</v>
      </c>
      <c r="C1445" s="40" t="s">
        <v>39</v>
      </c>
      <c r="D1445" s="40" t="s">
        <v>13</v>
      </c>
      <c r="E1445" s="40" t="s">
        <v>14</v>
      </c>
      <c r="F1445" s="40" t="s">
        <v>14</v>
      </c>
      <c r="G1445" s="40">
        <v>116</v>
      </c>
      <c r="H1445" s="41">
        <v>60.126657525890003</v>
      </c>
      <c r="I1445" s="37">
        <f>HOUR(DAta!$H1445)*60+MINUTE(DAta!$H1445)</f>
        <v>182</v>
      </c>
      <c r="J1445" s="40">
        <v>3</v>
      </c>
      <c r="K1445" s="40">
        <v>5</v>
      </c>
      <c r="L1445" s="39">
        <v>43448</v>
      </c>
      <c r="M1445" s="40">
        <v>2</v>
      </c>
    </row>
    <row r="1446" spans="1:13">
      <c r="A1446" s="37" t="s">
        <v>1471</v>
      </c>
      <c r="B1446" s="36">
        <v>43449</v>
      </c>
      <c r="C1446" s="37" t="s">
        <v>39</v>
      </c>
      <c r="D1446" s="37" t="s">
        <v>33</v>
      </c>
      <c r="E1446" s="37" t="s">
        <v>14</v>
      </c>
      <c r="F1446" s="37" t="s">
        <v>14</v>
      </c>
      <c r="G1446" s="37">
        <v>82</v>
      </c>
      <c r="H1446" s="38">
        <v>60.168324192556703</v>
      </c>
      <c r="I1446" s="37">
        <f>HOUR(DAta!$H1446)*60+MINUTE(DAta!$H1446)</f>
        <v>242</v>
      </c>
      <c r="J1446" s="37">
        <v>2</v>
      </c>
      <c r="K1446" s="37">
        <v>5</v>
      </c>
      <c r="L1446" s="36">
        <v>43449</v>
      </c>
      <c r="M1446" s="37">
        <v>2</v>
      </c>
    </row>
    <row r="1447" spans="1:13">
      <c r="A1447" s="40" t="s">
        <v>1472</v>
      </c>
      <c r="B1447" s="39">
        <v>43450</v>
      </c>
      <c r="C1447" s="40" t="s">
        <v>22</v>
      </c>
      <c r="D1447" s="40" t="s">
        <v>13</v>
      </c>
      <c r="E1447" s="40" t="s">
        <v>14</v>
      </c>
      <c r="F1447" s="40" t="s">
        <v>14</v>
      </c>
      <c r="G1447" s="40">
        <v>65</v>
      </c>
      <c r="H1447" s="41">
        <v>60.209990859223403</v>
      </c>
      <c r="I1447" s="37">
        <f>HOUR(DAta!$H1447)*60+MINUTE(DAta!$H1447)</f>
        <v>302</v>
      </c>
      <c r="J1447" s="40">
        <v>4</v>
      </c>
      <c r="K1447" s="40">
        <v>5</v>
      </c>
      <c r="L1447" s="39">
        <v>43450</v>
      </c>
      <c r="M1447" s="40">
        <v>2</v>
      </c>
    </row>
    <row r="1448" spans="1:13">
      <c r="A1448" s="37" t="s">
        <v>1473</v>
      </c>
      <c r="B1448" s="36">
        <v>43451</v>
      </c>
      <c r="C1448" s="37" t="s">
        <v>48</v>
      </c>
      <c r="D1448" s="37" t="s">
        <v>13</v>
      </c>
      <c r="E1448" s="37" t="s">
        <v>14</v>
      </c>
      <c r="F1448" s="37" t="s">
        <v>14</v>
      </c>
      <c r="G1448" s="37">
        <v>24</v>
      </c>
      <c r="H1448" s="38">
        <v>60.251657525890003</v>
      </c>
      <c r="I1448" s="37">
        <f>HOUR(DAta!$H1448)*60+MINUTE(DAta!$H1448)</f>
        <v>362</v>
      </c>
      <c r="J1448" s="37">
        <v>4</v>
      </c>
      <c r="K1448" s="37">
        <v>5</v>
      </c>
      <c r="L1448" s="36">
        <v>43451</v>
      </c>
      <c r="M1448" s="37">
        <v>2</v>
      </c>
    </row>
    <row r="1449" spans="1:13">
      <c r="A1449" s="40" t="s">
        <v>1474</v>
      </c>
      <c r="B1449" s="39">
        <v>43452</v>
      </c>
      <c r="C1449" s="40" t="s">
        <v>12</v>
      </c>
      <c r="D1449" s="40" t="s">
        <v>24</v>
      </c>
      <c r="E1449" s="40" t="s">
        <v>14</v>
      </c>
      <c r="F1449" s="40" t="s">
        <v>14</v>
      </c>
      <c r="G1449" s="40">
        <v>125</v>
      </c>
      <c r="H1449" s="41">
        <v>60.293324192556703</v>
      </c>
      <c r="I1449" s="37">
        <f>HOUR(DAta!$H1449)*60+MINUTE(DAta!$H1449)</f>
        <v>422</v>
      </c>
      <c r="J1449" s="40">
        <v>5</v>
      </c>
      <c r="K1449" s="40">
        <v>5</v>
      </c>
      <c r="L1449" s="39">
        <v>43452</v>
      </c>
      <c r="M1449" s="40">
        <v>2</v>
      </c>
    </row>
    <row r="1450" spans="1:13">
      <c r="A1450" s="37" t="s">
        <v>1475</v>
      </c>
      <c r="B1450" s="36">
        <v>43453</v>
      </c>
      <c r="C1450" s="37" t="s">
        <v>22</v>
      </c>
      <c r="D1450" s="37" t="s">
        <v>30</v>
      </c>
      <c r="E1450" s="37" t="s">
        <v>14</v>
      </c>
      <c r="F1450" s="37" t="s">
        <v>14</v>
      </c>
      <c r="G1450" s="37">
        <v>87</v>
      </c>
      <c r="H1450" s="38">
        <v>60.334990859223403</v>
      </c>
      <c r="I1450" s="37">
        <f>HOUR(DAta!$H1450)*60+MINUTE(DAta!$H1450)</f>
        <v>482</v>
      </c>
      <c r="J1450" s="37">
        <v>5</v>
      </c>
      <c r="K1450" s="37">
        <v>5</v>
      </c>
      <c r="L1450" s="36">
        <v>43453</v>
      </c>
      <c r="M1450" s="37">
        <v>2</v>
      </c>
    </row>
    <row r="1451" spans="1:13">
      <c r="A1451" s="40" t="s">
        <v>1476</v>
      </c>
      <c r="B1451" s="39">
        <v>43454</v>
      </c>
      <c r="C1451" s="40" t="s">
        <v>32</v>
      </c>
      <c r="D1451" s="40" t="s">
        <v>33</v>
      </c>
      <c r="E1451" s="40" t="s">
        <v>14</v>
      </c>
      <c r="F1451" s="40" t="s">
        <v>14</v>
      </c>
      <c r="G1451" s="40">
        <v>119</v>
      </c>
      <c r="H1451" s="41">
        <v>60.376657525890003</v>
      </c>
      <c r="I1451" s="37">
        <f>HOUR(DAta!$H1451)*60+MINUTE(DAta!$H1451)</f>
        <v>542</v>
      </c>
      <c r="J1451" s="40">
        <v>4</v>
      </c>
      <c r="K1451" s="40">
        <v>5</v>
      </c>
      <c r="L1451" s="39">
        <v>43454</v>
      </c>
      <c r="M1451" s="40">
        <v>2</v>
      </c>
    </row>
    <row r="1452" spans="1:13">
      <c r="A1452" s="37" t="s">
        <v>1477</v>
      </c>
      <c r="B1452" s="36">
        <v>43455</v>
      </c>
      <c r="C1452" s="37" t="s">
        <v>12</v>
      </c>
      <c r="D1452" s="37" t="s">
        <v>13</v>
      </c>
      <c r="E1452" s="37" t="s">
        <v>14</v>
      </c>
      <c r="F1452" s="37" t="s">
        <v>14</v>
      </c>
      <c r="G1452" s="37">
        <v>94</v>
      </c>
      <c r="H1452" s="38">
        <v>60.418324192556703</v>
      </c>
      <c r="I1452" s="37">
        <f>HOUR(DAta!$H1452)*60+MINUTE(DAta!$H1452)</f>
        <v>602</v>
      </c>
      <c r="J1452" s="37">
        <v>4</v>
      </c>
      <c r="K1452" s="37">
        <v>5</v>
      </c>
      <c r="L1452" s="36">
        <v>43455</v>
      </c>
      <c r="M1452" s="37">
        <v>2</v>
      </c>
    </row>
    <row r="1453" spans="1:13">
      <c r="A1453" s="40" t="s">
        <v>1478</v>
      </c>
      <c r="B1453" s="39">
        <v>43456</v>
      </c>
      <c r="C1453" s="40" t="s">
        <v>48</v>
      </c>
      <c r="D1453" s="40" t="s">
        <v>24</v>
      </c>
      <c r="E1453" s="40" t="s">
        <v>18</v>
      </c>
      <c r="F1453" s="40" t="s">
        <v>18</v>
      </c>
      <c r="G1453" s="40" t="s">
        <v>26</v>
      </c>
      <c r="H1453" s="41">
        <v>60.459990859223403</v>
      </c>
      <c r="I1453" s="37">
        <f>HOUR(DAta!$H1453)*60+MINUTE(DAta!$H1453)</f>
        <v>662</v>
      </c>
      <c r="J1453" s="40" t="s">
        <v>26</v>
      </c>
      <c r="K1453" s="40">
        <v>5</v>
      </c>
      <c r="L1453" s="39">
        <v>43456</v>
      </c>
      <c r="M1453" s="40">
        <v>2</v>
      </c>
    </row>
    <row r="1454" spans="1:13">
      <c r="A1454" s="37" t="s">
        <v>1479</v>
      </c>
      <c r="B1454" s="36">
        <v>43457</v>
      </c>
      <c r="C1454" s="37" t="s">
        <v>48</v>
      </c>
      <c r="D1454" s="37" t="s">
        <v>24</v>
      </c>
      <c r="E1454" s="37" t="s">
        <v>14</v>
      </c>
      <c r="F1454" s="37" t="s">
        <v>14</v>
      </c>
      <c r="G1454" s="37">
        <v>19</v>
      </c>
      <c r="H1454" s="38">
        <v>60.501657525890003</v>
      </c>
      <c r="I1454" s="37">
        <f>HOUR(DAta!$H1454)*60+MINUTE(DAta!$H1454)</f>
        <v>722</v>
      </c>
      <c r="J1454" s="37">
        <v>1</v>
      </c>
      <c r="K1454" s="37">
        <v>5</v>
      </c>
      <c r="L1454" s="36">
        <v>43457</v>
      </c>
      <c r="M1454" s="37">
        <v>2</v>
      </c>
    </row>
    <row r="1455" spans="1:13">
      <c r="A1455" s="40" t="s">
        <v>1480</v>
      </c>
      <c r="B1455" s="39">
        <v>43458</v>
      </c>
      <c r="C1455" s="40" t="s">
        <v>48</v>
      </c>
      <c r="D1455" s="40" t="s">
        <v>13</v>
      </c>
      <c r="E1455" s="40" t="s">
        <v>14</v>
      </c>
      <c r="F1455" s="40" t="s">
        <v>14</v>
      </c>
      <c r="G1455" s="40">
        <v>68</v>
      </c>
      <c r="H1455" s="41">
        <v>60.543324192556703</v>
      </c>
      <c r="I1455" s="37">
        <f>HOUR(DAta!$H1455)*60+MINUTE(DAta!$H1455)</f>
        <v>782</v>
      </c>
      <c r="J1455" s="40">
        <v>3</v>
      </c>
      <c r="K1455" s="40">
        <v>5</v>
      </c>
      <c r="L1455" s="39">
        <v>43458</v>
      </c>
      <c r="M1455" s="40">
        <v>2</v>
      </c>
    </row>
    <row r="1456" spans="1:13">
      <c r="A1456" s="37" t="s">
        <v>1481</v>
      </c>
      <c r="B1456" s="36">
        <v>43459</v>
      </c>
      <c r="C1456" s="37" t="s">
        <v>35</v>
      </c>
      <c r="D1456" s="37" t="s">
        <v>24</v>
      </c>
      <c r="E1456" s="37" t="s">
        <v>14</v>
      </c>
      <c r="F1456" s="37" t="s">
        <v>14</v>
      </c>
      <c r="G1456" s="37">
        <v>36</v>
      </c>
      <c r="H1456" s="38">
        <v>60.584990859223403</v>
      </c>
      <c r="I1456" s="37">
        <f>HOUR(DAta!$H1456)*60+MINUTE(DAta!$H1456)</f>
        <v>842</v>
      </c>
      <c r="J1456" s="37">
        <v>3</v>
      </c>
      <c r="K1456" s="37">
        <v>5</v>
      </c>
      <c r="L1456" s="36">
        <v>43459</v>
      </c>
      <c r="M1456" s="37">
        <v>2</v>
      </c>
    </row>
    <row r="1457" spans="1:13">
      <c r="A1457" s="40" t="s">
        <v>1482</v>
      </c>
      <c r="B1457" s="39">
        <v>43460</v>
      </c>
      <c r="C1457" s="40" t="s">
        <v>39</v>
      </c>
      <c r="D1457" s="40" t="s">
        <v>24</v>
      </c>
      <c r="E1457" s="40" t="s">
        <v>14</v>
      </c>
      <c r="F1457" s="40" t="s">
        <v>14</v>
      </c>
      <c r="G1457" s="40">
        <v>50</v>
      </c>
      <c r="H1457" s="41">
        <v>60.626657525890003</v>
      </c>
      <c r="I1457" s="37">
        <f>HOUR(DAta!$H1457)*60+MINUTE(DAta!$H1457)</f>
        <v>902</v>
      </c>
      <c r="J1457" s="40">
        <v>4</v>
      </c>
      <c r="K1457" s="40">
        <v>5</v>
      </c>
      <c r="L1457" s="39">
        <v>43460</v>
      </c>
      <c r="M1457" s="40">
        <v>2</v>
      </c>
    </row>
    <row r="1458" spans="1:13">
      <c r="A1458" s="37" t="s">
        <v>1483</v>
      </c>
      <c r="B1458" s="36">
        <v>43461</v>
      </c>
      <c r="C1458" s="37" t="s">
        <v>16</v>
      </c>
      <c r="D1458" s="37" t="s">
        <v>24</v>
      </c>
      <c r="E1458" s="37" t="s">
        <v>18</v>
      </c>
      <c r="F1458" s="37" t="s">
        <v>18</v>
      </c>
      <c r="G1458" s="37" t="s">
        <v>26</v>
      </c>
      <c r="H1458" s="38">
        <v>60.668324192556703</v>
      </c>
      <c r="I1458" s="37">
        <f>HOUR(DAta!$H1458)*60+MINUTE(DAta!$H1458)</f>
        <v>962</v>
      </c>
      <c r="J1458" s="37" t="s">
        <v>26</v>
      </c>
      <c r="K1458" s="37">
        <v>5</v>
      </c>
      <c r="L1458" s="36">
        <v>43461</v>
      </c>
      <c r="M1458" s="37">
        <v>2</v>
      </c>
    </row>
    <row r="1459" spans="1:13">
      <c r="A1459" s="40" t="s">
        <v>1484</v>
      </c>
      <c r="B1459" s="39">
        <v>43462</v>
      </c>
      <c r="C1459" s="40" t="s">
        <v>22</v>
      </c>
      <c r="D1459" s="40" t="s">
        <v>13</v>
      </c>
      <c r="E1459" s="40" t="s">
        <v>14</v>
      </c>
      <c r="F1459" s="40" t="s">
        <v>14</v>
      </c>
      <c r="G1459" s="40">
        <v>60</v>
      </c>
      <c r="H1459" s="41">
        <v>60.709990859223403</v>
      </c>
      <c r="I1459" s="37">
        <f>HOUR(DAta!$H1459)*60+MINUTE(DAta!$H1459)</f>
        <v>1022</v>
      </c>
      <c r="J1459" s="40">
        <v>3</v>
      </c>
      <c r="K1459" s="40">
        <v>5</v>
      </c>
      <c r="L1459" s="39">
        <v>43462</v>
      </c>
      <c r="M1459" s="40">
        <v>2</v>
      </c>
    </row>
    <row r="1460" spans="1:13">
      <c r="A1460" s="37" t="s">
        <v>1485</v>
      </c>
      <c r="B1460" s="36">
        <v>43463</v>
      </c>
      <c r="C1460" s="37" t="s">
        <v>16</v>
      </c>
      <c r="D1460" s="37" t="s">
        <v>13</v>
      </c>
      <c r="E1460" s="37" t="s">
        <v>14</v>
      </c>
      <c r="F1460" s="37" t="s">
        <v>14</v>
      </c>
      <c r="G1460" s="37">
        <v>38</v>
      </c>
      <c r="H1460" s="38">
        <v>60.751657525890003</v>
      </c>
      <c r="I1460" s="37">
        <f>HOUR(DAta!$H1460)*60+MINUTE(DAta!$H1460)</f>
        <v>1082</v>
      </c>
      <c r="J1460" s="37">
        <v>1</v>
      </c>
      <c r="K1460" s="37">
        <v>5</v>
      </c>
      <c r="L1460" s="36">
        <v>43463</v>
      </c>
      <c r="M1460" s="37">
        <v>2</v>
      </c>
    </row>
    <row r="1461" spans="1:13">
      <c r="A1461" s="40" t="s">
        <v>1486</v>
      </c>
      <c r="B1461" s="39">
        <v>43464</v>
      </c>
      <c r="C1461" s="40" t="s">
        <v>16</v>
      </c>
      <c r="D1461" s="40" t="s">
        <v>13</v>
      </c>
      <c r="E1461" s="40" t="s">
        <v>14</v>
      </c>
      <c r="F1461" s="40" t="s">
        <v>14</v>
      </c>
      <c r="G1461" s="40">
        <v>115</v>
      </c>
      <c r="H1461" s="41">
        <v>60.793324192556703</v>
      </c>
      <c r="I1461" s="37">
        <f>HOUR(DAta!$H1461)*60+MINUTE(DAta!$H1461)</f>
        <v>1142</v>
      </c>
      <c r="J1461" s="40">
        <v>3</v>
      </c>
      <c r="K1461" s="40">
        <v>5</v>
      </c>
      <c r="L1461" s="39">
        <v>43464</v>
      </c>
      <c r="M1461" s="40">
        <v>2</v>
      </c>
    </row>
    <row r="1462" spans="1:13">
      <c r="A1462" s="37" t="s">
        <v>1487</v>
      </c>
      <c r="B1462" s="36">
        <v>43465</v>
      </c>
      <c r="C1462" s="37" t="s">
        <v>48</v>
      </c>
      <c r="D1462" s="37" t="s">
        <v>33</v>
      </c>
      <c r="E1462" s="37" t="s">
        <v>14</v>
      </c>
      <c r="F1462" s="37" t="s">
        <v>14</v>
      </c>
      <c r="G1462" s="37">
        <v>82</v>
      </c>
      <c r="H1462" s="38">
        <v>60.834990859223403</v>
      </c>
      <c r="I1462" s="37">
        <f>HOUR(DAta!$H1462)*60+MINUTE(DAta!$H1462)</f>
        <v>1202</v>
      </c>
      <c r="J1462" s="37">
        <v>1</v>
      </c>
      <c r="K1462" s="37">
        <v>5</v>
      </c>
      <c r="L1462" s="36">
        <v>43465</v>
      </c>
      <c r="M1462" s="37">
        <v>2</v>
      </c>
    </row>
    <row r="1463" spans="1:13">
      <c r="A1463" s="40" t="s">
        <v>1488</v>
      </c>
      <c r="B1463" s="39">
        <v>43466</v>
      </c>
      <c r="C1463" s="40" t="s">
        <v>32</v>
      </c>
      <c r="D1463" s="40" t="s">
        <v>17</v>
      </c>
      <c r="E1463" s="40" t="s">
        <v>14</v>
      </c>
      <c r="F1463" s="40" t="s">
        <v>14</v>
      </c>
      <c r="G1463" s="40">
        <v>34</v>
      </c>
      <c r="H1463" s="41">
        <v>60.876657525890003</v>
      </c>
      <c r="I1463" s="37">
        <f>HOUR(DAta!$H1463)*60+MINUTE(DAta!$H1463)</f>
        <v>1262</v>
      </c>
      <c r="J1463" s="40">
        <v>2</v>
      </c>
      <c r="K1463" s="40">
        <v>5</v>
      </c>
      <c r="L1463" s="39">
        <v>43466</v>
      </c>
      <c r="M1463" s="40">
        <v>2</v>
      </c>
    </row>
    <row r="1464" spans="1:13">
      <c r="A1464" s="37" t="s">
        <v>1489</v>
      </c>
      <c r="B1464" s="36">
        <v>43467</v>
      </c>
      <c r="C1464" s="37" t="s">
        <v>12</v>
      </c>
      <c r="D1464" s="37" t="s">
        <v>33</v>
      </c>
      <c r="E1464" s="37" t="s">
        <v>14</v>
      </c>
      <c r="F1464" s="37" t="s">
        <v>14</v>
      </c>
      <c r="G1464" s="37">
        <v>95</v>
      </c>
      <c r="H1464" s="38">
        <v>60.918324192556703</v>
      </c>
      <c r="I1464" s="37">
        <f>HOUR(DAta!$H1464)*60+MINUTE(DAta!$H1464)</f>
        <v>1322</v>
      </c>
      <c r="J1464" s="37">
        <v>3</v>
      </c>
      <c r="K1464" s="37">
        <v>5</v>
      </c>
      <c r="L1464" s="36">
        <v>43467</v>
      </c>
      <c r="M1464" s="37">
        <v>3</v>
      </c>
    </row>
    <row r="1465" spans="1:13">
      <c r="A1465" s="40" t="s">
        <v>1490</v>
      </c>
      <c r="B1465" s="39">
        <v>43468</v>
      </c>
      <c r="C1465" s="40" t="s">
        <v>12</v>
      </c>
      <c r="D1465" s="40" t="s">
        <v>13</v>
      </c>
      <c r="E1465" s="40" t="s">
        <v>14</v>
      </c>
      <c r="F1465" s="40" t="s">
        <v>14</v>
      </c>
      <c r="G1465" s="40">
        <v>13</v>
      </c>
      <c r="H1465" s="41">
        <v>60.959990859223403</v>
      </c>
      <c r="I1465" s="37">
        <f>HOUR(DAta!$H1465)*60+MINUTE(DAta!$H1465)</f>
        <v>1382</v>
      </c>
      <c r="J1465" s="40">
        <v>5</v>
      </c>
      <c r="K1465" s="40">
        <v>5</v>
      </c>
      <c r="L1465" s="39">
        <v>43468</v>
      </c>
      <c r="M1465" s="40">
        <v>3</v>
      </c>
    </row>
    <row r="1466" spans="1:13">
      <c r="A1466" s="37" t="s">
        <v>1491</v>
      </c>
      <c r="B1466" s="36">
        <v>43469</v>
      </c>
      <c r="C1466" s="37" t="s">
        <v>16</v>
      </c>
      <c r="D1466" s="37" t="s">
        <v>17</v>
      </c>
      <c r="E1466" s="37" t="s">
        <v>14</v>
      </c>
      <c r="F1466" s="37" t="s">
        <v>14</v>
      </c>
      <c r="G1466" s="37">
        <v>22</v>
      </c>
      <c r="H1466" s="38">
        <v>61.001657525890003</v>
      </c>
      <c r="I1466" s="37">
        <f>HOUR(DAta!$H1466)*60+MINUTE(DAta!$H1466)</f>
        <v>2</v>
      </c>
      <c r="J1466" s="37">
        <v>3</v>
      </c>
      <c r="K1466" s="37">
        <v>5</v>
      </c>
      <c r="L1466" s="36">
        <v>43469</v>
      </c>
      <c r="M1466" s="37">
        <v>3</v>
      </c>
    </row>
    <row r="1467" spans="1:13">
      <c r="A1467" s="40" t="s">
        <v>1492</v>
      </c>
      <c r="B1467" s="39">
        <v>43470</v>
      </c>
      <c r="C1467" s="40" t="s">
        <v>22</v>
      </c>
      <c r="D1467" s="40" t="s">
        <v>33</v>
      </c>
      <c r="E1467" s="40" t="s">
        <v>18</v>
      </c>
      <c r="F1467" s="40" t="s">
        <v>18</v>
      </c>
      <c r="G1467" s="40" t="s">
        <v>26</v>
      </c>
      <c r="H1467" s="41">
        <v>61.043324192556703</v>
      </c>
      <c r="I1467" s="37">
        <f>HOUR(DAta!$H1467)*60+MINUTE(DAta!$H1467)</f>
        <v>62</v>
      </c>
      <c r="J1467" s="40" t="s">
        <v>26</v>
      </c>
      <c r="K1467" s="40">
        <v>5</v>
      </c>
      <c r="L1467" s="39">
        <v>43470</v>
      </c>
      <c r="M1467" s="40">
        <v>3</v>
      </c>
    </row>
    <row r="1468" spans="1:13">
      <c r="A1468" s="37" t="s">
        <v>1493</v>
      </c>
      <c r="B1468" s="36">
        <v>43471</v>
      </c>
      <c r="C1468" s="37" t="s">
        <v>39</v>
      </c>
      <c r="D1468" s="37" t="s">
        <v>30</v>
      </c>
      <c r="E1468" s="37" t="s">
        <v>14</v>
      </c>
      <c r="F1468" s="37" t="s">
        <v>14</v>
      </c>
      <c r="G1468" s="37">
        <v>86</v>
      </c>
      <c r="H1468" s="38">
        <v>61.084990859223403</v>
      </c>
      <c r="I1468" s="37">
        <f>HOUR(DAta!$H1468)*60+MINUTE(DAta!$H1468)</f>
        <v>122</v>
      </c>
      <c r="J1468" s="37">
        <v>1</v>
      </c>
      <c r="K1468" s="37">
        <v>5</v>
      </c>
      <c r="L1468" s="36">
        <v>43471</v>
      </c>
      <c r="M1468" s="37">
        <v>3</v>
      </c>
    </row>
    <row r="1469" spans="1:13">
      <c r="A1469" s="40" t="s">
        <v>1494</v>
      </c>
      <c r="B1469" s="39">
        <v>43472</v>
      </c>
      <c r="C1469" s="40" t="s">
        <v>35</v>
      </c>
      <c r="D1469" s="40" t="s">
        <v>13</v>
      </c>
      <c r="E1469" s="40" t="s">
        <v>14</v>
      </c>
      <c r="F1469" s="40" t="s">
        <v>14</v>
      </c>
      <c r="G1469" s="40">
        <v>20</v>
      </c>
      <c r="H1469" s="41">
        <v>61.126657525890003</v>
      </c>
      <c r="I1469" s="37">
        <f>HOUR(DAta!$H1469)*60+MINUTE(DAta!$H1469)</f>
        <v>182</v>
      </c>
      <c r="J1469" s="40">
        <v>4</v>
      </c>
      <c r="K1469" s="40">
        <v>5</v>
      </c>
      <c r="L1469" s="39">
        <v>43472</v>
      </c>
      <c r="M1469" s="40">
        <v>3</v>
      </c>
    </row>
    <row r="1470" spans="1:13">
      <c r="A1470" s="37" t="s">
        <v>1495</v>
      </c>
      <c r="B1470" s="36">
        <v>43473</v>
      </c>
      <c r="C1470" s="37" t="s">
        <v>22</v>
      </c>
      <c r="D1470" s="37" t="s">
        <v>24</v>
      </c>
      <c r="E1470" s="37" t="s">
        <v>18</v>
      </c>
      <c r="F1470" s="37" t="s">
        <v>18</v>
      </c>
      <c r="G1470" s="37" t="s">
        <v>26</v>
      </c>
      <c r="H1470" s="38">
        <v>61.168324192556703</v>
      </c>
      <c r="I1470" s="37">
        <f>HOUR(DAta!$H1470)*60+MINUTE(DAta!$H1470)</f>
        <v>242</v>
      </c>
      <c r="J1470" s="37" t="s">
        <v>26</v>
      </c>
      <c r="K1470" s="37">
        <v>5</v>
      </c>
      <c r="L1470" s="36">
        <v>43473</v>
      </c>
      <c r="M1470" s="37">
        <v>3</v>
      </c>
    </row>
    <row r="1471" spans="1:13">
      <c r="A1471" s="40" t="s">
        <v>1496</v>
      </c>
      <c r="B1471" s="39">
        <v>43474</v>
      </c>
      <c r="C1471" s="40" t="s">
        <v>39</v>
      </c>
      <c r="D1471" s="40" t="s">
        <v>13</v>
      </c>
      <c r="E1471" s="40" t="s">
        <v>14</v>
      </c>
      <c r="F1471" s="40" t="s">
        <v>14</v>
      </c>
      <c r="G1471" s="40">
        <v>36</v>
      </c>
      <c r="H1471" s="41">
        <v>61.209990859223403</v>
      </c>
      <c r="I1471" s="37">
        <f>HOUR(DAta!$H1471)*60+MINUTE(DAta!$H1471)</f>
        <v>302</v>
      </c>
      <c r="J1471" s="40">
        <v>4</v>
      </c>
      <c r="K1471" s="40">
        <v>5</v>
      </c>
      <c r="L1471" s="39">
        <v>43474</v>
      </c>
      <c r="M1471" s="40">
        <v>3</v>
      </c>
    </row>
    <row r="1472" spans="1:13">
      <c r="A1472" s="37" t="s">
        <v>1497</v>
      </c>
      <c r="B1472" s="36">
        <v>43475</v>
      </c>
      <c r="C1472" s="37" t="s">
        <v>39</v>
      </c>
      <c r="D1472" s="37" t="s">
        <v>33</v>
      </c>
      <c r="E1472" s="37" t="s">
        <v>14</v>
      </c>
      <c r="F1472" s="37" t="s">
        <v>14</v>
      </c>
      <c r="G1472" s="37">
        <v>118</v>
      </c>
      <c r="H1472" s="38">
        <v>61.251657525890003</v>
      </c>
      <c r="I1472" s="37">
        <f>HOUR(DAta!$H1472)*60+MINUTE(DAta!$H1472)</f>
        <v>362</v>
      </c>
      <c r="J1472" s="37">
        <v>4</v>
      </c>
      <c r="K1472" s="37">
        <v>5</v>
      </c>
      <c r="L1472" s="36">
        <v>43475</v>
      </c>
      <c r="M1472" s="37">
        <v>3</v>
      </c>
    </row>
    <row r="1473" spans="1:13">
      <c r="A1473" s="40" t="s">
        <v>1498</v>
      </c>
      <c r="B1473" s="39">
        <v>43476</v>
      </c>
      <c r="C1473" s="40" t="s">
        <v>20</v>
      </c>
      <c r="D1473" s="40" t="s">
        <v>13</v>
      </c>
      <c r="E1473" s="40" t="s">
        <v>14</v>
      </c>
      <c r="F1473" s="40" t="s">
        <v>14</v>
      </c>
      <c r="G1473" s="40">
        <v>40</v>
      </c>
      <c r="H1473" s="41">
        <v>61.293324192556703</v>
      </c>
      <c r="I1473" s="37">
        <f>HOUR(DAta!$H1473)*60+MINUTE(DAta!$H1473)</f>
        <v>422</v>
      </c>
      <c r="J1473" s="40">
        <v>4</v>
      </c>
      <c r="K1473" s="40">
        <v>5</v>
      </c>
      <c r="L1473" s="39">
        <v>43476</v>
      </c>
      <c r="M1473" s="40">
        <v>3</v>
      </c>
    </row>
    <row r="1474" spans="1:13">
      <c r="A1474" s="37" t="s">
        <v>1499</v>
      </c>
      <c r="B1474" s="36">
        <v>43477</v>
      </c>
      <c r="C1474" s="37" t="s">
        <v>32</v>
      </c>
      <c r="D1474" s="37" t="s">
        <v>13</v>
      </c>
      <c r="E1474" s="37" t="s">
        <v>14</v>
      </c>
      <c r="F1474" s="37" t="s">
        <v>14</v>
      </c>
      <c r="G1474" s="37">
        <v>97</v>
      </c>
      <c r="H1474" s="38">
        <v>61.334990859223403</v>
      </c>
      <c r="I1474" s="37">
        <f>HOUR(DAta!$H1474)*60+MINUTE(DAta!$H1474)</f>
        <v>482</v>
      </c>
      <c r="J1474" s="37">
        <v>4</v>
      </c>
      <c r="K1474" s="37">
        <v>5</v>
      </c>
      <c r="L1474" s="36">
        <v>43477</v>
      </c>
      <c r="M1474" s="37">
        <v>3</v>
      </c>
    </row>
    <row r="1475" spans="1:13">
      <c r="A1475" s="40" t="s">
        <v>1500</v>
      </c>
      <c r="B1475" s="39">
        <v>43478</v>
      </c>
      <c r="C1475" s="40" t="s">
        <v>39</v>
      </c>
      <c r="D1475" s="40" t="s">
        <v>13</v>
      </c>
      <c r="E1475" s="40" t="s">
        <v>14</v>
      </c>
      <c r="F1475" s="40" t="s">
        <v>14</v>
      </c>
      <c r="G1475" s="40">
        <v>75</v>
      </c>
      <c r="H1475" s="41">
        <v>61.376657525890003</v>
      </c>
      <c r="I1475" s="37">
        <f>HOUR(DAta!$H1475)*60+MINUTE(DAta!$H1475)</f>
        <v>542</v>
      </c>
      <c r="J1475" s="40">
        <v>4</v>
      </c>
      <c r="K1475" s="40">
        <v>5</v>
      </c>
      <c r="L1475" s="39">
        <v>43478</v>
      </c>
      <c r="M1475" s="40">
        <v>3</v>
      </c>
    </row>
    <row r="1476" spans="1:13">
      <c r="A1476" s="37" t="s">
        <v>1501</v>
      </c>
      <c r="B1476" s="36">
        <v>43479</v>
      </c>
      <c r="C1476" s="37" t="s">
        <v>48</v>
      </c>
      <c r="D1476" s="37" t="s">
        <v>17</v>
      </c>
      <c r="E1476" s="37" t="s">
        <v>14</v>
      </c>
      <c r="F1476" s="37" t="s">
        <v>14</v>
      </c>
      <c r="G1476" s="37">
        <v>61</v>
      </c>
      <c r="H1476" s="38">
        <v>61.418324192556703</v>
      </c>
      <c r="I1476" s="37">
        <f>HOUR(DAta!$H1476)*60+MINUTE(DAta!$H1476)</f>
        <v>602</v>
      </c>
      <c r="J1476" s="37">
        <v>3</v>
      </c>
      <c r="K1476" s="37">
        <v>5</v>
      </c>
      <c r="L1476" s="36">
        <v>43479</v>
      </c>
      <c r="M1476" s="37">
        <v>3</v>
      </c>
    </row>
    <row r="1477" spans="1:13">
      <c r="A1477" s="40" t="s">
        <v>1502</v>
      </c>
      <c r="B1477" s="39">
        <v>43480</v>
      </c>
      <c r="C1477" s="40" t="s">
        <v>48</v>
      </c>
      <c r="D1477" s="40" t="s">
        <v>33</v>
      </c>
      <c r="E1477" s="40" t="s">
        <v>14</v>
      </c>
      <c r="F1477" s="40" t="s">
        <v>14</v>
      </c>
      <c r="G1477" s="40">
        <v>125</v>
      </c>
      <c r="H1477" s="41">
        <v>61.459990859223403</v>
      </c>
      <c r="I1477" s="37">
        <f>HOUR(DAta!$H1477)*60+MINUTE(DAta!$H1477)</f>
        <v>662</v>
      </c>
      <c r="J1477" s="40">
        <v>5</v>
      </c>
      <c r="K1477" s="40">
        <v>5</v>
      </c>
      <c r="L1477" s="39">
        <v>43480</v>
      </c>
      <c r="M1477" s="40">
        <v>3</v>
      </c>
    </row>
    <row r="1478" spans="1:13">
      <c r="A1478" s="37" t="s">
        <v>1503</v>
      </c>
      <c r="B1478" s="36">
        <v>43481</v>
      </c>
      <c r="C1478" s="37" t="s">
        <v>32</v>
      </c>
      <c r="D1478" s="37" t="s">
        <v>13</v>
      </c>
      <c r="E1478" s="37" t="s">
        <v>18</v>
      </c>
      <c r="F1478" s="37" t="s">
        <v>18</v>
      </c>
      <c r="G1478" s="37" t="s">
        <v>26</v>
      </c>
      <c r="H1478" s="38">
        <v>61.501657525890003</v>
      </c>
      <c r="I1478" s="37">
        <f>HOUR(DAta!$H1478)*60+MINUTE(DAta!$H1478)</f>
        <v>722</v>
      </c>
      <c r="J1478" s="37" t="s">
        <v>26</v>
      </c>
      <c r="K1478" s="37">
        <v>5</v>
      </c>
      <c r="L1478" s="36">
        <v>43481</v>
      </c>
      <c r="M1478" s="37">
        <v>3</v>
      </c>
    </row>
    <row r="1479" spans="1:13">
      <c r="A1479" s="40" t="s">
        <v>1504</v>
      </c>
      <c r="B1479" s="39">
        <v>43482</v>
      </c>
      <c r="C1479" s="40" t="s">
        <v>48</v>
      </c>
      <c r="D1479" s="40" t="s">
        <v>17</v>
      </c>
      <c r="E1479" s="40" t="s">
        <v>14</v>
      </c>
      <c r="F1479" s="40" t="s">
        <v>14</v>
      </c>
      <c r="G1479" s="40">
        <v>33</v>
      </c>
      <c r="H1479" s="41">
        <v>61.543324192556703</v>
      </c>
      <c r="I1479" s="37">
        <f>HOUR(DAta!$H1479)*60+MINUTE(DAta!$H1479)</f>
        <v>782</v>
      </c>
      <c r="J1479" s="40">
        <v>5</v>
      </c>
      <c r="K1479" s="40">
        <v>5</v>
      </c>
      <c r="L1479" s="39">
        <v>43482</v>
      </c>
      <c r="M1479" s="40">
        <v>3</v>
      </c>
    </row>
    <row r="1480" spans="1:13">
      <c r="A1480" s="37" t="s">
        <v>1505</v>
      </c>
      <c r="B1480" s="36">
        <v>43483</v>
      </c>
      <c r="C1480" s="37" t="s">
        <v>39</v>
      </c>
      <c r="D1480" s="37" t="s">
        <v>17</v>
      </c>
      <c r="E1480" s="37" t="s">
        <v>18</v>
      </c>
      <c r="F1480" s="37" t="s">
        <v>18</v>
      </c>
      <c r="G1480" s="37" t="s">
        <v>26</v>
      </c>
      <c r="H1480" s="38">
        <v>61.584990859223403</v>
      </c>
      <c r="I1480" s="37">
        <f>HOUR(DAta!$H1480)*60+MINUTE(DAta!$H1480)</f>
        <v>842</v>
      </c>
      <c r="J1480" s="37" t="s">
        <v>26</v>
      </c>
      <c r="K1480" s="37">
        <v>5</v>
      </c>
      <c r="L1480" s="36">
        <v>43483</v>
      </c>
      <c r="M1480" s="37">
        <v>3</v>
      </c>
    </row>
    <row r="1481" spans="1:13">
      <c r="A1481" s="40" t="s">
        <v>1506</v>
      </c>
      <c r="B1481" s="39">
        <v>43484</v>
      </c>
      <c r="C1481" s="40" t="s">
        <v>39</v>
      </c>
      <c r="D1481" s="40" t="s">
        <v>33</v>
      </c>
      <c r="E1481" s="40" t="s">
        <v>14</v>
      </c>
      <c r="F1481" s="40" t="s">
        <v>14</v>
      </c>
      <c r="G1481" s="40">
        <v>50</v>
      </c>
      <c r="H1481" s="41">
        <v>61.626657525890003</v>
      </c>
      <c r="I1481" s="37">
        <f>HOUR(DAta!$H1481)*60+MINUTE(DAta!$H1481)</f>
        <v>902</v>
      </c>
      <c r="J1481" s="40">
        <v>5</v>
      </c>
      <c r="K1481" s="40">
        <v>5</v>
      </c>
      <c r="L1481" s="39">
        <v>43484</v>
      </c>
      <c r="M1481" s="40">
        <v>3</v>
      </c>
    </row>
    <row r="1482" spans="1:13">
      <c r="A1482" s="37" t="s">
        <v>1507</v>
      </c>
      <c r="B1482" s="36">
        <v>43485</v>
      </c>
      <c r="C1482" s="37" t="s">
        <v>32</v>
      </c>
      <c r="D1482" s="37" t="s">
        <v>30</v>
      </c>
      <c r="E1482" s="37" t="s">
        <v>14</v>
      </c>
      <c r="F1482" s="37" t="s">
        <v>14</v>
      </c>
      <c r="G1482" s="37">
        <v>114</v>
      </c>
      <c r="H1482" s="38">
        <v>61.668324192556703</v>
      </c>
      <c r="I1482" s="37">
        <f>HOUR(DAta!$H1482)*60+MINUTE(DAta!$H1482)</f>
        <v>962</v>
      </c>
      <c r="J1482" s="37">
        <v>3</v>
      </c>
      <c r="K1482" s="37">
        <v>5</v>
      </c>
      <c r="L1482" s="36">
        <v>43485</v>
      </c>
      <c r="M1482" s="37">
        <v>3</v>
      </c>
    </row>
    <row r="1483" spans="1:13">
      <c r="A1483" s="40" t="s">
        <v>1508</v>
      </c>
      <c r="B1483" s="39">
        <v>43486</v>
      </c>
      <c r="C1483" s="40" t="s">
        <v>32</v>
      </c>
      <c r="D1483" s="40" t="s">
        <v>17</v>
      </c>
      <c r="E1483" s="40" t="s">
        <v>18</v>
      </c>
      <c r="F1483" s="40" t="s">
        <v>18</v>
      </c>
      <c r="G1483" s="40" t="s">
        <v>26</v>
      </c>
      <c r="H1483" s="41">
        <v>61.709990859223403</v>
      </c>
      <c r="I1483" s="37">
        <f>HOUR(DAta!$H1483)*60+MINUTE(DAta!$H1483)</f>
        <v>1022</v>
      </c>
      <c r="J1483" s="40" t="s">
        <v>26</v>
      </c>
      <c r="K1483" s="40">
        <v>5</v>
      </c>
      <c r="L1483" s="39">
        <v>43486</v>
      </c>
      <c r="M1483" s="40">
        <v>3</v>
      </c>
    </row>
    <row r="1484" spans="1:13">
      <c r="A1484" s="37" t="s">
        <v>1509</v>
      </c>
      <c r="B1484" s="36">
        <v>43487</v>
      </c>
      <c r="C1484" s="37" t="s">
        <v>48</v>
      </c>
      <c r="D1484" s="37" t="s">
        <v>33</v>
      </c>
      <c r="E1484" s="37" t="s">
        <v>14</v>
      </c>
      <c r="F1484" s="37" t="s">
        <v>14</v>
      </c>
      <c r="G1484" s="37">
        <v>58</v>
      </c>
      <c r="H1484" s="38">
        <v>61.751657525890003</v>
      </c>
      <c r="I1484" s="37">
        <f>HOUR(DAta!$H1484)*60+MINUTE(DAta!$H1484)</f>
        <v>1082</v>
      </c>
      <c r="J1484" s="37">
        <v>4</v>
      </c>
      <c r="K1484" s="37">
        <v>5</v>
      </c>
      <c r="L1484" s="36">
        <v>43487</v>
      </c>
      <c r="M1484" s="37">
        <v>3</v>
      </c>
    </row>
    <row r="1485" spans="1:13">
      <c r="A1485" s="40" t="s">
        <v>1510</v>
      </c>
      <c r="B1485" s="39">
        <v>43488</v>
      </c>
      <c r="C1485" s="40" t="s">
        <v>12</v>
      </c>
      <c r="D1485" s="40" t="s">
        <v>33</v>
      </c>
      <c r="E1485" s="40" t="s">
        <v>14</v>
      </c>
      <c r="F1485" s="40" t="s">
        <v>14</v>
      </c>
      <c r="G1485" s="40">
        <v>86</v>
      </c>
      <c r="H1485" s="41">
        <v>61.793324192556703</v>
      </c>
      <c r="I1485" s="37">
        <f>HOUR(DAta!$H1485)*60+MINUTE(DAta!$H1485)</f>
        <v>1142</v>
      </c>
      <c r="J1485" s="40">
        <v>2</v>
      </c>
      <c r="K1485" s="40">
        <v>5</v>
      </c>
      <c r="L1485" s="39">
        <v>43488</v>
      </c>
      <c r="M1485" s="40">
        <v>3</v>
      </c>
    </row>
    <row r="1486" spans="1:13">
      <c r="A1486" s="37" t="s">
        <v>1511</v>
      </c>
      <c r="B1486" s="36">
        <v>43489</v>
      </c>
      <c r="C1486" s="37" t="s">
        <v>48</v>
      </c>
      <c r="D1486" s="37" t="s">
        <v>33</v>
      </c>
      <c r="E1486" s="37" t="s">
        <v>14</v>
      </c>
      <c r="F1486" s="37" t="s">
        <v>14</v>
      </c>
      <c r="G1486" s="37">
        <v>45</v>
      </c>
      <c r="H1486" s="38">
        <v>61.834990859223403</v>
      </c>
      <c r="I1486" s="37">
        <f>HOUR(DAta!$H1486)*60+MINUTE(DAta!$H1486)</f>
        <v>1202</v>
      </c>
      <c r="J1486" s="37">
        <v>5</v>
      </c>
      <c r="K1486" s="37">
        <v>5</v>
      </c>
      <c r="L1486" s="36">
        <v>43489</v>
      </c>
      <c r="M1486" s="37">
        <v>3</v>
      </c>
    </row>
    <row r="1487" spans="1:13">
      <c r="A1487" s="40" t="s">
        <v>1512</v>
      </c>
      <c r="B1487" s="39">
        <v>43490</v>
      </c>
      <c r="C1487" s="40" t="s">
        <v>48</v>
      </c>
      <c r="D1487" s="40" t="s">
        <v>33</v>
      </c>
      <c r="E1487" s="40" t="s">
        <v>14</v>
      </c>
      <c r="F1487" s="40" t="s">
        <v>14</v>
      </c>
      <c r="G1487" s="40">
        <v>84</v>
      </c>
      <c r="H1487" s="41">
        <v>61.876657525890003</v>
      </c>
      <c r="I1487" s="37">
        <f>HOUR(DAta!$H1487)*60+MINUTE(DAta!$H1487)</f>
        <v>1262</v>
      </c>
      <c r="J1487" s="40">
        <v>2</v>
      </c>
      <c r="K1487" s="40">
        <v>5</v>
      </c>
      <c r="L1487" s="39">
        <v>43490</v>
      </c>
      <c r="M1487" s="40">
        <v>3</v>
      </c>
    </row>
    <row r="1488" spans="1:13">
      <c r="A1488" s="37" t="s">
        <v>1513</v>
      </c>
      <c r="B1488" s="36">
        <v>43491</v>
      </c>
      <c r="C1488" s="37" t="s">
        <v>12</v>
      </c>
      <c r="D1488" s="37" t="s">
        <v>13</v>
      </c>
      <c r="E1488" s="37" t="s">
        <v>14</v>
      </c>
      <c r="F1488" s="37" t="s">
        <v>14</v>
      </c>
      <c r="G1488" s="37">
        <v>15</v>
      </c>
      <c r="H1488" s="38">
        <v>61.918324192556703</v>
      </c>
      <c r="I1488" s="37">
        <f>HOUR(DAta!$H1488)*60+MINUTE(DAta!$H1488)</f>
        <v>1322</v>
      </c>
      <c r="J1488" s="37">
        <v>2</v>
      </c>
      <c r="K1488" s="37">
        <v>5</v>
      </c>
      <c r="L1488" s="36">
        <v>43491</v>
      </c>
      <c r="M1488" s="37">
        <v>3</v>
      </c>
    </row>
    <row r="1489" spans="1:13">
      <c r="A1489" s="40" t="s">
        <v>1514</v>
      </c>
      <c r="B1489" s="39">
        <v>43492</v>
      </c>
      <c r="C1489" s="40" t="s">
        <v>20</v>
      </c>
      <c r="D1489" s="40" t="s">
        <v>30</v>
      </c>
      <c r="E1489" s="40" t="s">
        <v>14</v>
      </c>
      <c r="F1489" s="40" t="s">
        <v>14</v>
      </c>
      <c r="G1489" s="40">
        <v>47</v>
      </c>
      <c r="H1489" s="41">
        <v>61.959990859223403</v>
      </c>
      <c r="I1489" s="37">
        <f>HOUR(DAta!$H1489)*60+MINUTE(DAta!$H1489)</f>
        <v>1382</v>
      </c>
      <c r="J1489" s="40">
        <v>2</v>
      </c>
      <c r="K1489" s="40">
        <v>5</v>
      </c>
      <c r="L1489" s="39">
        <v>43492</v>
      </c>
      <c r="M1489" s="40">
        <v>3</v>
      </c>
    </row>
    <row r="1490" spans="1:13">
      <c r="A1490" s="37" t="s">
        <v>1515</v>
      </c>
      <c r="B1490" s="36">
        <v>43493</v>
      </c>
      <c r="C1490" s="37" t="s">
        <v>48</v>
      </c>
      <c r="D1490" s="37" t="s">
        <v>24</v>
      </c>
      <c r="E1490" s="37" t="s">
        <v>14</v>
      </c>
      <c r="F1490" s="37" t="s">
        <v>14</v>
      </c>
      <c r="G1490" s="37">
        <v>27</v>
      </c>
      <c r="H1490" s="38">
        <v>62.001657525890003</v>
      </c>
      <c r="I1490" s="37">
        <f>HOUR(DAta!$H1490)*60+MINUTE(DAta!$H1490)</f>
        <v>2</v>
      </c>
      <c r="J1490" s="37">
        <v>3</v>
      </c>
      <c r="K1490" s="37">
        <v>5</v>
      </c>
      <c r="L1490" s="36">
        <v>43493</v>
      </c>
      <c r="M1490" s="37">
        <v>3</v>
      </c>
    </row>
    <row r="1491" spans="1:13">
      <c r="A1491" s="40" t="s">
        <v>1516</v>
      </c>
      <c r="B1491" s="39">
        <v>43494</v>
      </c>
      <c r="C1491" s="40" t="s">
        <v>39</v>
      </c>
      <c r="D1491" s="40" t="s">
        <v>30</v>
      </c>
      <c r="E1491" s="40" t="s">
        <v>14</v>
      </c>
      <c r="F1491" s="40" t="s">
        <v>14</v>
      </c>
      <c r="G1491" s="40">
        <v>49</v>
      </c>
      <c r="H1491" s="41">
        <v>62.043324192556703</v>
      </c>
      <c r="I1491" s="37">
        <f>HOUR(DAta!$H1491)*60+MINUTE(DAta!$H1491)</f>
        <v>62</v>
      </c>
      <c r="J1491" s="40">
        <v>4</v>
      </c>
      <c r="K1491" s="40">
        <v>5</v>
      </c>
      <c r="L1491" s="39">
        <v>43494</v>
      </c>
      <c r="M1491" s="40">
        <v>3</v>
      </c>
    </row>
    <row r="1492" spans="1:13">
      <c r="A1492" s="37" t="s">
        <v>1517</v>
      </c>
      <c r="B1492" s="36">
        <v>43495</v>
      </c>
      <c r="C1492" s="37" t="s">
        <v>35</v>
      </c>
      <c r="D1492" s="37" t="s">
        <v>13</v>
      </c>
      <c r="E1492" s="37" t="s">
        <v>14</v>
      </c>
      <c r="F1492" s="37" t="s">
        <v>14</v>
      </c>
      <c r="G1492" s="37">
        <v>50</v>
      </c>
      <c r="H1492" s="38">
        <v>62.084990859223403</v>
      </c>
      <c r="I1492" s="37">
        <f>HOUR(DAta!$H1492)*60+MINUTE(DAta!$H1492)</f>
        <v>122</v>
      </c>
      <c r="J1492" s="37">
        <v>4</v>
      </c>
      <c r="K1492" s="37">
        <v>5</v>
      </c>
      <c r="L1492" s="36">
        <v>43495</v>
      </c>
      <c r="M1492" s="37">
        <v>3</v>
      </c>
    </row>
    <row r="1493" spans="1:13">
      <c r="A1493" s="40" t="s">
        <v>1518</v>
      </c>
      <c r="B1493" s="39">
        <v>43496</v>
      </c>
      <c r="C1493" s="40" t="s">
        <v>22</v>
      </c>
      <c r="D1493" s="40" t="s">
        <v>33</v>
      </c>
      <c r="E1493" s="40" t="s">
        <v>14</v>
      </c>
      <c r="F1493" s="40" t="s">
        <v>14</v>
      </c>
      <c r="G1493" s="40">
        <v>87</v>
      </c>
      <c r="H1493" s="41">
        <v>62.126657525890003</v>
      </c>
      <c r="I1493" s="37">
        <f>HOUR(DAta!$H1493)*60+MINUTE(DAta!$H1493)</f>
        <v>182</v>
      </c>
      <c r="J1493" s="40">
        <v>2</v>
      </c>
      <c r="K1493" s="40">
        <v>5</v>
      </c>
      <c r="L1493" s="39">
        <v>43496</v>
      </c>
      <c r="M1493" s="40">
        <v>3</v>
      </c>
    </row>
    <row r="1494" spans="1:13">
      <c r="A1494" s="37" t="s">
        <v>1519</v>
      </c>
      <c r="B1494" s="36">
        <v>43497</v>
      </c>
      <c r="C1494" s="37" t="s">
        <v>32</v>
      </c>
      <c r="D1494" s="37" t="s">
        <v>30</v>
      </c>
      <c r="E1494" s="37" t="s">
        <v>14</v>
      </c>
      <c r="F1494" s="37" t="s">
        <v>14</v>
      </c>
      <c r="G1494" s="37">
        <v>87</v>
      </c>
      <c r="H1494" s="38">
        <v>62.168324192556703</v>
      </c>
      <c r="I1494" s="37">
        <f>HOUR(DAta!$H1494)*60+MINUTE(DAta!$H1494)</f>
        <v>242</v>
      </c>
      <c r="J1494" s="37">
        <v>3</v>
      </c>
      <c r="K1494" s="37">
        <v>5</v>
      </c>
      <c r="L1494" s="36">
        <v>43497</v>
      </c>
      <c r="M1494" s="37">
        <v>3</v>
      </c>
    </row>
    <row r="1495" spans="1:13">
      <c r="A1495" s="40" t="s">
        <v>1520</v>
      </c>
      <c r="B1495" s="39">
        <v>43498</v>
      </c>
      <c r="C1495" s="40" t="s">
        <v>32</v>
      </c>
      <c r="D1495" s="40" t="s">
        <v>24</v>
      </c>
      <c r="E1495" s="40" t="s">
        <v>14</v>
      </c>
      <c r="F1495" s="40" t="s">
        <v>14</v>
      </c>
      <c r="G1495" s="40">
        <v>15</v>
      </c>
      <c r="H1495" s="41">
        <v>62.209990859223403</v>
      </c>
      <c r="I1495" s="37">
        <f>HOUR(DAta!$H1495)*60+MINUTE(DAta!$H1495)</f>
        <v>302</v>
      </c>
      <c r="J1495" s="40">
        <v>3</v>
      </c>
      <c r="K1495" s="40">
        <v>5</v>
      </c>
      <c r="L1495" s="39">
        <v>43498</v>
      </c>
      <c r="M1495" s="40">
        <v>3</v>
      </c>
    </row>
    <row r="1496" spans="1:13">
      <c r="A1496" s="37" t="s">
        <v>1521</v>
      </c>
      <c r="B1496" s="36">
        <v>43499</v>
      </c>
      <c r="C1496" s="37" t="s">
        <v>48</v>
      </c>
      <c r="D1496" s="37" t="s">
        <v>17</v>
      </c>
      <c r="E1496" s="37" t="s">
        <v>14</v>
      </c>
      <c r="F1496" s="37" t="s">
        <v>14</v>
      </c>
      <c r="G1496" s="37">
        <v>123</v>
      </c>
      <c r="H1496" s="38">
        <v>62.251657525890003</v>
      </c>
      <c r="I1496" s="37">
        <f>HOUR(DAta!$H1496)*60+MINUTE(DAta!$H1496)</f>
        <v>362</v>
      </c>
      <c r="J1496" s="37">
        <v>5</v>
      </c>
      <c r="K1496" s="37">
        <v>5</v>
      </c>
      <c r="L1496" s="36">
        <v>43499</v>
      </c>
      <c r="M1496" s="37">
        <v>3</v>
      </c>
    </row>
    <row r="1497" spans="1:13">
      <c r="A1497" s="40" t="s">
        <v>1522</v>
      </c>
      <c r="B1497" s="39">
        <v>43500</v>
      </c>
      <c r="C1497" s="40" t="s">
        <v>16</v>
      </c>
      <c r="D1497" s="40" t="s">
        <v>24</v>
      </c>
      <c r="E1497" s="40" t="s">
        <v>14</v>
      </c>
      <c r="F1497" s="40" t="s">
        <v>14</v>
      </c>
      <c r="G1497" s="40">
        <v>32</v>
      </c>
      <c r="H1497" s="41">
        <v>62.293324192556703</v>
      </c>
      <c r="I1497" s="37">
        <f>HOUR(DAta!$H1497)*60+MINUTE(DAta!$H1497)</f>
        <v>422</v>
      </c>
      <c r="J1497" s="40">
        <v>3</v>
      </c>
      <c r="K1497" s="40">
        <v>5</v>
      </c>
      <c r="L1497" s="39">
        <v>43500</v>
      </c>
      <c r="M1497" s="40">
        <v>3</v>
      </c>
    </row>
    <row r="1498" spans="1:13">
      <c r="A1498" s="37" t="s">
        <v>1523</v>
      </c>
      <c r="B1498" s="36">
        <v>43501</v>
      </c>
      <c r="C1498" s="37" t="s">
        <v>20</v>
      </c>
      <c r="D1498" s="37" t="s">
        <v>24</v>
      </c>
      <c r="E1498" s="37" t="s">
        <v>14</v>
      </c>
      <c r="F1498" s="37" t="s">
        <v>14</v>
      </c>
      <c r="G1498" s="37">
        <v>10</v>
      </c>
      <c r="H1498" s="38">
        <v>62.334990859223403</v>
      </c>
      <c r="I1498" s="37">
        <f>HOUR(DAta!$H1498)*60+MINUTE(DAta!$H1498)</f>
        <v>482</v>
      </c>
      <c r="J1498" s="37">
        <v>5</v>
      </c>
      <c r="K1498" s="37">
        <v>5</v>
      </c>
      <c r="L1498" s="36">
        <v>43501</v>
      </c>
      <c r="M1498" s="37">
        <v>3</v>
      </c>
    </row>
    <row r="1499" spans="1:13">
      <c r="A1499" s="40" t="s">
        <v>1524</v>
      </c>
      <c r="B1499" s="39">
        <v>43502</v>
      </c>
      <c r="C1499" s="40" t="s">
        <v>48</v>
      </c>
      <c r="D1499" s="40" t="s">
        <v>30</v>
      </c>
      <c r="E1499" s="40" t="s">
        <v>14</v>
      </c>
      <c r="F1499" s="40" t="s">
        <v>14</v>
      </c>
      <c r="G1499" s="40">
        <v>19</v>
      </c>
      <c r="H1499" s="41">
        <v>62.376657525890003</v>
      </c>
      <c r="I1499" s="37">
        <f>HOUR(DAta!$H1499)*60+MINUTE(DAta!$H1499)</f>
        <v>542</v>
      </c>
      <c r="J1499" s="40">
        <v>2</v>
      </c>
      <c r="K1499" s="40">
        <v>5</v>
      </c>
      <c r="L1499" s="39">
        <v>43502</v>
      </c>
      <c r="M1499" s="40">
        <v>3</v>
      </c>
    </row>
    <row r="1500" spans="1:13">
      <c r="A1500" s="37" t="s">
        <v>1525</v>
      </c>
      <c r="B1500" s="36">
        <v>43503</v>
      </c>
      <c r="C1500" s="37" t="s">
        <v>16</v>
      </c>
      <c r="D1500" s="37" t="s">
        <v>30</v>
      </c>
      <c r="E1500" s="37" t="s">
        <v>14</v>
      </c>
      <c r="F1500" s="37" t="s">
        <v>14</v>
      </c>
      <c r="G1500" s="37">
        <v>10</v>
      </c>
      <c r="H1500" s="38">
        <v>62.418324192556703</v>
      </c>
      <c r="I1500" s="37">
        <f>HOUR(DAta!$H1500)*60+MINUTE(DAta!$H1500)</f>
        <v>602</v>
      </c>
      <c r="J1500" s="37">
        <v>5</v>
      </c>
      <c r="K1500" s="37">
        <v>5</v>
      </c>
      <c r="L1500" s="36">
        <v>43503</v>
      </c>
      <c r="M1500" s="37">
        <v>3</v>
      </c>
    </row>
    <row r="1501" spans="1:13">
      <c r="A1501" s="40" t="s">
        <v>1526</v>
      </c>
      <c r="B1501" s="39">
        <v>43504</v>
      </c>
      <c r="C1501" s="40" t="s">
        <v>12</v>
      </c>
      <c r="D1501" s="40" t="s">
        <v>33</v>
      </c>
      <c r="E1501" s="40" t="s">
        <v>18</v>
      </c>
      <c r="F1501" s="40" t="s">
        <v>18</v>
      </c>
      <c r="G1501" s="40" t="s">
        <v>26</v>
      </c>
      <c r="H1501" s="41">
        <v>62.459990859223403</v>
      </c>
      <c r="I1501" s="37">
        <f>HOUR(DAta!$H1501)*60+MINUTE(DAta!$H1501)</f>
        <v>662</v>
      </c>
      <c r="J1501" s="40" t="s">
        <v>26</v>
      </c>
      <c r="K1501" s="40">
        <v>5</v>
      </c>
      <c r="L1501" s="39">
        <v>43504</v>
      </c>
      <c r="M1501" s="40">
        <v>3</v>
      </c>
    </row>
    <row r="1502" spans="1:13">
      <c r="A1502" s="37" t="s">
        <v>1527</v>
      </c>
      <c r="B1502" s="36">
        <v>43505</v>
      </c>
      <c r="C1502" s="37" t="s">
        <v>20</v>
      </c>
      <c r="D1502" s="37" t="s">
        <v>33</v>
      </c>
      <c r="E1502" s="37" t="s">
        <v>14</v>
      </c>
      <c r="F1502" s="37" t="s">
        <v>14</v>
      </c>
      <c r="G1502" s="37">
        <v>112</v>
      </c>
      <c r="H1502" s="38">
        <v>62.501657525890003</v>
      </c>
      <c r="I1502" s="37">
        <f>HOUR(DAta!$H1502)*60+MINUTE(DAta!$H1502)</f>
        <v>722</v>
      </c>
      <c r="J1502" s="37">
        <v>4</v>
      </c>
      <c r="K1502" s="37">
        <v>5</v>
      </c>
      <c r="L1502" s="36">
        <v>43505</v>
      </c>
      <c r="M1502" s="37">
        <v>3</v>
      </c>
    </row>
    <row r="1503" spans="1:13">
      <c r="A1503" s="40" t="s">
        <v>1528</v>
      </c>
      <c r="B1503" s="39">
        <v>43506</v>
      </c>
      <c r="C1503" s="40" t="s">
        <v>16</v>
      </c>
      <c r="D1503" s="40" t="s">
        <v>13</v>
      </c>
      <c r="E1503" s="40" t="s">
        <v>14</v>
      </c>
      <c r="F1503" s="40" t="s">
        <v>18</v>
      </c>
      <c r="G1503" s="40">
        <v>10</v>
      </c>
      <c r="H1503" s="41">
        <v>62.543324192556703</v>
      </c>
      <c r="I1503" s="37">
        <f>HOUR(DAta!$H1503)*60+MINUTE(DAta!$H1503)</f>
        <v>782</v>
      </c>
      <c r="J1503" s="40">
        <v>4</v>
      </c>
      <c r="K1503" s="40">
        <v>5</v>
      </c>
      <c r="L1503" s="39">
        <v>43506</v>
      </c>
      <c r="M1503" s="40">
        <v>3</v>
      </c>
    </row>
    <row r="1504" spans="1:13">
      <c r="A1504" s="37" t="s">
        <v>1529</v>
      </c>
      <c r="B1504" s="36">
        <v>43507</v>
      </c>
      <c r="C1504" s="37" t="s">
        <v>32</v>
      </c>
      <c r="D1504" s="37" t="s">
        <v>30</v>
      </c>
      <c r="E1504" s="37" t="s">
        <v>14</v>
      </c>
      <c r="F1504" s="37" t="s">
        <v>14</v>
      </c>
      <c r="G1504" s="37">
        <v>26</v>
      </c>
      <c r="H1504" s="38">
        <v>62.584990859223403</v>
      </c>
      <c r="I1504" s="37">
        <f>HOUR(DAta!$H1504)*60+MINUTE(DAta!$H1504)</f>
        <v>842</v>
      </c>
      <c r="J1504" s="37">
        <v>2</v>
      </c>
      <c r="K1504" s="37">
        <v>5</v>
      </c>
      <c r="L1504" s="36">
        <v>43507</v>
      </c>
      <c r="M1504" s="37">
        <v>3</v>
      </c>
    </row>
    <row r="1505" spans="1:13">
      <c r="A1505" s="40" t="s">
        <v>1530</v>
      </c>
      <c r="B1505" s="39">
        <v>43508</v>
      </c>
      <c r="C1505" s="40" t="s">
        <v>39</v>
      </c>
      <c r="D1505" s="40" t="s">
        <v>30</v>
      </c>
      <c r="E1505" s="40" t="s">
        <v>14</v>
      </c>
      <c r="F1505" s="40" t="s">
        <v>14</v>
      </c>
      <c r="G1505" s="40">
        <v>96</v>
      </c>
      <c r="H1505" s="41">
        <v>62.626657525890003</v>
      </c>
      <c r="I1505" s="37">
        <f>HOUR(DAta!$H1505)*60+MINUTE(DAta!$H1505)</f>
        <v>902</v>
      </c>
      <c r="J1505" s="40">
        <v>4</v>
      </c>
      <c r="K1505" s="40">
        <v>5</v>
      </c>
      <c r="L1505" s="39">
        <v>43508</v>
      </c>
      <c r="M1505" s="40">
        <v>3</v>
      </c>
    </row>
    <row r="1506" spans="1:13">
      <c r="A1506" s="37" t="s">
        <v>1531</v>
      </c>
      <c r="B1506" s="36">
        <v>43509</v>
      </c>
      <c r="C1506" s="37" t="s">
        <v>48</v>
      </c>
      <c r="D1506" s="37" t="s">
        <v>24</v>
      </c>
      <c r="E1506" s="37" t="s">
        <v>14</v>
      </c>
      <c r="F1506" s="37" t="s">
        <v>14</v>
      </c>
      <c r="G1506" s="37">
        <v>99</v>
      </c>
      <c r="H1506" s="38">
        <v>62.668324192556703</v>
      </c>
      <c r="I1506" s="37">
        <f>HOUR(DAta!$H1506)*60+MINUTE(DAta!$H1506)</f>
        <v>962</v>
      </c>
      <c r="J1506" s="37">
        <v>3</v>
      </c>
      <c r="K1506" s="37">
        <v>5</v>
      </c>
      <c r="L1506" s="36">
        <v>43509</v>
      </c>
      <c r="M1506" s="37">
        <v>3</v>
      </c>
    </row>
    <row r="1507" spans="1:13">
      <c r="A1507" s="40" t="s">
        <v>1532</v>
      </c>
      <c r="B1507" s="39">
        <v>43510</v>
      </c>
      <c r="C1507" s="40" t="s">
        <v>22</v>
      </c>
      <c r="D1507" s="40" t="s">
        <v>17</v>
      </c>
      <c r="E1507" s="40" t="s">
        <v>18</v>
      </c>
      <c r="F1507" s="40" t="s">
        <v>18</v>
      </c>
      <c r="G1507" s="40" t="s">
        <v>26</v>
      </c>
      <c r="H1507" s="41">
        <v>62.709990859223403</v>
      </c>
      <c r="I1507" s="37">
        <f>HOUR(DAta!$H1507)*60+MINUTE(DAta!$H1507)</f>
        <v>1022</v>
      </c>
      <c r="J1507" s="40" t="s">
        <v>26</v>
      </c>
      <c r="K1507" s="40">
        <v>5</v>
      </c>
      <c r="L1507" s="39">
        <v>43510</v>
      </c>
      <c r="M1507" s="40">
        <v>3</v>
      </c>
    </row>
    <row r="1508" spans="1:13">
      <c r="A1508" s="37" t="s">
        <v>1533</v>
      </c>
      <c r="B1508" s="36">
        <v>43511</v>
      </c>
      <c r="C1508" s="37" t="s">
        <v>32</v>
      </c>
      <c r="D1508" s="37" t="s">
        <v>30</v>
      </c>
      <c r="E1508" s="37" t="s">
        <v>14</v>
      </c>
      <c r="F1508" s="37" t="s">
        <v>14</v>
      </c>
      <c r="G1508" s="37">
        <v>77</v>
      </c>
      <c r="H1508" s="38">
        <v>62.751657525890003</v>
      </c>
      <c r="I1508" s="37">
        <f>HOUR(DAta!$H1508)*60+MINUTE(DAta!$H1508)</f>
        <v>1082</v>
      </c>
      <c r="J1508" s="37">
        <v>5</v>
      </c>
      <c r="K1508" s="37">
        <v>5</v>
      </c>
      <c r="L1508" s="36">
        <v>43511</v>
      </c>
      <c r="M1508" s="37">
        <v>3</v>
      </c>
    </row>
    <row r="1509" spans="1:13">
      <c r="A1509" s="40" t="s">
        <v>1534</v>
      </c>
      <c r="B1509" s="39">
        <v>43512</v>
      </c>
      <c r="C1509" s="40" t="s">
        <v>35</v>
      </c>
      <c r="D1509" s="40" t="s">
        <v>30</v>
      </c>
      <c r="E1509" s="40" t="s">
        <v>14</v>
      </c>
      <c r="F1509" s="40" t="s">
        <v>14</v>
      </c>
      <c r="G1509" s="40">
        <v>16</v>
      </c>
      <c r="H1509" s="41">
        <v>62.793324192556703</v>
      </c>
      <c r="I1509" s="37">
        <f>HOUR(DAta!$H1509)*60+MINUTE(DAta!$H1509)</f>
        <v>1142</v>
      </c>
      <c r="J1509" s="40">
        <v>4</v>
      </c>
      <c r="K1509" s="40">
        <v>5</v>
      </c>
      <c r="L1509" s="39">
        <v>43512</v>
      </c>
      <c r="M1509" s="40">
        <v>3</v>
      </c>
    </row>
    <row r="1510" spans="1:13">
      <c r="A1510" s="37" t="s">
        <v>1535</v>
      </c>
      <c r="B1510" s="36">
        <v>43513</v>
      </c>
      <c r="C1510" s="37" t="s">
        <v>39</v>
      </c>
      <c r="D1510" s="37" t="s">
        <v>13</v>
      </c>
      <c r="E1510" s="37" t="s">
        <v>14</v>
      </c>
      <c r="F1510" s="37" t="s">
        <v>14</v>
      </c>
      <c r="G1510" s="37">
        <v>100</v>
      </c>
      <c r="H1510" s="38">
        <v>62.834990859223403</v>
      </c>
      <c r="I1510" s="37">
        <f>HOUR(DAta!$H1510)*60+MINUTE(DAta!$H1510)</f>
        <v>1202</v>
      </c>
      <c r="J1510" s="37">
        <v>4</v>
      </c>
      <c r="K1510" s="37">
        <v>5</v>
      </c>
      <c r="L1510" s="36">
        <v>43513</v>
      </c>
      <c r="M1510" s="37">
        <v>3</v>
      </c>
    </row>
    <row r="1511" spans="1:13">
      <c r="A1511" s="40" t="s">
        <v>1536</v>
      </c>
      <c r="B1511" s="39">
        <v>43514</v>
      </c>
      <c r="C1511" s="40" t="s">
        <v>32</v>
      </c>
      <c r="D1511" s="40" t="s">
        <v>13</v>
      </c>
      <c r="E1511" s="40" t="s">
        <v>14</v>
      </c>
      <c r="F1511" s="40" t="s">
        <v>14</v>
      </c>
      <c r="G1511" s="40">
        <v>27</v>
      </c>
      <c r="H1511" s="41">
        <v>62.876657525890003</v>
      </c>
      <c r="I1511" s="37">
        <f>HOUR(DAta!$H1511)*60+MINUTE(DAta!$H1511)</f>
        <v>1262</v>
      </c>
      <c r="J1511" s="40">
        <v>3</v>
      </c>
      <c r="K1511" s="40">
        <v>5</v>
      </c>
      <c r="L1511" s="39">
        <v>43514</v>
      </c>
      <c r="M1511" s="40">
        <v>3</v>
      </c>
    </row>
    <row r="1512" spans="1:13">
      <c r="A1512" s="37" t="s">
        <v>1537</v>
      </c>
      <c r="B1512" s="36">
        <v>43515</v>
      </c>
      <c r="C1512" s="37" t="s">
        <v>16</v>
      </c>
      <c r="D1512" s="37" t="s">
        <v>24</v>
      </c>
      <c r="E1512" s="37" t="s">
        <v>14</v>
      </c>
      <c r="F1512" s="37" t="s">
        <v>14</v>
      </c>
      <c r="G1512" s="37">
        <v>31</v>
      </c>
      <c r="H1512" s="38">
        <v>62.918324192556703</v>
      </c>
      <c r="I1512" s="37">
        <f>HOUR(DAta!$H1512)*60+MINUTE(DAta!$H1512)</f>
        <v>1322</v>
      </c>
      <c r="J1512" s="37">
        <v>1</v>
      </c>
      <c r="K1512" s="37">
        <v>5</v>
      </c>
      <c r="L1512" s="36">
        <v>43515</v>
      </c>
      <c r="M1512" s="37">
        <v>3</v>
      </c>
    </row>
    <row r="1513" spans="1:13">
      <c r="A1513" s="40" t="s">
        <v>1538</v>
      </c>
      <c r="B1513" s="39">
        <v>43516</v>
      </c>
      <c r="C1513" s="40" t="s">
        <v>35</v>
      </c>
      <c r="D1513" s="40" t="s">
        <v>13</v>
      </c>
      <c r="E1513" s="40" t="s">
        <v>14</v>
      </c>
      <c r="F1513" s="40" t="s">
        <v>14</v>
      </c>
      <c r="G1513" s="40">
        <v>33</v>
      </c>
      <c r="H1513" s="41">
        <v>62.959990859223403</v>
      </c>
      <c r="I1513" s="37">
        <f>HOUR(DAta!$H1513)*60+MINUTE(DAta!$H1513)</f>
        <v>1382</v>
      </c>
      <c r="J1513" s="40">
        <v>2</v>
      </c>
      <c r="K1513" s="40">
        <v>5</v>
      </c>
      <c r="L1513" s="39">
        <v>43516</v>
      </c>
      <c r="M1513" s="40">
        <v>3</v>
      </c>
    </row>
    <row r="1514" spans="1:13">
      <c r="A1514" s="37" t="s">
        <v>1539</v>
      </c>
      <c r="B1514" s="36">
        <v>43517</v>
      </c>
      <c r="C1514" s="37" t="s">
        <v>32</v>
      </c>
      <c r="D1514" s="37" t="s">
        <v>33</v>
      </c>
      <c r="E1514" s="37" t="s">
        <v>14</v>
      </c>
      <c r="F1514" s="37" t="s">
        <v>14</v>
      </c>
      <c r="G1514" s="37">
        <v>107</v>
      </c>
      <c r="H1514" s="38">
        <v>63.001657525890003</v>
      </c>
      <c r="I1514" s="37">
        <f>HOUR(DAta!$H1514)*60+MINUTE(DAta!$H1514)</f>
        <v>2</v>
      </c>
      <c r="J1514" s="37">
        <v>4</v>
      </c>
      <c r="K1514" s="37">
        <v>5</v>
      </c>
      <c r="L1514" s="36">
        <v>43517</v>
      </c>
      <c r="M1514" s="37">
        <v>3</v>
      </c>
    </row>
    <row r="1515" spans="1:13">
      <c r="A1515" s="40" t="s">
        <v>1540</v>
      </c>
      <c r="B1515" s="39">
        <v>43518</v>
      </c>
      <c r="C1515" s="40" t="s">
        <v>48</v>
      </c>
      <c r="D1515" s="40" t="s">
        <v>24</v>
      </c>
      <c r="E1515" s="40" t="s">
        <v>14</v>
      </c>
      <c r="F1515" s="40" t="s">
        <v>14</v>
      </c>
      <c r="G1515" s="40">
        <v>77</v>
      </c>
      <c r="H1515" s="41">
        <v>63.043324192556703</v>
      </c>
      <c r="I1515" s="37">
        <f>HOUR(DAta!$H1515)*60+MINUTE(DAta!$H1515)</f>
        <v>62</v>
      </c>
      <c r="J1515" s="40">
        <v>3</v>
      </c>
      <c r="K1515" s="40">
        <v>5</v>
      </c>
      <c r="L1515" s="39">
        <v>43518</v>
      </c>
      <c r="M1515" s="40">
        <v>3</v>
      </c>
    </row>
    <row r="1516" spans="1:13">
      <c r="A1516" s="37" t="s">
        <v>1541</v>
      </c>
      <c r="B1516" s="36">
        <v>43519</v>
      </c>
      <c r="C1516" s="37" t="s">
        <v>32</v>
      </c>
      <c r="D1516" s="37" t="s">
        <v>33</v>
      </c>
      <c r="E1516" s="37" t="s">
        <v>14</v>
      </c>
      <c r="F1516" s="37" t="s">
        <v>14</v>
      </c>
      <c r="G1516" s="37">
        <v>28</v>
      </c>
      <c r="H1516" s="38">
        <v>63.084990859223403</v>
      </c>
      <c r="I1516" s="37">
        <f>HOUR(DAta!$H1516)*60+MINUTE(DAta!$H1516)</f>
        <v>122</v>
      </c>
      <c r="J1516" s="37">
        <v>5</v>
      </c>
      <c r="K1516" s="37">
        <v>5</v>
      </c>
      <c r="L1516" s="36">
        <v>43519</v>
      </c>
      <c r="M1516" s="37">
        <v>3</v>
      </c>
    </row>
    <row r="1517" spans="1:13">
      <c r="A1517" s="40" t="s">
        <v>1542</v>
      </c>
      <c r="B1517" s="39">
        <v>43520</v>
      </c>
      <c r="C1517" s="40" t="s">
        <v>22</v>
      </c>
      <c r="D1517" s="40" t="s">
        <v>13</v>
      </c>
      <c r="E1517" s="40" t="s">
        <v>18</v>
      </c>
      <c r="F1517" s="40" t="s">
        <v>18</v>
      </c>
      <c r="G1517" s="40" t="s">
        <v>26</v>
      </c>
      <c r="H1517" s="41">
        <v>63.126657525890003</v>
      </c>
      <c r="I1517" s="37">
        <f>HOUR(DAta!$H1517)*60+MINUTE(DAta!$H1517)</f>
        <v>182</v>
      </c>
      <c r="J1517" s="40" t="s">
        <v>26</v>
      </c>
      <c r="K1517" s="40">
        <v>5</v>
      </c>
      <c r="L1517" s="39">
        <v>43520</v>
      </c>
      <c r="M1517" s="40">
        <v>3</v>
      </c>
    </row>
    <row r="1518" spans="1:13">
      <c r="A1518" s="37" t="s">
        <v>1543</v>
      </c>
      <c r="B1518" s="36">
        <v>43521</v>
      </c>
      <c r="C1518" s="37" t="s">
        <v>32</v>
      </c>
      <c r="D1518" s="37" t="s">
        <v>13</v>
      </c>
      <c r="E1518" s="37" t="s">
        <v>14</v>
      </c>
      <c r="F1518" s="37" t="s">
        <v>14</v>
      </c>
      <c r="G1518" s="37">
        <v>93</v>
      </c>
      <c r="H1518" s="38">
        <v>63.168324192556703</v>
      </c>
      <c r="I1518" s="37">
        <f>HOUR(DAta!$H1518)*60+MINUTE(DAta!$H1518)</f>
        <v>242</v>
      </c>
      <c r="J1518" s="37">
        <v>4</v>
      </c>
      <c r="K1518" s="37">
        <v>5</v>
      </c>
      <c r="L1518" s="36">
        <v>43521</v>
      </c>
      <c r="M1518" s="37">
        <v>3</v>
      </c>
    </row>
    <row r="1519" spans="1:13">
      <c r="A1519" s="40" t="s">
        <v>1544</v>
      </c>
      <c r="B1519" s="39">
        <v>43522</v>
      </c>
      <c r="C1519" s="40" t="s">
        <v>39</v>
      </c>
      <c r="D1519" s="40" t="s">
        <v>17</v>
      </c>
      <c r="E1519" s="40" t="s">
        <v>18</v>
      </c>
      <c r="F1519" s="40" t="s">
        <v>18</v>
      </c>
      <c r="G1519" s="40" t="s">
        <v>26</v>
      </c>
      <c r="H1519" s="41">
        <v>63.209990859223403</v>
      </c>
      <c r="I1519" s="37">
        <f>HOUR(DAta!$H1519)*60+MINUTE(DAta!$H1519)</f>
        <v>302</v>
      </c>
      <c r="J1519" s="40" t="s">
        <v>26</v>
      </c>
      <c r="K1519" s="40">
        <v>5</v>
      </c>
      <c r="L1519" s="39">
        <v>43522</v>
      </c>
      <c r="M1519" s="40">
        <v>3</v>
      </c>
    </row>
    <row r="1520" spans="1:13">
      <c r="A1520" s="37" t="s">
        <v>1545</v>
      </c>
      <c r="B1520" s="36">
        <v>43523</v>
      </c>
      <c r="C1520" s="37" t="s">
        <v>32</v>
      </c>
      <c r="D1520" s="37" t="s">
        <v>33</v>
      </c>
      <c r="E1520" s="37" t="s">
        <v>14</v>
      </c>
      <c r="F1520" s="37" t="s">
        <v>14</v>
      </c>
      <c r="G1520" s="37">
        <v>46</v>
      </c>
      <c r="H1520" s="38">
        <v>63.251657525890003</v>
      </c>
      <c r="I1520" s="37">
        <f>HOUR(DAta!$H1520)*60+MINUTE(DAta!$H1520)</f>
        <v>362</v>
      </c>
      <c r="J1520" s="37">
        <v>5</v>
      </c>
      <c r="K1520" s="37">
        <v>5</v>
      </c>
      <c r="L1520" s="36">
        <v>43523</v>
      </c>
      <c r="M1520" s="37">
        <v>4</v>
      </c>
    </row>
    <row r="1521" spans="1:13">
      <c r="A1521" s="40" t="s">
        <v>1546</v>
      </c>
      <c r="B1521" s="39">
        <v>43524</v>
      </c>
      <c r="C1521" s="40" t="s">
        <v>35</v>
      </c>
      <c r="D1521" s="40" t="s">
        <v>33</v>
      </c>
      <c r="E1521" s="40" t="s">
        <v>14</v>
      </c>
      <c r="F1521" s="40" t="s">
        <v>14</v>
      </c>
      <c r="G1521" s="40">
        <v>14</v>
      </c>
      <c r="H1521" s="41">
        <v>63.293324192556703</v>
      </c>
      <c r="I1521" s="37">
        <f>HOUR(DAta!$H1521)*60+MINUTE(DAta!$H1521)</f>
        <v>422</v>
      </c>
      <c r="J1521" s="40">
        <v>3</v>
      </c>
      <c r="K1521" s="40">
        <v>5</v>
      </c>
      <c r="L1521" s="39">
        <v>43524</v>
      </c>
      <c r="M1521" s="40">
        <v>4</v>
      </c>
    </row>
    <row r="1522" spans="1:13">
      <c r="A1522" s="37" t="s">
        <v>1547</v>
      </c>
      <c r="B1522" s="36">
        <v>43525</v>
      </c>
      <c r="C1522" s="37" t="s">
        <v>22</v>
      </c>
      <c r="D1522" s="37" t="s">
        <v>30</v>
      </c>
      <c r="E1522" s="37" t="s">
        <v>14</v>
      </c>
      <c r="F1522" s="37" t="s">
        <v>14</v>
      </c>
      <c r="G1522" s="37">
        <v>58</v>
      </c>
      <c r="H1522" s="38">
        <v>63.334990859223403</v>
      </c>
      <c r="I1522" s="37">
        <f>HOUR(DAta!$H1522)*60+MINUTE(DAta!$H1522)</f>
        <v>482</v>
      </c>
      <c r="J1522" s="37">
        <v>3</v>
      </c>
      <c r="K1522" s="37">
        <v>5</v>
      </c>
      <c r="L1522" s="36">
        <v>43525</v>
      </c>
      <c r="M1522" s="37">
        <v>4</v>
      </c>
    </row>
    <row r="1523" spans="1:13">
      <c r="A1523" s="40" t="s">
        <v>1548</v>
      </c>
      <c r="B1523" s="39">
        <v>43526</v>
      </c>
      <c r="C1523" s="40" t="s">
        <v>39</v>
      </c>
      <c r="D1523" s="40" t="s">
        <v>24</v>
      </c>
      <c r="E1523" s="40" t="s">
        <v>14</v>
      </c>
      <c r="F1523" s="40" t="s">
        <v>14</v>
      </c>
      <c r="G1523" s="40">
        <v>61</v>
      </c>
      <c r="H1523" s="41">
        <v>63.376657525890003</v>
      </c>
      <c r="I1523" s="37">
        <f>HOUR(DAta!$H1523)*60+MINUTE(DAta!$H1523)</f>
        <v>542</v>
      </c>
      <c r="J1523" s="40">
        <v>3</v>
      </c>
      <c r="K1523" s="40">
        <v>5</v>
      </c>
      <c r="L1523" s="39">
        <v>43526</v>
      </c>
      <c r="M1523" s="40">
        <v>4</v>
      </c>
    </row>
    <row r="1524" spans="1:13">
      <c r="A1524" s="37" t="s">
        <v>1549</v>
      </c>
      <c r="B1524" s="36">
        <v>43527</v>
      </c>
      <c r="C1524" s="37" t="s">
        <v>39</v>
      </c>
      <c r="D1524" s="37" t="s">
        <v>24</v>
      </c>
      <c r="E1524" s="37" t="s">
        <v>14</v>
      </c>
      <c r="F1524" s="37" t="s">
        <v>14</v>
      </c>
      <c r="G1524" s="37">
        <v>38</v>
      </c>
      <c r="H1524" s="38">
        <v>63.418324192556703</v>
      </c>
      <c r="I1524" s="37">
        <f>HOUR(DAta!$H1524)*60+MINUTE(DAta!$H1524)</f>
        <v>602</v>
      </c>
      <c r="J1524" s="37">
        <v>4</v>
      </c>
      <c r="K1524" s="37">
        <v>5</v>
      </c>
      <c r="L1524" s="36">
        <v>43527</v>
      </c>
      <c r="M1524" s="37">
        <v>4</v>
      </c>
    </row>
    <row r="1525" spans="1:13">
      <c r="A1525" s="40" t="s">
        <v>1550</v>
      </c>
      <c r="B1525" s="39">
        <v>43528</v>
      </c>
      <c r="C1525" s="40" t="s">
        <v>39</v>
      </c>
      <c r="D1525" s="40" t="s">
        <v>24</v>
      </c>
      <c r="E1525" s="40" t="s">
        <v>14</v>
      </c>
      <c r="F1525" s="40" t="s">
        <v>14</v>
      </c>
      <c r="G1525" s="40">
        <v>39</v>
      </c>
      <c r="H1525" s="41">
        <v>63.459990859223403</v>
      </c>
      <c r="I1525" s="37">
        <f>HOUR(DAta!$H1525)*60+MINUTE(DAta!$H1525)</f>
        <v>662</v>
      </c>
      <c r="J1525" s="40">
        <v>3</v>
      </c>
      <c r="K1525" s="40">
        <v>5</v>
      </c>
      <c r="L1525" s="39">
        <v>43528</v>
      </c>
      <c r="M1525" s="40">
        <v>4</v>
      </c>
    </row>
    <row r="1526" spans="1:13">
      <c r="A1526" s="37" t="s">
        <v>1551</v>
      </c>
      <c r="B1526" s="36">
        <v>43529</v>
      </c>
      <c r="C1526" s="37" t="s">
        <v>20</v>
      </c>
      <c r="D1526" s="37" t="s">
        <v>17</v>
      </c>
      <c r="E1526" s="37" t="s">
        <v>14</v>
      </c>
      <c r="F1526" s="37" t="s">
        <v>14</v>
      </c>
      <c r="G1526" s="37">
        <v>87</v>
      </c>
      <c r="H1526" s="38">
        <v>63.501657525890003</v>
      </c>
      <c r="I1526" s="37">
        <f>HOUR(DAta!$H1526)*60+MINUTE(DAta!$H1526)</f>
        <v>722</v>
      </c>
      <c r="J1526" s="37">
        <v>4</v>
      </c>
      <c r="K1526" s="37">
        <v>5</v>
      </c>
      <c r="L1526" s="36">
        <v>43529</v>
      </c>
      <c r="M1526" s="37">
        <v>4</v>
      </c>
    </row>
    <row r="1527" spans="1:13">
      <c r="A1527" s="40" t="s">
        <v>1552</v>
      </c>
      <c r="B1527" s="39">
        <v>43530</v>
      </c>
      <c r="C1527" s="40" t="s">
        <v>20</v>
      </c>
      <c r="D1527" s="40" t="s">
        <v>17</v>
      </c>
      <c r="E1527" s="40" t="s">
        <v>14</v>
      </c>
      <c r="F1527" s="40" t="s">
        <v>14</v>
      </c>
      <c r="G1527" s="40">
        <v>26</v>
      </c>
      <c r="H1527" s="41">
        <v>63.543324192556703</v>
      </c>
      <c r="I1527" s="37">
        <f>HOUR(DAta!$H1527)*60+MINUTE(DAta!$H1527)</f>
        <v>782</v>
      </c>
      <c r="J1527" s="40">
        <v>2</v>
      </c>
      <c r="K1527" s="40">
        <v>5</v>
      </c>
      <c r="L1527" s="39">
        <v>43530</v>
      </c>
      <c r="M1527" s="40">
        <v>4</v>
      </c>
    </row>
    <row r="1528" spans="1:13">
      <c r="A1528" s="37" t="s">
        <v>1553</v>
      </c>
      <c r="B1528" s="36">
        <v>43531</v>
      </c>
      <c r="C1528" s="37" t="s">
        <v>22</v>
      </c>
      <c r="D1528" s="37" t="s">
        <v>17</v>
      </c>
      <c r="E1528" s="37" t="s">
        <v>14</v>
      </c>
      <c r="F1528" s="37" t="s">
        <v>18</v>
      </c>
      <c r="G1528" s="37">
        <v>120</v>
      </c>
      <c r="H1528" s="38">
        <v>63.584990859223403</v>
      </c>
      <c r="I1528" s="37">
        <f>HOUR(DAta!$H1528)*60+MINUTE(DAta!$H1528)</f>
        <v>842</v>
      </c>
      <c r="J1528" s="37">
        <v>4</v>
      </c>
      <c r="K1528" s="37">
        <v>5</v>
      </c>
      <c r="L1528" s="36">
        <v>43531</v>
      </c>
      <c r="M1528" s="37">
        <v>4</v>
      </c>
    </row>
    <row r="1529" spans="1:13">
      <c r="A1529" s="40" t="s">
        <v>1554</v>
      </c>
      <c r="B1529" s="39">
        <v>43532</v>
      </c>
      <c r="C1529" s="40" t="s">
        <v>48</v>
      </c>
      <c r="D1529" s="40" t="s">
        <v>24</v>
      </c>
      <c r="E1529" s="40" t="s">
        <v>14</v>
      </c>
      <c r="F1529" s="40" t="s">
        <v>14</v>
      </c>
      <c r="G1529" s="40">
        <v>123</v>
      </c>
      <c r="H1529" s="41">
        <v>63.626657525890003</v>
      </c>
      <c r="I1529" s="37">
        <f>HOUR(DAta!$H1529)*60+MINUTE(DAta!$H1529)</f>
        <v>902</v>
      </c>
      <c r="J1529" s="40">
        <v>4</v>
      </c>
      <c r="K1529" s="40">
        <v>5</v>
      </c>
      <c r="L1529" s="39">
        <v>43532</v>
      </c>
      <c r="M1529" s="40">
        <v>4</v>
      </c>
    </row>
    <row r="1530" spans="1:13">
      <c r="A1530" s="37" t="s">
        <v>1555</v>
      </c>
      <c r="B1530" s="36">
        <v>43533</v>
      </c>
      <c r="C1530" s="37" t="s">
        <v>12</v>
      </c>
      <c r="D1530" s="37" t="s">
        <v>13</v>
      </c>
      <c r="E1530" s="37" t="s">
        <v>14</v>
      </c>
      <c r="F1530" s="37" t="s">
        <v>14</v>
      </c>
      <c r="G1530" s="37">
        <v>48</v>
      </c>
      <c r="H1530" s="38">
        <v>63.668324192556703</v>
      </c>
      <c r="I1530" s="37">
        <f>HOUR(DAta!$H1530)*60+MINUTE(DAta!$H1530)</f>
        <v>962</v>
      </c>
      <c r="J1530" s="37">
        <v>3</v>
      </c>
      <c r="K1530" s="37">
        <v>5</v>
      </c>
      <c r="L1530" s="36">
        <v>43533</v>
      </c>
      <c r="M1530" s="37">
        <v>4</v>
      </c>
    </row>
    <row r="1531" spans="1:13">
      <c r="A1531" s="40" t="s">
        <v>1556</v>
      </c>
      <c r="B1531" s="39">
        <v>43534</v>
      </c>
      <c r="C1531" s="40" t="s">
        <v>12</v>
      </c>
      <c r="D1531" s="40" t="s">
        <v>33</v>
      </c>
      <c r="E1531" s="40" t="s">
        <v>14</v>
      </c>
      <c r="F1531" s="40" t="s">
        <v>18</v>
      </c>
      <c r="G1531" s="40">
        <v>58</v>
      </c>
      <c r="H1531" s="41">
        <v>63.709990859223403</v>
      </c>
      <c r="I1531" s="37">
        <f>HOUR(DAta!$H1531)*60+MINUTE(DAta!$H1531)</f>
        <v>1022</v>
      </c>
      <c r="J1531" s="40">
        <v>1</v>
      </c>
      <c r="K1531" s="40">
        <v>5</v>
      </c>
      <c r="L1531" s="39">
        <v>43534</v>
      </c>
      <c r="M1531" s="40">
        <v>4</v>
      </c>
    </row>
    <row r="1532" spans="1:13">
      <c r="A1532" s="37" t="s">
        <v>1557</v>
      </c>
      <c r="B1532" s="36">
        <v>43535</v>
      </c>
      <c r="C1532" s="37" t="s">
        <v>39</v>
      </c>
      <c r="D1532" s="37" t="s">
        <v>13</v>
      </c>
      <c r="E1532" s="37" t="s">
        <v>14</v>
      </c>
      <c r="F1532" s="37" t="s">
        <v>14</v>
      </c>
      <c r="G1532" s="37">
        <v>90</v>
      </c>
      <c r="H1532" s="38">
        <v>63.751657525890003</v>
      </c>
      <c r="I1532" s="37">
        <f>HOUR(DAta!$H1532)*60+MINUTE(DAta!$H1532)</f>
        <v>1082</v>
      </c>
      <c r="J1532" s="37">
        <v>3</v>
      </c>
      <c r="K1532" s="37">
        <v>5</v>
      </c>
      <c r="L1532" s="36">
        <v>43535</v>
      </c>
      <c r="M1532" s="37">
        <v>4</v>
      </c>
    </row>
    <row r="1533" spans="1:13">
      <c r="A1533" s="40" t="s">
        <v>1558</v>
      </c>
      <c r="B1533" s="39">
        <v>43536</v>
      </c>
      <c r="C1533" s="40" t="s">
        <v>48</v>
      </c>
      <c r="D1533" s="40" t="s">
        <v>24</v>
      </c>
      <c r="E1533" s="40" t="s">
        <v>14</v>
      </c>
      <c r="F1533" s="40" t="s">
        <v>14</v>
      </c>
      <c r="G1533" s="40">
        <v>104</v>
      </c>
      <c r="H1533" s="41">
        <v>63.793324192556703</v>
      </c>
      <c r="I1533" s="37">
        <f>HOUR(DAta!$H1533)*60+MINUTE(DAta!$H1533)</f>
        <v>1142</v>
      </c>
      <c r="J1533" s="40">
        <v>5</v>
      </c>
      <c r="K1533" s="40">
        <v>5</v>
      </c>
      <c r="L1533" s="39">
        <v>43536</v>
      </c>
      <c r="M1533" s="40">
        <v>4</v>
      </c>
    </row>
    <row r="1534" spans="1:13">
      <c r="A1534" s="37" t="s">
        <v>1559</v>
      </c>
      <c r="B1534" s="36">
        <v>43537</v>
      </c>
      <c r="C1534" s="37" t="s">
        <v>20</v>
      </c>
      <c r="D1534" s="37" t="s">
        <v>33</v>
      </c>
      <c r="E1534" s="37" t="s">
        <v>14</v>
      </c>
      <c r="F1534" s="37" t="s">
        <v>14</v>
      </c>
      <c r="G1534" s="37">
        <v>41</v>
      </c>
      <c r="H1534" s="38">
        <v>63.834990859223403</v>
      </c>
      <c r="I1534" s="37">
        <f>HOUR(DAta!$H1534)*60+MINUTE(DAta!$H1534)</f>
        <v>1202</v>
      </c>
      <c r="J1534" s="37">
        <v>4</v>
      </c>
      <c r="K1534" s="37">
        <v>5</v>
      </c>
      <c r="L1534" s="36">
        <v>43537</v>
      </c>
      <c r="M1534" s="37">
        <v>4</v>
      </c>
    </row>
    <row r="1535" spans="1:13">
      <c r="A1535" s="40" t="s">
        <v>1560</v>
      </c>
      <c r="B1535" s="39">
        <v>43538</v>
      </c>
      <c r="C1535" s="40" t="s">
        <v>22</v>
      </c>
      <c r="D1535" s="40" t="s">
        <v>17</v>
      </c>
      <c r="E1535" s="40" t="s">
        <v>14</v>
      </c>
      <c r="F1535" s="40" t="s">
        <v>14</v>
      </c>
      <c r="G1535" s="40">
        <v>26</v>
      </c>
      <c r="H1535" s="41">
        <v>63.876657525890003</v>
      </c>
      <c r="I1535" s="37">
        <f>HOUR(DAta!$H1535)*60+MINUTE(DAta!$H1535)</f>
        <v>1262</v>
      </c>
      <c r="J1535" s="40">
        <v>5</v>
      </c>
      <c r="K1535" s="40">
        <v>5</v>
      </c>
      <c r="L1535" s="39">
        <v>43538</v>
      </c>
      <c r="M1535" s="40">
        <v>4</v>
      </c>
    </row>
    <row r="1536" spans="1:13">
      <c r="A1536" s="37" t="s">
        <v>1561</v>
      </c>
      <c r="B1536" s="36">
        <v>43539</v>
      </c>
      <c r="C1536" s="37" t="s">
        <v>16</v>
      </c>
      <c r="D1536" s="37" t="s">
        <v>24</v>
      </c>
      <c r="E1536" s="37" t="s">
        <v>14</v>
      </c>
      <c r="F1536" s="37" t="s">
        <v>14</v>
      </c>
      <c r="G1536" s="37">
        <v>66</v>
      </c>
      <c r="H1536" s="38">
        <v>63.918324192556703</v>
      </c>
      <c r="I1536" s="37">
        <f>HOUR(DAta!$H1536)*60+MINUTE(DAta!$H1536)</f>
        <v>1322</v>
      </c>
      <c r="J1536" s="37">
        <v>4</v>
      </c>
      <c r="K1536" s="37">
        <v>5</v>
      </c>
      <c r="L1536" s="36">
        <v>43539</v>
      </c>
      <c r="M1536" s="37">
        <v>4</v>
      </c>
    </row>
    <row r="1537" spans="1:13">
      <c r="A1537" s="40" t="s">
        <v>1562</v>
      </c>
      <c r="B1537" s="39">
        <v>43540</v>
      </c>
      <c r="C1537" s="40" t="s">
        <v>16</v>
      </c>
      <c r="D1537" s="40" t="s">
        <v>30</v>
      </c>
      <c r="E1537" s="40" t="s">
        <v>14</v>
      </c>
      <c r="F1537" s="40" t="s">
        <v>14</v>
      </c>
      <c r="G1537" s="40">
        <v>65</v>
      </c>
      <c r="H1537" s="41">
        <v>63.959990859223403</v>
      </c>
      <c r="I1537" s="37">
        <f>HOUR(DAta!$H1537)*60+MINUTE(DAta!$H1537)</f>
        <v>1382</v>
      </c>
      <c r="J1537" s="40">
        <v>5</v>
      </c>
      <c r="K1537" s="40">
        <v>5</v>
      </c>
      <c r="L1537" s="39">
        <v>43540</v>
      </c>
      <c r="M1537" s="40">
        <v>4</v>
      </c>
    </row>
    <row r="1538" spans="1:13">
      <c r="A1538" s="37" t="s">
        <v>1563</v>
      </c>
      <c r="B1538" s="36">
        <v>43541</v>
      </c>
      <c r="C1538" s="37" t="s">
        <v>16</v>
      </c>
      <c r="D1538" s="37" t="s">
        <v>30</v>
      </c>
      <c r="E1538" s="37" t="s">
        <v>14</v>
      </c>
      <c r="F1538" s="37" t="s">
        <v>14</v>
      </c>
      <c r="G1538" s="37">
        <v>22</v>
      </c>
      <c r="H1538" s="38">
        <v>64.001657525889996</v>
      </c>
      <c r="I1538" s="37">
        <f>HOUR(DAta!$H1538)*60+MINUTE(DAta!$H1538)</f>
        <v>2</v>
      </c>
      <c r="J1538" s="37">
        <v>3</v>
      </c>
      <c r="K1538" s="37">
        <v>5</v>
      </c>
      <c r="L1538" s="36">
        <v>43541</v>
      </c>
      <c r="M1538" s="37">
        <v>4</v>
      </c>
    </row>
    <row r="1539" spans="1:13">
      <c r="A1539" s="40" t="s">
        <v>1564</v>
      </c>
      <c r="B1539" s="39">
        <v>43542</v>
      </c>
      <c r="C1539" s="40" t="s">
        <v>35</v>
      </c>
      <c r="D1539" s="40" t="s">
        <v>33</v>
      </c>
      <c r="E1539" s="40" t="s">
        <v>14</v>
      </c>
      <c r="F1539" s="40" t="s">
        <v>18</v>
      </c>
      <c r="G1539" s="40">
        <v>96</v>
      </c>
      <c r="H1539" s="41">
        <v>64.043324192556696</v>
      </c>
      <c r="I1539" s="37">
        <f>HOUR(DAta!$H1539)*60+MINUTE(DAta!$H1539)</f>
        <v>62</v>
      </c>
      <c r="J1539" s="40">
        <v>1</v>
      </c>
      <c r="K1539" s="40">
        <v>5</v>
      </c>
      <c r="L1539" s="39">
        <v>43542</v>
      </c>
      <c r="M1539" s="40">
        <v>4</v>
      </c>
    </row>
    <row r="1540" spans="1:13">
      <c r="A1540" s="37" t="s">
        <v>1565</v>
      </c>
      <c r="B1540" s="36">
        <v>43543</v>
      </c>
      <c r="C1540" s="37" t="s">
        <v>12</v>
      </c>
      <c r="D1540" s="37" t="s">
        <v>17</v>
      </c>
      <c r="E1540" s="37" t="s">
        <v>14</v>
      </c>
      <c r="F1540" s="37" t="s">
        <v>14</v>
      </c>
      <c r="G1540" s="37">
        <v>101</v>
      </c>
      <c r="H1540" s="38">
        <v>64.084990859223396</v>
      </c>
      <c r="I1540" s="37">
        <f>HOUR(DAta!$H1540)*60+MINUTE(DAta!$H1540)</f>
        <v>122</v>
      </c>
      <c r="J1540" s="37">
        <v>4</v>
      </c>
      <c r="K1540" s="37">
        <v>5</v>
      </c>
      <c r="L1540" s="36">
        <v>43543</v>
      </c>
      <c r="M1540" s="37">
        <v>4</v>
      </c>
    </row>
    <row r="1541" spans="1:13">
      <c r="A1541" s="40" t="s">
        <v>1566</v>
      </c>
      <c r="B1541" s="39">
        <v>43544</v>
      </c>
      <c r="C1541" s="40" t="s">
        <v>16</v>
      </c>
      <c r="D1541" s="40" t="s">
        <v>30</v>
      </c>
      <c r="E1541" s="40" t="s">
        <v>14</v>
      </c>
      <c r="F1541" s="40" t="s">
        <v>14</v>
      </c>
      <c r="G1541" s="40">
        <v>124</v>
      </c>
      <c r="H1541" s="41">
        <v>64.126657525889996</v>
      </c>
      <c r="I1541" s="37">
        <f>HOUR(DAta!$H1541)*60+MINUTE(DAta!$H1541)</f>
        <v>182</v>
      </c>
      <c r="J1541" s="40">
        <v>4</v>
      </c>
      <c r="K1541" s="40">
        <v>5</v>
      </c>
      <c r="L1541" s="39">
        <v>43544</v>
      </c>
      <c r="M1541" s="40">
        <v>4</v>
      </c>
    </row>
    <row r="1542" spans="1:13">
      <c r="A1542" s="37" t="s">
        <v>1567</v>
      </c>
      <c r="B1542" s="36">
        <v>43545</v>
      </c>
      <c r="C1542" s="37" t="s">
        <v>48</v>
      </c>
      <c r="D1542" s="37" t="s">
        <v>13</v>
      </c>
      <c r="E1542" s="37" t="s">
        <v>14</v>
      </c>
      <c r="F1542" s="37" t="s">
        <v>14</v>
      </c>
      <c r="G1542" s="37">
        <v>28</v>
      </c>
      <c r="H1542" s="38">
        <v>64.168324192556696</v>
      </c>
      <c r="I1542" s="37">
        <f>HOUR(DAta!$H1542)*60+MINUTE(DAta!$H1542)</f>
        <v>242</v>
      </c>
      <c r="J1542" s="37">
        <v>3</v>
      </c>
      <c r="K1542" s="37">
        <v>5</v>
      </c>
      <c r="L1542" s="36">
        <v>43545</v>
      </c>
      <c r="M1542" s="37">
        <v>4</v>
      </c>
    </row>
    <row r="1543" spans="1:13">
      <c r="A1543" s="40" t="s">
        <v>1568</v>
      </c>
      <c r="B1543" s="39">
        <v>43546</v>
      </c>
      <c r="C1543" s="40" t="s">
        <v>16</v>
      </c>
      <c r="D1543" s="40" t="s">
        <v>13</v>
      </c>
      <c r="E1543" s="40" t="s">
        <v>14</v>
      </c>
      <c r="F1543" s="40" t="s">
        <v>14</v>
      </c>
      <c r="G1543" s="40">
        <v>90</v>
      </c>
      <c r="H1543" s="41">
        <v>64.209990859223396</v>
      </c>
      <c r="I1543" s="37">
        <f>HOUR(DAta!$H1543)*60+MINUTE(DAta!$H1543)</f>
        <v>302</v>
      </c>
      <c r="J1543" s="40">
        <v>3</v>
      </c>
      <c r="K1543" s="40">
        <v>5</v>
      </c>
      <c r="L1543" s="39">
        <v>43546</v>
      </c>
      <c r="M1543" s="40">
        <v>4</v>
      </c>
    </row>
    <row r="1544" spans="1:13">
      <c r="A1544" s="37" t="s">
        <v>1569</v>
      </c>
      <c r="B1544" s="36">
        <v>43547</v>
      </c>
      <c r="C1544" s="37" t="s">
        <v>39</v>
      </c>
      <c r="D1544" s="37" t="s">
        <v>13</v>
      </c>
      <c r="E1544" s="37" t="s">
        <v>14</v>
      </c>
      <c r="F1544" s="37" t="s">
        <v>14</v>
      </c>
      <c r="G1544" s="37">
        <v>111</v>
      </c>
      <c r="H1544" s="38">
        <v>64.251657525889996</v>
      </c>
      <c r="I1544" s="37">
        <f>HOUR(DAta!$H1544)*60+MINUTE(DAta!$H1544)</f>
        <v>362</v>
      </c>
      <c r="J1544" s="37">
        <v>5</v>
      </c>
      <c r="K1544" s="37">
        <v>5</v>
      </c>
      <c r="L1544" s="36">
        <v>43547</v>
      </c>
      <c r="M1544" s="37">
        <v>4</v>
      </c>
    </row>
    <row r="1545" spans="1:13">
      <c r="A1545" s="40" t="s">
        <v>1570</v>
      </c>
      <c r="B1545" s="39">
        <v>43548</v>
      </c>
      <c r="C1545" s="40" t="s">
        <v>16</v>
      </c>
      <c r="D1545" s="40" t="s">
        <v>33</v>
      </c>
      <c r="E1545" s="40" t="s">
        <v>14</v>
      </c>
      <c r="F1545" s="40" t="s">
        <v>14</v>
      </c>
      <c r="G1545" s="40">
        <v>123</v>
      </c>
      <c r="H1545" s="41">
        <v>64.293324192556696</v>
      </c>
      <c r="I1545" s="37">
        <f>HOUR(DAta!$H1545)*60+MINUTE(DAta!$H1545)</f>
        <v>422</v>
      </c>
      <c r="J1545" s="40">
        <v>4</v>
      </c>
      <c r="K1545" s="40">
        <v>5</v>
      </c>
      <c r="L1545" s="39">
        <v>43548</v>
      </c>
      <c r="M1545" s="40">
        <v>4</v>
      </c>
    </row>
    <row r="1546" spans="1:13">
      <c r="A1546" s="37" t="s">
        <v>1571</v>
      </c>
      <c r="B1546" s="36">
        <v>43549</v>
      </c>
      <c r="C1546" s="37" t="s">
        <v>32</v>
      </c>
      <c r="D1546" s="37" t="s">
        <v>13</v>
      </c>
      <c r="E1546" s="37" t="s">
        <v>18</v>
      </c>
      <c r="F1546" s="37" t="s">
        <v>18</v>
      </c>
      <c r="G1546" s="37" t="s">
        <v>26</v>
      </c>
      <c r="H1546" s="38">
        <v>64.334990859223396</v>
      </c>
      <c r="I1546" s="37">
        <f>HOUR(DAta!$H1546)*60+MINUTE(DAta!$H1546)</f>
        <v>482</v>
      </c>
      <c r="J1546" s="37" t="s">
        <v>26</v>
      </c>
      <c r="K1546" s="37">
        <v>5</v>
      </c>
      <c r="L1546" s="36">
        <v>43549</v>
      </c>
      <c r="M1546" s="37">
        <v>4</v>
      </c>
    </row>
    <row r="1547" spans="1:13">
      <c r="A1547" s="40" t="s">
        <v>1572</v>
      </c>
      <c r="B1547" s="39">
        <v>43550</v>
      </c>
      <c r="C1547" s="40" t="s">
        <v>48</v>
      </c>
      <c r="D1547" s="40" t="s">
        <v>33</v>
      </c>
      <c r="E1547" s="40" t="s">
        <v>14</v>
      </c>
      <c r="F1547" s="40" t="s">
        <v>14</v>
      </c>
      <c r="G1547" s="40">
        <v>101</v>
      </c>
      <c r="H1547" s="41">
        <v>64.376657525889996</v>
      </c>
      <c r="I1547" s="37">
        <f>HOUR(DAta!$H1547)*60+MINUTE(DAta!$H1547)</f>
        <v>542</v>
      </c>
      <c r="J1547" s="40">
        <v>4</v>
      </c>
      <c r="K1547" s="40">
        <v>5</v>
      </c>
      <c r="L1547" s="39">
        <v>43550</v>
      </c>
      <c r="M1547" s="40">
        <v>4</v>
      </c>
    </row>
    <row r="1548" spans="1:13">
      <c r="A1548" s="37" t="s">
        <v>1573</v>
      </c>
      <c r="B1548" s="36">
        <v>43551</v>
      </c>
      <c r="C1548" s="37" t="s">
        <v>35</v>
      </c>
      <c r="D1548" s="37" t="s">
        <v>30</v>
      </c>
      <c r="E1548" s="37" t="s">
        <v>14</v>
      </c>
      <c r="F1548" s="37" t="s">
        <v>14</v>
      </c>
      <c r="G1548" s="37">
        <v>44</v>
      </c>
      <c r="H1548" s="38">
        <v>64.418324192556696</v>
      </c>
      <c r="I1548" s="37">
        <f>HOUR(DAta!$H1548)*60+MINUTE(DAta!$H1548)</f>
        <v>602</v>
      </c>
      <c r="J1548" s="37">
        <v>5</v>
      </c>
      <c r="K1548" s="37">
        <v>5</v>
      </c>
      <c r="L1548" s="36">
        <v>43551</v>
      </c>
      <c r="M1548" s="37">
        <v>4</v>
      </c>
    </row>
    <row r="1549" spans="1:13">
      <c r="A1549" s="40" t="s">
        <v>1574</v>
      </c>
      <c r="B1549" s="39">
        <v>43552</v>
      </c>
      <c r="C1549" s="40" t="s">
        <v>20</v>
      </c>
      <c r="D1549" s="40" t="s">
        <v>33</v>
      </c>
      <c r="E1549" s="40" t="s">
        <v>14</v>
      </c>
      <c r="F1549" s="40" t="s">
        <v>14</v>
      </c>
      <c r="G1549" s="40">
        <v>10</v>
      </c>
      <c r="H1549" s="41">
        <v>64.459990859223396</v>
      </c>
      <c r="I1549" s="37">
        <f>HOUR(DAta!$H1549)*60+MINUTE(DAta!$H1549)</f>
        <v>662</v>
      </c>
      <c r="J1549" s="40">
        <v>3</v>
      </c>
      <c r="K1549" s="40">
        <v>5</v>
      </c>
      <c r="L1549" s="39">
        <v>43552</v>
      </c>
      <c r="M1549" s="40">
        <v>4</v>
      </c>
    </row>
    <row r="1550" spans="1:13">
      <c r="A1550" s="37" t="s">
        <v>1575</v>
      </c>
      <c r="B1550" s="36">
        <v>43553</v>
      </c>
      <c r="C1550" s="37" t="s">
        <v>12</v>
      </c>
      <c r="D1550" s="37" t="s">
        <v>33</v>
      </c>
      <c r="E1550" s="37" t="s">
        <v>14</v>
      </c>
      <c r="F1550" s="37" t="s">
        <v>14</v>
      </c>
      <c r="G1550" s="37">
        <v>45</v>
      </c>
      <c r="H1550" s="38">
        <v>64.501657525889996</v>
      </c>
      <c r="I1550" s="37">
        <f>HOUR(DAta!$H1550)*60+MINUTE(DAta!$H1550)</f>
        <v>722</v>
      </c>
      <c r="J1550" s="37">
        <v>1</v>
      </c>
      <c r="K1550" s="37">
        <v>5</v>
      </c>
      <c r="L1550" s="36">
        <v>43553</v>
      </c>
      <c r="M1550" s="37">
        <v>4</v>
      </c>
    </row>
    <row r="1551" spans="1:13">
      <c r="A1551" s="40" t="s">
        <v>1576</v>
      </c>
      <c r="B1551" s="39">
        <v>43554</v>
      </c>
      <c r="C1551" s="40" t="s">
        <v>20</v>
      </c>
      <c r="D1551" s="40" t="s">
        <v>17</v>
      </c>
      <c r="E1551" s="40" t="s">
        <v>14</v>
      </c>
      <c r="F1551" s="40" t="s">
        <v>14</v>
      </c>
      <c r="G1551" s="40">
        <v>24</v>
      </c>
      <c r="H1551" s="41">
        <v>64.543324192556696</v>
      </c>
      <c r="I1551" s="37">
        <f>HOUR(DAta!$H1551)*60+MINUTE(DAta!$H1551)</f>
        <v>782</v>
      </c>
      <c r="J1551" s="40">
        <v>4</v>
      </c>
      <c r="K1551" s="40">
        <v>5</v>
      </c>
      <c r="L1551" s="39">
        <v>43554</v>
      </c>
      <c r="M1551" s="40">
        <v>4</v>
      </c>
    </row>
    <row r="1552" spans="1:13">
      <c r="A1552" s="37" t="s">
        <v>1577</v>
      </c>
      <c r="B1552" s="36">
        <v>43555</v>
      </c>
      <c r="C1552" s="37" t="s">
        <v>35</v>
      </c>
      <c r="D1552" s="37" t="s">
        <v>24</v>
      </c>
      <c r="E1552" s="37" t="s">
        <v>14</v>
      </c>
      <c r="F1552" s="37" t="s">
        <v>14</v>
      </c>
      <c r="G1552" s="37">
        <v>70</v>
      </c>
      <c r="H1552" s="38">
        <v>64.584990859223396</v>
      </c>
      <c r="I1552" s="37">
        <f>HOUR(DAta!$H1552)*60+MINUTE(DAta!$H1552)</f>
        <v>842</v>
      </c>
      <c r="J1552" s="37">
        <v>1</v>
      </c>
      <c r="K1552" s="37">
        <v>5</v>
      </c>
      <c r="L1552" s="36">
        <v>43555</v>
      </c>
      <c r="M1552" s="37">
        <v>4</v>
      </c>
    </row>
    <row r="1553" spans="1:13">
      <c r="A1553" s="40" t="s">
        <v>1578</v>
      </c>
      <c r="B1553" s="39">
        <v>43556</v>
      </c>
      <c r="C1553" s="40" t="s">
        <v>39</v>
      </c>
      <c r="D1553" s="40" t="s">
        <v>33</v>
      </c>
      <c r="E1553" s="40" t="s">
        <v>14</v>
      </c>
      <c r="F1553" s="40" t="s">
        <v>14</v>
      </c>
      <c r="G1553" s="40">
        <v>101</v>
      </c>
      <c r="H1553" s="41">
        <v>64.626657525889996</v>
      </c>
      <c r="I1553" s="37">
        <f>HOUR(DAta!$H1553)*60+MINUTE(DAta!$H1553)</f>
        <v>902</v>
      </c>
      <c r="J1553" s="40">
        <v>5</v>
      </c>
      <c r="K1553" s="40">
        <v>5</v>
      </c>
      <c r="L1553" s="39">
        <v>43556</v>
      </c>
      <c r="M1553" s="40">
        <v>4</v>
      </c>
    </row>
    <row r="1554" spans="1:13">
      <c r="A1554" s="37" t="s">
        <v>1579</v>
      </c>
      <c r="B1554" s="36">
        <v>43557</v>
      </c>
      <c r="C1554" s="37" t="s">
        <v>48</v>
      </c>
      <c r="D1554" s="37" t="s">
        <v>33</v>
      </c>
      <c r="E1554" s="37" t="s">
        <v>14</v>
      </c>
      <c r="F1554" s="37" t="s">
        <v>14</v>
      </c>
      <c r="G1554" s="37">
        <v>23</v>
      </c>
      <c r="H1554" s="38">
        <v>64.668324192556696</v>
      </c>
      <c r="I1554" s="37">
        <f>HOUR(DAta!$H1554)*60+MINUTE(DAta!$H1554)</f>
        <v>962</v>
      </c>
      <c r="J1554" s="37">
        <v>3</v>
      </c>
      <c r="K1554" s="37">
        <v>5</v>
      </c>
      <c r="L1554" s="36">
        <v>43557</v>
      </c>
      <c r="M1554" s="37">
        <v>4</v>
      </c>
    </row>
    <row r="1555" spans="1:13">
      <c r="A1555" s="40" t="s">
        <v>1580</v>
      </c>
      <c r="B1555" s="39">
        <v>43558</v>
      </c>
      <c r="C1555" s="40" t="s">
        <v>35</v>
      </c>
      <c r="D1555" s="40" t="s">
        <v>13</v>
      </c>
      <c r="E1555" s="40" t="s">
        <v>14</v>
      </c>
      <c r="F1555" s="40" t="s">
        <v>18</v>
      </c>
      <c r="G1555" s="40">
        <v>86</v>
      </c>
      <c r="H1555" s="41">
        <v>64.709990859223396</v>
      </c>
      <c r="I1555" s="37">
        <f>HOUR(DAta!$H1555)*60+MINUTE(DAta!$H1555)</f>
        <v>1022</v>
      </c>
      <c r="J1555" s="40">
        <v>3</v>
      </c>
      <c r="K1555" s="40">
        <v>5</v>
      </c>
      <c r="L1555" s="39">
        <v>43558</v>
      </c>
      <c r="M1555" s="40">
        <v>4</v>
      </c>
    </row>
    <row r="1556" spans="1:13">
      <c r="A1556" s="37" t="s">
        <v>1581</v>
      </c>
      <c r="B1556" s="36">
        <v>43559</v>
      </c>
      <c r="C1556" s="37" t="s">
        <v>48</v>
      </c>
      <c r="D1556" s="37" t="s">
        <v>30</v>
      </c>
      <c r="E1556" s="37" t="s">
        <v>14</v>
      </c>
      <c r="F1556" s="37" t="s">
        <v>14</v>
      </c>
      <c r="G1556" s="37">
        <v>25</v>
      </c>
      <c r="H1556" s="38">
        <v>64.751657525889996</v>
      </c>
      <c r="I1556" s="37">
        <f>HOUR(DAta!$H1556)*60+MINUTE(DAta!$H1556)</f>
        <v>1082</v>
      </c>
      <c r="J1556" s="37">
        <v>2</v>
      </c>
      <c r="K1556" s="37">
        <v>5</v>
      </c>
      <c r="L1556" s="36">
        <v>43559</v>
      </c>
      <c r="M1556" s="37">
        <v>4</v>
      </c>
    </row>
    <row r="1557" spans="1:13">
      <c r="A1557" s="40" t="s">
        <v>1582</v>
      </c>
      <c r="B1557" s="39">
        <v>43560</v>
      </c>
      <c r="C1557" s="40" t="s">
        <v>32</v>
      </c>
      <c r="D1557" s="40" t="s">
        <v>30</v>
      </c>
      <c r="E1557" s="40" t="s">
        <v>14</v>
      </c>
      <c r="F1557" s="40" t="s">
        <v>14</v>
      </c>
      <c r="G1557" s="40">
        <v>46</v>
      </c>
      <c r="H1557" s="41">
        <v>64.793324192556696</v>
      </c>
      <c r="I1557" s="37">
        <f>HOUR(DAta!$H1557)*60+MINUTE(DAta!$H1557)</f>
        <v>1142</v>
      </c>
      <c r="J1557" s="40">
        <v>4</v>
      </c>
      <c r="K1557" s="40">
        <v>5</v>
      </c>
      <c r="L1557" s="39">
        <v>43560</v>
      </c>
      <c r="M1557" s="40">
        <v>4</v>
      </c>
    </row>
    <row r="1558" spans="1:13">
      <c r="A1558" s="37" t="s">
        <v>1583</v>
      </c>
      <c r="B1558" s="36">
        <v>43561</v>
      </c>
      <c r="C1558" s="37" t="s">
        <v>12</v>
      </c>
      <c r="D1558" s="37" t="s">
        <v>33</v>
      </c>
      <c r="E1558" s="37" t="s">
        <v>14</v>
      </c>
      <c r="F1558" s="37" t="s">
        <v>14</v>
      </c>
      <c r="G1558" s="37">
        <v>45</v>
      </c>
      <c r="H1558" s="38">
        <v>64.834990859223396</v>
      </c>
      <c r="I1558" s="37">
        <f>HOUR(DAta!$H1558)*60+MINUTE(DAta!$H1558)</f>
        <v>1202</v>
      </c>
      <c r="J1558" s="37">
        <v>4</v>
      </c>
      <c r="K1558" s="37">
        <v>5</v>
      </c>
      <c r="L1558" s="36">
        <v>43561</v>
      </c>
      <c r="M1558" s="37">
        <v>4</v>
      </c>
    </row>
    <row r="1559" spans="1:13">
      <c r="A1559" s="40" t="s">
        <v>1584</v>
      </c>
      <c r="B1559" s="39">
        <v>43562</v>
      </c>
      <c r="C1559" s="40" t="s">
        <v>16</v>
      </c>
      <c r="D1559" s="40" t="s">
        <v>17</v>
      </c>
      <c r="E1559" s="40" t="s">
        <v>18</v>
      </c>
      <c r="F1559" s="40" t="s">
        <v>18</v>
      </c>
      <c r="G1559" s="40" t="s">
        <v>26</v>
      </c>
      <c r="H1559" s="41">
        <v>64.876657525889996</v>
      </c>
      <c r="I1559" s="37">
        <f>HOUR(DAta!$H1559)*60+MINUTE(DAta!$H1559)</f>
        <v>1262</v>
      </c>
      <c r="J1559" s="40" t="s">
        <v>26</v>
      </c>
      <c r="K1559" s="40">
        <v>5</v>
      </c>
      <c r="L1559" s="39">
        <v>43562</v>
      </c>
      <c r="M1559" s="40">
        <v>4</v>
      </c>
    </row>
    <row r="1560" spans="1:13">
      <c r="A1560" s="37" t="s">
        <v>1585</v>
      </c>
      <c r="B1560" s="36">
        <v>43563</v>
      </c>
      <c r="C1560" s="37" t="s">
        <v>22</v>
      </c>
      <c r="D1560" s="37" t="s">
        <v>17</v>
      </c>
      <c r="E1560" s="37" t="s">
        <v>14</v>
      </c>
      <c r="F1560" s="37" t="s">
        <v>14</v>
      </c>
      <c r="G1560" s="37">
        <v>93</v>
      </c>
      <c r="H1560" s="38">
        <v>64.918324192556696</v>
      </c>
      <c r="I1560" s="37">
        <f>HOUR(DAta!$H1560)*60+MINUTE(DAta!$H1560)</f>
        <v>1322</v>
      </c>
      <c r="J1560" s="37">
        <v>3</v>
      </c>
      <c r="K1560" s="37">
        <v>5</v>
      </c>
      <c r="L1560" s="36">
        <v>43563</v>
      </c>
      <c r="M1560" s="37">
        <v>4</v>
      </c>
    </row>
    <row r="1561" spans="1:13">
      <c r="A1561" s="40" t="s">
        <v>1586</v>
      </c>
      <c r="B1561" s="39">
        <v>43564</v>
      </c>
      <c r="C1561" s="40" t="s">
        <v>35</v>
      </c>
      <c r="D1561" s="40" t="s">
        <v>24</v>
      </c>
      <c r="E1561" s="40" t="s">
        <v>14</v>
      </c>
      <c r="F1561" s="40" t="s">
        <v>14</v>
      </c>
      <c r="G1561" s="40">
        <v>61</v>
      </c>
      <c r="H1561" s="41">
        <v>64.959990859223396</v>
      </c>
      <c r="I1561" s="37">
        <f>HOUR(DAta!$H1561)*60+MINUTE(DAta!$H1561)</f>
        <v>1382</v>
      </c>
      <c r="J1561" s="40">
        <v>1</v>
      </c>
      <c r="K1561" s="40">
        <v>5</v>
      </c>
      <c r="L1561" s="39">
        <v>43564</v>
      </c>
      <c r="M1561" s="40">
        <v>4</v>
      </c>
    </row>
    <row r="1562" spans="1:13">
      <c r="A1562" s="37" t="s">
        <v>1587</v>
      </c>
      <c r="B1562" s="36">
        <v>43565</v>
      </c>
      <c r="C1562" s="37" t="s">
        <v>12</v>
      </c>
      <c r="D1562" s="37" t="s">
        <v>33</v>
      </c>
      <c r="E1562" s="37" t="s">
        <v>18</v>
      </c>
      <c r="F1562" s="37" t="s">
        <v>18</v>
      </c>
      <c r="G1562" s="37" t="s">
        <v>26</v>
      </c>
      <c r="H1562" s="38">
        <v>65.001657525889996</v>
      </c>
      <c r="I1562" s="37">
        <f>HOUR(DAta!$H1562)*60+MINUTE(DAta!$H1562)</f>
        <v>2</v>
      </c>
      <c r="J1562" s="37" t="s">
        <v>26</v>
      </c>
      <c r="K1562" s="37">
        <v>5</v>
      </c>
      <c r="L1562" s="36">
        <v>43565</v>
      </c>
      <c r="M1562" s="37">
        <v>4</v>
      </c>
    </row>
    <row r="1563" spans="1:13">
      <c r="A1563" s="40" t="s">
        <v>1588</v>
      </c>
      <c r="B1563" s="39">
        <v>43566</v>
      </c>
      <c r="C1563" s="40" t="s">
        <v>32</v>
      </c>
      <c r="D1563" s="40" t="s">
        <v>33</v>
      </c>
      <c r="E1563" s="40" t="s">
        <v>14</v>
      </c>
      <c r="F1563" s="40" t="s">
        <v>14</v>
      </c>
      <c r="G1563" s="40">
        <v>66</v>
      </c>
      <c r="H1563" s="41">
        <v>65.043324192556696</v>
      </c>
      <c r="I1563" s="37">
        <f>HOUR(DAta!$H1563)*60+MINUTE(DAta!$H1563)</f>
        <v>62</v>
      </c>
      <c r="J1563" s="40">
        <v>3</v>
      </c>
      <c r="K1563" s="40">
        <v>5</v>
      </c>
      <c r="L1563" s="39">
        <v>43566</v>
      </c>
      <c r="M1563" s="40">
        <v>4</v>
      </c>
    </row>
    <row r="1564" spans="1:13">
      <c r="A1564" s="37" t="s">
        <v>1589</v>
      </c>
      <c r="B1564" s="36">
        <v>43567</v>
      </c>
      <c r="C1564" s="37" t="s">
        <v>22</v>
      </c>
      <c r="D1564" s="37" t="s">
        <v>13</v>
      </c>
      <c r="E1564" s="37" t="s">
        <v>14</v>
      </c>
      <c r="F1564" s="37" t="s">
        <v>14</v>
      </c>
      <c r="G1564" s="37">
        <v>29</v>
      </c>
      <c r="H1564" s="38">
        <v>65.084990859223396</v>
      </c>
      <c r="I1564" s="37">
        <f>HOUR(DAta!$H1564)*60+MINUTE(DAta!$H1564)</f>
        <v>122</v>
      </c>
      <c r="J1564" s="37">
        <v>3</v>
      </c>
      <c r="K1564" s="37">
        <v>5</v>
      </c>
      <c r="L1564" s="36">
        <v>43567</v>
      </c>
      <c r="M1564" s="37">
        <v>4</v>
      </c>
    </row>
    <row r="1565" spans="1:13">
      <c r="A1565" s="40" t="s">
        <v>1590</v>
      </c>
      <c r="B1565" s="39">
        <v>43568</v>
      </c>
      <c r="C1565" s="40" t="s">
        <v>22</v>
      </c>
      <c r="D1565" s="40" t="s">
        <v>30</v>
      </c>
      <c r="E1565" s="40" t="s">
        <v>14</v>
      </c>
      <c r="F1565" s="40" t="s">
        <v>14</v>
      </c>
      <c r="G1565" s="40">
        <v>67</v>
      </c>
      <c r="H1565" s="41">
        <v>65.126657525889996</v>
      </c>
      <c r="I1565" s="37">
        <f>HOUR(DAta!$H1565)*60+MINUTE(DAta!$H1565)</f>
        <v>182</v>
      </c>
      <c r="J1565" s="40">
        <v>2</v>
      </c>
      <c r="K1565" s="40">
        <v>5</v>
      </c>
      <c r="L1565" s="39">
        <v>43568</v>
      </c>
      <c r="M1565" s="40">
        <v>4</v>
      </c>
    </row>
    <row r="1566" spans="1:13">
      <c r="A1566" s="37" t="s">
        <v>1591</v>
      </c>
      <c r="B1566" s="36">
        <v>43569</v>
      </c>
      <c r="C1566" s="37" t="s">
        <v>48</v>
      </c>
      <c r="D1566" s="37" t="s">
        <v>13</v>
      </c>
      <c r="E1566" s="37" t="s">
        <v>14</v>
      </c>
      <c r="F1566" s="37" t="s">
        <v>14</v>
      </c>
      <c r="G1566" s="37">
        <v>94</v>
      </c>
      <c r="H1566" s="38">
        <v>65.168324192556696</v>
      </c>
      <c r="I1566" s="37">
        <f>HOUR(DAta!$H1566)*60+MINUTE(DAta!$H1566)</f>
        <v>242</v>
      </c>
      <c r="J1566" s="37">
        <v>4</v>
      </c>
      <c r="K1566" s="37">
        <v>5</v>
      </c>
      <c r="L1566" s="36">
        <v>43569</v>
      </c>
      <c r="M1566" s="37">
        <v>4</v>
      </c>
    </row>
    <row r="1567" spans="1:13">
      <c r="A1567" s="40" t="s">
        <v>1592</v>
      </c>
      <c r="B1567" s="39">
        <v>43570</v>
      </c>
      <c r="C1567" s="40" t="s">
        <v>35</v>
      </c>
      <c r="D1567" s="40" t="s">
        <v>33</v>
      </c>
      <c r="E1567" s="40" t="s">
        <v>14</v>
      </c>
      <c r="F1567" s="40" t="s">
        <v>18</v>
      </c>
      <c r="G1567" s="40">
        <v>80</v>
      </c>
      <c r="H1567" s="41">
        <v>65.209990859223396</v>
      </c>
      <c r="I1567" s="37">
        <f>HOUR(DAta!$H1567)*60+MINUTE(DAta!$H1567)</f>
        <v>302</v>
      </c>
      <c r="J1567" s="40">
        <v>4</v>
      </c>
      <c r="K1567" s="40">
        <v>5</v>
      </c>
      <c r="L1567" s="39">
        <v>43570</v>
      </c>
      <c r="M1567" s="40">
        <v>4</v>
      </c>
    </row>
    <row r="1568" spans="1:13">
      <c r="A1568" s="37" t="s">
        <v>1593</v>
      </c>
      <c r="B1568" s="36">
        <v>43571</v>
      </c>
      <c r="C1568" s="37" t="s">
        <v>48</v>
      </c>
      <c r="D1568" s="37" t="s">
        <v>24</v>
      </c>
      <c r="E1568" s="37" t="s">
        <v>14</v>
      </c>
      <c r="F1568" s="37" t="s">
        <v>14</v>
      </c>
      <c r="G1568" s="37">
        <v>27</v>
      </c>
      <c r="H1568" s="38">
        <v>65.251657525889996</v>
      </c>
      <c r="I1568" s="37">
        <f>HOUR(DAta!$H1568)*60+MINUTE(DAta!$H1568)</f>
        <v>362</v>
      </c>
      <c r="J1568" s="37">
        <v>4</v>
      </c>
      <c r="K1568" s="37">
        <v>5</v>
      </c>
      <c r="L1568" s="36">
        <v>43571</v>
      </c>
      <c r="M1568" s="37">
        <v>4</v>
      </c>
    </row>
    <row r="1569" spans="1:13">
      <c r="A1569" s="40" t="s">
        <v>1594</v>
      </c>
      <c r="B1569" s="39">
        <v>43572</v>
      </c>
      <c r="C1569" s="40" t="s">
        <v>48</v>
      </c>
      <c r="D1569" s="40" t="s">
        <v>33</v>
      </c>
      <c r="E1569" s="40" t="s">
        <v>14</v>
      </c>
      <c r="F1569" s="40" t="s">
        <v>14</v>
      </c>
      <c r="G1569" s="40">
        <v>41</v>
      </c>
      <c r="H1569" s="41">
        <v>65.293324192556696</v>
      </c>
      <c r="I1569" s="37">
        <f>HOUR(DAta!$H1569)*60+MINUTE(DAta!$H1569)</f>
        <v>422</v>
      </c>
      <c r="J1569" s="40">
        <v>4</v>
      </c>
      <c r="K1569" s="40">
        <v>5</v>
      </c>
      <c r="L1569" s="39">
        <v>43572</v>
      </c>
      <c r="M1569" s="40">
        <v>4</v>
      </c>
    </row>
    <row r="1570" spans="1:13">
      <c r="A1570" s="37" t="s">
        <v>1595</v>
      </c>
      <c r="B1570" s="36">
        <v>43573</v>
      </c>
      <c r="C1570" s="37" t="s">
        <v>39</v>
      </c>
      <c r="D1570" s="37" t="s">
        <v>17</v>
      </c>
      <c r="E1570" s="37" t="s">
        <v>14</v>
      </c>
      <c r="F1570" s="37" t="s">
        <v>14</v>
      </c>
      <c r="G1570" s="37">
        <v>84</v>
      </c>
      <c r="H1570" s="38">
        <v>65.334990859223396</v>
      </c>
      <c r="I1570" s="37">
        <f>HOUR(DAta!$H1570)*60+MINUTE(DAta!$H1570)</f>
        <v>482</v>
      </c>
      <c r="J1570" s="37">
        <v>4</v>
      </c>
      <c r="K1570" s="37">
        <v>5</v>
      </c>
      <c r="L1570" s="36">
        <v>43573</v>
      </c>
      <c r="M1570" s="37">
        <v>4</v>
      </c>
    </row>
    <row r="1571" spans="1:13">
      <c r="A1571" s="40" t="s">
        <v>1596</v>
      </c>
      <c r="B1571" s="39">
        <v>43574</v>
      </c>
      <c r="C1571" s="40" t="s">
        <v>22</v>
      </c>
      <c r="D1571" s="40" t="s">
        <v>13</v>
      </c>
      <c r="E1571" s="40" t="s">
        <v>14</v>
      </c>
      <c r="F1571" s="40" t="s">
        <v>14</v>
      </c>
      <c r="G1571" s="40">
        <v>121</v>
      </c>
      <c r="H1571" s="41">
        <v>65.376657525889996</v>
      </c>
      <c r="I1571" s="37">
        <f>HOUR(DAta!$H1571)*60+MINUTE(DAta!$H1571)</f>
        <v>542</v>
      </c>
      <c r="J1571" s="40">
        <v>4</v>
      </c>
      <c r="K1571" s="40">
        <v>5</v>
      </c>
      <c r="L1571" s="39">
        <v>43574</v>
      </c>
      <c r="M1571" s="40">
        <v>4</v>
      </c>
    </row>
    <row r="1572" spans="1:13">
      <c r="A1572" s="37" t="s">
        <v>1597</v>
      </c>
      <c r="B1572" s="36">
        <v>43575</v>
      </c>
      <c r="C1572" s="37" t="s">
        <v>12</v>
      </c>
      <c r="D1572" s="37" t="s">
        <v>24</v>
      </c>
      <c r="E1572" s="37" t="s">
        <v>14</v>
      </c>
      <c r="F1572" s="37" t="s">
        <v>14</v>
      </c>
      <c r="G1572" s="37">
        <v>61</v>
      </c>
      <c r="H1572" s="38">
        <v>65.418324192556696</v>
      </c>
      <c r="I1572" s="37">
        <f>HOUR(DAta!$H1572)*60+MINUTE(DAta!$H1572)</f>
        <v>602</v>
      </c>
      <c r="J1572" s="37">
        <v>1</v>
      </c>
      <c r="K1572" s="37">
        <v>5</v>
      </c>
      <c r="L1572" s="36">
        <v>43575</v>
      </c>
      <c r="M1572" s="37">
        <v>4</v>
      </c>
    </row>
    <row r="1573" spans="1:13">
      <c r="A1573" s="40" t="s">
        <v>1598</v>
      </c>
      <c r="B1573" s="39">
        <v>43576</v>
      </c>
      <c r="C1573" s="40" t="s">
        <v>39</v>
      </c>
      <c r="D1573" s="40" t="s">
        <v>30</v>
      </c>
      <c r="E1573" s="40" t="s">
        <v>18</v>
      </c>
      <c r="F1573" s="40" t="s">
        <v>18</v>
      </c>
      <c r="G1573" s="40" t="s">
        <v>26</v>
      </c>
      <c r="H1573" s="41">
        <v>65.459990859223396</v>
      </c>
      <c r="I1573" s="37">
        <f>HOUR(DAta!$H1573)*60+MINUTE(DAta!$H1573)</f>
        <v>662</v>
      </c>
      <c r="J1573" s="40" t="s">
        <v>26</v>
      </c>
      <c r="K1573" s="40">
        <v>5</v>
      </c>
      <c r="L1573" s="39">
        <v>43576</v>
      </c>
      <c r="M1573" s="40">
        <v>4</v>
      </c>
    </row>
    <row r="1574" spans="1:13">
      <c r="A1574" s="37" t="s">
        <v>1599</v>
      </c>
      <c r="B1574" s="36">
        <v>43577</v>
      </c>
      <c r="C1574" s="37" t="s">
        <v>12</v>
      </c>
      <c r="D1574" s="37" t="s">
        <v>24</v>
      </c>
      <c r="E1574" s="37" t="s">
        <v>14</v>
      </c>
      <c r="F1574" s="37" t="s">
        <v>14</v>
      </c>
      <c r="G1574" s="37">
        <v>54</v>
      </c>
      <c r="H1574" s="38">
        <v>65.501657525889996</v>
      </c>
      <c r="I1574" s="37">
        <f>HOUR(DAta!$H1574)*60+MINUTE(DAta!$H1574)</f>
        <v>722</v>
      </c>
      <c r="J1574" s="37">
        <v>2</v>
      </c>
      <c r="K1574" s="37">
        <v>5</v>
      </c>
      <c r="L1574" s="36">
        <v>43577</v>
      </c>
      <c r="M1574" s="37">
        <v>4</v>
      </c>
    </row>
    <row r="1575" spans="1:13">
      <c r="A1575" s="40" t="s">
        <v>1600</v>
      </c>
      <c r="B1575" s="39">
        <v>43578</v>
      </c>
      <c r="C1575" s="40" t="s">
        <v>20</v>
      </c>
      <c r="D1575" s="40" t="s">
        <v>33</v>
      </c>
      <c r="E1575" s="40" t="s">
        <v>14</v>
      </c>
      <c r="F1575" s="40" t="s">
        <v>14</v>
      </c>
      <c r="G1575" s="40">
        <v>82</v>
      </c>
      <c r="H1575" s="41">
        <v>65.543324192556696</v>
      </c>
      <c r="I1575" s="37">
        <f>HOUR(DAta!$H1575)*60+MINUTE(DAta!$H1575)</f>
        <v>782</v>
      </c>
      <c r="J1575" s="40">
        <v>5</v>
      </c>
      <c r="K1575" s="40">
        <v>5</v>
      </c>
      <c r="L1575" s="39">
        <v>43578</v>
      </c>
      <c r="M1575" s="40">
        <v>4</v>
      </c>
    </row>
    <row r="1576" spans="1:13">
      <c r="A1576" s="37" t="s">
        <v>1601</v>
      </c>
      <c r="B1576" s="36">
        <v>43579</v>
      </c>
      <c r="C1576" s="37" t="s">
        <v>22</v>
      </c>
      <c r="D1576" s="37" t="s">
        <v>30</v>
      </c>
      <c r="E1576" s="37" t="s">
        <v>14</v>
      </c>
      <c r="F1576" s="37" t="s">
        <v>14</v>
      </c>
      <c r="G1576" s="37">
        <v>55</v>
      </c>
      <c r="H1576" s="38">
        <v>65.584990859223396</v>
      </c>
      <c r="I1576" s="37">
        <f>HOUR(DAta!$H1576)*60+MINUTE(DAta!$H1576)</f>
        <v>842</v>
      </c>
      <c r="J1576" s="37">
        <v>4</v>
      </c>
      <c r="K1576" s="37">
        <v>5</v>
      </c>
      <c r="L1576" s="36">
        <v>43579</v>
      </c>
      <c r="M1576" s="37">
        <v>5</v>
      </c>
    </row>
    <row r="1577" spans="1:13">
      <c r="A1577" s="40" t="s">
        <v>1602</v>
      </c>
      <c r="B1577" s="39">
        <v>43580</v>
      </c>
      <c r="C1577" s="40" t="s">
        <v>32</v>
      </c>
      <c r="D1577" s="40" t="s">
        <v>30</v>
      </c>
      <c r="E1577" s="40" t="s">
        <v>18</v>
      </c>
      <c r="F1577" s="40" t="s">
        <v>18</v>
      </c>
      <c r="G1577" s="40" t="s">
        <v>26</v>
      </c>
      <c r="H1577" s="41">
        <v>65.626657525889996</v>
      </c>
      <c r="I1577" s="37">
        <f>HOUR(DAta!$H1577)*60+MINUTE(DAta!$H1577)</f>
        <v>902</v>
      </c>
      <c r="J1577" s="40" t="s">
        <v>26</v>
      </c>
      <c r="K1577" s="40">
        <v>5</v>
      </c>
      <c r="L1577" s="39">
        <v>43580</v>
      </c>
      <c r="M1577" s="40">
        <v>5</v>
      </c>
    </row>
    <row r="1578" spans="1:13">
      <c r="A1578" s="37" t="s">
        <v>1603</v>
      </c>
      <c r="B1578" s="36">
        <v>43581</v>
      </c>
      <c r="C1578" s="37" t="s">
        <v>48</v>
      </c>
      <c r="D1578" s="37" t="s">
        <v>24</v>
      </c>
      <c r="E1578" s="37" t="s">
        <v>14</v>
      </c>
      <c r="F1578" s="37" t="s">
        <v>14</v>
      </c>
      <c r="G1578" s="37">
        <v>87</v>
      </c>
      <c r="H1578" s="38">
        <v>65.668324192556696</v>
      </c>
      <c r="I1578" s="37">
        <f>HOUR(DAta!$H1578)*60+MINUTE(DAta!$H1578)</f>
        <v>962</v>
      </c>
      <c r="J1578" s="37">
        <v>5</v>
      </c>
      <c r="K1578" s="37">
        <v>5</v>
      </c>
      <c r="L1578" s="36">
        <v>43581</v>
      </c>
      <c r="M1578" s="37">
        <v>5</v>
      </c>
    </row>
    <row r="1579" spans="1:13">
      <c r="A1579" s="40" t="s">
        <v>1604</v>
      </c>
      <c r="B1579" s="39">
        <v>43582</v>
      </c>
      <c r="C1579" s="40" t="s">
        <v>22</v>
      </c>
      <c r="D1579" s="40" t="s">
        <v>24</v>
      </c>
      <c r="E1579" s="40" t="s">
        <v>18</v>
      </c>
      <c r="F1579" s="40" t="s">
        <v>18</v>
      </c>
      <c r="G1579" s="40" t="s">
        <v>26</v>
      </c>
      <c r="H1579" s="41">
        <v>65.709990859223396</v>
      </c>
      <c r="I1579" s="37">
        <f>HOUR(DAta!$H1579)*60+MINUTE(DAta!$H1579)</f>
        <v>1022</v>
      </c>
      <c r="J1579" s="40" t="s">
        <v>26</v>
      </c>
      <c r="K1579" s="40">
        <v>5</v>
      </c>
      <c r="L1579" s="39">
        <v>43582</v>
      </c>
      <c r="M1579" s="40">
        <v>5</v>
      </c>
    </row>
    <row r="1580" spans="1:13">
      <c r="A1580" s="37" t="s">
        <v>1605</v>
      </c>
      <c r="B1580" s="36">
        <v>43583</v>
      </c>
      <c r="C1580" s="37" t="s">
        <v>22</v>
      </c>
      <c r="D1580" s="37" t="s">
        <v>30</v>
      </c>
      <c r="E1580" s="37" t="s">
        <v>14</v>
      </c>
      <c r="F1580" s="37" t="s">
        <v>14</v>
      </c>
      <c r="G1580" s="37">
        <v>22</v>
      </c>
      <c r="H1580" s="38">
        <v>65.751657525889996</v>
      </c>
      <c r="I1580" s="37">
        <f>HOUR(DAta!$H1580)*60+MINUTE(DAta!$H1580)</f>
        <v>1082</v>
      </c>
      <c r="J1580" s="37">
        <v>3</v>
      </c>
      <c r="K1580" s="37">
        <v>5</v>
      </c>
      <c r="L1580" s="36">
        <v>43583</v>
      </c>
      <c r="M1580" s="37">
        <v>5</v>
      </c>
    </row>
    <row r="1581" spans="1:13">
      <c r="A1581" s="40" t="s">
        <v>1606</v>
      </c>
      <c r="B1581" s="39">
        <v>43584</v>
      </c>
      <c r="C1581" s="40" t="s">
        <v>20</v>
      </c>
      <c r="D1581" s="40" t="s">
        <v>24</v>
      </c>
      <c r="E1581" s="40" t="s">
        <v>18</v>
      </c>
      <c r="F1581" s="40" t="s">
        <v>18</v>
      </c>
      <c r="G1581" s="40" t="s">
        <v>26</v>
      </c>
      <c r="H1581" s="41">
        <v>65.793324192556696</v>
      </c>
      <c r="I1581" s="37">
        <f>HOUR(DAta!$H1581)*60+MINUTE(DAta!$H1581)</f>
        <v>1142</v>
      </c>
      <c r="J1581" s="40" t="s">
        <v>26</v>
      </c>
      <c r="K1581" s="40">
        <v>5</v>
      </c>
      <c r="L1581" s="39">
        <v>43584</v>
      </c>
      <c r="M1581" s="40">
        <v>5</v>
      </c>
    </row>
    <row r="1582" spans="1:13">
      <c r="A1582" s="37" t="s">
        <v>1607</v>
      </c>
      <c r="B1582" s="36">
        <v>43585</v>
      </c>
      <c r="C1582" s="37" t="s">
        <v>48</v>
      </c>
      <c r="D1582" s="37" t="s">
        <v>33</v>
      </c>
      <c r="E1582" s="37" t="s">
        <v>14</v>
      </c>
      <c r="F1582" s="37" t="s">
        <v>14</v>
      </c>
      <c r="G1582" s="37">
        <v>95</v>
      </c>
      <c r="H1582" s="38">
        <v>65.834990859223396</v>
      </c>
      <c r="I1582" s="37">
        <f>HOUR(DAta!$H1582)*60+MINUTE(DAta!$H1582)</f>
        <v>1202</v>
      </c>
      <c r="J1582" s="37">
        <v>5</v>
      </c>
      <c r="K1582" s="37">
        <v>5</v>
      </c>
      <c r="L1582" s="36">
        <v>43585</v>
      </c>
      <c r="M1582" s="37">
        <v>5</v>
      </c>
    </row>
    <row r="1583" spans="1:13">
      <c r="A1583" s="40" t="s">
        <v>1608</v>
      </c>
      <c r="B1583" s="39">
        <v>43586</v>
      </c>
      <c r="C1583" s="40" t="s">
        <v>48</v>
      </c>
      <c r="D1583" s="40" t="s">
        <v>17</v>
      </c>
      <c r="E1583" s="40" t="s">
        <v>14</v>
      </c>
      <c r="F1583" s="40" t="s">
        <v>14</v>
      </c>
      <c r="G1583" s="40">
        <v>23</v>
      </c>
      <c r="H1583" s="41">
        <v>65.876657525889996</v>
      </c>
      <c r="I1583" s="37">
        <f>HOUR(DAta!$H1583)*60+MINUTE(DAta!$H1583)</f>
        <v>1262</v>
      </c>
      <c r="J1583" s="40">
        <v>4</v>
      </c>
      <c r="K1583" s="40">
        <v>5</v>
      </c>
      <c r="L1583" s="39">
        <v>43586</v>
      </c>
      <c r="M1583" s="40">
        <v>5</v>
      </c>
    </row>
    <row r="1584" spans="1:13">
      <c r="A1584" s="37" t="s">
        <v>1609</v>
      </c>
      <c r="B1584" s="36">
        <v>43587</v>
      </c>
      <c r="C1584" s="37" t="s">
        <v>22</v>
      </c>
      <c r="D1584" s="37" t="s">
        <v>30</v>
      </c>
      <c r="E1584" s="37" t="s">
        <v>14</v>
      </c>
      <c r="F1584" s="37" t="s">
        <v>14</v>
      </c>
      <c r="G1584" s="37">
        <v>43</v>
      </c>
      <c r="H1584" s="38">
        <v>65.918324192556696</v>
      </c>
      <c r="I1584" s="37">
        <f>HOUR(DAta!$H1584)*60+MINUTE(DAta!$H1584)</f>
        <v>1322</v>
      </c>
      <c r="J1584" s="37">
        <v>4</v>
      </c>
      <c r="K1584" s="37">
        <v>5</v>
      </c>
      <c r="L1584" s="36">
        <v>43587</v>
      </c>
      <c r="M1584" s="37">
        <v>5</v>
      </c>
    </row>
    <row r="1585" spans="1:13">
      <c r="A1585" s="40" t="s">
        <v>1610</v>
      </c>
      <c r="B1585" s="39">
        <v>43588</v>
      </c>
      <c r="C1585" s="40" t="s">
        <v>16</v>
      </c>
      <c r="D1585" s="40" t="s">
        <v>24</v>
      </c>
      <c r="E1585" s="40" t="s">
        <v>18</v>
      </c>
      <c r="F1585" s="40" t="s">
        <v>18</v>
      </c>
      <c r="G1585" s="40" t="s">
        <v>26</v>
      </c>
      <c r="H1585" s="41">
        <v>65.959990859223396</v>
      </c>
      <c r="I1585" s="37">
        <f>HOUR(DAta!$H1585)*60+MINUTE(DAta!$H1585)</f>
        <v>1382</v>
      </c>
      <c r="J1585" s="40" t="s">
        <v>26</v>
      </c>
      <c r="K1585" s="40">
        <v>5</v>
      </c>
      <c r="L1585" s="39">
        <v>43588</v>
      </c>
      <c r="M1585" s="40">
        <v>5</v>
      </c>
    </row>
    <row r="1586" spans="1:13">
      <c r="A1586" s="37" t="s">
        <v>1611</v>
      </c>
      <c r="B1586" s="36">
        <v>43589</v>
      </c>
      <c r="C1586" s="37" t="s">
        <v>35</v>
      </c>
      <c r="D1586" s="37" t="s">
        <v>13</v>
      </c>
      <c r="E1586" s="37" t="s">
        <v>14</v>
      </c>
      <c r="F1586" s="37" t="s">
        <v>14</v>
      </c>
      <c r="G1586" s="37">
        <v>118</v>
      </c>
      <c r="H1586" s="38">
        <v>66.001657525889996</v>
      </c>
      <c r="I1586" s="37">
        <f>HOUR(DAta!$H1586)*60+MINUTE(DAta!$H1586)</f>
        <v>2</v>
      </c>
      <c r="J1586" s="37">
        <v>3</v>
      </c>
      <c r="K1586" s="37">
        <v>5</v>
      </c>
      <c r="L1586" s="36">
        <v>43589</v>
      </c>
      <c r="M1586" s="37">
        <v>5</v>
      </c>
    </row>
    <row r="1587" spans="1:13">
      <c r="A1587" s="40" t="s">
        <v>1612</v>
      </c>
      <c r="B1587" s="39">
        <v>43590</v>
      </c>
      <c r="C1587" s="40" t="s">
        <v>32</v>
      </c>
      <c r="D1587" s="40" t="s">
        <v>24</v>
      </c>
      <c r="E1587" s="40" t="s">
        <v>14</v>
      </c>
      <c r="F1587" s="40" t="s">
        <v>14</v>
      </c>
      <c r="G1587" s="40">
        <v>94</v>
      </c>
      <c r="H1587" s="41">
        <v>66.043324192556696</v>
      </c>
      <c r="I1587" s="37">
        <f>HOUR(DAta!$H1587)*60+MINUTE(DAta!$H1587)</f>
        <v>62</v>
      </c>
      <c r="J1587" s="40">
        <v>3</v>
      </c>
      <c r="K1587" s="40">
        <v>5</v>
      </c>
      <c r="L1587" s="39">
        <v>43590</v>
      </c>
      <c r="M1587" s="40">
        <v>5</v>
      </c>
    </row>
    <row r="1588" spans="1:13">
      <c r="A1588" s="37" t="s">
        <v>1613</v>
      </c>
      <c r="B1588" s="36">
        <v>43591</v>
      </c>
      <c r="C1588" s="37" t="s">
        <v>12</v>
      </c>
      <c r="D1588" s="37" t="s">
        <v>17</v>
      </c>
      <c r="E1588" s="37" t="s">
        <v>14</v>
      </c>
      <c r="F1588" s="37" t="s">
        <v>14</v>
      </c>
      <c r="G1588" s="37">
        <v>59</v>
      </c>
      <c r="H1588" s="38">
        <v>66.084990859223396</v>
      </c>
      <c r="I1588" s="37">
        <f>HOUR(DAta!$H1588)*60+MINUTE(DAta!$H1588)</f>
        <v>122</v>
      </c>
      <c r="J1588" s="37">
        <v>4</v>
      </c>
      <c r="K1588" s="37">
        <v>5</v>
      </c>
      <c r="L1588" s="36">
        <v>43591</v>
      </c>
      <c r="M1588" s="37">
        <v>5</v>
      </c>
    </row>
    <row r="1589" spans="1:13">
      <c r="A1589" s="40" t="s">
        <v>1614</v>
      </c>
      <c r="B1589" s="39">
        <v>43592</v>
      </c>
      <c r="C1589" s="40" t="s">
        <v>32</v>
      </c>
      <c r="D1589" s="40" t="s">
        <v>17</v>
      </c>
      <c r="E1589" s="40" t="s">
        <v>18</v>
      </c>
      <c r="F1589" s="40" t="s">
        <v>18</v>
      </c>
      <c r="G1589" s="40" t="s">
        <v>26</v>
      </c>
      <c r="H1589" s="41">
        <v>66.126657525889996</v>
      </c>
      <c r="I1589" s="37">
        <f>HOUR(DAta!$H1589)*60+MINUTE(DAta!$H1589)</f>
        <v>182</v>
      </c>
      <c r="J1589" s="40" t="s">
        <v>26</v>
      </c>
      <c r="K1589" s="40">
        <v>5</v>
      </c>
      <c r="L1589" s="39">
        <v>43592</v>
      </c>
      <c r="M1589" s="40">
        <v>5</v>
      </c>
    </row>
    <row r="1590" spans="1:13">
      <c r="A1590" s="37" t="s">
        <v>1615</v>
      </c>
      <c r="B1590" s="36">
        <v>43593</v>
      </c>
      <c r="C1590" s="37" t="s">
        <v>20</v>
      </c>
      <c r="D1590" s="37" t="s">
        <v>30</v>
      </c>
      <c r="E1590" s="37" t="s">
        <v>14</v>
      </c>
      <c r="F1590" s="37" t="s">
        <v>14</v>
      </c>
      <c r="G1590" s="37">
        <v>92</v>
      </c>
      <c r="H1590" s="38">
        <v>66.168324192556696</v>
      </c>
      <c r="I1590" s="37">
        <f>HOUR(DAta!$H1590)*60+MINUTE(DAta!$H1590)</f>
        <v>242</v>
      </c>
      <c r="J1590" s="37">
        <v>5</v>
      </c>
      <c r="K1590" s="37">
        <v>5</v>
      </c>
      <c r="L1590" s="36">
        <v>43593</v>
      </c>
      <c r="M1590" s="37">
        <v>5</v>
      </c>
    </row>
    <row r="1591" spans="1:13">
      <c r="A1591" s="40" t="s">
        <v>1616</v>
      </c>
      <c r="B1591" s="39">
        <v>43594</v>
      </c>
      <c r="C1591" s="40" t="s">
        <v>32</v>
      </c>
      <c r="D1591" s="40" t="s">
        <v>17</v>
      </c>
      <c r="E1591" s="40" t="s">
        <v>14</v>
      </c>
      <c r="F1591" s="40" t="s">
        <v>14</v>
      </c>
      <c r="G1591" s="40">
        <v>51</v>
      </c>
      <c r="H1591" s="41">
        <v>66.209990859223396</v>
      </c>
      <c r="I1591" s="37">
        <f>HOUR(DAta!$H1591)*60+MINUTE(DAta!$H1591)</f>
        <v>302</v>
      </c>
      <c r="J1591" s="40">
        <v>2</v>
      </c>
      <c r="K1591" s="40">
        <v>5</v>
      </c>
      <c r="L1591" s="39">
        <v>43594</v>
      </c>
      <c r="M1591" s="40">
        <v>5</v>
      </c>
    </row>
    <row r="1592" spans="1:13">
      <c r="A1592" s="37" t="s">
        <v>1617</v>
      </c>
      <c r="B1592" s="36">
        <v>43595</v>
      </c>
      <c r="C1592" s="37" t="s">
        <v>12</v>
      </c>
      <c r="D1592" s="37" t="s">
        <v>24</v>
      </c>
      <c r="E1592" s="37" t="s">
        <v>18</v>
      </c>
      <c r="F1592" s="37" t="s">
        <v>18</v>
      </c>
      <c r="G1592" s="37" t="s">
        <v>26</v>
      </c>
      <c r="H1592" s="38">
        <v>66.251657525889996</v>
      </c>
      <c r="I1592" s="37">
        <f>HOUR(DAta!$H1592)*60+MINUTE(DAta!$H1592)</f>
        <v>362</v>
      </c>
      <c r="J1592" s="37" t="s">
        <v>26</v>
      </c>
      <c r="K1592" s="37">
        <v>5</v>
      </c>
      <c r="L1592" s="36">
        <v>43595</v>
      </c>
      <c r="M1592" s="37">
        <v>5</v>
      </c>
    </row>
    <row r="1593" spans="1:13">
      <c r="A1593" s="40" t="s">
        <v>1618</v>
      </c>
      <c r="B1593" s="39">
        <v>43596</v>
      </c>
      <c r="C1593" s="40" t="s">
        <v>22</v>
      </c>
      <c r="D1593" s="40" t="s">
        <v>17</v>
      </c>
      <c r="E1593" s="40" t="s">
        <v>14</v>
      </c>
      <c r="F1593" s="40" t="s">
        <v>14</v>
      </c>
      <c r="G1593" s="40">
        <v>11</v>
      </c>
      <c r="H1593" s="41">
        <v>66.293324192556696</v>
      </c>
      <c r="I1593" s="37">
        <f>HOUR(DAta!$H1593)*60+MINUTE(DAta!$H1593)</f>
        <v>422</v>
      </c>
      <c r="J1593" s="40">
        <v>5</v>
      </c>
      <c r="K1593" s="40">
        <v>5</v>
      </c>
      <c r="L1593" s="39">
        <v>43596</v>
      </c>
      <c r="M1593" s="40">
        <v>5</v>
      </c>
    </row>
    <row r="1594" spans="1:13">
      <c r="A1594" s="37" t="s">
        <v>1619</v>
      </c>
      <c r="B1594" s="36">
        <v>43597</v>
      </c>
      <c r="C1594" s="37" t="s">
        <v>35</v>
      </c>
      <c r="D1594" s="37" t="s">
        <v>24</v>
      </c>
      <c r="E1594" s="37" t="s">
        <v>14</v>
      </c>
      <c r="F1594" s="37" t="s">
        <v>14</v>
      </c>
      <c r="G1594" s="37">
        <v>62</v>
      </c>
      <c r="H1594" s="38">
        <v>66.334990859223396</v>
      </c>
      <c r="I1594" s="37">
        <f>HOUR(DAta!$H1594)*60+MINUTE(DAta!$H1594)</f>
        <v>482</v>
      </c>
      <c r="J1594" s="37">
        <v>1</v>
      </c>
      <c r="K1594" s="37">
        <v>5</v>
      </c>
      <c r="L1594" s="36">
        <v>43597</v>
      </c>
      <c r="M1594" s="37">
        <v>5</v>
      </c>
    </row>
    <row r="1595" spans="1:13">
      <c r="A1595" s="40" t="s">
        <v>1620</v>
      </c>
      <c r="B1595" s="39">
        <v>43598</v>
      </c>
      <c r="C1595" s="40" t="s">
        <v>35</v>
      </c>
      <c r="D1595" s="40" t="s">
        <v>17</v>
      </c>
      <c r="E1595" s="40" t="s">
        <v>14</v>
      </c>
      <c r="F1595" s="40" t="s">
        <v>14</v>
      </c>
      <c r="G1595" s="40">
        <v>122</v>
      </c>
      <c r="H1595" s="41">
        <v>66.376657525889996</v>
      </c>
      <c r="I1595" s="37">
        <f>HOUR(DAta!$H1595)*60+MINUTE(DAta!$H1595)</f>
        <v>542</v>
      </c>
      <c r="J1595" s="40">
        <v>3</v>
      </c>
      <c r="K1595" s="40">
        <v>5</v>
      </c>
      <c r="L1595" s="39">
        <v>43598</v>
      </c>
      <c r="M1595" s="40">
        <v>5</v>
      </c>
    </row>
    <row r="1596" spans="1:13">
      <c r="A1596" s="37" t="s">
        <v>1621</v>
      </c>
      <c r="B1596" s="36">
        <v>43599</v>
      </c>
      <c r="C1596" s="37" t="s">
        <v>48</v>
      </c>
      <c r="D1596" s="37" t="s">
        <v>33</v>
      </c>
      <c r="E1596" s="37" t="s">
        <v>14</v>
      </c>
      <c r="F1596" s="37" t="s">
        <v>14</v>
      </c>
      <c r="G1596" s="37">
        <v>37</v>
      </c>
      <c r="H1596" s="38">
        <v>66.418324192556696</v>
      </c>
      <c r="I1596" s="37">
        <f>HOUR(DAta!$H1596)*60+MINUTE(DAta!$H1596)</f>
        <v>602</v>
      </c>
      <c r="J1596" s="37">
        <v>3</v>
      </c>
      <c r="K1596" s="37">
        <v>5</v>
      </c>
      <c r="L1596" s="36">
        <v>43599</v>
      </c>
      <c r="M1596" s="37">
        <v>5</v>
      </c>
    </row>
    <row r="1597" spans="1:13">
      <c r="A1597" s="40" t="s">
        <v>1622</v>
      </c>
      <c r="B1597" s="39">
        <v>43600</v>
      </c>
      <c r="C1597" s="40" t="s">
        <v>20</v>
      </c>
      <c r="D1597" s="40" t="s">
        <v>24</v>
      </c>
      <c r="E1597" s="40" t="s">
        <v>14</v>
      </c>
      <c r="F1597" s="40" t="s">
        <v>18</v>
      </c>
      <c r="G1597" s="40">
        <v>42</v>
      </c>
      <c r="H1597" s="41">
        <v>66.459990859223396</v>
      </c>
      <c r="I1597" s="37">
        <f>HOUR(DAta!$H1597)*60+MINUTE(DAta!$H1597)</f>
        <v>662</v>
      </c>
      <c r="J1597" s="40">
        <v>4</v>
      </c>
      <c r="K1597" s="40">
        <v>5</v>
      </c>
      <c r="L1597" s="39">
        <v>43600</v>
      </c>
      <c r="M1597" s="40">
        <v>5</v>
      </c>
    </row>
    <row r="1598" spans="1:13">
      <c r="A1598" s="37" t="s">
        <v>1623</v>
      </c>
      <c r="B1598" s="36">
        <v>43601</v>
      </c>
      <c r="C1598" s="37" t="s">
        <v>12</v>
      </c>
      <c r="D1598" s="37" t="s">
        <v>17</v>
      </c>
      <c r="E1598" s="37" t="s">
        <v>14</v>
      </c>
      <c r="F1598" s="37" t="s">
        <v>14</v>
      </c>
      <c r="G1598" s="37">
        <v>112</v>
      </c>
      <c r="H1598" s="38">
        <v>66.501657525889996</v>
      </c>
      <c r="I1598" s="37">
        <f>HOUR(DAta!$H1598)*60+MINUTE(DAta!$H1598)</f>
        <v>722</v>
      </c>
      <c r="J1598" s="37">
        <v>3</v>
      </c>
      <c r="K1598" s="37">
        <v>5</v>
      </c>
      <c r="L1598" s="36">
        <v>43601</v>
      </c>
      <c r="M1598" s="37">
        <v>5</v>
      </c>
    </row>
    <row r="1599" spans="1:13">
      <c r="A1599" s="40" t="s">
        <v>1624</v>
      </c>
      <c r="B1599" s="39">
        <v>43602</v>
      </c>
      <c r="C1599" s="40" t="s">
        <v>39</v>
      </c>
      <c r="D1599" s="40" t="s">
        <v>24</v>
      </c>
      <c r="E1599" s="40" t="s">
        <v>14</v>
      </c>
      <c r="F1599" s="40" t="s">
        <v>14</v>
      </c>
      <c r="G1599" s="40">
        <v>98</v>
      </c>
      <c r="H1599" s="41">
        <v>66.543324192556696</v>
      </c>
      <c r="I1599" s="37">
        <f>HOUR(DAta!$H1599)*60+MINUTE(DAta!$H1599)</f>
        <v>782</v>
      </c>
      <c r="J1599" s="40">
        <v>4</v>
      </c>
      <c r="K1599" s="40">
        <v>5</v>
      </c>
      <c r="L1599" s="39">
        <v>43602</v>
      </c>
      <c r="M1599" s="40">
        <v>5</v>
      </c>
    </row>
    <row r="1600" spans="1:13">
      <c r="A1600" s="37" t="s">
        <v>1625</v>
      </c>
      <c r="B1600" s="36">
        <v>43603</v>
      </c>
      <c r="C1600" s="37" t="s">
        <v>20</v>
      </c>
      <c r="D1600" s="37" t="s">
        <v>24</v>
      </c>
      <c r="E1600" s="37" t="s">
        <v>14</v>
      </c>
      <c r="F1600" s="37" t="s">
        <v>14</v>
      </c>
      <c r="G1600" s="37">
        <v>105</v>
      </c>
      <c r="H1600" s="38">
        <v>66.584990859223396</v>
      </c>
      <c r="I1600" s="37">
        <f>HOUR(DAta!$H1600)*60+MINUTE(DAta!$H1600)</f>
        <v>842</v>
      </c>
      <c r="J1600" s="37">
        <v>2</v>
      </c>
      <c r="K1600" s="37">
        <v>5</v>
      </c>
      <c r="L1600" s="36">
        <v>43603</v>
      </c>
      <c r="M1600" s="37">
        <v>5</v>
      </c>
    </row>
    <row r="1601" spans="1:13">
      <c r="A1601" s="40" t="s">
        <v>1626</v>
      </c>
      <c r="B1601" s="39">
        <v>43604</v>
      </c>
      <c r="C1601" s="40" t="s">
        <v>12</v>
      </c>
      <c r="D1601" s="40" t="s">
        <v>17</v>
      </c>
      <c r="E1601" s="40" t="s">
        <v>14</v>
      </c>
      <c r="F1601" s="40" t="s">
        <v>14</v>
      </c>
      <c r="G1601" s="40">
        <v>78</v>
      </c>
      <c r="H1601" s="41">
        <v>66.626657525889996</v>
      </c>
      <c r="I1601" s="37">
        <f>HOUR(DAta!$H1601)*60+MINUTE(DAta!$H1601)</f>
        <v>902</v>
      </c>
      <c r="J1601" s="40">
        <v>5</v>
      </c>
      <c r="K1601" s="40">
        <v>5</v>
      </c>
      <c r="L1601" s="39">
        <v>43604</v>
      </c>
      <c r="M1601" s="40">
        <v>5</v>
      </c>
    </row>
    <row r="1602" spans="1:13">
      <c r="A1602" s="37" t="s">
        <v>1627</v>
      </c>
      <c r="B1602" s="36">
        <v>43605</v>
      </c>
      <c r="C1602" s="37" t="s">
        <v>39</v>
      </c>
      <c r="D1602" s="37" t="s">
        <v>13</v>
      </c>
      <c r="E1602" s="37" t="s">
        <v>14</v>
      </c>
      <c r="F1602" s="37" t="s">
        <v>14</v>
      </c>
      <c r="G1602" s="37">
        <v>68</v>
      </c>
      <c r="H1602" s="38">
        <v>66.668324192556696</v>
      </c>
      <c r="I1602" s="37">
        <f>HOUR(DAta!$H1602)*60+MINUTE(DAta!$H1602)</f>
        <v>962</v>
      </c>
      <c r="J1602" s="37">
        <v>4</v>
      </c>
      <c r="K1602" s="37">
        <v>5</v>
      </c>
      <c r="L1602" s="36">
        <v>43605</v>
      </c>
      <c r="M1602" s="37">
        <v>5</v>
      </c>
    </row>
    <row r="1603" spans="1:13">
      <c r="A1603" s="40" t="s">
        <v>1628</v>
      </c>
      <c r="B1603" s="39">
        <v>43606</v>
      </c>
      <c r="C1603" s="40" t="s">
        <v>32</v>
      </c>
      <c r="D1603" s="40" t="s">
        <v>13</v>
      </c>
      <c r="E1603" s="40" t="s">
        <v>14</v>
      </c>
      <c r="F1603" s="40" t="s">
        <v>14</v>
      </c>
      <c r="G1603" s="40">
        <v>17</v>
      </c>
      <c r="H1603" s="41">
        <v>66.709990859223396</v>
      </c>
      <c r="I1603" s="37">
        <f>HOUR(DAta!$H1603)*60+MINUTE(DAta!$H1603)</f>
        <v>1022</v>
      </c>
      <c r="J1603" s="40">
        <v>3</v>
      </c>
      <c r="K1603" s="40">
        <v>5</v>
      </c>
      <c r="L1603" s="39">
        <v>43606</v>
      </c>
      <c r="M1603" s="40">
        <v>5</v>
      </c>
    </row>
    <row r="1604" spans="1:13">
      <c r="A1604" s="37" t="s">
        <v>1629</v>
      </c>
      <c r="B1604" s="36">
        <v>43607</v>
      </c>
      <c r="C1604" s="37" t="s">
        <v>12</v>
      </c>
      <c r="D1604" s="37" t="s">
        <v>30</v>
      </c>
      <c r="E1604" s="37" t="s">
        <v>14</v>
      </c>
      <c r="F1604" s="37" t="s">
        <v>14</v>
      </c>
      <c r="G1604" s="37">
        <v>23</v>
      </c>
      <c r="H1604" s="38">
        <v>66.751657525889996</v>
      </c>
      <c r="I1604" s="37">
        <f>HOUR(DAta!$H1604)*60+MINUTE(DAta!$H1604)</f>
        <v>1082</v>
      </c>
      <c r="J1604" s="37">
        <v>4</v>
      </c>
      <c r="K1604" s="37">
        <v>5</v>
      </c>
      <c r="L1604" s="36">
        <v>43607</v>
      </c>
      <c r="M1604" s="37">
        <v>5</v>
      </c>
    </row>
    <row r="1605" spans="1:13">
      <c r="A1605" s="40" t="s">
        <v>1630</v>
      </c>
      <c r="B1605" s="39">
        <v>43608</v>
      </c>
      <c r="C1605" s="40" t="s">
        <v>12</v>
      </c>
      <c r="D1605" s="40" t="s">
        <v>30</v>
      </c>
      <c r="E1605" s="40" t="s">
        <v>14</v>
      </c>
      <c r="F1605" s="40" t="s">
        <v>14</v>
      </c>
      <c r="G1605" s="40">
        <v>39</v>
      </c>
      <c r="H1605" s="41">
        <v>66.793324192556696</v>
      </c>
      <c r="I1605" s="37">
        <f>HOUR(DAta!$H1605)*60+MINUTE(DAta!$H1605)</f>
        <v>1142</v>
      </c>
      <c r="J1605" s="40">
        <v>1</v>
      </c>
      <c r="K1605" s="40">
        <v>5</v>
      </c>
      <c r="L1605" s="39">
        <v>43608</v>
      </c>
      <c r="M1605" s="40">
        <v>5</v>
      </c>
    </row>
    <row r="1606" spans="1:13">
      <c r="A1606" s="37" t="s">
        <v>1631</v>
      </c>
      <c r="B1606" s="36">
        <v>43609</v>
      </c>
      <c r="C1606" s="37" t="s">
        <v>22</v>
      </c>
      <c r="D1606" s="37" t="s">
        <v>13</v>
      </c>
      <c r="E1606" s="37" t="s">
        <v>14</v>
      </c>
      <c r="F1606" s="37" t="s">
        <v>14</v>
      </c>
      <c r="G1606" s="37">
        <v>102</v>
      </c>
      <c r="H1606" s="38">
        <v>66.834990859223396</v>
      </c>
      <c r="I1606" s="37">
        <f>HOUR(DAta!$H1606)*60+MINUTE(DAta!$H1606)</f>
        <v>1202</v>
      </c>
      <c r="J1606" s="37">
        <v>3</v>
      </c>
      <c r="K1606" s="37">
        <v>5</v>
      </c>
      <c r="L1606" s="36">
        <v>43609</v>
      </c>
      <c r="M1606" s="37">
        <v>5</v>
      </c>
    </row>
    <row r="1607" spans="1:13">
      <c r="A1607" s="40" t="s">
        <v>1632</v>
      </c>
      <c r="B1607" s="39">
        <v>43610</v>
      </c>
      <c r="C1607" s="40" t="s">
        <v>48</v>
      </c>
      <c r="D1607" s="40" t="s">
        <v>30</v>
      </c>
      <c r="E1607" s="40" t="s">
        <v>14</v>
      </c>
      <c r="F1607" s="40" t="s">
        <v>18</v>
      </c>
      <c r="G1607" s="40">
        <v>75</v>
      </c>
      <c r="H1607" s="41">
        <v>66.876657525889996</v>
      </c>
      <c r="I1607" s="37">
        <f>HOUR(DAta!$H1607)*60+MINUTE(DAta!$H1607)</f>
        <v>1262</v>
      </c>
      <c r="J1607" s="40">
        <v>3</v>
      </c>
      <c r="K1607" s="40">
        <v>5</v>
      </c>
      <c r="L1607" s="39">
        <v>43610</v>
      </c>
      <c r="M1607" s="40">
        <v>5</v>
      </c>
    </row>
    <row r="1608" spans="1:13">
      <c r="A1608" s="37" t="s">
        <v>1633</v>
      </c>
      <c r="B1608" s="36">
        <v>43611</v>
      </c>
      <c r="C1608" s="37" t="s">
        <v>16</v>
      </c>
      <c r="D1608" s="37" t="s">
        <v>13</v>
      </c>
      <c r="E1608" s="37" t="s">
        <v>14</v>
      </c>
      <c r="F1608" s="37" t="s">
        <v>14</v>
      </c>
      <c r="G1608" s="37">
        <v>14</v>
      </c>
      <c r="H1608" s="38">
        <v>66.918324192556696</v>
      </c>
      <c r="I1608" s="37">
        <f>HOUR(DAta!$H1608)*60+MINUTE(DAta!$H1608)</f>
        <v>1322</v>
      </c>
      <c r="J1608" s="37">
        <v>4</v>
      </c>
      <c r="K1608" s="37">
        <v>5</v>
      </c>
      <c r="L1608" s="36">
        <v>43611</v>
      </c>
      <c r="M1608" s="37">
        <v>5</v>
      </c>
    </row>
    <row r="1609" spans="1:13">
      <c r="A1609" s="40" t="s">
        <v>1634</v>
      </c>
      <c r="B1609" s="39">
        <v>43612</v>
      </c>
      <c r="C1609" s="40" t="s">
        <v>48</v>
      </c>
      <c r="D1609" s="40" t="s">
        <v>24</v>
      </c>
      <c r="E1609" s="40" t="s">
        <v>14</v>
      </c>
      <c r="F1609" s="40" t="s">
        <v>14</v>
      </c>
      <c r="G1609" s="40">
        <v>77</v>
      </c>
      <c r="H1609" s="41">
        <v>66.959990859223396</v>
      </c>
      <c r="I1609" s="37">
        <f>HOUR(DAta!$H1609)*60+MINUTE(DAta!$H1609)</f>
        <v>1382</v>
      </c>
      <c r="J1609" s="40">
        <v>3</v>
      </c>
      <c r="K1609" s="40">
        <v>5</v>
      </c>
      <c r="L1609" s="39">
        <v>43612</v>
      </c>
      <c r="M1609" s="40">
        <v>5</v>
      </c>
    </row>
    <row r="1610" spans="1:13">
      <c r="A1610" s="37" t="s">
        <v>1635</v>
      </c>
      <c r="B1610" s="36">
        <v>43613</v>
      </c>
      <c r="C1610" s="37" t="s">
        <v>12</v>
      </c>
      <c r="D1610" s="37" t="s">
        <v>33</v>
      </c>
      <c r="E1610" s="37" t="s">
        <v>14</v>
      </c>
      <c r="F1610" s="37" t="s">
        <v>18</v>
      </c>
      <c r="G1610" s="37">
        <v>83</v>
      </c>
      <c r="H1610" s="38">
        <v>67.001657525889996</v>
      </c>
      <c r="I1610" s="37">
        <f>HOUR(DAta!$H1610)*60+MINUTE(DAta!$H1610)</f>
        <v>2</v>
      </c>
      <c r="J1610" s="37">
        <v>4</v>
      </c>
      <c r="K1610" s="37">
        <v>5</v>
      </c>
      <c r="L1610" s="36">
        <v>43613</v>
      </c>
      <c r="M1610" s="37">
        <v>5</v>
      </c>
    </row>
    <row r="1611" spans="1:13">
      <c r="A1611" s="40" t="s">
        <v>1636</v>
      </c>
      <c r="B1611" s="39">
        <v>43614</v>
      </c>
      <c r="C1611" s="40" t="s">
        <v>20</v>
      </c>
      <c r="D1611" s="40" t="s">
        <v>17</v>
      </c>
      <c r="E1611" s="40" t="s">
        <v>18</v>
      </c>
      <c r="F1611" s="40" t="s">
        <v>18</v>
      </c>
      <c r="G1611" s="40" t="s">
        <v>26</v>
      </c>
      <c r="H1611" s="41">
        <v>67.043324192556696</v>
      </c>
      <c r="I1611" s="37">
        <f>HOUR(DAta!$H1611)*60+MINUTE(DAta!$H1611)</f>
        <v>62</v>
      </c>
      <c r="J1611" s="40" t="s">
        <v>26</v>
      </c>
      <c r="K1611" s="40">
        <v>5</v>
      </c>
      <c r="L1611" s="39">
        <v>43614</v>
      </c>
      <c r="M1611" s="40">
        <v>5</v>
      </c>
    </row>
    <row r="1612" spans="1:13">
      <c r="A1612" s="37" t="s">
        <v>1637</v>
      </c>
      <c r="B1612" s="36">
        <v>43615</v>
      </c>
      <c r="C1612" s="37" t="s">
        <v>20</v>
      </c>
      <c r="D1612" s="37" t="s">
        <v>13</v>
      </c>
      <c r="E1612" s="37" t="s">
        <v>18</v>
      </c>
      <c r="F1612" s="37" t="s">
        <v>18</v>
      </c>
      <c r="G1612" s="37" t="s">
        <v>26</v>
      </c>
      <c r="H1612" s="38">
        <v>67.084990859223396</v>
      </c>
      <c r="I1612" s="37">
        <f>HOUR(DAta!$H1612)*60+MINUTE(DAta!$H1612)</f>
        <v>122</v>
      </c>
      <c r="J1612" s="37" t="s">
        <v>26</v>
      </c>
      <c r="K1612" s="37">
        <v>5</v>
      </c>
      <c r="L1612" s="36">
        <v>43615</v>
      </c>
      <c r="M1612" s="37">
        <v>5</v>
      </c>
    </row>
    <row r="1613" spans="1:13">
      <c r="A1613" s="40" t="s">
        <v>1638</v>
      </c>
      <c r="B1613" s="39">
        <v>43616</v>
      </c>
      <c r="C1613" s="40" t="s">
        <v>48</v>
      </c>
      <c r="D1613" s="40" t="s">
        <v>30</v>
      </c>
      <c r="E1613" s="40" t="s">
        <v>14</v>
      </c>
      <c r="F1613" s="40" t="s">
        <v>14</v>
      </c>
      <c r="G1613" s="40">
        <v>65</v>
      </c>
      <c r="H1613" s="41">
        <v>67.126657525889996</v>
      </c>
      <c r="I1613" s="37">
        <f>HOUR(DAta!$H1613)*60+MINUTE(DAta!$H1613)</f>
        <v>182</v>
      </c>
      <c r="J1613" s="40">
        <v>5</v>
      </c>
      <c r="K1613" s="40">
        <v>5</v>
      </c>
      <c r="L1613" s="39">
        <v>43616</v>
      </c>
      <c r="M1613" s="40">
        <v>5</v>
      </c>
    </row>
    <row r="1614" spans="1:13">
      <c r="A1614" s="37" t="s">
        <v>1639</v>
      </c>
      <c r="B1614" s="36">
        <v>43617</v>
      </c>
      <c r="C1614" s="37" t="s">
        <v>16</v>
      </c>
      <c r="D1614" s="37" t="s">
        <v>13</v>
      </c>
      <c r="E1614" s="37" t="s">
        <v>14</v>
      </c>
      <c r="F1614" s="37" t="s">
        <v>14</v>
      </c>
      <c r="G1614" s="37">
        <v>23</v>
      </c>
      <c r="H1614" s="38">
        <v>67.168324192556696</v>
      </c>
      <c r="I1614" s="37">
        <f>HOUR(DAta!$H1614)*60+MINUTE(DAta!$H1614)</f>
        <v>242</v>
      </c>
      <c r="J1614" s="37">
        <v>4</v>
      </c>
      <c r="K1614" s="37">
        <v>5</v>
      </c>
      <c r="L1614" s="36">
        <v>43617</v>
      </c>
      <c r="M1614" s="37">
        <v>5</v>
      </c>
    </row>
    <row r="1615" spans="1:13">
      <c r="A1615" s="40" t="s">
        <v>1640</v>
      </c>
      <c r="B1615" s="39">
        <v>43618</v>
      </c>
      <c r="C1615" s="40" t="s">
        <v>32</v>
      </c>
      <c r="D1615" s="40" t="s">
        <v>33</v>
      </c>
      <c r="E1615" s="40" t="s">
        <v>14</v>
      </c>
      <c r="F1615" s="40" t="s">
        <v>14</v>
      </c>
      <c r="G1615" s="40">
        <v>34</v>
      </c>
      <c r="H1615" s="41">
        <v>67.209990859223396</v>
      </c>
      <c r="I1615" s="37">
        <f>HOUR(DAta!$H1615)*60+MINUTE(DAta!$H1615)</f>
        <v>302</v>
      </c>
      <c r="J1615" s="40">
        <v>3</v>
      </c>
      <c r="K1615" s="40">
        <v>5</v>
      </c>
      <c r="L1615" s="39">
        <v>43618</v>
      </c>
      <c r="M1615" s="40">
        <v>5</v>
      </c>
    </row>
    <row r="1616" spans="1:13">
      <c r="A1616" s="37" t="s">
        <v>1641</v>
      </c>
      <c r="B1616" s="36">
        <v>43619</v>
      </c>
      <c r="C1616" s="37" t="s">
        <v>12</v>
      </c>
      <c r="D1616" s="37" t="s">
        <v>17</v>
      </c>
      <c r="E1616" s="37" t="s">
        <v>14</v>
      </c>
      <c r="F1616" s="37" t="s">
        <v>14</v>
      </c>
      <c r="G1616" s="37">
        <v>45</v>
      </c>
      <c r="H1616" s="38">
        <v>67.251657525889996</v>
      </c>
      <c r="I1616" s="37">
        <f>HOUR(DAta!$H1616)*60+MINUTE(DAta!$H1616)</f>
        <v>362</v>
      </c>
      <c r="J1616" s="37">
        <v>3</v>
      </c>
      <c r="K1616" s="37">
        <v>5</v>
      </c>
      <c r="L1616" s="36">
        <v>43619</v>
      </c>
      <c r="M1616" s="37">
        <v>5</v>
      </c>
    </row>
    <row r="1617" spans="1:13">
      <c r="A1617" s="40" t="s">
        <v>1642</v>
      </c>
      <c r="B1617" s="39">
        <v>43620</v>
      </c>
      <c r="C1617" s="40" t="s">
        <v>12</v>
      </c>
      <c r="D1617" s="40" t="s">
        <v>17</v>
      </c>
      <c r="E1617" s="40" t="s">
        <v>14</v>
      </c>
      <c r="F1617" s="40" t="s">
        <v>14</v>
      </c>
      <c r="G1617" s="40">
        <v>29</v>
      </c>
      <c r="H1617" s="41">
        <v>67.293324192556696</v>
      </c>
      <c r="I1617" s="37">
        <f>HOUR(DAta!$H1617)*60+MINUTE(DAta!$H1617)</f>
        <v>422</v>
      </c>
      <c r="J1617" s="40">
        <v>3</v>
      </c>
      <c r="K1617" s="40">
        <v>5</v>
      </c>
      <c r="L1617" s="39">
        <v>43620</v>
      </c>
      <c r="M1617" s="40">
        <v>5</v>
      </c>
    </row>
    <row r="1618" spans="1:13">
      <c r="A1618" s="37" t="s">
        <v>1643</v>
      </c>
      <c r="B1618" s="36">
        <v>43621</v>
      </c>
      <c r="C1618" s="37" t="s">
        <v>20</v>
      </c>
      <c r="D1618" s="37" t="s">
        <v>13</v>
      </c>
      <c r="E1618" s="37" t="s">
        <v>14</v>
      </c>
      <c r="F1618" s="37" t="s">
        <v>14</v>
      </c>
      <c r="G1618" s="37">
        <v>84</v>
      </c>
      <c r="H1618" s="38">
        <v>67.334990859223396</v>
      </c>
      <c r="I1618" s="37">
        <f>HOUR(DAta!$H1618)*60+MINUTE(DAta!$H1618)</f>
        <v>482</v>
      </c>
      <c r="J1618" s="37">
        <v>3</v>
      </c>
      <c r="K1618" s="37">
        <v>5</v>
      </c>
      <c r="L1618" s="36">
        <v>43621</v>
      </c>
      <c r="M1618" s="37">
        <v>5</v>
      </c>
    </row>
    <row r="1619" spans="1:13">
      <c r="A1619" s="40" t="s">
        <v>1644</v>
      </c>
      <c r="B1619" s="39">
        <v>43622</v>
      </c>
      <c r="C1619" s="40" t="s">
        <v>35</v>
      </c>
      <c r="D1619" s="40" t="s">
        <v>24</v>
      </c>
      <c r="E1619" s="40" t="s">
        <v>14</v>
      </c>
      <c r="F1619" s="40" t="s">
        <v>18</v>
      </c>
      <c r="G1619" s="40">
        <v>105</v>
      </c>
      <c r="H1619" s="41">
        <v>67.376657525889996</v>
      </c>
      <c r="I1619" s="37">
        <f>HOUR(DAta!$H1619)*60+MINUTE(DAta!$H1619)</f>
        <v>542</v>
      </c>
      <c r="J1619" s="40">
        <v>3</v>
      </c>
      <c r="K1619" s="40">
        <v>5</v>
      </c>
      <c r="L1619" s="39">
        <v>43622</v>
      </c>
      <c r="M1619" s="40">
        <v>5</v>
      </c>
    </row>
    <row r="1620" spans="1:13">
      <c r="A1620" s="37" t="s">
        <v>1645</v>
      </c>
      <c r="B1620" s="36">
        <v>43623</v>
      </c>
      <c r="C1620" s="37" t="s">
        <v>12</v>
      </c>
      <c r="D1620" s="37" t="s">
        <v>24</v>
      </c>
      <c r="E1620" s="37" t="s">
        <v>14</v>
      </c>
      <c r="F1620" s="37" t="s">
        <v>14</v>
      </c>
      <c r="G1620" s="37">
        <v>75</v>
      </c>
      <c r="H1620" s="38">
        <v>67.418324192556696</v>
      </c>
      <c r="I1620" s="37">
        <f>HOUR(DAta!$H1620)*60+MINUTE(DAta!$H1620)</f>
        <v>602</v>
      </c>
      <c r="J1620" s="37">
        <v>2</v>
      </c>
      <c r="K1620" s="37">
        <v>5</v>
      </c>
      <c r="L1620" s="36">
        <v>43623</v>
      </c>
      <c r="M1620" s="37">
        <v>5</v>
      </c>
    </row>
    <row r="1621" spans="1:13">
      <c r="A1621" s="40" t="s">
        <v>1646</v>
      </c>
      <c r="B1621" s="39">
        <v>43624</v>
      </c>
      <c r="C1621" s="40" t="s">
        <v>32</v>
      </c>
      <c r="D1621" s="40" t="s">
        <v>13</v>
      </c>
      <c r="E1621" s="40" t="s">
        <v>14</v>
      </c>
      <c r="F1621" s="40" t="s">
        <v>14</v>
      </c>
      <c r="G1621" s="40">
        <v>20</v>
      </c>
      <c r="H1621" s="41">
        <v>67.459990859223396</v>
      </c>
      <c r="I1621" s="37">
        <f>HOUR(DAta!$H1621)*60+MINUTE(DAta!$H1621)</f>
        <v>662</v>
      </c>
      <c r="J1621" s="40">
        <v>3</v>
      </c>
      <c r="K1621" s="40">
        <v>5</v>
      </c>
      <c r="L1621" s="39">
        <v>43624</v>
      </c>
      <c r="M1621" s="40">
        <v>5</v>
      </c>
    </row>
    <row r="1622" spans="1:13">
      <c r="A1622" s="37" t="s">
        <v>1647</v>
      </c>
      <c r="B1622" s="36">
        <v>43625</v>
      </c>
      <c r="C1622" s="37" t="s">
        <v>22</v>
      </c>
      <c r="D1622" s="37" t="s">
        <v>30</v>
      </c>
      <c r="E1622" s="37" t="s">
        <v>14</v>
      </c>
      <c r="F1622" s="37" t="s">
        <v>14</v>
      </c>
      <c r="G1622" s="37">
        <v>88</v>
      </c>
      <c r="H1622" s="38">
        <v>67.501657525889996</v>
      </c>
      <c r="I1622" s="37">
        <f>HOUR(DAta!$H1622)*60+MINUTE(DAta!$H1622)</f>
        <v>722</v>
      </c>
      <c r="J1622" s="37">
        <v>5</v>
      </c>
      <c r="K1622" s="37">
        <v>5</v>
      </c>
      <c r="L1622" s="36">
        <v>43625</v>
      </c>
      <c r="M1622" s="37">
        <v>5</v>
      </c>
    </row>
    <row r="1623" spans="1:13">
      <c r="A1623" s="40" t="s">
        <v>1648</v>
      </c>
      <c r="B1623" s="39">
        <v>43626</v>
      </c>
      <c r="C1623" s="40" t="s">
        <v>20</v>
      </c>
      <c r="D1623" s="40" t="s">
        <v>17</v>
      </c>
      <c r="E1623" s="40" t="s">
        <v>14</v>
      </c>
      <c r="F1623" s="40" t="s">
        <v>14</v>
      </c>
      <c r="G1623" s="40">
        <v>93</v>
      </c>
      <c r="H1623" s="41">
        <v>67.543324192556696</v>
      </c>
      <c r="I1623" s="37">
        <f>HOUR(DAta!$H1623)*60+MINUTE(DAta!$H1623)</f>
        <v>782</v>
      </c>
      <c r="J1623" s="40">
        <v>5</v>
      </c>
      <c r="K1623" s="40">
        <v>5</v>
      </c>
      <c r="L1623" s="39">
        <v>43626</v>
      </c>
      <c r="M1623" s="40">
        <v>5</v>
      </c>
    </row>
    <row r="1624" spans="1:13">
      <c r="A1624" s="37" t="s">
        <v>1649</v>
      </c>
      <c r="B1624" s="36">
        <v>43627</v>
      </c>
      <c r="C1624" s="37" t="s">
        <v>48</v>
      </c>
      <c r="D1624" s="37" t="s">
        <v>17</v>
      </c>
      <c r="E1624" s="37" t="s">
        <v>14</v>
      </c>
      <c r="F1624" s="37" t="s">
        <v>14</v>
      </c>
      <c r="G1624" s="37">
        <v>65</v>
      </c>
      <c r="H1624" s="38">
        <v>67.584990859223396</v>
      </c>
      <c r="I1624" s="37">
        <f>HOUR(DAta!$H1624)*60+MINUTE(DAta!$H1624)</f>
        <v>842</v>
      </c>
      <c r="J1624" s="37">
        <v>3</v>
      </c>
      <c r="K1624" s="37">
        <v>5</v>
      </c>
      <c r="L1624" s="36">
        <v>43627</v>
      </c>
      <c r="M1624" s="37">
        <v>5</v>
      </c>
    </row>
    <row r="1625" spans="1:13">
      <c r="A1625" s="40" t="s">
        <v>1650</v>
      </c>
      <c r="B1625" s="39">
        <v>43628</v>
      </c>
      <c r="C1625" s="40" t="s">
        <v>16</v>
      </c>
      <c r="D1625" s="40" t="s">
        <v>24</v>
      </c>
      <c r="E1625" s="40" t="s">
        <v>18</v>
      </c>
      <c r="F1625" s="40" t="s">
        <v>18</v>
      </c>
      <c r="G1625" s="40" t="s">
        <v>26</v>
      </c>
      <c r="H1625" s="41">
        <v>67.626657525889996</v>
      </c>
      <c r="I1625" s="37">
        <f>HOUR(DAta!$H1625)*60+MINUTE(DAta!$H1625)</f>
        <v>902</v>
      </c>
      <c r="J1625" s="40" t="s">
        <v>26</v>
      </c>
      <c r="K1625" s="40">
        <v>5</v>
      </c>
      <c r="L1625" s="39">
        <v>43628</v>
      </c>
      <c r="M1625" s="40">
        <v>5</v>
      </c>
    </row>
    <row r="1626" spans="1:13">
      <c r="A1626" s="37" t="s">
        <v>1651</v>
      </c>
      <c r="B1626" s="36">
        <v>43629</v>
      </c>
      <c r="C1626" s="37" t="s">
        <v>35</v>
      </c>
      <c r="D1626" s="37" t="s">
        <v>33</v>
      </c>
      <c r="E1626" s="37" t="s">
        <v>18</v>
      </c>
      <c r="F1626" s="37" t="s">
        <v>18</v>
      </c>
      <c r="G1626" s="37" t="s">
        <v>26</v>
      </c>
      <c r="H1626" s="38">
        <v>67.668324192556696</v>
      </c>
      <c r="I1626" s="37">
        <f>HOUR(DAta!$H1626)*60+MINUTE(DAta!$H1626)</f>
        <v>962</v>
      </c>
      <c r="J1626" s="37" t="s">
        <v>26</v>
      </c>
      <c r="K1626" s="37">
        <v>5</v>
      </c>
      <c r="L1626" s="36">
        <v>43629</v>
      </c>
      <c r="M1626" s="37">
        <v>5</v>
      </c>
    </row>
    <row r="1627" spans="1:13">
      <c r="A1627" s="40" t="s">
        <v>1652</v>
      </c>
      <c r="B1627" s="39">
        <v>43630</v>
      </c>
      <c r="C1627" s="40" t="s">
        <v>35</v>
      </c>
      <c r="D1627" s="40" t="s">
        <v>17</v>
      </c>
      <c r="E1627" s="40" t="s">
        <v>18</v>
      </c>
      <c r="F1627" s="40" t="s">
        <v>18</v>
      </c>
      <c r="G1627" s="40" t="s">
        <v>26</v>
      </c>
      <c r="H1627" s="41">
        <v>67.709990859223396</v>
      </c>
      <c r="I1627" s="37">
        <f>HOUR(DAta!$H1627)*60+MINUTE(DAta!$H1627)</f>
        <v>1022</v>
      </c>
      <c r="J1627" s="40" t="s">
        <v>26</v>
      </c>
      <c r="K1627" s="40">
        <v>5</v>
      </c>
      <c r="L1627" s="39">
        <v>43630</v>
      </c>
      <c r="M1627" s="40">
        <v>5</v>
      </c>
    </row>
    <row r="1628" spans="1:13">
      <c r="A1628" s="37" t="s">
        <v>1653</v>
      </c>
      <c r="B1628" s="36">
        <v>43631</v>
      </c>
      <c r="C1628" s="37" t="s">
        <v>22</v>
      </c>
      <c r="D1628" s="37" t="s">
        <v>24</v>
      </c>
      <c r="E1628" s="37" t="s">
        <v>14</v>
      </c>
      <c r="F1628" s="37" t="s">
        <v>18</v>
      </c>
      <c r="G1628" s="37">
        <v>124</v>
      </c>
      <c r="H1628" s="38">
        <v>67.751657525889996</v>
      </c>
      <c r="I1628" s="37">
        <f>HOUR(DAta!$H1628)*60+MINUTE(DAta!$H1628)</f>
        <v>1082</v>
      </c>
      <c r="J1628" s="37">
        <v>5</v>
      </c>
      <c r="K1628" s="37">
        <v>5</v>
      </c>
      <c r="L1628" s="36">
        <v>43631</v>
      </c>
      <c r="M1628" s="37">
        <v>5</v>
      </c>
    </row>
    <row r="1629" spans="1:13">
      <c r="A1629" s="40" t="s">
        <v>1654</v>
      </c>
      <c r="B1629" s="39">
        <v>43632</v>
      </c>
      <c r="C1629" s="40" t="s">
        <v>39</v>
      </c>
      <c r="D1629" s="40" t="s">
        <v>13</v>
      </c>
      <c r="E1629" s="40" t="s">
        <v>14</v>
      </c>
      <c r="F1629" s="40" t="s">
        <v>14</v>
      </c>
      <c r="G1629" s="40">
        <v>44</v>
      </c>
      <c r="H1629" s="41">
        <v>67.793324192556696</v>
      </c>
      <c r="I1629" s="37">
        <f>HOUR(DAta!$H1629)*60+MINUTE(DAta!$H1629)</f>
        <v>1142</v>
      </c>
      <c r="J1629" s="40">
        <v>4</v>
      </c>
      <c r="K1629" s="40">
        <v>5</v>
      </c>
      <c r="L1629" s="39">
        <v>43632</v>
      </c>
      <c r="M1629" s="40">
        <v>5</v>
      </c>
    </row>
    <row r="1630" spans="1:13">
      <c r="A1630" s="37" t="s">
        <v>1655</v>
      </c>
      <c r="B1630" s="36">
        <v>43633</v>
      </c>
      <c r="C1630" s="37" t="s">
        <v>22</v>
      </c>
      <c r="D1630" s="37" t="s">
        <v>30</v>
      </c>
      <c r="E1630" s="37" t="s">
        <v>14</v>
      </c>
      <c r="F1630" s="37" t="s">
        <v>14</v>
      </c>
      <c r="G1630" s="37">
        <v>28</v>
      </c>
      <c r="H1630" s="38">
        <v>67.834990859223396</v>
      </c>
      <c r="I1630" s="37">
        <f>HOUR(DAta!$H1630)*60+MINUTE(DAta!$H1630)</f>
        <v>1202</v>
      </c>
      <c r="J1630" s="37">
        <v>4</v>
      </c>
      <c r="K1630" s="37">
        <v>5</v>
      </c>
      <c r="L1630" s="36">
        <v>43633</v>
      </c>
      <c r="M1630" s="37">
        <v>5</v>
      </c>
    </row>
    <row r="1631" spans="1:13">
      <c r="A1631" s="40" t="s">
        <v>1656</v>
      </c>
      <c r="B1631" s="39">
        <v>43634</v>
      </c>
      <c r="C1631" s="40" t="s">
        <v>12</v>
      </c>
      <c r="D1631" s="40" t="s">
        <v>33</v>
      </c>
      <c r="E1631" s="40" t="s">
        <v>14</v>
      </c>
      <c r="F1631" s="40" t="s">
        <v>18</v>
      </c>
      <c r="G1631" s="40">
        <v>43</v>
      </c>
      <c r="H1631" s="41">
        <v>67.876657525889996</v>
      </c>
      <c r="I1631" s="37">
        <f>HOUR(DAta!$H1631)*60+MINUTE(DAta!$H1631)</f>
        <v>1262</v>
      </c>
      <c r="J1631" s="40">
        <v>4</v>
      </c>
      <c r="K1631" s="40">
        <v>5</v>
      </c>
      <c r="L1631" s="39">
        <v>43634</v>
      </c>
      <c r="M1631" s="40">
        <v>5</v>
      </c>
    </row>
    <row r="1632" spans="1:13">
      <c r="A1632" s="37" t="s">
        <v>1657</v>
      </c>
      <c r="B1632" s="36">
        <v>43635</v>
      </c>
      <c r="C1632" s="37" t="s">
        <v>20</v>
      </c>
      <c r="D1632" s="37" t="s">
        <v>17</v>
      </c>
      <c r="E1632" s="37" t="s">
        <v>18</v>
      </c>
      <c r="F1632" s="37" t="s">
        <v>18</v>
      </c>
      <c r="G1632" s="37" t="s">
        <v>26</v>
      </c>
      <c r="H1632" s="38">
        <v>67.918324192556696</v>
      </c>
      <c r="I1632" s="37">
        <f>HOUR(DAta!$H1632)*60+MINUTE(DAta!$H1632)</f>
        <v>1322</v>
      </c>
      <c r="J1632" s="37" t="s">
        <v>26</v>
      </c>
      <c r="K1632" s="37">
        <v>5</v>
      </c>
      <c r="L1632" s="36">
        <v>43635</v>
      </c>
      <c r="M1632" s="37">
        <v>5</v>
      </c>
    </row>
    <row r="1633" spans="1:13">
      <c r="A1633" s="40" t="s">
        <v>1658</v>
      </c>
      <c r="B1633" s="39">
        <v>43636</v>
      </c>
      <c r="C1633" s="40" t="s">
        <v>20</v>
      </c>
      <c r="D1633" s="40" t="s">
        <v>30</v>
      </c>
      <c r="E1633" s="40" t="s">
        <v>14</v>
      </c>
      <c r="F1633" s="40" t="s">
        <v>14</v>
      </c>
      <c r="G1633" s="40">
        <v>53</v>
      </c>
      <c r="H1633" s="41">
        <v>67.959990859223396</v>
      </c>
      <c r="I1633" s="37">
        <f>HOUR(DAta!$H1633)*60+MINUTE(DAta!$H1633)</f>
        <v>1382</v>
      </c>
      <c r="J1633" s="40">
        <v>4</v>
      </c>
      <c r="K1633" s="40">
        <v>5</v>
      </c>
      <c r="L1633" s="39">
        <v>43636</v>
      </c>
      <c r="M1633" s="40">
        <v>5</v>
      </c>
    </row>
    <row r="1634" spans="1:13">
      <c r="A1634" s="37" t="s">
        <v>1659</v>
      </c>
      <c r="B1634" s="36">
        <v>43637</v>
      </c>
      <c r="C1634" s="37" t="s">
        <v>12</v>
      </c>
      <c r="D1634" s="37" t="s">
        <v>13</v>
      </c>
      <c r="E1634" s="37" t="s">
        <v>14</v>
      </c>
      <c r="F1634" s="37" t="s">
        <v>14</v>
      </c>
      <c r="G1634" s="37">
        <v>84</v>
      </c>
      <c r="H1634" s="38">
        <v>68.001657525889996</v>
      </c>
      <c r="I1634" s="37">
        <f>HOUR(DAta!$H1634)*60+MINUTE(DAta!$H1634)</f>
        <v>2</v>
      </c>
      <c r="J1634" s="37">
        <v>4</v>
      </c>
      <c r="K1634" s="37">
        <v>5</v>
      </c>
      <c r="L1634" s="36">
        <v>43637</v>
      </c>
      <c r="M1634" s="37">
        <v>6</v>
      </c>
    </row>
    <row r="1635" spans="1:13">
      <c r="A1635" s="40" t="s">
        <v>1660</v>
      </c>
      <c r="B1635" s="39">
        <v>43638</v>
      </c>
      <c r="C1635" s="40" t="s">
        <v>16</v>
      </c>
      <c r="D1635" s="40" t="s">
        <v>24</v>
      </c>
      <c r="E1635" s="40" t="s">
        <v>14</v>
      </c>
      <c r="F1635" s="40" t="s">
        <v>14</v>
      </c>
      <c r="G1635" s="40">
        <v>84</v>
      </c>
      <c r="H1635" s="41">
        <v>68.043324192556696</v>
      </c>
      <c r="I1635" s="37">
        <f>HOUR(DAta!$H1635)*60+MINUTE(DAta!$H1635)</f>
        <v>62</v>
      </c>
      <c r="J1635" s="40">
        <v>5</v>
      </c>
      <c r="K1635" s="40">
        <v>5</v>
      </c>
      <c r="L1635" s="39">
        <v>43638</v>
      </c>
      <c r="M1635" s="40">
        <v>6</v>
      </c>
    </row>
    <row r="1636" spans="1:13">
      <c r="A1636" s="37" t="s">
        <v>1661</v>
      </c>
      <c r="B1636" s="36">
        <v>43639</v>
      </c>
      <c r="C1636" s="37" t="s">
        <v>48</v>
      </c>
      <c r="D1636" s="37" t="s">
        <v>30</v>
      </c>
      <c r="E1636" s="37" t="s">
        <v>14</v>
      </c>
      <c r="F1636" s="37" t="s">
        <v>14</v>
      </c>
      <c r="G1636" s="37">
        <v>12</v>
      </c>
      <c r="H1636" s="38">
        <v>68.084990859223396</v>
      </c>
      <c r="I1636" s="37">
        <f>HOUR(DAta!$H1636)*60+MINUTE(DAta!$H1636)</f>
        <v>122</v>
      </c>
      <c r="J1636" s="37">
        <v>5</v>
      </c>
      <c r="K1636" s="37">
        <v>5</v>
      </c>
      <c r="L1636" s="36">
        <v>43639</v>
      </c>
      <c r="M1636" s="37">
        <v>6</v>
      </c>
    </row>
    <row r="1637" spans="1:13">
      <c r="A1637" s="40" t="s">
        <v>1662</v>
      </c>
      <c r="B1637" s="39">
        <v>43640</v>
      </c>
      <c r="C1637" s="40" t="s">
        <v>32</v>
      </c>
      <c r="D1637" s="40" t="s">
        <v>13</v>
      </c>
      <c r="E1637" s="40" t="s">
        <v>14</v>
      </c>
      <c r="F1637" s="40" t="s">
        <v>14</v>
      </c>
      <c r="G1637" s="40">
        <v>85</v>
      </c>
      <c r="H1637" s="41">
        <v>68.126657525889996</v>
      </c>
      <c r="I1637" s="37">
        <f>HOUR(DAta!$H1637)*60+MINUTE(DAta!$H1637)</f>
        <v>182</v>
      </c>
      <c r="J1637" s="40">
        <v>3</v>
      </c>
      <c r="K1637" s="40">
        <v>5</v>
      </c>
      <c r="L1637" s="39">
        <v>43640</v>
      </c>
      <c r="M1637" s="40">
        <v>6</v>
      </c>
    </row>
    <row r="1638" spans="1:13">
      <c r="A1638" s="37" t="s">
        <v>1663</v>
      </c>
      <c r="B1638" s="36">
        <v>43641</v>
      </c>
      <c r="C1638" s="37" t="s">
        <v>12</v>
      </c>
      <c r="D1638" s="37" t="s">
        <v>33</v>
      </c>
      <c r="E1638" s="37" t="s">
        <v>14</v>
      </c>
      <c r="F1638" s="37" t="s">
        <v>14</v>
      </c>
      <c r="G1638" s="37">
        <v>124</v>
      </c>
      <c r="H1638" s="38">
        <v>68.168324192556696</v>
      </c>
      <c r="I1638" s="37">
        <f>HOUR(DAta!$H1638)*60+MINUTE(DAta!$H1638)</f>
        <v>242</v>
      </c>
      <c r="J1638" s="37">
        <v>4</v>
      </c>
      <c r="K1638" s="37">
        <v>5</v>
      </c>
      <c r="L1638" s="36">
        <v>43641</v>
      </c>
      <c r="M1638" s="37">
        <v>6</v>
      </c>
    </row>
    <row r="1639" spans="1:13">
      <c r="A1639" s="40" t="s">
        <v>1664</v>
      </c>
      <c r="B1639" s="39">
        <v>43642</v>
      </c>
      <c r="C1639" s="40" t="s">
        <v>16</v>
      </c>
      <c r="D1639" s="40" t="s">
        <v>24</v>
      </c>
      <c r="E1639" s="40" t="s">
        <v>14</v>
      </c>
      <c r="F1639" s="40" t="s">
        <v>18</v>
      </c>
      <c r="G1639" s="40">
        <v>92</v>
      </c>
      <c r="H1639" s="41">
        <v>68.209990859223396</v>
      </c>
      <c r="I1639" s="37">
        <f>HOUR(DAta!$H1639)*60+MINUTE(DAta!$H1639)</f>
        <v>302</v>
      </c>
      <c r="J1639" s="40">
        <v>5</v>
      </c>
      <c r="K1639" s="40">
        <v>5</v>
      </c>
      <c r="L1639" s="39">
        <v>43642</v>
      </c>
      <c r="M1639" s="40">
        <v>6</v>
      </c>
    </row>
    <row r="1640" spans="1:13">
      <c r="A1640" s="37" t="s">
        <v>1665</v>
      </c>
      <c r="B1640" s="36">
        <v>43643</v>
      </c>
      <c r="C1640" s="37" t="s">
        <v>20</v>
      </c>
      <c r="D1640" s="37" t="s">
        <v>17</v>
      </c>
      <c r="E1640" s="37" t="s">
        <v>14</v>
      </c>
      <c r="F1640" s="37" t="s">
        <v>14</v>
      </c>
      <c r="G1640" s="37">
        <v>116</v>
      </c>
      <c r="H1640" s="38">
        <v>68.251657525889996</v>
      </c>
      <c r="I1640" s="37">
        <f>HOUR(DAta!$H1640)*60+MINUTE(DAta!$H1640)</f>
        <v>362</v>
      </c>
      <c r="J1640" s="37">
        <v>1</v>
      </c>
      <c r="K1640" s="37">
        <v>5</v>
      </c>
      <c r="L1640" s="36">
        <v>43643</v>
      </c>
      <c r="M1640" s="37">
        <v>6</v>
      </c>
    </row>
    <row r="1641" spans="1:13">
      <c r="A1641" s="40" t="s">
        <v>1666</v>
      </c>
      <c r="B1641" s="39">
        <v>43644</v>
      </c>
      <c r="C1641" s="40" t="s">
        <v>35</v>
      </c>
      <c r="D1641" s="40" t="s">
        <v>33</v>
      </c>
      <c r="E1641" s="40" t="s">
        <v>14</v>
      </c>
      <c r="F1641" s="40" t="s">
        <v>14</v>
      </c>
      <c r="G1641" s="40">
        <v>118</v>
      </c>
      <c r="H1641" s="41">
        <v>68.293324192556696</v>
      </c>
      <c r="I1641" s="37">
        <f>HOUR(DAta!$H1641)*60+MINUTE(DAta!$H1641)</f>
        <v>422</v>
      </c>
      <c r="J1641" s="40">
        <v>2</v>
      </c>
      <c r="K1641" s="40">
        <v>5</v>
      </c>
      <c r="L1641" s="39">
        <v>43644</v>
      </c>
      <c r="M1641" s="40">
        <v>6</v>
      </c>
    </row>
    <row r="1642" spans="1:13">
      <c r="A1642" s="37" t="s">
        <v>1667</v>
      </c>
      <c r="B1642" s="36">
        <v>43645</v>
      </c>
      <c r="C1642" s="37" t="s">
        <v>22</v>
      </c>
      <c r="D1642" s="37" t="s">
        <v>17</v>
      </c>
      <c r="E1642" s="37" t="s">
        <v>14</v>
      </c>
      <c r="F1642" s="37" t="s">
        <v>14</v>
      </c>
      <c r="G1642" s="37">
        <v>99</v>
      </c>
      <c r="H1642" s="38">
        <v>68.334990859223396</v>
      </c>
      <c r="I1642" s="37">
        <f>HOUR(DAta!$H1642)*60+MINUTE(DAta!$H1642)</f>
        <v>482</v>
      </c>
      <c r="J1642" s="37">
        <v>2</v>
      </c>
      <c r="K1642" s="37">
        <v>5</v>
      </c>
      <c r="L1642" s="36">
        <v>43645</v>
      </c>
      <c r="M1642" s="37">
        <v>6</v>
      </c>
    </row>
    <row r="1643" spans="1:13">
      <c r="A1643" s="40" t="s">
        <v>1668</v>
      </c>
      <c r="B1643" s="39">
        <v>43646</v>
      </c>
      <c r="C1643" s="40" t="s">
        <v>35</v>
      </c>
      <c r="D1643" s="40" t="s">
        <v>24</v>
      </c>
      <c r="E1643" s="40" t="s">
        <v>14</v>
      </c>
      <c r="F1643" s="40" t="s">
        <v>14</v>
      </c>
      <c r="G1643" s="40">
        <v>77</v>
      </c>
      <c r="H1643" s="41">
        <v>68.376657525889996</v>
      </c>
      <c r="I1643" s="37">
        <f>HOUR(DAta!$H1643)*60+MINUTE(DAta!$H1643)</f>
        <v>542</v>
      </c>
      <c r="J1643" s="40">
        <v>4</v>
      </c>
      <c r="K1643" s="40">
        <v>5</v>
      </c>
      <c r="L1643" s="39">
        <v>43646</v>
      </c>
      <c r="M1643" s="40">
        <v>6</v>
      </c>
    </row>
    <row r="1644" spans="1:13">
      <c r="A1644" s="37" t="s">
        <v>1669</v>
      </c>
      <c r="B1644" s="36">
        <v>43647</v>
      </c>
      <c r="C1644" s="37" t="s">
        <v>32</v>
      </c>
      <c r="D1644" s="37" t="s">
        <v>17</v>
      </c>
      <c r="E1644" s="37" t="s">
        <v>14</v>
      </c>
      <c r="F1644" s="37" t="s">
        <v>14</v>
      </c>
      <c r="G1644" s="37">
        <v>57</v>
      </c>
      <c r="H1644" s="38">
        <v>68.418324192556696</v>
      </c>
      <c r="I1644" s="37">
        <f>HOUR(DAta!$H1644)*60+MINUTE(DAta!$H1644)</f>
        <v>602</v>
      </c>
      <c r="J1644" s="37">
        <v>5</v>
      </c>
      <c r="K1644" s="37">
        <v>5</v>
      </c>
      <c r="L1644" s="36">
        <v>43647</v>
      </c>
      <c r="M1644" s="37">
        <v>6</v>
      </c>
    </row>
    <row r="1645" spans="1:13">
      <c r="A1645" s="40" t="s">
        <v>1670</v>
      </c>
      <c r="B1645" s="39">
        <v>43648</v>
      </c>
      <c r="C1645" s="40" t="s">
        <v>39</v>
      </c>
      <c r="D1645" s="40" t="s">
        <v>33</v>
      </c>
      <c r="E1645" s="40" t="s">
        <v>14</v>
      </c>
      <c r="F1645" s="40" t="s">
        <v>14</v>
      </c>
      <c r="G1645" s="40">
        <v>113</v>
      </c>
      <c r="H1645" s="41">
        <v>68.459990859223396</v>
      </c>
      <c r="I1645" s="37">
        <f>HOUR(DAta!$H1645)*60+MINUTE(DAta!$H1645)</f>
        <v>662</v>
      </c>
      <c r="J1645" s="40">
        <v>3</v>
      </c>
      <c r="K1645" s="40">
        <v>5</v>
      </c>
      <c r="L1645" s="39">
        <v>43648</v>
      </c>
      <c r="M1645" s="40">
        <v>6</v>
      </c>
    </row>
    <row r="1646" spans="1:13">
      <c r="A1646" s="37" t="s">
        <v>1671</v>
      </c>
      <c r="B1646" s="36">
        <v>43649</v>
      </c>
      <c r="C1646" s="37" t="s">
        <v>16</v>
      </c>
      <c r="D1646" s="37" t="s">
        <v>24</v>
      </c>
      <c r="E1646" s="37" t="s">
        <v>14</v>
      </c>
      <c r="F1646" s="37" t="s">
        <v>14</v>
      </c>
      <c r="G1646" s="37">
        <v>22</v>
      </c>
      <c r="H1646" s="38">
        <v>68.501657525889996</v>
      </c>
      <c r="I1646" s="37">
        <f>HOUR(DAta!$H1646)*60+MINUTE(DAta!$H1646)</f>
        <v>722</v>
      </c>
      <c r="J1646" s="37">
        <v>3</v>
      </c>
      <c r="K1646" s="37">
        <v>5</v>
      </c>
      <c r="L1646" s="36">
        <v>43649</v>
      </c>
      <c r="M1646" s="37">
        <v>6</v>
      </c>
    </row>
    <row r="1647" spans="1:13">
      <c r="A1647" s="40" t="s">
        <v>1672</v>
      </c>
      <c r="B1647" s="39">
        <v>43650</v>
      </c>
      <c r="C1647" s="40" t="s">
        <v>12</v>
      </c>
      <c r="D1647" s="40" t="s">
        <v>24</v>
      </c>
      <c r="E1647" s="40" t="s">
        <v>14</v>
      </c>
      <c r="F1647" s="40" t="s">
        <v>14</v>
      </c>
      <c r="G1647" s="40">
        <v>20</v>
      </c>
      <c r="H1647" s="41">
        <v>68.543324192556696</v>
      </c>
      <c r="I1647" s="37">
        <f>HOUR(DAta!$H1647)*60+MINUTE(DAta!$H1647)</f>
        <v>782</v>
      </c>
      <c r="J1647" s="40">
        <v>4</v>
      </c>
      <c r="K1647" s="40">
        <v>5</v>
      </c>
      <c r="L1647" s="39">
        <v>43650</v>
      </c>
      <c r="M1647" s="40">
        <v>6</v>
      </c>
    </row>
    <row r="1648" spans="1:13">
      <c r="A1648" s="37" t="s">
        <v>1673</v>
      </c>
      <c r="B1648" s="36">
        <v>43651</v>
      </c>
      <c r="C1648" s="37" t="s">
        <v>48</v>
      </c>
      <c r="D1648" s="37" t="s">
        <v>33</v>
      </c>
      <c r="E1648" s="37" t="s">
        <v>18</v>
      </c>
      <c r="F1648" s="37" t="s">
        <v>18</v>
      </c>
      <c r="G1648" s="37" t="s">
        <v>26</v>
      </c>
      <c r="H1648" s="38">
        <v>68.584990859223396</v>
      </c>
      <c r="I1648" s="37">
        <f>HOUR(DAta!$H1648)*60+MINUTE(DAta!$H1648)</f>
        <v>842</v>
      </c>
      <c r="J1648" s="37" t="s">
        <v>26</v>
      </c>
      <c r="K1648" s="37">
        <v>5</v>
      </c>
      <c r="L1648" s="36">
        <v>43651</v>
      </c>
      <c r="M1648" s="37">
        <v>6</v>
      </c>
    </row>
    <row r="1649" spans="1:13">
      <c r="A1649" s="40" t="s">
        <v>1674</v>
      </c>
      <c r="B1649" s="39">
        <v>43652</v>
      </c>
      <c r="C1649" s="40" t="s">
        <v>32</v>
      </c>
      <c r="D1649" s="40" t="s">
        <v>17</v>
      </c>
      <c r="E1649" s="40" t="s">
        <v>14</v>
      </c>
      <c r="F1649" s="40" t="s">
        <v>14</v>
      </c>
      <c r="G1649" s="40">
        <v>23</v>
      </c>
      <c r="H1649" s="41">
        <v>68.626657525889996</v>
      </c>
      <c r="I1649" s="37">
        <f>HOUR(DAta!$H1649)*60+MINUTE(DAta!$H1649)</f>
        <v>902</v>
      </c>
      <c r="J1649" s="40">
        <v>5</v>
      </c>
      <c r="K1649" s="40">
        <v>5</v>
      </c>
      <c r="L1649" s="39">
        <v>43652</v>
      </c>
      <c r="M1649" s="40">
        <v>6</v>
      </c>
    </row>
    <row r="1650" spans="1:13">
      <c r="A1650" s="37" t="s">
        <v>1675</v>
      </c>
      <c r="B1650" s="36">
        <v>43653</v>
      </c>
      <c r="C1650" s="37" t="s">
        <v>32</v>
      </c>
      <c r="D1650" s="37" t="s">
        <v>13</v>
      </c>
      <c r="E1650" s="37" t="s">
        <v>14</v>
      </c>
      <c r="F1650" s="37" t="s">
        <v>14</v>
      </c>
      <c r="G1650" s="37">
        <v>79</v>
      </c>
      <c r="H1650" s="38">
        <v>68.668324192556696</v>
      </c>
      <c r="I1650" s="37">
        <f>HOUR(DAta!$H1650)*60+MINUTE(DAta!$H1650)</f>
        <v>962</v>
      </c>
      <c r="J1650" s="37">
        <v>4</v>
      </c>
      <c r="K1650" s="37">
        <v>5</v>
      </c>
      <c r="L1650" s="36">
        <v>43653</v>
      </c>
      <c r="M1650" s="37">
        <v>6</v>
      </c>
    </row>
    <row r="1651" spans="1:13">
      <c r="A1651" s="40" t="s">
        <v>1676</v>
      </c>
      <c r="B1651" s="39">
        <v>43654</v>
      </c>
      <c r="C1651" s="40" t="s">
        <v>20</v>
      </c>
      <c r="D1651" s="40" t="s">
        <v>13</v>
      </c>
      <c r="E1651" s="40" t="s">
        <v>14</v>
      </c>
      <c r="F1651" s="40" t="s">
        <v>18</v>
      </c>
      <c r="G1651" s="40">
        <v>94</v>
      </c>
      <c r="H1651" s="41">
        <v>68.709990859223396</v>
      </c>
      <c r="I1651" s="37">
        <f>HOUR(DAta!$H1651)*60+MINUTE(DAta!$H1651)</f>
        <v>1022</v>
      </c>
      <c r="J1651" s="40">
        <v>5</v>
      </c>
      <c r="K1651" s="40">
        <v>5</v>
      </c>
      <c r="L1651" s="39">
        <v>43654</v>
      </c>
      <c r="M1651" s="40">
        <v>6</v>
      </c>
    </row>
    <row r="1652" spans="1:13">
      <c r="A1652" s="37" t="s">
        <v>1677</v>
      </c>
      <c r="B1652" s="36">
        <v>43655</v>
      </c>
      <c r="C1652" s="37" t="s">
        <v>32</v>
      </c>
      <c r="D1652" s="37" t="s">
        <v>17</v>
      </c>
      <c r="E1652" s="37" t="s">
        <v>14</v>
      </c>
      <c r="F1652" s="37" t="s">
        <v>14</v>
      </c>
      <c r="G1652" s="37">
        <v>118</v>
      </c>
      <c r="H1652" s="38">
        <v>68.751657525889996</v>
      </c>
      <c r="I1652" s="37">
        <f>HOUR(DAta!$H1652)*60+MINUTE(DAta!$H1652)</f>
        <v>1082</v>
      </c>
      <c r="J1652" s="37">
        <v>4</v>
      </c>
      <c r="K1652" s="37">
        <v>5</v>
      </c>
      <c r="L1652" s="36">
        <v>43655</v>
      </c>
      <c r="M1652" s="37">
        <v>6</v>
      </c>
    </row>
    <row r="1653" spans="1:13">
      <c r="A1653" s="40" t="s">
        <v>1678</v>
      </c>
      <c r="B1653" s="39">
        <v>43656</v>
      </c>
      <c r="C1653" s="40" t="s">
        <v>39</v>
      </c>
      <c r="D1653" s="40" t="s">
        <v>30</v>
      </c>
      <c r="E1653" s="40" t="s">
        <v>14</v>
      </c>
      <c r="F1653" s="40" t="s">
        <v>18</v>
      </c>
      <c r="G1653" s="40">
        <v>68</v>
      </c>
      <c r="H1653" s="41">
        <v>68.793324192556696</v>
      </c>
      <c r="I1653" s="37">
        <f>HOUR(DAta!$H1653)*60+MINUTE(DAta!$H1653)</f>
        <v>1142</v>
      </c>
      <c r="J1653" s="40">
        <v>2</v>
      </c>
      <c r="K1653" s="40">
        <v>5</v>
      </c>
      <c r="L1653" s="39">
        <v>43656</v>
      </c>
      <c r="M1653" s="40">
        <v>6</v>
      </c>
    </row>
    <row r="1654" spans="1:13">
      <c r="A1654" s="37" t="s">
        <v>1679</v>
      </c>
      <c r="B1654" s="36">
        <v>43657</v>
      </c>
      <c r="C1654" s="37" t="s">
        <v>12</v>
      </c>
      <c r="D1654" s="37" t="s">
        <v>33</v>
      </c>
      <c r="E1654" s="37" t="s">
        <v>14</v>
      </c>
      <c r="F1654" s="37" t="s">
        <v>14</v>
      </c>
      <c r="G1654" s="37">
        <v>53</v>
      </c>
      <c r="H1654" s="38">
        <v>68.834990859223396</v>
      </c>
      <c r="I1654" s="37">
        <f>HOUR(DAta!$H1654)*60+MINUTE(DAta!$H1654)</f>
        <v>1202</v>
      </c>
      <c r="J1654" s="37">
        <v>3</v>
      </c>
      <c r="K1654" s="37">
        <v>5</v>
      </c>
      <c r="L1654" s="36">
        <v>43657</v>
      </c>
      <c r="M1654" s="37">
        <v>6</v>
      </c>
    </row>
    <row r="1655" spans="1:13">
      <c r="A1655" s="40" t="s">
        <v>1680</v>
      </c>
      <c r="B1655" s="39">
        <v>43658</v>
      </c>
      <c r="C1655" s="40" t="s">
        <v>20</v>
      </c>
      <c r="D1655" s="40" t="s">
        <v>30</v>
      </c>
      <c r="E1655" s="40" t="s">
        <v>14</v>
      </c>
      <c r="F1655" s="40" t="s">
        <v>14</v>
      </c>
      <c r="G1655" s="40">
        <v>52</v>
      </c>
      <c r="H1655" s="41">
        <v>68.876657525889996</v>
      </c>
      <c r="I1655" s="37">
        <f>HOUR(DAta!$H1655)*60+MINUTE(DAta!$H1655)</f>
        <v>1262</v>
      </c>
      <c r="J1655" s="40">
        <v>3</v>
      </c>
      <c r="K1655" s="40">
        <v>5</v>
      </c>
      <c r="L1655" s="39">
        <v>43658</v>
      </c>
      <c r="M1655" s="40">
        <v>6</v>
      </c>
    </row>
    <row r="1656" spans="1:13">
      <c r="A1656" s="37" t="s">
        <v>1681</v>
      </c>
      <c r="B1656" s="36">
        <v>43659</v>
      </c>
      <c r="C1656" s="37" t="s">
        <v>48</v>
      </c>
      <c r="D1656" s="37" t="s">
        <v>24</v>
      </c>
      <c r="E1656" s="37" t="s">
        <v>14</v>
      </c>
      <c r="F1656" s="37" t="s">
        <v>14</v>
      </c>
      <c r="G1656" s="37">
        <v>13</v>
      </c>
      <c r="H1656" s="38">
        <v>68.918324192556696</v>
      </c>
      <c r="I1656" s="37">
        <f>HOUR(DAta!$H1656)*60+MINUTE(DAta!$H1656)</f>
        <v>1322</v>
      </c>
      <c r="J1656" s="37">
        <v>3</v>
      </c>
      <c r="K1656" s="37">
        <v>5</v>
      </c>
      <c r="L1656" s="36">
        <v>43659</v>
      </c>
      <c r="M1656" s="37">
        <v>6</v>
      </c>
    </row>
    <row r="1657" spans="1:13">
      <c r="A1657" s="40" t="s">
        <v>1682</v>
      </c>
      <c r="B1657" s="39">
        <v>43660</v>
      </c>
      <c r="C1657" s="40" t="s">
        <v>12</v>
      </c>
      <c r="D1657" s="40" t="s">
        <v>13</v>
      </c>
      <c r="E1657" s="40" t="s">
        <v>14</v>
      </c>
      <c r="F1657" s="40" t="s">
        <v>14</v>
      </c>
      <c r="G1657" s="40">
        <v>78</v>
      </c>
      <c r="H1657" s="41">
        <v>68.959990859223396</v>
      </c>
      <c r="I1657" s="37">
        <f>HOUR(DAta!$H1657)*60+MINUTE(DAta!$H1657)</f>
        <v>1382</v>
      </c>
      <c r="J1657" s="40">
        <v>5</v>
      </c>
      <c r="K1657" s="40">
        <v>5</v>
      </c>
      <c r="L1657" s="39">
        <v>43660</v>
      </c>
      <c r="M1657" s="40">
        <v>6</v>
      </c>
    </row>
    <row r="1658" spans="1:13">
      <c r="A1658" s="37" t="s">
        <v>1683</v>
      </c>
      <c r="B1658" s="36">
        <v>43661</v>
      </c>
      <c r="C1658" s="37" t="s">
        <v>48</v>
      </c>
      <c r="D1658" s="37" t="s">
        <v>13</v>
      </c>
      <c r="E1658" s="37" t="s">
        <v>14</v>
      </c>
      <c r="F1658" s="37" t="s">
        <v>14</v>
      </c>
      <c r="G1658" s="37">
        <v>32</v>
      </c>
      <c r="H1658" s="38">
        <v>69.001657525889996</v>
      </c>
      <c r="I1658" s="37">
        <f>HOUR(DAta!$H1658)*60+MINUTE(DAta!$H1658)</f>
        <v>2</v>
      </c>
      <c r="J1658" s="37">
        <v>4</v>
      </c>
      <c r="K1658" s="37">
        <v>5</v>
      </c>
      <c r="L1658" s="36">
        <v>43661</v>
      </c>
      <c r="M1658" s="37">
        <v>6</v>
      </c>
    </row>
    <row r="1659" spans="1:13">
      <c r="A1659" s="40" t="s">
        <v>1684</v>
      </c>
      <c r="B1659" s="39">
        <v>43662</v>
      </c>
      <c r="C1659" s="40" t="s">
        <v>39</v>
      </c>
      <c r="D1659" s="40" t="s">
        <v>13</v>
      </c>
      <c r="E1659" s="40" t="s">
        <v>18</v>
      </c>
      <c r="F1659" s="40" t="s">
        <v>18</v>
      </c>
      <c r="G1659" s="40" t="s">
        <v>26</v>
      </c>
      <c r="H1659" s="41">
        <v>69.043324192556696</v>
      </c>
      <c r="I1659" s="37">
        <f>HOUR(DAta!$H1659)*60+MINUTE(DAta!$H1659)</f>
        <v>62</v>
      </c>
      <c r="J1659" s="40" t="s">
        <v>26</v>
      </c>
      <c r="K1659" s="40">
        <v>5</v>
      </c>
      <c r="L1659" s="39">
        <v>43662</v>
      </c>
      <c r="M1659" s="40">
        <v>6</v>
      </c>
    </row>
    <row r="1660" spans="1:13">
      <c r="A1660" s="37" t="s">
        <v>1685</v>
      </c>
      <c r="B1660" s="36">
        <v>43663</v>
      </c>
      <c r="C1660" s="37" t="s">
        <v>39</v>
      </c>
      <c r="D1660" s="37" t="s">
        <v>30</v>
      </c>
      <c r="E1660" s="37" t="s">
        <v>14</v>
      </c>
      <c r="F1660" s="37" t="s">
        <v>14</v>
      </c>
      <c r="G1660" s="37">
        <v>13</v>
      </c>
      <c r="H1660" s="38">
        <v>69.084990859223396</v>
      </c>
      <c r="I1660" s="37">
        <f>HOUR(DAta!$H1660)*60+MINUTE(DAta!$H1660)</f>
        <v>122</v>
      </c>
      <c r="J1660" s="37">
        <v>4</v>
      </c>
      <c r="K1660" s="37">
        <v>5</v>
      </c>
      <c r="L1660" s="36">
        <v>43663</v>
      </c>
      <c r="M1660" s="37">
        <v>6</v>
      </c>
    </row>
    <row r="1661" spans="1:13">
      <c r="A1661" s="40" t="s">
        <v>1686</v>
      </c>
      <c r="B1661" s="39">
        <v>43664</v>
      </c>
      <c r="C1661" s="40" t="s">
        <v>22</v>
      </c>
      <c r="D1661" s="40" t="s">
        <v>33</v>
      </c>
      <c r="E1661" s="40" t="s">
        <v>14</v>
      </c>
      <c r="F1661" s="40" t="s">
        <v>18</v>
      </c>
      <c r="G1661" s="40">
        <v>91</v>
      </c>
      <c r="H1661" s="41">
        <v>69.126657525889996</v>
      </c>
      <c r="I1661" s="37">
        <f>HOUR(DAta!$H1661)*60+MINUTE(DAta!$H1661)</f>
        <v>182</v>
      </c>
      <c r="J1661" s="40">
        <v>3</v>
      </c>
      <c r="K1661" s="40">
        <v>5</v>
      </c>
      <c r="L1661" s="39">
        <v>43664</v>
      </c>
      <c r="M1661" s="40">
        <v>6</v>
      </c>
    </row>
    <row r="1662" spans="1:13">
      <c r="A1662" s="37" t="s">
        <v>1687</v>
      </c>
      <c r="B1662" s="36">
        <v>43665</v>
      </c>
      <c r="C1662" s="37" t="s">
        <v>32</v>
      </c>
      <c r="D1662" s="37" t="s">
        <v>30</v>
      </c>
      <c r="E1662" s="37" t="s">
        <v>14</v>
      </c>
      <c r="F1662" s="37" t="s">
        <v>14</v>
      </c>
      <c r="G1662" s="37">
        <v>41</v>
      </c>
      <c r="H1662" s="38">
        <v>69.168324192556696</v>
      </c>
      <c r="I1662" s="37">
        <f>HOUR(DAta!$H1662)*60+MINUTE(DAta!$H1662)</f>
        <v>242</v>
      </c>
      <c r="J1662" s="37">
        <v>3</v>
      </c>
      <c r="K1662" s="37">
        <v>5</v>
      </c>
      <c r="L1662" s="36">
        <v>43665</v>
      </c>
      <c r="M1662" s="37">
        <v>6</v>
      </c>
    </row>
    <row r="1663" spans="1:13">
      <c r="A1663" s="40" t="s">
        <v>1688</v>
      </c>
      <c r="B1663" s="39">
        <v>43666</v>
      </c>
      <c r="C1663" s="40" t="s">
        <v>16</v>
      </c>
      <c r="D1663" s="40" t="s">
        <v>33</v>
      </c>
      <c r="E1663" s="40" t="s">
        <v>14</v>
      </c>
      <c r="F1663" s="40" t="s">
        <v>14</v>
      </c>
      <c r="G1663" s="40">
        <v>69</v>
      </c>
      <c r="H1663" s="41">
        <v>69.209990859223396</v>
      </c>
      <c r="I1663" s="37">
        <f>HOUR(DAta!$H1663)*60+MINUTE(DAta!$H1663)</f>
        <v>302</v>
      </c>
      <c r="J1663" s="40">
        <v>2</v>
      </c>
      <c r="K1663" s="40">
        <v>5</v>
      </c>
      <c r="L1663" s="39">
        <v>43666</v>
      </c>
      <c r="M1663" s="40">
        <v>6</v>
      </c>
    </row>
    <row r="1664" spans="1:13">
      <c r="A1664" s="37" t="s">
        <v>1689</v>
      </c>
      <c r="B1664" s="36">
        <v>43667</v>
      </c>
      <c r="C1664" s="37" t="s">
        <v>20</v>
      </c>
      <c r="D1664" s="37" t="s">
        <v>24</v>
      </c>
      <c r="E1664" s="37" t="s">
        <v>14</v>
      </c>
      <c r="F1664" s="37" t="s">
        <v>14</v>
      </c>
      <c r="G1664" s="37">
        <v>116</v>
      </c>
      <c r="H1664" s="38">
        <v>69.251657525889996</v>
      </c>
      <c r="I1664" s="37">
        <f>HOUR(DAta!$H1664)*60+MINUTE(DAta!$H1664)</f>
        <v>362</v>
      </c>
      <c r="J1664" s="37">
        <v>4</v>
      </c>
      <c r="K1664" s="37">
        <v>5</v>
      </c>
      <c r="L1664" s="36">
        <v>43667</v>
      </c>
      <c r="M1664" s="37">
        <v>6</v>
      </c>
    </row>
    <row r="1665" spans="1:13">
      <c r="A1665" s="40" t="s">
        <v>1690</v>
      </c>
      <c r="B1665" s="39">
        <v>43668</v>
      </c>
      <c r="C1665" s="40" t="s">
        <v>16</v>
      </c>
      <c r="D1665" s="40" t="s">
        <v>24</v>
      </c>
      <c r="E1665" s="40" t="s">
        <v>14</v>
      </c>
      <c r="F1665" s="40" t="s">
        <v>18</v>
      </c>
      <c r="G1665" s="40">
        <v>98</v>
      </c>
      <c r="H1665" s="41">
        <v>69.293324192556696</v>
      </c>
      <c r="I1665" s="37">
        <f>HOUR(DAta!$H1665)*60+MINUTE(DAta!$H1665)</f>
        <v>422</v>
      </c>
      <c r="J1665" s="40">
        <v>5</v>
      </c>
      <c r="K1665" s="40">
        <v>5</v>
      </c>
      <c r="L1665" s="39">
        <v>43668</v>
      </c>
      <c r="M1665" s="40">
        <v>6</v>
      </c>
    </row>
    <row r="1666" spans="1:13">
      <c r="A1666" s="37" t="s">
        <v>1691</v>
      </c>
      <c r="B1666" s="36">
        <v>43669</v>
      </c>
      <c r="C1666" s="37" t="s">
        <v>48</v>
      </c>
      <c r="D1666" s="37" t="s">
        <v>24</v>
      </c>
      <c r="E1666" s="37" t="s">
        <v>14</v>
      </c>
      <c r="F1666" s="37" t="s">
        <v>14</v>
      </c>
      <c r="G1666" s="37">
        <v>16</v>
      </c>
      <c r="H1666" s="38">
        <v>69.334990859223396</v>
      </c>
      <c r="I1666" s="37">
        <f>HOUR(DAta!$H1666)*60+MINUTE(DAta!$H1666)</f>
        <v>482</v>
      </c>
      <c r="J1666" s="37">
        <v>1</v>
      </c>
      <c r="K1666" s="37">
        <v>5</v>
      </c>
      <c r="L1666" s="36">
        <v>43669</v>
      </c>
      <c r="M1666" s="37">
        <v>6</v>
      </c>
    </row>
    <row r="1667" spans="1:13">
      <c r="A1667" s="40" t="s">
        <v>1692</v>
      </c>
      <c r="B1667" s="39">
        <v>43670</v>
      </c>
      <c r="C1667" s="40" t="s">
        <v>39</v>
      </c>
      <c r="D1667" s="40" t="s">
        <v>17</v>
      </c>
      <c r="E1667" s="40" t="s">
        <v>14</v>
      </c>
      <c r="F1667" s="40" t="s">
        <v>14</v>
      </c>
      <c r="G1667" s="40">
        <v>43</v>
      </c>
      <c r="H1667" s="41">
        <v>69.376657525889996</v>
      </c>
      <c r="I1667" s="37">
        <f>HOUR(DAta!$H1667)*60+MINUTE(DAta!$H1667)</f>
        <v>542</v>
      </c>
      <c r="J1667" s="40">
        <v>1</v>
      </c>
      <c r="K1667" s="40">
        <v>5</v>
      </c>
      <c r="L1667" s="39">
        <v>43670</v>
      </c>
      <c r="M1667" s="40">
        <v>6</v>
      </c>
    </row>
    <row r="1668" spans="1:13">
      <c r="A1668" s="37" t="s">
        <v>1693</v>
      </c>
      <c r="B1668" s="36">
        <v>43671</v>
      </c>
      <c r="C1668" s="37" t="s">
        <v>48</v>
      </c>
      <c r="D1668" s="37" t="s">
        <v>33</v>
      </c>
      <c r="E1668" s="37" t="s">
        <v>14</v>
      </c>
      <c r="F1668" s="37" t="s">
        <v>14</v>
      </c>
      <c r="G1668" s="37">
        <v>17</v>
      </c>
      <c r="H1668" s="38">
        <v>69.418324192556696</v>
      </c>
      <c r="I1668" s="37">
        <f>HOUR(DAta!$H1668)*60+MINUTE(DAta!$H1668)</f>
        <v>602</v>
      </c>
      <c r="J1668" s="37">
        <v>5</v>
      </c>
      <c r="K1668" s="37">
        <v>5</v>
      </c>
      <c r="L1668" s="36">
        <v>43671</v>
      </c>
      <c r="M1668" s="37">
        <v>6</v>
      </c>
    </row>
    <row r="1669" spans="1:13">
      <c r="A1669" s="40" t="s">
        <v>1694</v>
      </c>
      <c r="B1669" s="39">
        <v>43672</v>
      </c>
      <c r="C1669" s="40" t="s">
        <v>16</v>
      </c>
      <c r="D1669" s="40" t="s">
        <v>17</v>
      </c>
      <c r="E1669" s="40" t="s">
        <v>14</v>
      </c>
      <c r="F1669" s="40" t="s">
        <v>14</v>
      </c>
      <c r="G1669" s="40">
        <v>27</v>
      </c>
      <c r="H1669" s="41">
        <v>69.459990859223396</v>
      </c>
      <c r="I1669" s="37">
        <f>HOUR(DAta!$H1669)*60+MINUTE(DAta!$H1669)</f>
        <v>662</v>
      </c>
      <c r="J1669" s="40">
        <v>5</v>
      </c>
      <c r="K1669" s="40">
        <v>5</v>
      </c>
      <c r="L1669" s="39">
        <v>43672</v>
      </c>
      <c r="M1669" s="40">
        <v>6</v>
      </c>
    </row>
    <row r="1670" spans="1:13">
      <c r="A1670" s="37" t="s">
        <v>1695</v>
      </c>
      <c r="B1670" s="36">
        <v>43673</v>
      </c>
      <c r="C1670" s="37" t="s">
        <v>16</v>
      </c>
      <c r="D1670" s="37" t="s">
        <v>30</v>
      </c>
      <c r="E1670" s="37" t="s">
        <v>14</v>
      </c>
      <c r="F1670" s="37" t="s">
        <v>14</v>
      </c>
      <c r="G1670" s="37">
        <v>88</v>
      </c>
      <c r="H1670" s="38">
        <v>69.501657525889996</v>
      </c>
      <c r="I1670" s="37">
        <f>HOUR(DAta!$H1670)*60+MINUTE(DAta!$H1670)</f>
        <v>722</v>
      </c>
      <c r="J1670" s="37">
        <v>5</v>
      </c>
      <c r="K1670" s="37">
        <v>5</v>
      </c>
      <c r="L1670" s="36">
        <v>43673</v>
      </c>
      <c r="M1670" s="37">
        <v>6</v>
      </c>
    </row>
    <row r="1671" spans="1:13">
      <c r="A1671" s="40" t="s">
        <v>1696</v>
      </c>
      <c r="B1671" s="39">
        <v>43674</v>
      </c>
      <c r="C1671" s="40" t="s">
        <v>48</v>
      </c>
      <c r="D1671" s="40" t="s">
        <v>17</v>
      </c>
      <c r="E1671" s="40" t="s">
        <v>14</v>
      </c>
      <c r="F1671" s="40" t="s">
        <v>18</v>
      </c>
      <c r="G1671" s="40">
        <v>45</v>
      </c>
      <c r="H1671" s="41">
        <v>69.543324192556696</v>
      </c>
      <c r="I1671" s="37">
        <f>HOUR(DAta!$H1671)*60+MINUTE(DAta!$H1671)</f>
        <v>782</v>
      </c>
      <c r="J1671" s="40">
        <v>4</v>
      </c>
      <c r="K1671" s="40">
        <v>5</v>
      </c>
      <c r="L1671" s="39">
        <v>43674</v>
      </c>
      <c r="M1671" s="40">
        <v>6</v>
      </c>
    </row>
    <row r="1672" spans="1:13">
      <c r="A1672" s="37" t="s">
        <v>1697</v>
      </c>
      <c r="B1672" s="36">
        <v>43675</v>
      </c>
      <c r="C1672" s="37" t="s">
        <v>35</v>
      </c>
      <c r="D1672" s="37" t="s">
        <v>17</v>
      </c>
      <c r="E1672" s="37" t="s">
        <v>14</v>
      </c>
      <c r="F1672" s="37" t="s">
        <v>18</v>
      </c>
      <c r="G1672" s="37">
        <v>19</v>
      </c>
      <c r="H1672" s="38">
        <v>69.584990859223396</v>
      </c>
      <c r="I1672" s="37">
        <f>HOUR(DAta!$H1672)*60+MINUTE(DAta!$H1672)</f>
        <v>842</v>
      </c>
      <c r="J1672" s="37">
        <v>4</v>
      </c>
      <c r="K1672" s="37">
        <v>5</v>
      </c>
      <c r="L1672" s="36">
        <v>43675</v>
      </c>
      <c r="M1672" s="37">
        <v>6</v>
      </c>
    </row>
    <row r="1673" spans="1:13">
      <c r="A1673" s="40" t="s">
        <v>1698</v>
      </c>
      <c r="B1673" s="39">
        <v>43676</v>
      </c>
      <c r="C1673" s="40" t="s">
        <v>35</v>
      </c>
      <c r="D1673" s="40" t="s">
        <v>24</v>
      </c>
      <c r="E1673" s="40" t="s">
        <v>18</v>
      </c>
      <c r="F1673" s="40" t="s">
        <v>18</v>
      </c>
      <c r="G1673" s="40" t="s">
        <v>26</v>
      </c>
      <c r="H1673" s="41">
        <v>69.626657525889996</v>
      </c>
      <c r="I1673" s="37">
        <f>HOUR(DAta!$H1673)*60+MINUTE(DAta!$H1673)</f>
        <v>902</v>
      </c>
      <c r="J1673" s="40" t="s">
        <v>26</v>
      </c>
      <c r="K1673" s="40">
        <v>5</v>
      </c>
      <c r="L1673" s="39">
        <v>43676</v>
      </c>
      <c r="M1673" s="40">
        <v>6</v>
      </c>
    </row>
    <row r="1674" spans="1:13">
      <c r="A1674" s="37" t="s">
        <v>1699</v>
      </c>
      <c r="B1674" s="36">
        <v>43677</v>
      </c>
      <c r="C1674" s="37" t="s">
        <v>20</v>
      </c>
      <c r="D1674" s="37" t="s">
        <v>13</v>
      </c>
      <c r="E1674" s="37" t="s">
        <v>14</v>
      </c>
      <c r="F1674" s="37" t="s">
        <v>14</v>
      </c>
      <c r="G1674" s="37">
        <v>85</v>
      </c>
      <c r="H1674" s="38">
        <v>69.668324192556696</v>
      </c>
      <c r="I1674" s="37">
        <f>HOUR(DAta!$H1674)*60+MINUTE(DAta!$H1674)</f>
        <v>962</v>
      </c>
      <c r="J1674" s="37">
        <v>4</v>
      </c>
      <c r="K1674" s="37">
        <v>5</v>
      </c>
      <c r="L1674" s="36">
        <v>43677</v>
      </c>
      <c r="M1674" s="37">
        <v>6</v>
      </c>
    </row>
    <row r="1675" spans="1:13">
      <c r="A1675" s="40" t="s">
        <v>1700</v>
      </c>
      <c r="B1675" s="39">
        <v>43678</v>
      </c>
      <c r="C1675" s="40" t="s">
        <v>20</v>
      </c>
      <c r="D1675" s="40" t="s">
        <v>24</v>
      </c>
      <c r="E1675" s="40" t="s">
        <v>18</v>
      </c>
      <c r="F1675" s="40" t="s">
        <v>18</v>
      </c>
      <c r="G1675" s="40" t="s">
        <v>26</v>
      </c>
      <c r="H1675" s="41">
        <v>69.709990859223396</v>
      </c>
      <c r="I1675" s="37">
        <f>HOUR(DAta!$H1675)*60+MINUTE(DAta!$H1675)</f>
        <v>1022</v>
      </c>
      <c r="J1675" s="40" t="s">
        <v>26</v>
      </c>
      <c r="K1675" s="40">
        <v>5</v>
      </c>
      <c r="L1675" s="39">
        <v>43678</v>
      </c>
      <c r="M1675" s="40">
        <v>6</v>
      </c>
    </row>
    <row r="1676" spans="1:13">
      <c r="A1676" s="37" t="s">
        <v>1701</v>
      </c>
      <c r="B1676" s="36">
        <v>43679</v>
      </c>
      <c r="C1676" s="37" t="s">
        <v>20</v>
      </c>
      <c r="D1676" s="37" t="s">
        <v>24</v>
      </c>
      <c r="E1676" s="37" t="s">
        <v>14</v>
      </c>
      <c r="F1676" s="37" t="s">
        <v>18</v>
      </c>
      <c r="G1676" s="37">
        <v>122</v>
      </c>
      <c r="H1676" s="38">
        <v>69.751657525889996</v>
      </c>
      <c r="I1676" s="37">
        <f>HOUR(DAta!$H1676)*60+MINUTE(DAta!$H1676)</f>
        <v>1082</v>
      </c>
      <c r="J1676" s="37">
        <v>3</v>
      </c>
      <c r="K1676" s="37">
        <v>5</v>
      </c>
      <c r="L1676" s="36">
        <v>43679</v>
      </c>
      <c r="M1676" s="37">
        <v>6</v>
      </c>
    </row>
    <row r="1677" spans="1:13">
      <c r="A1677" s="40" t="s">
        <v>1702</v>
      </c>
      <c r="B1677" s="39">
        <v>43680</v>
      </c>
      <c r="C1677" s="40" t="s">
        <v>16</v>
      </c>
      <c r="D1677" s="40" t="s">
        <v>17</v>
      </c>
      <c r="E1677" s="40" t="s">
        <v>14</v>
      </c>
      <c r="F1677" s="40" t="s">
        <v>14</v>
      </c>
      <c r="G1677" s="40">
        <v>78</v>
      </c>
      <c r="H1677" s="41">
        <v>69.793324192556696</v>
      </c>
      <c r="I1677" s="37">
        <f>HOUR(DAta!$H1677)*60+MINUTE(DAta!$H1677)</f>
        <v>1142</v>
      </c>
      <c r="J1677" s="40">
        <v>2</v>
      </c>
      <c r="K1677" s="40">
        <v>5</v>
      </c>
      <c r="L1677" s="39">
        <v>43680</v>
      </c>
      <c r="M1677" s="40">
        <v>6</v>
      </c>
    </row>
    <row r="1678" spans="1:13">
      <c r="A1678" s="37" t="s">
        <v>1703</v>
      </c>
      <c r="B1678" s="36">
        <v>43681</v>
      </c>
      <c r="C1678" s="37" t="s">
        <v>35</v>
      </c>
      <c r="D1678" s="37" t="s">
        <v>24</v>
      </c>
      <c r="E1678" s="37" t="s">
        <v>14</v>
      </c>
      <c r="F1678" s="37" t="s">
        <v>18</v>
      </c>
      <c r="G1678" s="37">
        <v>68</v>
      </c>
      <c r="H1678" s="38">
        <v>69.834990859223396</v>
      </c>
      <c r="I1678" s="37">
        <f>HOUR(DAta!$H1678)*60+MINUTE(DAta!$H1678)</f>
        <v>1202</v>
      </c>
      <c r="J1678" s="37">
        <v>2</v>
      </c>
      <c r="K1678" s="37">
        <v>5</v>
      </c>
      <c r="L1678" s="36">
        <v>43681</v>
      </c>
      <c r="M1678" s="37">
        <v>6</v>
      </c>
    </row>
    <row r="1679" spans="1:13">
      <c r="A1679" s="40" t="s">
        <v>1704</v>
      </c>
      <c r="B1679" s="39">
        <v>43682</v>
      </c>
      <c r="C1679" s="40" t="s">
        <v>22</v>
      </c>
      <c r="D1679" s="40" t="s">
        <v>33</v>
      </c>
      <c r="E1679" s="40" t="s">
        <v>14</v>
      </c>
      <c r="F1679" s="40" t="s">
        <v>14</v>
      </c>
      <c r="G1679" s="40">
        <v>33</v>
      </c>
      <c r="H1679" s="41">
        <v>69.876657525889996</v>
      </c>
      <c r="I1679" s="37">
        <f>HOUR(DAta!$H1679)*60+MINUTE(DAta!$H1679)</f>
        <v>1262</v>
      </c>
      <c r="J1679" s="40">
        <v>3</v>
      </c>
      <c r="K1679" s="40">
        <v>5</v>
      </c>
      <c r="L1679" s="39">
        <v>43682</v>
      </c>
      <c r="M1679" s="40">
        <v>6</v>
      </c>
    </row>
    <row r="1680" spans="1:13">
      <c r="A1680" s="37" t="s">
        <v>1705</v>
      </c>
      <c r="B1680" s="36">
        <v>43683</v>
      </c>
      <c r="C1680" s="37" t="s">
        <v>16</v>
      </c>
      <c r="D1680" s="37" t="s">
        <v>24</v>
      </c>
      <c r="E1680" s="37" t="s">
        <v>14</v>
      </c>
      <c r="F1680" s="37" t="s">
        <v>14</v>
      </c>
      <c r="G1680" s="37">
        <v>19</v>
      </c>
      <c r="H1680" s="38">
        <v>69.918324192556696</v>
      </c>
      <c r="I1680" s="37">
        <f>HOUR(DAta!$H1680)*60+MINUTE(DAta!$H1680)</f>
        <v>1322</v>
      </c>
      <c r="J1680" s="37">
        <v>1</v>
      </c>
      <c r="K1680" s="37">
        <v>5</v>
      </c>
      <c r="L1680" s="36">
        <v>43683</v>
      </c>
      <c r="M1680" s="37">
        <v>6</v>
      </c>
    </row>
    <row r="1681" spans="1:13">
      <c r="A1681" s="40" t="s">
        <v>1706</v>
      </c>
      <c r="B1681" s="39">
        <v>43684</v>
      </c>
      <c r="C1681" s="40" t="s">
        <v>39</v>
      </c>
      <c r="D1681" s="40" t="s">
        <v>13</v>
      </c>
      <c r="E1681" s="40" t="s">
        <v>14</v>
      </c>
      <c r="F1681" s="40" t="s">
        <v>14</v>
      </c>
      <c r="G1681" s="40">
        <v>97</v>
      </c>
      <c r="H1681" s="41">
        <v>69.959990859223396</v>
      </c>
      <c r="I1681" s="37">
        <f>HOUR(DAta!$H1681)*60+MINUTE(DAta!$H1681)</f>
        <v>1382</v>
      </c>
      <c r="J1681" s="40">
        <v>5</v>
      </c>
      <c r="K1681" s="40">
        <v>5</v>
      </c>
      <c r="L1681" s="39">
        <v>43684</v>
      </c>
      <c r="M1681" s="40">
        <v>6</v>
      </c>
    </row>
    <row r="1682" spans="1:13">
      <c r="A1682" s="37" t="s">
        <v>1707</v>
      </c>
      <c r="B1682" s="36">
        <v>43685</v>
      </c>
      <c r="C1682" s="37" t="s">
        <v>35</v>
      </c>
      <c r="D1682" s="37" t="s">
        <v>24</v>
      </c>
      <c r="E1682" s="37" t="s">
        <v>14</v>
      </c>
      <c r="F1682" s="37" t="s">
        <v>14</v>
      </c>
      <c r="G1682" s="37">
        <v>33</v>
      </c>
      <c r="H1682" s="38">
        <v>70.001657525889996</v>
      </c>
      <c r="I1682" s="37">
        <f>HOUR(DAta!$H1682)*60+MINUTE(DAta!$H1682)</f>
        <v>2</v>
      </c>
      <c r="J1682" s="37">
        <v>2</v>
      </c>
      <c r="K1682" s="37">
        <v>5</v>
      </c>
      <c r="L1682" s="36">
        <v>43685</v>
      </c>
      <c r="M1682" s="37">
        <v>6</v>
      </c>
    </row>
    <row r="1683" spans="1:13">
      <c r="A1683" s="40" t="s">
        <v>1708</v>
      </c>
      <c r="B1683" s="39">
        <v>43686</v>
      </c>
      <c r="C1683" s="40" t="s">
        <v>39</v>
      </c>
      <c r="D1683" s="40" t="s">
        <v>30</v>
      </c>
      <c r="E1683" s="40" t="s">
        <v>14</v>
      </c>
      <c r="F1683" s="40" t="s">
        <v>14</v>
      </c>
      <c r="G1683" s="40">
        <v>124</v>
      </c>
      <c r="H1683" s="41">
        <v>70.043324192556696</v>
      </c>
      <c r="I1683" s="37">
        <f>HOUR(DAta!$H1683)*60+MINUTE(DAta!$H1683)</f>
        <v>62</v>
      </c>
      <c r="J1683" s="40">
        <v>5</v>
      </c>
      <c r="K1683" s="40">
        <v>5</v>
      </c>
      <c r="L1683" s="39">
        <v>43686</v>
      </c>
      <c r="M1683" s="40">
        <v>6</v>
      </c>
    </row>
    <row r="1684" spans="1:13">
      <c r="A1684" s="37" t="s">
        <v>1709</v>
      </c>
      <c r="B1684" s="36">
        <v>43687</v>
      </c>
      <c r="C1684" s="37" t="s">
        <v>20</v>
      </c>
      <c r="D1684" s="37" t="s">
        <v>30</v>
      </c>
      <c r="E1684" s="37" t="s">
        <v>14</v>
      </c>
      <c r="F1684" s="37" t="s">
        <v>14</v>
      </c>
      <c r="G1684" s="37">
        <v>78</v>
      </c>
      <c r="H1684" s="38">
        <v>70.084990859223396</v>
      </c>
      <c r="I1684" s="37">
        <f>HOUR(DAta!$H1684)*60+MINUTE(DAta!$H1684)</f>
        <v>122</v>
      </c>
      <c r="J1684" s="37">
        <v>1</v>
      </c>
      <c r="K1684" s="37">
        <v>5</v>
      </c>
      <c r="L1684" s="36">
        <v>43687</v>
      </c>
      <c r="M1684" s="37">
        <v>6</v>
      </c>
    </row>
    <row r="1685" spans="1:13">
      <c r="A1685" s="40" t="s">
        <v>1710</v>
      </c>
      <c r="B1685" s="39">
        <v>43688</v>
      </c>
      <c r="C1685" s="40" t="s">
        <v>12</v>
      </c>
      <c r="D1685" s="40" t="s">
        <v>24</v>
      </c>
      <c r="E1685" s="40" t="s">
        <v>18</v>
      </c>
      <c r="F1685" s="40" t="s">
        <v>18</v>
      </c>
      <c r="G1685" s="40" t="s">
        <v>26</v>
      </c>
      <c r="H1685" s="41">
        <v>70.126657525889996</v>
      </c>
      <c r="I1685" s="37">
        <f>HOUR(DAta!$H1685)*60+MINUTE(DAta!$H1685)</f>
        <v>182</v>
      </c>
      <c r="J1685" s="40" t="s">
        <v>26</v>
      </c>
      <c r="K1685" s="40">
        <v>5</v>
      </c>
      <c r="L1685" s="39">
        <v>43688</v>
      </c>
      <c r="M1685" s="40">
        <v>6</v>
      </c>
    </row>
    <row r="1686" spans="1:13">
      <c r="A1686" s="37" t="s">
        <v>1711</v>
      </c>
      <c r="B1686" s="36">
        <v>43689</v>
      </c>
      <c r="C1686" s="37" t="s">
        <v>48</v>
      </c>
      <c r="D1686" s="37" t="s">
        <v>17</v>
      </c>
      <c r="E1686" s="37" t="s">
        <v>14</v>
      </c>
      <c r="F1686" s="37" t="s">
        <v>14</v>
      </c>
      <c r="G1686" s="37">
        <v>111</v>
      </c>
      <c r="H1686" s="38">
        <v>70.168324192556696</v>
      </c>
      <c r="I1686" s="37">
        <f>HOUR(DAta!$H1686)*60+MINUTE(DAta!$H1686)</f>
        <v>242</v>
      </c>
      <c r="J1686" s="37">
        <v>5</v>
      </c>
      <c r="K1686" s="37">
        <v>5</v>
      </c>
      <c r="L1686" s="36">
        <v>43689</v>
      </c>
      <c r="M1686" s="37">
        <v>6</v>
      </c>
    </row>
    <row r="1687" spans="1:13">
      <c r="A1687" s="40" t="s">
        <v>1712</v>
      </c>
      <c r="B1687" s="39">
        <v>43690</v>
      </c>
      <c r="C1687" s="40" t="s">
        <v>12</v>
      </c>
      <c r="D1687" s="40" t="s">
        <v>13</v>
      </c>
      <c r="E1687" s="40" t="s">
        <v>14</v>
      </c>
      <c r="F1687" s="40" t="s">
        <v>14</v>
      </c>
      <c r="G1687" s="40">
        <v>27</v>
      </c>
      <c r="H1687" s="41">
        <v>70.209990859223396</v>
      </c>
      <c r="I1687" s="37">
        <f>HOUR(DAta!$H1687)*60+MINUTE(DAta!$H1687)</f>
        <v>302</v>
      </c>
      <c r="J1687" s="40">
        <v>5</v>
      </c>
      <c r="K1687" s="40">
        <v>5</v>
      </c>
      <c r="L1687" s="39">
        <v>43690</v>
      </c>
      <c r="M1687" s="40">
        <v>6</v>
      </c>
    </row>
    <row r="1688" spans="1:13">
      <c r="A1688" s="37" t="s">
        <v>1713</v>
      </c>
      <c r="B1688" s="36">
        <v>43691</v>
      </c>
      <c r="C1688" s="37" t="s">
        <v>48</v>
      </c>
      <c r="D1688" s="37" t="s">
        <v>17</v>
      </c>
      <c r="E1688" s="37" t="s">
        <v>14</v>
      </c>
      <c r="F1688" s="37" t="s">
        <v>14</v>
      </c>
      <c r="G1688" s="37">
        <v>18</v>
      </c>
      <c r="H1688" s="38">
        <v>70.251657525889996</v>
      </c>
      <c r="I1688" s="37">
        <f>HOUR(DAta!$H1688)*60+MINUTE(DAta!$H1688)</f>
        <v>362</v>
      </c>
      <c r="J1688" s="37">
        <v>3</v>
      </c>
      <c r="K1688" s="37">
        <v>5</v>
      </c>
      <c r="L1688" s="36">
        <v>43691</v>
      </c>
      <c r="M1688" s="37">
        <v>6</v>
      </c>
    </row>
    <row r="1689" spans="1:13">
      <c r="A1689" s="40" t="s">
        <v>1714</v>
      </c>
      <c r="B1689" s="39">
        <v>43692</v>
      </c>
      <c r="C1689" s="40" t="s">
        <v>22</v>
      </c>
      <c r="D1689" s="40" t="s">
        <v>33</v>
      </c>
      <c r="E1689" s="40" t="s">
        <v>14</v>
      </c>
      <c r="F1689" s="40" t="s">
        <v>14</v>
      </c>
      <c r="G1689" s="40">
        <v>31</v>
      </c>
      <c r="H1689" s="41">
        <v>70.293324192556696</v>
      </c>
      <c r="I1689" s="37">
        <f>HOUR(DAta!$H1689)*60+MINUTE(DAta!$H1689)</f>
        <v>422</v>
      </c>
      <c r="J1689" s="40">
        <v>4</v>
      </c>
      <c r="K1689" s="40">
        <v>5</v>
      </c>
      <c r="L1689" s="39">
        <v>43692</v>
      </c>
      <c r="M1689" s="40">
        <v>6</v>
      </c>
    </row>
    <row r="1690" spans="1:13">
      <c r="A1690" s="37" t="s">
        <v>1715</v>
      </c>
      <c r="B1690" s="36">
        <v>43693</v>
      </c>
      <c r="C1690" s="37" t="s">
        <v>20</v>
      </c>
      <c r="D1690" s="37" t="s">
        <v>30</v>
      </c>
      <c r="E1690" s="37" t="s">
        <v>14</v>
      </c>
      <c r="F1690" s="37" t="s">
        <v>18</v>
      </c>
      <c r="G1690" s="37">
        <v>65</v>
      </c>
      <c r="H1690" s="38">
        <v>70.334990859223396</v>
      </c>
      <c r="I1690" s="37">
        <f>HOUR(DAta!$H1690)*60+MINUTE(DAta!$H1690)</f>
        <v>482</v>
      </c>
      <c r="J1690" s="37">
        <v>4</v>
      </c>
      <c r="K1690" s="37">
        <v>5</v>
      </c>
      <c r="L1690" s="36">
        <v>43693</v>
      </c>
      <c r="M1690" s="37">
        <v>6</v>
      </c>
    </row>
    <row r="1691" spans="1:13">
      <c r="A1691" s="40" t="s">
        <v>1716</v>
      </c>
      <c r="B1691" s="39">
        <v>43694</v>
      </c>
      <c r="C1691" s="40" t="s">
        <v>16</v>
      </c>
      <c r="D1691" s="40" t="s">
        <v>30</v>
      </c>
      <c r="E1691" s="40" t="s">
        <v>18</v>
      </c>
      <c r="F1691" s="40" t="s">
        <v>18</v>
      </c>
      <c r="G1691" s="40" t="s">
        <v>26</v>
      </c>
      <c r="H1691" s="41">
        <v>70.376657525889996</v>
      </c>
      <c r="I1691" s="37">
        <f>HOUR(DAta!$H1691)*60+MINUTE(DAta!$H1691)</f>
        <v>542</v>
      </c>
      <c r="J1691" s="40" t="s">
        <v>26</v>
      </c>
      <c r="K1691" s="40">
        <v>5</v>
      </c>
      <c r="L1691" s="39">
        <v>43694</v>
      </c>
      <c r="M1691" s="40">
        <v>6</v>
      </c>
    </row>
    <row r="1692" spans="1:13">
      <c r="A1692" s="37" t="s">
        <v>1717</v>
      </c>
      <c r="B1692" s="36">
        <v>43695</v>
      </c>
      <c r="C1692" s="37" t="s">
        <v>16</v>
      </c>
      <c r="D1692" s="37" t="s">
        <v>17</v>
      </c>
      <c r="E1692" s="37" t="s">
        <v>14</v>
      </c>
      <c r="F1692" s="37" t="s">
        <v>14</v>
      </c>
      <c r="G1692" s="37">
        <v>91</v>
      </c>
      <c r="H1692" s="38">
        <v>70.418324192556696</v>
      </c>
      <c r="I1692" s="37">
        <f>HOUR(DAta!$H1692)*60+MINUTE(DAta!$H1692)</f>
        <v>602</v>
      </c>
      <c r="J1692" s="37">
        <v>3</v>
      </c>
      <c r="K1692" s="37">
        <v>5</v>
      </c>
      <c r="L1692" s="36">
        <v>43695</v>
      </c>
      <c r="M1692" s="37">
        <v>6</v>
      </c>
    </row>
    <row r="1693" spans="1:13">
      <c r="A1693" s="40" t="s">
        <v>1718</v>
      </c>
      <c r="B1693" s="39">
        <v>43696</v>
      </c>
      <c r="C1693" s="40" t="s">
        <v>20</v>
      </c>
      <c r="D1693" s="40" t="s">
        <v>17</v>
      </c>
      <c r="E1693" s="40" t="s">
        <v>14</v>
      </c>
      <c r="F1693" s="40" t="s">
        <v>14</v>
      </c>
      <c r="G1693" s="40">
        <v>71</v>
      </c>
      <c r="H1693" s="41">
        <v>70.459990859223396</v>
      </c>
      <c r="I1693" s="37">
        <f>HOUR(DAta!$H1693)*60+MINUTE(DAta!$H1693)</f>
        <v>662</v>
      </c>
      <c r="J1693" s="40">
        <v>2</v>
      </c>
      <c r="K1693" s="40">
        <v>5</v>
      </c>
      <c r="L1693" s="39">
        <v>43696</v>
      </c>
      <c r="M1693" s="40">
        <v>6</v>
      </c>
    </row>
    <row r="1694" spans="1:13">
      <c r="A1694" s="37" t="s">
        <v>1719</v>
      </c>
      <c r="B1694" s="36">
        <v>43697</v>
      </c>
      <c r="C1694" s="37" t="s">
        <v>22</v>
      </c>
      <c r="D1694" s="37" t="s">
        <v>13</v>
      </c>
      <c r="E1694" s="37" t="s">
        <v>18</v>
      </c>
      <c r="F1694" s="37" t="s">
        <v>18</v>
      </c>
      <c r="G1694" s="37" t="s">
        <v>26</v>
      </c>
      <c r="H1694" s="38">
        <v>70.501657525889996</v>
      </c>
      <c r="I1694" s="37">
        <f>HOUR(DAta!$H1694)*60+MINUTE(DAta!$H1694)</f>
        <v>722</v>
      </c>
      <c r="J1694" s="37" t="s">
        <v>26</v>
      </c>
      <c r="K1694" s="37">
        <v>5</v>
      </c>
      <c r="L1694" s="36">
        <v>43697</v>
      </c>
      <c r="M1694" s="37">
        <v>6</v>
      </c>
    </row>
    <row r="1695" spans="1:13">
      <c r="A1695" s="40" t="s">
        <v>1720</v>
      </c>
      <c r="B1695" s="39">
        <v>43698</v>
      </c>
      <c r="C1695" s="40" t="s">
        <v>20</v>
      </c>
      <c r="D1695" s="40" t="s">
        <v>13</v>
      </c>
      <c r="E1695" s="40" t="s">
        <v>14</v>
      </c>
      <c r="F1695" s="40" t="s">
        <v>14</v>
      </c>
      <c r="G1695" s="40">
        <v>78</v>
      </c>
      <c r="H1695" s="41">
        <v>70.543324192556696</v>
      </c>
      <c r="I1695" s="37">
        <f>HOUR(DAta!$H1695)*60+MINUTE(DAta!$H1695)</f>
        <v>782</v>
      </c>
      <c r="J1695" s="40">
        <v>3</v>
      </c>
      <c r="K1695" s="40">
        <v>5</v>
      </c>
      <c r="L1695" s="39">
        <v>43698</v>
      </c>
      <c r="M1695" s="40">
        <v>6</v>
      </c>
    </row>
    <row r="1696" spans="1:13">
      <c r="A1696" s="37" t="s">
        <v>1721</v>
      </c>
      <c r="B1696" s="36">
        <v>43699</v>
      </c>
      <c r="C1696" s="37" t="s">
        <v>32</v>
      </c>
      <c r="D1696" s="37" t="s">
        <v>17</v>
      </c>
      <c r="E1696" s="37" t="s">
        <v>18</v>
      </c>
      <c r="F1696" s="37" t="s">
        <v>18</v>
      </c>
      <c r="G1696" s="37" t="s">
        <v>26</v>
      </c>
      <c r="H1696" s="38">
        <v>70.584990859223396</v>
      </c>
      <c r="I1696" s="37">
        <f>HOUR(DAta!$H1696)*60+MINUTE(DAta!$H1696)</f>
        <v>842</v>
      </c>
      <c r="J1696" s="37" t="s">
        <v>26</v>
      </c>
      <c r="K1696" s="37">
        <v>5</v>
      </c>
      <c r="L1696" s="36">
        <v>43699</v>
      </c>
      <c r="M1696" s="37">
        <v>6</v>
      </c>
    </row>
    <row r="1697" spans="1:13">
      <c r="A1697" s="40" t="s">
        <v>1722</v>
      </c>
      <c r="B1697" s="39">
        <v>43700</v>
      </c>
      <c r="C1697" s="40" t="s">
        <v>32</v>
      </c>
      <c r="D1697" s="40" t="s">
        <v>13</v>
      </c>
      <c r="E1697" s="40" t="s">
        <v>18</v>
      </c>
      <c r="F1697" s="40" t="s">
        <v>18</v>
      </c>
      <c r="G1697" s="40" t="s">
        <v>26</v>
      </c>
      <c r="H1697" s="41">
        <v>70.626657525889996</v>
      </c>
      <c r="I1697" s="37">
        <f>HOUR(DAta!$H1697)*60+MINUTE(DAta!$H1697)</f>
        <v>902</v>
      </c>
      <c r="J1697" s="40" t="s">
        <v>26</v>
      </c>
      <c r="K1697" s="40">
        <v>5</v>
      </c>
      <c r="L1697" s="39">
        <v>43700</v>
      </c>
      <c r="M1697" s="40">
        <v>6</v>
      </c>
    </row>
    <row r="1698" spans="1:13">
      <c r="A1698" s="37" t="s">
        <v>1723</v>
      </c>
      <c r="B1698" s="36">
        <v>43701</v>
      </c>
      <c r="C1698" s="37" t="s">
        <v>48</v>
      </c>
      <c r="D1698" s="37" t="s">
        <v>17</v>
      </c>
      <c r="E1698" s="37" t="s">
        <v>18</v>
      </c>
      <c r="F1698" s="37" t="s">
        <v>18</v>
      </c>
      <c r="G1698" s="37" t="s">
        <v>26</v>
      </c>
      <c r="H1698" s="38">
        <v>70.668324192556696</v>
      </c>
      <c r="I1698" s="37">
        <f>HOUR(DAta!$H1698)*60+MINUTE(DAta!$H1698)</f>
        <v>962</v>
      </c>
      <c r="J1698" s="37" t="s">
        <v>26</v>
      </c>
      <c r="K1698" s="37">
        <v>5</v>
      </c>
      <c r="L1698" s="36">
        <v>43701</v>
      </c>
      <c r="M1698" s="37">
        <v>6</v>
      </c>
    </row>
    <row r="1699" spans="1:13">
      <c r="A1699" s="40" t="s">
        <v>1724</v>
      </c>
      <c r="B1699" s="39">
        <v>43702</v>
      </c>
      <c r="C1699" s="40" t="s">
        <v>32</v>
      </c>
      <c r="D1699" s="40" t="s">
        <v>30</v>
      </c>
      <c r="E1699" s="40" t="s">
        <v>14</v>
      </c>
      <c r="F1699" s="40" t="s">
        <v>14</v>
      </c>
      <c r="G1699" s="40">
        <v>107</v>
      </c>
      <c r="H1699" s="41">
        <v>70.709990859223396</v>
      </c>
      <c r="I1699" s="37">
        <f>HOUR(DAta!$H1699)*60+MINUTE(DAta!$H1699)</f>
        <v>1022</v>
      </c>
      <c r="J1699" s="40">
        <v>3</v>
      </c>
      <c r="K1699" s="40">
        <v>5</v>
      </c>
      <c r="L1699" s="39">
        <v>43702</v>
      </c>
      <c r="M1699" s="40">
        <v>6</v>
      </c>
    </row>
    <row r="1700" spans="1:13">
      <c r="A1700" s="37" t="s">
        <v>1725</v>
      </c>
      <c r="B1700" s="36">
        <v>43703</v>
      </c>
      <c r="C1700" s="37" t="s">
        <v>48</v>
      </c>
      <c r="D1700" s="37" t="s">
        <v>33</v>
      </c>
      <c r="E1700" s="37" t="s">
        <v>14</v>
      </c>
      <c r="F1700" s="37" t="s">
        <v>14</v>
      </c>
      <c r="G1700" s="37">
        <v>17</v>
      </c>
      <c r="H1700" s="38">
        <v>70.751657525889996</v>
      </c>
      <c r="I1700" s="37">
        <f>HOUR(DAta!$H1700)*60+MINUTE(DAta!$H1700)</f>
        <v>1082</v>
      </c>
      <c r="J1700" s="37">
        <v>3</v>
      </c>
      <c r="K1700" s="37">
        <v>5</v>
      </c>
      <c r="L1700" s="36">
        <v>43703</v>
      </c>
      <c r="M1700" s="37">
        <v>6</v>
      </c>
    </row>
    <row r="1701" spans="1:13">
      <c r="A1701" s="40" t="s">
        <v>1726</v>
      </c>
      <c r="B1701" s="39">
        <v>43704</v>
      </c>
      <c r="C1701" s="40" t="s">
        <v>16</v>
      </c>
      <c r="D1701" s="40" t="s">
        <v>13</v>
      </c>
      <c r="E1701" s="40" t="s">
        <v>14</v>
      </c>
      <c r="F1701" s="40" t="s">
        <v>14</v>
      </c>
      <c r="G1701" s="40">
        <v>53</v>
      </c>
      <c r="H1701" s="41">
        <v>70.793324192556696</v>
      </c>
      <c r="I1701" s="37">
        <f>HOUR(DAta!$H1701)*60+MINUTE(DAta!$H1701)</f>
        <v>1142</v>
      </c>
      <c r="J1701" s="40">
        <v>1</v>
      </c>
      <c r="K1701" s="40">
        <v>5</v>
      </c>
      <c r="L1701" s="39">
        <v>43704</v>
      </c>
      <c r="M1701" s="40">
        <v>6</v>
      </c>
    </row>
    <row r="1702" spans="1:13">
      <c r="A1702" s="37" t="s">
        <v>1727</v>
      </c>
      <c r="B1702" s="36">
        <v>43705</v>
      </c>
      <c r="C1702" s="37" t="s">
        <v>12</v>
      </c>
      <c r="D1702" s="37" t="s">
        <v>17</v>
      </c>
      <c r="E1702" s="37" t="s">
        <v>14</v>
      </c>
      <c r="F1702" s="37" t="s">
        <v>14</v>
      </c>
      <c r="G1702" s="37">
        <v>49</v>
      </c>
      <c r="H1702" s="38">
        <v>70.834990859223396</v>
      </c>
      <c r="I1702" s="37">
        <f>HOUR(DAta!$H1702)*60+MINUTE(DAta!$H1702)</f>
        <v>1202</v>
      </c>
      <c r="J1702" s="37">
        <v>5</v>
      </c>
      <c r="K1702" s="37">
        <v>5</v>
      </c>
      <c r="L1702" s="36">
        <v>43705</v>
      </c>
      <c r="M1702" s="37">
        <v>6</v>
      </c>
    </row>
    <row r="1703" spans="1:13">
      <c r="A1703" s="40" t="s">
        <v>1728</v>
      </c>
      <c r="B1703" s="39">
        <v>43706</v>
      </c>
      <c r="C1703" s="40" t="s">
        <v>22</v>
      </c>
      <c r="D1703" s="40" t="s">
        <v>33</v>
      </c>
      <c r="E1703" s="40" t="s">
        <v>14</v>
      </c>
      <c r="F1703" s="40" t="s">
        <v>14</v>
      </c>
      <c r="G1703" s="40">
        <v>33</v>
      </c>
      <c r="H1703" s="41">
        <v>70.876657525889996</v>
      </c>
      <c r="I1703" s="37">
        <f>HOUR(DAta!$H1703)*60+MINUTE(DAta!$H1703)</f>
        <v>1262</v>
      </c>
      <c r="J1703" s="40">
        <v>5</v>
      </c>
      <c r="K1703" s="40">
        <v>5</v>
      </c>
      <c r="L1703" s="39">
        <v>43706</v>
      </c>
      <c r="M1703" s="40">
        <v>6</v>
      </c>
    </row>
    <row r="1704" spans="1:13">
      <c r="A1704" s="37" t="s">
        <v>1729</v>
      </c>
      <c r="B1704" s="36">
        <v>43707</v>
      </c>
      <c r="C1704" s="37" t="s">
        <v>12</v>
      </c>
      <c r="D1704" s="37" t="s">
        <v>33</v>
      </c>
      <c r="E1704" s="37" t="s">
        <v>14</v>
      </c>
      <c r="F1704" s="37" t="s">
        <v>14</v>
      </c>
      <c r="G1704" s="37">
        <v>103</v>
      </c>
      <c r="H1704" s="38">
        <v>70.918324192556696</v>
      </c>
      <c r="I1704" s="37">
        <f>HOUR(DAta!$H1704)*60+MINUTE(DAta!$H1704)</f>
        <v>1322</v>
      </c>
      <c r="J1704" s="37">
        <v>2</v>
      </c>
      <c r="K1704" s="37">
        <v>5</v>
      </c>
      <c r="L1704" s="36">
        <v>43707</v>
      </c>
      <c r="M1704" s="37">
        <v>6</v>
      </c>
    </row>
    <row r="1705" spans="1:13">
      <c r="A1705" s="40" t="s">
        <v>1730</v>
      </c>
      <c r="B1705" s="39">
        <v>43708</v>
      </c>
      <c r="C1705" s="40" t="s">
        <v>22</v>
      </c>
      <c r="D1705" s="40" t="s">
        <v>24</v>
      </c>
      <c r="E1705" s="40" t="s">
        <v>14</v>
      </c>
      <c r="F1705" s="40" t="s">
        <v>14</v>
      </c>
      <c r="G1705" s="40">
        <v>114</v>
      </c>
      <c r="H1705" s="41">
        <v>70.959990859223396</v>
      </c>
      <c r="I1705" s="37">
        <f>HOUR(DAta!$H1705)*60+MINUTE(DAta!$H1705)</f>
        <v>1382</v>
      </c>
      <c r="J1705" s="40">
        <v>3</v>
      </c>
      <c r="K1705" s="40">
        <v>5</v>
      </c>
      <c r="L1705" s="39">
        <v>43708</v>
      </c>
      <c r="M1705" s="40">
        <v>6</v>
      </c>
    </row>
    <row r="1706" spans="1:13">
      <c r="A1706" s="37" t="s">
        <v>1731</v>
      </c>
      <c r="B1706" s="36">
        <v>43709</v>
      </c>
      <c r="C1706" s="37" t="s">
        <v>20</v>
      </c>
      <c r="D1706" s="37" t="s">
        <v>13</v>
      </c>
      <c r="E1706" s="37" t="s">
        <v>18</v>
      </c>
      <c r="F1706" s="37" t="s">
        <v>18</v>
      </c>
      <c r="G1706" s="37" t="s">
        <v>26</v>
      </c>
      <c r="H1706" s="38">
        <v>71.001657525889996</v>
      </c>
      <c r="I1706" s="37">
        <f>HOUR(DAta!$H1706)*60+MINUTE(DAta!$H1706)</f>
        <v>2</v>
      </c>
      <c r="J1706" s="37" t="s">
        <v>26</v>
      </c>
      <c r="K1706" s="37">
        <v>5</v>
      </c>
      <c r="L1706" s="36">
        <v>43709</v>
      </c>
      <c r="M1706" s="37">
        <v>6</v>
      </c>
    </row>
    <row r="1707" spans="1:13">
      <c r="A1707" s="40" t="s">
        <v>1732</v>
      </c>
      <c r="B1707" s="39">
        <v>43710</v>
      </c>
      <c r="C1707" s="40" t="s">
        <v>32</v>
      </c>
      <c r="D1707" s="40" t="s">
        <v>30</v>
      </c>
      <c r="E1707" s="40" t="s">
        <v>18</v>
      </c>
      <c r="F1707" s="40" t="s">
        <v>18</v>
      </c>
      <c r="G1707" s="40" t="s">
        <v>26</v>
      </c>
      <c r="H1707" s="41">
        <v>71.043324192556696</v>
      </c>
      <c r="I1707" s="37">
        <f>HOUR(DAta!$H1707)*60+MINUTE(DAta!$H1707)</f>
        <v>62</v>
      </c>
      <c r="J1707" s="40" t="s">
        <v>26</v>
      </c>
      <c r="K1707" s="40">
        <v>5</v>
      </c>
      <c r="L1707" s="39">
        <v>43710</v>
      </c>
      <c r="M1707" s="40">
        <v>6</v>
      </c>
    </row>
    <row r="1708" spans="1:13">
      <c r="A1708" s="37" t="s">
        <v>1733</v>
      </c>
      <c r="B1708" s="36">
        <v>43711</v>
      </c>
      <c r="C1708" s="37" t="s">
        <v>39</v>
      </c>
      <c r="D1708" s="37" t="s">
        <v>24</v>
      </c>
      <c r="E1708" s="37" t="s">
        <v>18</v>
      </c>
      <c r="F1708" s="37" t="s">
        <v>18</v>
      </c>
      <c r="G1708" s="37" t="s">
        <v>26</v>
      </c>
      <c r="H1708" s="38">
        <v>71.084990859223396</v>
      </c>
      <c r="I1708" s="37">
        <f>HOUR(DAta!$H1708)*60+MINUTE(DAta!$H1708)</f>
        <v>122</v>
      </c>
      <c r="J1708" s="37" t="s">
        <v>26</v>
      </c>
      <c r="K1708" s="37">
        <v>5</v>
      </c>
      <c r="L1708" s="36">
        <v>43711</v>
      </c>
      <c r="M1708" s="37">
        <v>6</v>
      </c>
    </row>
    <row r="1709" spans="1:13">
      <c r="A1709" s="40" t="s">
        <v>1734</v>
      </c>
      <c r="B1709" s="39">
        <v>43712</v>
      </c>
      <c r="C1709" s="40" t="s">
        <v>48</v>
      </c>
      <c r="D1709" s="40" t="s">
        <v>33</v>
      </c>
      <c r="E1709" s="40" t="s">
        <v>14</v>
      </c>
      <c r="F1709" s="40" t="s">
        <v>14</v>
      </c>
      <c r="G1709" s="40">
        <v>38</v>
      </c>
      <c r="H1709" s="41">
        <v>71.126657525889996</v>
      </c>
      <c r="I1709" s="37">
        <f>HOUR(DAta!$H1709)*60+MINUTE(DAta!$H1709)</f>
        <v>182</v>
      </c>
      <c r="J1709" s="40">
        <v>2</v>
      </c>
      <c r="K1709" s="40">
        <v>5</v>
      </c>
      <c r="L1709" s="39">
        <v>43712</v>
      </c>
      <c r="M1709" s="40">
        <v>6</v>
      </c>
    </row>
    <row r="1710" spans="1:13">
      <c r="A1710" s="37" t="s">
        <v>1735</v>
      </c>
      <c r="B1710" s="36">
        <v>43713</v>
      </c>
      <c r="C1710" s="37" t="s">
        <v>20</v>
      </c>
      <c r="D1710" s="37" t="s">
        <v>13</v>
      </c>
      <c r="E1710" s="37" t="s">
        <v>14</v>
      </c>
      <c r="F1710" s="37" t="s">
        <v>18</v>
      </c>
      <c r="G1710" s="37">
        <v>50</v>
      </c>
      <c r="H1710" s="38">
        <v>71.168324192556696</v>
      </c>
      <c r="I1710" s="37">
        <f>HOUR(DAta!$H1710)*60+MINUTE(DAta!$H1710)</f>
        <v>242</v>
      </c>
      <c r="J1710" s="37">
        <v>2</v>
      </c>
      <c r="K1710" s="37">
        <v>5</v>
      </c>
      <c r="L1710" s="36">
        <v>43713</v>
      </c>
      <c r="M1710" s="37">
        <v>6</v>
      </c>
    </row>
    <row r="1711" spans="1:13">
      <c r="A1711" s="40" t="s">
        <v>1736</v>
      </c>
      <c r="B1711" s="39">
        <v>43714</v>
      </c>
      <c r="C1711" s="40" t="s">
        <v>16</v>
      </c>
      <c r="D1711" s="40" t="s">
        <v>13</v>
      </c>
      <c r="E1711" s="40" t="s">
        <v>14</v>
      </c>
      <c r="F1711" s="40" t="s">
        <v>18</v>
      </c>
      <c r="G1711" s="40">
        <v>33</v>
      </c>
      <c r="H1711" s="41">
        <v>71.209990859223396</v>
      </c>
      <c r="I1711" s="37">
        <f>HOUR(DAta!$H1711)*60+MINUTE(DAta!$H1711)</f>
        <v>302</v>
      </c>
      <c r="J1711" s="40">
        <v>4</v>
      </c>
      <c r="K1711" s="40">
        <v>5</v>
      </c>
      <c r="L1711" s="39">
        <v>43714</v>
      </c>
      <c r="M1711" s="40">
        <v>6</v>
      </c>
    </row>
    <row r="1712" spans="1:13">
      <c r="A1712" s="37" t="s">
        <v>1737</v>
      </c>
      <c r="B1712" s="36">
        <v>43715</v>
      </c>
      <c r="C1712" s="37" t="s">
        <v>20</v>
      </c>
      <c r="D1712" s="37" t="s">
        <v>24</v>
      </c>
      <c r="E1712" s="37" t="s">
        <v>14</v>
      </c>
      <c r="F1712" s="37" t="s">
        <v>14</v>
      </c>
      <c r="G1712" s="37">
        <v>97</v>
      </c>
      <c r="H1712" s="38">
        <v>71.251657525889996</v>
      </c>
      <c r="I1712" s="37">
        <f>HOUR(DAta!$H1712)*60+MINUTE(DAta!$H1712)</f>
        <v>362</v>
      </c>
      <c r="J1712" s="37">
        <v>3</v>
      </c>
      <c r="K1712" s="37">
        <v>5</v>
      </c>
      <c r="L1712" s="36">
        <v>43715</v>
      </c>
      <c r="M1712" s="37">
        <v>6</v>
      </c>
    </row>
    <row r="1713" spans="1:13">
      <c r="A1713" s="40" t="s">
        <v>1738</v>
      </c>
      <c r="B1713" s="39">
        <v>43716</v>
      </c>
      <c r="C1713" s="40" t="s">
        <v>32</v>
      </c>
      <c r="D1713" s="40" t="s">
        <v>33</v>
      </c>
      <c r="E1713" s="40" t="s">
        <v>14</v>
      </c>
      <c r="F1713" s="40" t="s">
        <v>14</v>
      </c>
      <c r="G1713" s="40">
        <v>20</v>
      </c>
      <c r="H1713" s="41">
        <v>71.293324192556696</v>
      </c>
      <c r="I1713" s="37">
        <f>HOUR(DAta!$H1713)*60+MINUTE(DAta!$H1713)</f>
        <v>422</v>
      </c>
      <c r="J1713" s="40">
        <v>5</v>
      </c>
      <c r="K1713" s="40">
        <v>5</v>
      </c>
      <c r="L1713" s="39">
        <v>43716</v>
      </c>
      <c r="M1713" s="40">
        <v>6</v>
      </c>
    </row>
    <row r="1714" spans="1:13">
      <c r="A1714" s="37" t="s">
        <v>1739</v>
      </c>
      <c r="B1714" s="36">
        <v>43717</v>
      </c>
      <c r="C1714" s="37" t="s">
        <v>48</v>
      </c>
      <c r="D1714" s="37" t="s">
        <v>24</v>
      </c>
      <c r="E1714" s="37" t="s">
        <v>14</v>
      </c>
      <c r="F1714" s="37" t="s">
        <v>18</v>
      </c>
      <c r="G1714" s="37">
        <v>100</v>
      </c>
      <c r="H1714" s="38">
        <v>71.334990859223396</v>
      </c>
      <c r="I1714" s="37">
        <f>HOUR(DAta!$H1714)*60+MINUTE(DAta!$H1714)</f>
        <v>482</v>
      </c>
      <c r="J1714" s="37">
        <v>5</v>
      </c>
      <c r="K1714" s="37">
        <v>5</v>
      </c>
      <c r="L1714" s="36">
        <v>43717</v>
      </c>
      <c r="M1714" s="37">
        <v>7</v>
      </c>
    </row>
    <row r="1715" spans="1:13">
      <c r="A1715" s="40" t="s">
        <v>1740</v>
      </c>
      <c r="B1715" s="39">
        <v>43718</v>
      </c>
      <c r="C1715" s="40" t="s">
        <v>16</v>
      </c>
      <c r="D1715" s="40" t="s">
        <v>24</v>
      </c>
      <c r="E1715" s="40" t="s">
        <v>14</v>
      </c>
      <c r="F1715" s="40" t="s">
        <v>14</v>
      </c>
      <c r="G1715" s="40">
        <v>114</v>
      </c>
      <c r="H1715" s="41">
        <v>71.376657525889996</v>
      </c>
      <c r="I1715" s="37">
        <f>HOUR(DAta!$H1715)*60+MINUTE(DAta!$H1715)</f>
        <v>542</v>
      </c>
      <c r="J1715" s="40">
        <v>4</v>
      </c>
      <c r="K1715" s="40">
        <v>5</v>
      </c>
      <c r="L1715" s="39">
        <v>43718</v>
      </c>
      <c r="M1715" s="40">
        <v>7</v>
      </c>
    </row>
    <row r="1716" spans="1:13">
      <c r="A1716" s="37" t="s">
        <v>1741</v>
      </c>
      <c r="B1716" s="36">
        <v>43719</v>
      </c>
      <c r="C1716" s="37" t="s">
        <v>22</v>
      </c>
      <c r="D1716" s="37" t="s">
        <v>24</v>
      </c>
      <c r="E1716" s="37" t="s">
        <v>14</v>
      </c>
      <c r="F1716" s="37" t="s">
        <v>14</v>
      </c>
      <c r="G1716" s="37">
        <v>27</v>
      </c>
      <c r="H1716" s="38">
        <v>71.418324192556696</v>
      </c>
      <c r="I1716" s="37">
        <f>HOUR(DAta!$H1716)*60+MINUTE(DAta!$H1716)</f>
        <v>602</v>
      </c>
      <c r="J1716" s="37">
        <v>3</v>
      </c>
      <c r="K1716" s="37">
        <v>5</v>
      </c>
      <c r="L1716" s="36">
        <v>43719</v>
      </c>
      <c r="M1716" s="37">
        <v>7</v>
      </c>
    </row>
    <row r="1717" spans="1:13">
      <c r="A1717" s="40" t="s">
        <v>1742</v>
      </c>
      <c r="B1717" s="39">
        <v>43720</v>
      </c>
      <c r="C1717" s="40" t="s">
        <v>35</v>
      </c>
      <c r="D1717" s="40" t="s">
        <v>13</v>
      </c>
      <c r="E1717" s="40" t="s">
        <v>14</v>
      </c>
      <c r="F1717" s="40" t="s">
        <v>14</v>
      </c>
      <c r="G1717" s="40">
        <v>119</v>
      </c>
      <c r="H1717" s="41">
        <v>71.459990859223396</v>
      </c>
      <c r="I1717" s="37">
        <f>HOUR(DAta!$H1717)*60+MINUTE(DAta!$H1717)</f>
        <v>662</v>
      </c>
      <c r="J1717" s="40">
        <v>4</v>
      </c>
      <c r="K1717" s="40">
        <v>5</v>
      </c>
      <c r="L1717" s="39">
        <v>43720</v>
      </c>
      <c r="M1717" s="40">
        <v>7</v>
      </c>
    </row>
    <row r="1718" spans="1:13">
      <c r="A1718" s="37" t="s">
        <v>1743</v>
      </c>
      <c r="B1718" s="36">
        <v>43721</v>
      </c>
      <c r="C1718" s="37" t="s">
        <v>16</v>
      </c>
      <c r="D1718" s="37" t="s">
        <v>17</v>
      </c>
      <c r="E1718" s="37" t="s">
        <v>14</v>
      </c>
      <c r="F1718" s="37" t="s">
        <v>14</v>
      </c>
      <c r="G1718" s="37">
        <v>30</v>
      </c>
      <c r="H1718" s="38">
        <v>71.501657525889996</v>
      </c>
      <c r="I1718" s="37">
        <f>HOUR(DAta!$H1718)*60+MINUTE(DAta!$H1718)</f>
        <v>722</v>
      </c>
      <c r="J1718" s="37">
        <v>5</v>
      </c>
      <c r="K1718" s="37">
        <v>5</v>
      </c>
      <c r="L1718" s="36">
        <v>43721</v>
      </c>
      <c r="M1718" s="37">
        <v>7</v>
      </c>
    </row>
    <row r="1719" spans="1:13">
      <c r="A1719" s="40" t="s">
        <v>1744</v>
      </c>
      <c r="B1719" s="39">
        <v>43722</v>
      </c>
      <c r="C1719" s="40" t="s">
        <v>20</v>
      </c>
      <c r="D1719" s="40" t="s">
        <v>13</v>
      </c>
      <c r="E1719" s="40" t="s">
        <v>14</v>
      </c>
      <c r="F1719" s="40" t="s">
        <v>14</v>
      </c>
      <c r="G1719" s="40">
        <v>23</v>
      </c>
      <c r="H1719" s="41">
        <v>71.543324192556696</v>
      </c>
      <c r="I1719" s="37">
        <f>HOUR(DAta!$H1719)*60+MINUTE(DAta!$H1719)</f>
        <v>782</v>
      </c>
      <c r="J1719" s="40">
        <v>3</v>
      </c>
      <c r="K1719" s="40">
        <v>5</v>
      </c>
      <c r="L1719" s="39">
        <v>43722</v>
      </c>
      <c r="M1719" s="40">
        <v>7</v>
      </c>
    </row>
    <row r="1720" spans="1:13">
      <c r="A1720" s="37" t="s">
        <v>1745</v>
      </c>
      <c r="B1720" s="36">
        <v>43723</v>
      </c>
      <c r="C1720" s="37" t="s">
        <v>12</v>
      </c>
      <c r="D1720" s="37" t="s">
        <v>13</v>
      </c>
      <c r="E1720" s="37" t="s">
        <v>14</v>
      </c>
      <c r="F1720" s="37" t="s">
        <v>14</v>
      </c>
      <c r="G1720" s="37">
        <v>32</v>
      </c>
      <c r="H1720" s="38">
        <v>71.584990859223396</v>
      </c>
      <c r="I1720" s="37">
        <f>HOUR(DAta!$H1720)*60+MINUTE(DAta!$H1720)</f>
        <v>842</v>
      </c>
      <c r="J1720" s="37">
        <v>1</v>
      </c>
      <c r="K1720" s="37">
        <v>5</v>
      </c>
      <c r="L1720" s="36">
        <v>43723</v>
      </c>
      <c r="M1720" s="37">
        <v>7</v>
      </c>
    </row>
    <row r="1721" spans="1:13">
      <c r="A1721" s="40" t="s">
        <v>1746</v>
      </c>
      <c r="B1721" s="39">
        <v>43724</v>
      </c>
      <c r="C1721" s="40" t="s">
        <v>22</v>
      </c>
      <c r="D1721" s="40" t="s">
        <v>33</v>
      </c>
      <c r="E1721" s="40" t="s">
        <v>18</v>
      </c>
      <c r="F1721" s="40" t="s">
        <v>18</v>
      </c>
      <c r="G1721" s="40" t="s">
        <v>26</v>
      </c>
      <c r="H1721" s="41">
        <v>71.626657525889996</v>
      </c>
      <c r="I1721" s="37">
        <f>HOUR(DAta!$H1721)*60+MINUTE(DAta!$H1721)</f>
        <v>902</v>
      </c>
      <c r="J1721" s="40" t="s">
        <v>26</v>
      </c>
      <c r="K1721" s="40">
        <v>5</v>
      </c>
      <c r="L1721" s="39">
        <v>43724</v>
      </c>
      <c r="M1721" s="40">
        <v>7</v>
      </c>
    </row>
    <row r="1722" spans="1:13">
      <c r="A1722" s="37" t="s">
        <v>1747</v>
      </c>
      <c r="B1722" s="36">
        <v>43725</v>
      </c>
      <c r="C1722" s="37" t="s">
        <v>12</v>
      </c>
      <c r="D1722" s="37" t="s">
        <v>24</v>
      </c>
      <c r="E1722" s="37" t="s">
        <v>14</v>
      </c>
      <c r="F1722" s="37" t="s">
        <v>18</v>
      </c>
      <c r="G1722" s="37">
        <v>67</v>
      </c>
      <c r="H1722" s="38">
        <v>71.668324192556696</v>
      </c>
      <c r="I1722" s="37">
        <f>HOUR(DAta!$H1722)*60+MINUTE(DAta!$H1722)</f>
        <v>962</v>
      </c>
      <c r="J1722" s="37">
        <v>1</v>
      </c>
      <c r="K1722" s="37">
        <v>5</v>
      </c>
      <c r="L1722" s="36">
        <v>43725</v>
      </c>
      <c r="M1722" s="37">
        <v>7</v>
      </c>
    </row>
    <row r="1723" spans="1:13">
      <c r="A1723" s="40" t="s">
        <v>1748</v>
      </c>
      <c r="B1723" s="39">
        <v>43726</v>
      </c>
      <c r="C1723" s="40" t="s">
        <v>16</v>
      </c>
      <c r="D1723" s="40" t="s">
        <v>33</v>
      </c>
      <c r="E1723" s="40" t="s">
        <v>14</v>
      </c>
      <c r="F1723" s="40" t="s">
        <v>14</v>
      </c>
      <c r="G1723" s="40">
        <v>16</v>
      </c>
      <c r="H1723" s="41">
        <v>71.709990859223396</v>
      </c>
      <c r="I1723" s="37">
        <f>HOUR(DAta!$H1723)*60+MINUTE(DAta!$H1723)</f>
        <v>1022</v>
      </c>
      <c r="J1723" s="40">
        <v>5</v>
      </c>
      <c r="K1723" s="40">
        <v>5</v>
      </c>
      <c r="L1723" s="39">
        <v>43726</v>
      </c>
      <c r="M1723" s="40">
        <v>7</v>
      </c>
    </row>
    <row r="1724" spans="1:13">
      <c r="A1724" s="37" t="s">
        <v>1749</v>
      </c>
      <c r="B1724" s="36">
        <v>43727</v>
      </c>
      <c r="C1724" s="37" t="s">
        <v>20</v>
      </c>
      <c r="D1724" s="37" t="s">
        <v>13</v>
      </c>
      <c r="E1724" s="37" t="s">
        <v>14</v>
      </c>
      <c r="F1724" s="37" t="s">
        <v>14</v>
      </c>
      <c r="G1724" s="37">
        <v>120</v>
      </c>
      <c r="H1724" s="38">
        <v>71.751657525889996</v>
      </c>
      <c r="I1724" s="37">
        <f>HOUR(DAta!$H1724)*60+MINUTE(DAta!$H1724)</f>
        <v>1082</v>
      </c>
      <c r="J1724" s="37">
        <v>1</v>
      </c>
      <c r="K1724" s="37">
        <v>5</v>
      </c>
      <c r="L1724" s="36">
        <v>43727</v>
      </c>
      <c r="M1724" s="37">
        <v>7</v>
      </c>
    </row>
    <row r="1725" spans="1:13">
      <c r="A1725" s="40" t="s">
        <v>1750</v>
      </c>
      <c r="B1725" s="39">
        <v>43728</v>
      </c>
      <c r="C1725" s="40" t="s">
        <v>35</v>
      </c>
      <c r="D1725" s="40" t="s">
        <v>24</v>
      </c>
      <c r="E1725" s="40" t="s">
        <v>14</v>
      </c>
      <c r="F1725" s="40" t="s">
        <v>14</v>
      </c>
      <c r="G1725" s="40">
        <v>73</v>
      </c>
      <c r="H1725" s="41">
        <v>71.793324192556696</v>
      </c>
      <c r="I1725" s="37">
        <f>HOUR(DAta!$H1725)*60+MINUTE(DAta!$H1725)</f>
        <v>1142</v>
      </c>
      <c r="J1725" s="40">
        <v>2</v>
      </c>
      <c r="K1725" s="40">
        <v>5</v>
      </c>
      <c r="L1725" s="39">
        <v>43728</v>
      </c>
      <c r="M1725" s="40">
        <v>7</v>
      </c>
    </row>
    <row r="1726" spans="1:13">
      <c r="A1726" s="37" t="s">
        <v>1751</v>
      </c>
      <c r="B1726" s="36">
        <v>43729</v>
      </c>
      <c r="C1726" s="37" t="s">
        <v>32</v>
      </c>
      <c r="D1726" s="37" t="s">
        <v>24</v>
      </c>
      <c r="E1726" s="37" t="s">
        <v>18</v>
      </c>
      <c r="F1726" s="37" t="s">
        <v>18</v>
      </c>
      <c r="G1726" s="37" t="s">
        <v>26</v>
      </c>
      <c r="H1726" s="38">
        <v>71.834990859223396</v>
      </c>
      <c r="I1726" s="37">
        <f>HOUR(DAta!$H1726)*60+MINUTE(DAta!$H1726)</f>
        <v>1202</v>
      </c>
      <c r="J1726" s="37" t="s">
        <v>26</v>
      </c>
      <c r="K1726" s="37">
        <v>5</v>
      </c>
      <c r="L1726" s="36">
        <v>43729</v>
      </c>
      <c r="M1726" s="37">
        <v>7</v>
      </c>
    </row>
    <row r="1727" spans="1:13">
      <c r="A1727" s="40" t="s">
        <v>1752</v>
      </c>
      <c r="B1727" s="39">
        <v>43730</v>
      </c>
      <c r="C1727" s="40" t="s">
        <v>22</v>
      </c>
      <c r="D1727" s="40" t="s">
        <v>13</v>
      </c>
      <c r="E1727" s="40" t="s">
        <v>18</v>
      </c>
      <c r="F1727" s="40" t="s">
        <v>18</v>
      </c>
      <c r="G1727" s="40" t="s">
        <v>26</v>
      </c>
      <c r="H1727" s="41">
        <v>71.876657525889996</v>
      </c>
      <c r="I1727" s="37">
        <f>HOUR(DAta!$H1727)*60+MINUTE(DAta!$H1727)</f>
        <v>1262</v>
      </c>
      <c r="J1727" s="40" t="s">
        <v>26</v>
      </c>
      <c r="K1727" s="40">
        <v>5</v>
      </c>
      <c r="L1727" s="39">
        <v>43730</v>
      </c>
      <c r="M1727" s="40">
        <v>7</v>
      </c>
    </row>
    <row r="1728" spans="1:13">
      <c r="A1728" s="37" t="s">
        <v>1753</v>
      </c>
      <c r="B1728" s="36">
        <v>43731</v>
      </c>
      <c r="C1728" s="37" t="s">
        <v>35</v>
      </c>
      <c r="D1728" s="37" t="s">
        <v>30</v>
      </c>
      <c r="E1728" s="37" t="s">
        <v>18</v>
      </c>
      <c r="F1728" s="37" t="s">
        <v>18</v>
      </c>
      <c r="G1728" s="37" t="s">
        <v>26</v>
      </c>
      <c r="H1728" s="38">
        <v>71.918324192556696</v>
      </c>
      <c r="I1728" s="37">
        <f>HOUR(DAta!$H1728)*60+MINUTE(DAta!$H1728)</f>
        <v>1322</v>
      </c>
      <c r="J1728" s="37" t="s">
        <v>26</v>
      </c>
      <c r="K1728" s="37">
        <v>5</v>
      </c>
      <c r="L1728" s="36">
        <v>43731</v>
      </c>
      <c r="M1728" s="37">
        <v>7</v>
      </c>
    </row>
    <row r="1729" spans="1:13">
      <c r="A1729" s="40" t="s">
        <v>1754</v>
      </c>
      <c r="B1729" s="39">
        <v>43732</v>
      </c>
      <c r="C1729" s="40" t="s">
        <v>35</v>
      </c>
      <c r="D1729" s="40" t="s">
        <v>13</v>
      </c>
      <c r="E1729" s="40" t="s">
        <v>14</v>
      </c>
      <c r="F1729" s="40" t="s">
        <v>14</v>
      </c>
      <c r="G1729" s="40">
        <v>88</v>
      </c>
      <c r="H1729" s="41">
        <v>71.959990859223396</v>
      </c>
      <c r="I1729" s="37">
        <f>HOUR(DAta!$H1729)*60+MINUTE(DAta!$H1729)</f>
        <v>1382</v>
      </c>
      <c r="J1729" s="40">
        <v>1</v>
      </c>
      <c r="K1729" s="40">
        <v>5</v>
      </c>
      <c r="L1729" s="39">
        <v>43732</v>
      </c>
      <c r="M1729" s="40">
        <v>7</v>
      </c>
    </row>
    <row r="1730" spans="1:13">
      <c r="A1730" s="37" t="s">
        <v>1755</v>
      </c>
      <c r="B1730" s="36">
        <v>43733</v>
      </c>
      <c r="C1730" s="37" t="s">
        <v>48</v>
      </c>
      <c r="D1730" s="37" t="s">
        <v>24</v>
      </c>
      <c r="E1730" s="37" t="s">
        <v>14</v>
      </c>
      <c r="F1730" s="37" t="s">
        <v>14</v>
      </c>
      <c r="G1730" s="37">
        <v>79</v>
      </c>
      <c r="H1730" s="38">
        <v>72.001657525889996</v>
      </c>
      <c r="I1730" s="37">
        <f>HOUR(DAta!$H1730)*60+MINUTE(DAta!$H1730)</f>
        <v>2</v>
      </c>
      <c r="J1730" s="37">
        <v>5</v>
      </c>
      <c r="K1730" s="37">
        <v>5</v>
      </c>
      <c r="L1730" s="36">
        <v>43733</v>
      </c>
      <c r="M1730" s="37">
        <v>7</v>
      </c>
    </row>
    <row r="1731" spans="1:13">
      <c r="A1731" s="40" t="s">
        <v>1756</v>
      </c>
      <c r="B1731" s="39">
        <v>43734</v>
      </c>
      <c r="C1731" s="40" t="s">
        <v>35</v>
      </c>
      <c r="D1731" s="40" t="s">
        <v>17</v>
      </c>
      <c r="E1731" s="40" t="s">
        <v>14</v>
      </c>
      <c r="F1731" s="40" t="s">
        <v>14</v>
      </c>
      <c r="G1731" s="40">
        <v>42</v>
      </c>
      <c r="H1731" s="41">
        <v>72.043324192556696</v>
      </c>
      <c r="I1731" s="37">
        <f>HOUR(DAta!$H1731)*60+MINUTE(DAta!$H1731)</f>
        <v>62</v>
      </c>
      <c r="J1731" s="40">
        <v>5</v>
      </c>
      <c r="K1731" s="40">
        <v>5</v>
      </c>
      <c r="L1731" s="39">
        <v>43734</v>
      </c>
      <c r="M1731" s="40">
        <v>7</v>
      </c>
    </row>
    <row r="1732" spans="1:13">
      <c r="A1732" s="37" t="s">
        <v>1757</v>
      </c>
      <c r="B1732" s="36">
        <v>43735</v>
      </c>
      <c r="C1732" s="37" t="s">
        <v>48</v>
      </c>
      <c r="D1732" s="37" t="s">
        <v>13</v>
      </c>
      <c r="E1732" s="37" t="s">
        <v>18</v>
      </c>
      <c r="F1732" s="37" t="s">
        <v>18</v>
      </c>
      <c r="G1732" s="37" t="s">
        <v>26</v>
      </c>
      <c r="H1732" s="38">
        <v>72.084990859223396</v>
      </c>
      <c r="I1732" s="37">
        <f>HOUR(DAta!$H1732)*60+MINUTE(DAta!$H1732)</f>
        <v>122</v>
      </c>
      <c r="J1732" s="37" t="s">
        <v>26</v>
      </c>
      <c r="K1732" s="37">
        <v>5</v>
      </c>
      <c r="L1732" s="36">
        <v>43735</v>
      </c>
      <c r="M1732" s="37">
        <v>7</v>
      </c>
    </row>
    <row r="1733" spans="1:13">
      <c r="A1733" s="40" t="s">
        <v>1758</v>
      </c>
      <c r="B1733" s="39">
        <v>43736</v>
      </c>
      <c r="C1733" s="40" t="s">
        <v>12</v>
      </c>
      <c r="D1733" s="40" t="s">
        <v>24</v>
      </c>
      <c r="E1733" s="40" t="s">
        <v>14</v>
      </c>
      <c r="F1733" s="40" t="s">
        <v>14</v>
      </c>
      <c r="G1733" s="40">
        <v>38</v>
      </c>
      <c r="H1733" s="41">
        <v>72.126657525889996</v>
      </c>
      <c r="I1733" s="37">
        <f>HOUR(DAta!$H1733)*60+MINUTE(DAta!$H1733)</f>
        <v>182</v>
      </c>
      <c r="J1733" s="40">
        <v>4</v>
      </c>
      <c r="K1733" s="40">
        <v>5</v>
      </c>
      <c r="L1733" s="39">
        <v>43736</v>
      </c>
      <c r="M1733" s="40">
        <v>7</v>
      </c>
    </row>
    <row r="1734" spans="1:13">
      <c r="A1734" s="37" t="s">
        <v>1759</v>
      </c>
      <c r="B1734" s="36">
        <v>43737</v>
      </c>
      <c r="C1734" s="37" t="s">
        <v>22</v>
      </c>
      <c r="D1734" s="37" t="s">
        <v>24</v>
      </c>
      <c r="E1734" s="37" t="s">
        <v>14</v>
      </c>
      <c r="F1734" s="37" t="s">
        <v>14</v>
      </c>
      <c r="G1734" s="37">
        <v>102</v>
      </c>
      <c r="H1734" s="38">
        <v>72.168324192556696</v>
      </c>
      <c r="I1734" s="37">
        <f>HOUR(DAta!$H1734)*60+MINUTE(DAta!$H1734)</f>
        <v>242</v>
      </c>
      <c r="J1734" s="37">
        <v>3</v>
      </c>
      <c r="K1734" s="37">
        <v>5</v>
      </c>
      <c r="L1734" s="36">
        <v>43737</v>
      </c>
      <c r="M1734" s="37">
        <v>7</v>
      </c>
    </row>
    <row r="1735" spans="1:13">
      <c r="A1735" s="40" t="s">
        <v>1760</v>
      </c>
      <c r="B1735" s="39">
        <v>43738</v>
      </c>
      <c r="C1735" s="40" t="s">
        <v>48</v>
      </c>
      <c r="D1735" s="40" t="s">
        <v>17</v>
      </c>
      <c r="E1735" s="40" t="s">
        <v>14</v>
      </c>
      <c r="F1735" s="40" t="s">
        <v>14</v>
      </c>
      <c r="G1735" s="40">
        <v>112</v>
      </c>
      <c r="H1735" s="41">
        <v>72.209990859223396</v>
      </c>
      <c r="I1735" s="37">
        <f>HOUR(DAta!$H1735)*60+MINUTE(DAta!$H1735)</f>
        <v>302</v>
      </c>
      <c r="J1735" s="40">
        <v>3</v>
      </c>
      <c r="K1735" s="40">
        <v>5</v>
      </c>
      <c r="L1735" s="39">
        <v>43738</v>
      </c>
      <c r="M1735" s="40">
        <v>7</v>
      </c>
    </row>
    <row r="1736" spans="1:13">
      <c r="A1736" s="37" t="s">
        <v>1761</v>
      </c>
      <c r="B1736" s="36">
        <v>43739</v>
      </c>
      <c r="C1736" s="37" t="s">
        <v>32</v>
      </c>
      <c r="D1736" s="37" t="s">
        <v>17</v>
      </c>
      <c r="E1736" s="37" t="s">
        <v>14</v>
      </c>
      <c r="F1736" s="37" t="s">
        <v>14</v>
      </c>
      <c r="G1736" s="37">
        <v>107</v>
      </c>
      <c r="H1736" s="38">
        <v>72.251657525889996</v>
      </c>
      <c r="I1736" s="37">
        <f>HOUR(DAta!$H1736)*60+MINUTE(DAta!$H1736)</f>
        <v>362</v>
      </c>
      <c r="J1736" s="37">
        <v>1</v>
      </c>
      <c r="K1736" s="37">
        <v>5</v>
      </c>
      <c r="L1736" s="36">
        <v>43739</v>
      </c>
      <c r="M1736" s="37">
        <v>7</v>
      </c>
    </row>
    <row r="1737" spans="1:13">
      <c r="A1737" s="40" t="s">
        <v>1762</v>
      </c>
      <c r="B1737" s="39">
        <v>43740</v>
      </c>
      <c r="C1737" s="40" t="s">
        <v>20</v>
      </c>
      <c r="D1737" s="40" t="s">
        <v>13</v>
      </c>
      <c r="E1737" s="40" t="s">
        <v>14</v>
      </c>
      <c r="F1737" s="40" t="s">
        <v>14</v>
      </c>
      <c r="G1737" s="40">
        <v>93</v>
      </c>
      <c r="H1737" s="41">
        <v>72.293324192556696</v>
      </c>
      <c r="I1737" s="37">
        <f>HOUR(DAta!$H1737)*60+MINUTE(DAta!$H1737)</f>
        <v>422</v>
      </c>
      <c r="J1737" s="40">
        <v>5</v>
      </c>
      <c r="K1737" s="40">
        <v>5</v>
      </c>
      <c r="L1737" s="39">
        <v>43740</v>
      </c>
      <c r="M1737" s="40">
        <v>7</v>
      </c>
    </row>
    <row r="1738" spans="1:13">
      <c r="A1738" s="37" t="s">
        <v>1763</v>
      </c>
      <c r="B1738" s="36">
        <v>43741</v>
      </c>
      <c r="C1738" s="37" t="s">
        <v>12</v>
      </c>
      <c r="D1738" s="37" t="s">
        <v>24</v>
      </c>
      <c r="E1738" s="37" t="s">
        <v>14</v>
      </c>
      <c r="F1738" s="37" t="s">
        <v>14</v>
      </c>
      <c r="G1738" s="37">
        <v>37</v>
      </c>
      <c r="H1738" s="38">
        <v>72.334990859223396</v>
      </c>
      <c r="I1738" s="37">
        <f>HOUR(DAta!$H1738)*60+MINUTE(DAta!$H1738)</f>
        <v>482</v>
      </c>
      <c r="J1738" s="37">
        <v>4</v>
      </c>
      <c r="K1738" s="37">
        <v>5</v>
      </c>
      <c r="L1738" s="36">
        <v>43741</v>
      </c>
      <c r="M1738" s="37">
        <v>7</v>
      </c>
    </row>
    <row r="1739" spans="1:13">
      <c r="A1739" s="40" t="s">
        <v>1764</v>
      </c>
      <c r="B1739" s="39">
        <v>43742</v>
      </c>
      <c r="C1739" s="40" t="s">
        <v>48</v>
      </c>
      <c r="D1739" s="40" t="s">
        <v>17</v>
      </c>
      <c r="E1739" s="40" t="s">
        <v>14</v>
      </c>
      <c r="F1739" s="40" t="s">
        <v>14</v>
      </c>
      <c r="G1739" s="40">
        <v>29</v>
      </c>
      <c r="H1739" s="41">
        <v>72.376657525889996</v>
      </c>
      <c r="I1739" s="37">
        <f>HOUR(DAta!$H1739)*60+MINUTE(DAta!$H1739)</f>
        <v>542</v>
      </c>
      <c r="J1739" s="40">
        <v>5</v>
      </c>
      <c r="K1739" s="40">
        <v>5</v>
      </c>
      <c r="L1739" s="39">
        <v>43742</v>
      </c>
      <c r="M1739" s="40">
        <v>7</v>
      </c>
    </row>
    <row r="1740" spans="1:13">
      <c r="A1740" s="37" t="s">
        <v>1765</v>
      </c>
      <c r="B1740" s="36">
        <v>43743</v>
      </c>
      <c r="C1740" s="37" t="s">
        <v>20</v>
      </c>
      <c r="D1740" s="37" t="s">
        <v>24</v>
      </c>
      <c r="E1740" s="37" t="s">
        <v>14</v>
      </c>
      <c r="F1740" s="37" t="s">
        <v>18</v>
      </c>
      <c r="G1740" s="37">
        <v>17</v>
      </c>
      <c r="H1740" s="38">
        <v>72.418324192556696</v>
      </c>
      <c r="I1740" s="37">
        <f>HOUR(DAta!$H1740)*60+MINUTE(DAta!$H1740)</f>
        <v>602</v>
      </c>
      <c r="J1740" s="37">
        <v>5</v>
      </c>
      <c r="K1740" s="37">
        <v>5</v>
      </c>
      <c r="L1740" s="36">
        <v>43743</v>
      </c>
      <c r="M1740" s="37">
        <v>7</v>
      </c>
    </row>
    <row r="1741" spans="1:13">
      <c r="A1741" s="40" t="s">
        <v>1766</v>
      </c>
      <c r="B1741" s="39">
        <v>43744</v>
      </c>
      <c r="C1741" s="40" t="s">
        <v>32</v>
      </c>
      <c r="D1741" s="40" t="s">
        <v>33</v>
      </c>
      <c r="E1741" s="40" t="s">
        <v>18</v>
      </c>
      <c r="F1741" s="40" t="s">
        <v>18</v>
      </c>
      <c r="G1741" s="40" t="s">
        <v>26</v>
      </c>
      <c r="H1741" s="41">
        <v>72.459990859223396</v>
      </c>
      <c r="I1741" s="37">
        <f>HOUR(DAta!$H1741)*60+MINUTE(DAta!$H1741)</f>
        <v>662</v>
      </c>
      <c r="J1741" s="40" t="s">
        <v>26</v>
      </c>
      <c r="K1741" s="40">
        <v>5</v>
      </c>
      <c r="L1741" s="39">
        <v>43744</v>
      </c>
      <c r="M1741" s="40">
        <v>7</v>
      </c>
    </row>
    <row r="1742" spans="1:13">
      <c r="A1742" s="37" t="s">
        <v>1767</v>
      </c>
      <c r="B1742" s="36">
        <v>43745</v>
      </c>
      <c r="C1742" s="37" t="s">
        <v>48</v>
      </c>
      <c r="D1742" s="37" t="s">
        <v>17</v>
      </c>
      <c r="E1742" s="37" t="s">
        <v>14</v>
      </c>
      <c r="F1742" s="37" t="s">
        <v>14</v>
      </c>
      <c r="G1742" s="37">
        <v>28</v>
      </c>
      <c r="H1742" s="38">
        <v>72.501657525889996</v>
      </c>
      <c r="I1742" s="37">
        <f>HOUR(DAta!$H1742)*60+MINUTE(DAta!$H1742)</f>
        <v>722</v>
      </c>
      <c r="J1742" s="37">
        <v>4</v>
      </c>
      <c r="K1742" s="37">
        <v>5</v>
      </c>
      <c r="L1742" s="36">
        <v>43745</v>
      </c>
      <c r="M1742" s="37">
        <v>7</v>
      </c>
    </row>
    <row r="1743" spans="1:13">
      <c r="A1743" s="40" t="s">
        <v>1768</v>
      </c>
      <c r="B1743" s="39">
        <v>43746</v>
      </c>
      <c r="C1743" s="40" t="s">
        <v>48</v>
      </c>
      <c r="D1743" s="40" t="s">
        <v>24</v>
      </c>
      <c r="E1743" s="40" t="s">
        <v>14</v>
      </c>
      <c r="F1743" s="40" t="s">
        <v>14</v>
      </c>
      <c r="G1743" s="40">
        <v>16</v>
      </c>
      <c r="H1743" s="41">
        <v>72.543324192556696</v>
      </c>
      <c r="I1743" s="37">
        <f>HOUR(DAta!$H1743)*60+MINUTE(DAta!$H1743)</f>
        <v>782</v>
      </c>
      <c r="J1743" s="40">
        <v>1</v>
      </c>
      <c r="K1743" s="40">
        <v>5</v>
      </c>
      <c r="L1743" s="39">
        <v>43746</v>
      </c>
      <c r="M1743" s="40">
        <v>7</v>
      </c>
    </row>
    <row r="1744" spans="1:13">
      <c r="A1744" s="37" t="s">
        <v>1769</v>
      </c>
      <c r="B1744" s="36">
        <v>43747</v>
      </c>
      <c r="C1744" s="37" t="s">
        <v>20</v>
      </c>
      <c r="D1744" s="37" t="s">
        <v>30</v>
      </c>
      <c r="E1744" s="37" t="s">
        <v>14</v>
      </c>
      <c r="F1744" s="37" t="s">
        <v>14</v>
      </c>
      <c r="G1744" s="37">
        <v>123</v>
      </c>
      <c r="H1744" s="38">
        <v>72.584990859223396</v>
      </c>
      <c r="I1744" s="37">
        <f>HOUR(DAta!$H1744)*60+MINUTE(DAta!$H1744)</f>
        <v>842</v>
      </c>
      <c r="J1744" s="37">
        <v>2</v>
      </c>
      <c r="K1744" s="37">
        <v>5</v>
      </c>
      <c r="L1744" s="36">
        <v>43747</v>
      </c>
      <c r="M1744" s="37">
        <v>7</v>
      </c>
    </row>
    <row r="1745" spans="1:13">
      <c r="A1745" s="40" t="s">
        <v>1770</v>
      </c>
      <c r="B1745" s="39">
        <v>43748</v>
      </c>
      <c r="C1745" s="40" t="s">
        <v>39</v>
      </c>
      <c r="D1745" s="40" t="s">
        <v>13</v>
      </c>
      <c r="E1745" s="40" t="s">
        <v>18</v>
      </c>
      <c r="F1745" s="40" t="s">
        <v>18</v>
      </c>
      <c r="G1745" s="40" t="s">
        <v>26</v>
      </c>
      <c r="H1745" s="41">
        <v>72.626657525889996</v>
      </c>
      <c r="I1745" s="37">
        <f>HOUR(DAta!$H1745)*60+MINUTE(DAta!$H1745)</f>
        <v>902</v>
      </c>
      <c r="J1745" s="40" t="s">
        <v>26</v>
      </c>
      <c r="K1745" s="40">
        <v>5</v>
      </c>
      <c r="L1745" s="39">
        <v>43748</v>
      </c>
      <c r="M1745" s="40">
        <v>7</v>
      </c>
    </row>
    <row r="1746" spans="1:13">
      <c r="A1746" s="37" t="s">
        <v>1771</v>
      </c>
      <c r="B1746" s="36">
        <v>43749</v>
      </c>
      <c r="C1746" s="37" t="s">
        <v>32</v>
      </c>
      <c r="D1746" s="37" t="s">
        <v>24</v>
      </c>
      <c r="E1746" s="37" t="s">
        <v>14</v>
      </c>
      <c r="F1746" s="37" t="s">
        <v>14</v>
      </c>
      <c r="G1746" s="37">
        <v>124</v>
      </c>
      <c r="H1746" s="38">
        <v>72.668324192556696</v>
      </c>
      <c r="I1746" s="37">
        <f>HOUR(DAta!$H1746)*60+MINUTE(DAta!$H1746)</f>
        <v>962</v>
      </c>
      <c r="J1746" s="37">
        <v>5</v>
      </c>
      <c r="K1746" s="37">
        <v>5</v>
      </c>
      <c r="L1746" s="36">
        <v>43749</v>
      </c>
      <c r="M1746" s="37">
        <v>7</v>
      </c>
    </row>
    <row r="1747" spans="1:13">
      <c r="A1747" s="40" t="s">
        <v>1772</v>
      </c>
      <c r="B1747" s="39">
        <v>43750</v>
      </c>
      <c r="C1747" s="40" t="s">
        <v>32</v>
      </c>
      <c r="D1747" s="40" t="s">
        <v>24</v>
      </c>
      <c r="E1747" s="40" t="s">
        <v>14</v>
      </c>
      <c r="F1747" s="40" t="s">
        <v>14</v>
      </c>
      <c r="G1747" s="40">
        <v>18</v>
      </c>
      <c r="H1747" s="41">
        <v>72.709990859223396</v>
      </c>
      <c r="I1747" s="37">
        <f>HOUR(DAta!$H1747)*60+MINUTE(DAta!$H1747)</f>
        <v>1022</v>
      </c>
      <c r="J1747" s="40">
        <v>1</v>
      </c>
      <c r="K1747" s="40">
        <v>5</v>
      </c>
      <c r="L1747" s="39">
        <v>43750</v>
      </c>
      <c r="M1747" s="40">
        <v>7</v>
      </c>
    </row>
    <row r="1748" spans="1:13">
      <c r="A1748" s="37" t="s">
        <v>1773</v>
      </c>
      <c r="B1748" s="36">
        <v>43751</v>
      </c>
      <c r="C1748" s="37" t="s">
        <v>16</v>
      </c>
      <c r="D1748" s="37" t="s">
        <v>24</v>
      </c>
      <c r="E1748" s="37" t="s">
        <v>14</v>
      </c>
      <c r="F1748" s="37" t="s">
        <v>14</v>
      </c>
      <c r="G1748" s="37">
        <v>95</v>
      </c>
      <c r="H1748" s="38">
        <v>72.751657525889996</v>
      </c>
      <c r="I1748" s="37">
        <f>HOUR(DAta!$H1748)*60+MINUTE(DAta!$H1748)</f>
        <v>1082</v>
      </c>
      <c r="J1748" s="37">
        <v>4</v>
      </c>
      <c r="K1748" s="37">
        <v>5</v>
      </c>
      <c r="L1748" s="36">
        <v>43751</v>
      </c>
      <c r="M1748" s="37">
        <v>7</v>
      </c>
    </row>
    <row r="1749" spans="1:13">
      <c r="A1749" s="40" t="s">
        <v>1774</v>
      </c>
      <c r="B1749" s="39">
        <v>43752</v>
      </c>
      <c r="C1749" s="40" t="s">
        <v>16</v>
      </c>
      <c r="D1749" s="40" t="s">
        <v>33</v>
      </c>
      <c r="E1749" s="40" t="s">
        <v>14</v>
      </c>
      <c r="F1749" s="40" t="s">
        <v>14</v>
      </c>
      <c r="G1749" s="40">
        <v>17</v>
      </c>
      <c r="H1749" s="41">
        <v>72.793324192556696</v>
      </c>
      <c r="I1749" s="37">
        <f>HOUR(DAta!$H1749)*60+MINUTE(DAta!$H1749)</f>
        <v>1142</v>
      </c>
      <c r="J1749" s="40">
        <v>3</v>
      </c>
      <c r="K1749" s="40">
        <v>5</v>
      </c>
      <c r="L1749" s="39">
        <v>43752</v>
      </c>
      <c r="M1749" s="40">
        <v>7</v>
      </c>
    </row>
    <row r="1750" spans="1:13">
      <c r="A1750" s="37" t="s">
        <v>1775</v>
      </c>
      <c r="B1750" s="36">
        <v>43753</v>
      </c>
      <c r="C1750" s="37" t="s">
        <v>32</v>
      </c>
      <c r="D1750" s="37" t="s">
        <v>17</v>
      </c>
      <c r="E1750" s="37" t="s">
        <v>18</v>
      </c>
      <c r="F1750" s="37" t="s">
        <v>18</v>
      </c>
      <c r="G1750" s="37" t="s">
        <v>26</v>
      </c>
      <c r="H1750" s="38">
        <v>72.834990859223396</v>
      </c>
      <c r="I1750" s="37">
        <f>HOUR(DAta!$H1750)*60+MINUTE(DAta!$H1750)</f>
        <v>1202</v>
      </c>
      <c r="J1750" s="37" t="s">
        <v>26</v>
      </c>
      <c r="K1750" s="37">
        <v>5</v>
      </c>
      <c r="L1750" s="36">
        <v>43753</v>
      </c>
      <c r="M1750" s="37">
        <v>7</v>
      </c>
    </row>
    <row r="1751" spans="1:13">
      <c r="A1751" s="40" t="s">
        <v>1776</v>
      </c>
      <c r="B1751" s="39">
        <v>43754</v>
      </c>
      <c r="C1751" s="40" t="s">
        <v>20</v>
      </c>
      <c r="D1751" s="40" t="s">
        <v>24</v>
      </c>
      <c r="E1751" s="40" t="s">
        <v>14</v>
      </c>
      <c r="F1751" s="40" t="s">
        <v>14</v>
      </c>
      <c r="G1751" s="40">
        <v>75</v>
      </c>
      <c r="H1751" s="41">
        <v>72.876657525889996</v>
      </c>
      <c r="I1751" s="37">
        <f>HOUR(DAta!$H1751)*60+MINUTE(DAta!$H1751)</f>
        <v>1262</v>
      </c>
      <c r="J1751" s="40">
        <v>3</v>
      </c>
      <c r="K1751" s="40">
        <v>5</v>
      </c>
      <c r="L1751" s="39">
        <v>43754</v>
      </c>
      <c r="M1751" s="40">
        <v>7</v>
      </c>
    </row>
    <row r="1752" spans="1:13">
      <c r="A1752" s="37" t="s">
        <v>1777</v>
      </c>
      <c r="B1752" s="36">
        <v>43755</v>
      </c>
      <c r="C1752" s="37" t="s">
        <v>35</v>
      </c>
      <c r="D1752" s="37" t="s">
        <v>24</v>
      </c>
      <c r="E1752" s="37" t="s">
        <v>14</v>
      </c>
      <c r="F1752" s="37" t="s">
        <v>14</v>
      </c>
      <c r="G1752" s="37">
        <v>37</v>
      </c>
      <c r="H1752" s="38">
        <v>72.918324192556696</v>
      </c>
      <c r="I1752" s="37">
        <f>HOUR(DAta!$H1752)*60+MINUTE(DAta!$H1752)</f>
        <v>1322</v>
      </c>
      <c r="J1752" s="37">
        <v>4</v>
      </c>
      <c r="K1752" s="37">
        <v>5</v>
      </c>
      <c r="L1752" s="36">
        <v>43755</v>
      </c>
      <c r="M1752" s="37">
        <v>7</v>
      </c>
    </row>
    <row r="1753" spans="1:13">
      <c r="A1753" s="40" t="s">
        <v>1778</v>
      </c>
      <c r="B1753" s="39">
        <v>43756</v>
      </c>
      <c r="C1753" s="40" t="s">
        <v>39</v>
      </c>
      <c r="D1753" s="40" t="s">
        <v>33</v>
      </c>
      <c r="E1753" s="40" t="s">
        <v>14</v>
      </c>
      <c r="F1753" s="40" t="s">
        <v>14</v>
      </c>
      <c r="G1753" s="40">
        <v>36</v>
      </c>
      <c r="H1753" s="41">
        <v>72.959990859223396</v>
      </c>
      <c r="I1753" s="37">
        <f>HOUR(DAta!$H1753)*60+MINUTE(DAta!$H1753)</f>
        <v>1382</v>
      </c>
      <c r="J1753" s="40">
        <v>3</v>
      </c>
      <c r="K1753" s="40">
        <v>5</v>
      </c>
      <c r="L1753" s="39">
        <v>43756</v>
      </c>
      <c r="M1753" s="40">
        <v>7</v>
      </c>
    </row>
    <row r="1754" spans="1:13">
      <c r="A1754" s="37" t="s">
        <v>1779</v>
      </c>
      <c r="B1754" s="36">
        <v>43757</v>
      </c>
      <c r="C1754" s="37" t="s">
        <v>12</v>
      </c>
      <c r="D1754" s="37" t="s">
        <v>17</v>
      </c>
      <c r="E1754" s="37" t="s">
        <v>14</v>
      </c>
      <c r="F1754" s="37" t="s">
        <v>14</v>
      </c>
      <c r="G1754" s="37">
        <v>113</v>
      </c>
      <c r="H1754" s="38">
        <v>73.001657525889996</v>
      </c>
      <c r="I1754" s="37">
        <f>HOUR(DAta!$H1754)*60+MINUTE(DAta!$H1754)</f>
        <v>2</v>
      </c>
      <c r="J1754" s="37">
        <v>1</v>
      </c>
      <c r="K1754" s="37">
        <v>5</v>
      </c>
      <c r="L1754" s="36">
        <v>43757</v>
      </c>
      <c r="M1754" s="37">
        <v>7</v>
      </c>
    </row>
    <row r="1755" spans="1:13">
      <c r="A1755" s="40" t="s">
        <v>1780</v>
      </c>
      <c r="B1755" s="39">
        <v>43758</v>
      </c>
      <c r="C1755" s="40" t="s">
        <v>12</v>
      </c>
      <c r="D1755" s="40" t="s">
        <v>33</v>
      </c>
      <c r="E1755" s="40" t="s">
        <v>14</v>
      </c>
      <c r="F1755" s="40" t="s">
        <v>14</v>
      </c>
      <c r="G1755" s="40">
        <v>93</v>
      </c>
      <c r="H1755" s="41">
        <v>73.043324192556696</v>
      </c>
      <c r="I1755" s="37">
        <f>HOUR(DAta!$H1755)*60+MINUTE(DAta!$H1755)</f>
        <v>62</v>
      </c>
      <c r="J1755" s="40">
        <v>4</v>
      </c>
      <c r="K1755" s="40">
        <v>5</v>
      </c>
      <c r="L1755" s="39">
        <v>43758</v>
      </c>
      <c r="M1755" s="40">
        <v>7</v>
      </c>
    </row>
    <row r="1756" spans="1:13">
      <c r="A1756" s="37" t="s">
        <v>1781</v>
      </c>
      <c r="B1756" s="36">
        <v>43759</v>
      </c>
      <c r="C1756" s="37" t="s">
        <v>48</v>
      </c>
      <c r="D1756" s="37" t="s">
        <v>17</v>
      </c>
      <c r="E1756" s="37" t="s">
        <v>14</v>
      </c>
      <c r="F1756" s="37" t="s">
        <v>14</v>
      </c>
      <c r="G1756" s="37">
        <v>24</v>
      </c>
      <c r="H1756" s="38">
        <v>73.084990859223396</v>
      </c>
      <c r="I1756" s="37">
        <f>HOUR(DAta!$H1756)*60+MINUTE(DAta!$H1756)</f>
        <v>122</v>
      </c>
      <c r="J1756" s="37">
        <v>1</v>
      </c>
      <c r="K1756" s="37">
        <v>5</v>
      </c>
      <c r="L1756" s="36">
        <v>43759</v>
      </c>
      <c r="M1756" s="37">
        <v>7</v>
      </c>
    </row>
    <row r="1757" spans="1:13">
      <c r="A1757" s="40" t="s">
        <v>1782</v>
      </c>
      <c r="B1757" s="39">
        <v>43760</v>
      </c>
      <c r="C1757" s="40" t="s">
        <v>12</v>
      </c>
      <c r="D1757" s="40" t="s">
        <v>33</v>
      </c>
      <c r="E1757" s="40" t="s">
        <v>14</v>
      </c>
      <c r="F1757" s="40" t="s">
        <v>14</v>
      </c>
      <c r="G1757" s="40">
        <v>92</v>
      </c>
      <c r="H1757" s="41">
        <v>73.126657525889996</v>
      </c>
      <c r="I1757" s="37">
        <f>HOUR(DAta!$H1757)*60+MINUTE(DAta!$H1757)</f>
        <v>182</v>
      </c>
      <c r="J1757" s="40">
        <v>3</v>
      </c>
      <c r="K1757" s="40">
        <v>5</v>
      </c>
      <c r="L1757" s="39">
        <v>43760</v>
      </c>
      <c r="M1757" s="40">
        <v>7</v>
      </c>
    </row>
    <row r="1758" spans="1:13">
      <c r="A1758" s="37" t="s">
        <v>1783</v>
      </c>
      <c r="B1758" s="36">
        <v>43761</v>
      </c>
      <c r="C1758" s="37" t="s">
        <v>32</v>
      </c>
      <c r="D1758" s="37" t="s">
        <v>33</v>
      </c>
      <c r="E1758" s="37" t="s">
        <v>18</v>
      </c>
      <c r="F1758" s="37" t="s">
        <v>18</v>
      </c>
      <c r="G1758" s="37" t="s">
        <v>26</v>
      </c>
      <c r="H1758" s="38">
        <v>73.168324192556696</v>
      </c>
      <c r="I1758" s="37">
        <f>HOUR(DAta!$H1758)*60+MINUTE(DAta!$H1758)</f>
        <v>242</v>
      </c>
      <c r="J1758" s="37" t="s">
        <v>26</v>
      </c>
      <c r="K1758" s="37">
        <v>5</v>
      </c>
      <c r="L1758" s="36">
        <v>43761</v>
      </c>
      <c r="M1758" s="37">
        <v>7</v>
      </c>
    </row>
    <row r="1759" spans="1:13">
      <c r="A1759" s="40" t="s">
        <v>1784</v>
      </c>
      <c r="B1759" s="39">
        <v>43762</v>
      </c>
      <c r="C1759" s="40" t="s">
        <v>48</v>
      </c>
      <c r="D1759" s="40" t="s">
        <v>13</v>
      </c>
      <c r="E1759" s="40" t="s">
        <v>14</v>
      </c>
      <c r="F1759" s="40" t="s">
        <v>14</v>
      </c>
      <c r="G1759" s="40">
        <v>20</v>
      </c>
      <c r="H1759" s="41">
        <v>73.209990859223396</v>
      </c>
      <c r="I1759" s="37">
        <f>HOUR(DAta!$H1759)*60+MINUTE(DAta!$H1759)</f>
        <v>302</v>
      </c>
      <c r="J1759" s="40">
        <v>4</v>
      </c>
      <c r="K1759" s="40">
        <v>5</v>
      </c>
      <c r="L1759" s="39">
        <v>43762</v>
      </c>
      <c r="M1759" s="40">
        <v>7</v>
      </c>
    </row>
    <row r="1760" spans="1:13">
      <c r="A1760" s="37" t="s">
        <v>1785</v>
      </c>
      <c r="B1760" s="36">
        <v>43763</v>
      </c>
      <c r="C1760" s="37" t="s">
        <v>32</v>
      </c>
      <c r="D1760" s="37" t="s">
        <v>30</v>
      </c>
      <c r="E1760" s="37" t="s">
        <v>14</v>
      </c>
      <c r="F1760" s="37" t="s">
        <v>14</v>
      </c>
      <c r="G1760" s="37">
        <v>50</v>
      </c>
      <c r="H1760" s="38">
        <v>73.251657525889996</v>
      </c>
      <c r="I1760" s="37">
        <f>HOUR(DAta!$H1760)*60+MINUTE(DAta!$H1760)</f>
        <v>362</v>
      </c>
      <c r="J1760" s="37">
        <v>2</v>
      </c>
      <c r="K1760" s="37">
        <v>5</v>
      </c>
      <c r="L1760" s="36">
        <v>43763</v>
      </c>
      <c r="M1760" s="37">
        <v>7</v>
      </c>
    </row>
    <row r="1761" spans="1:13">
      <c r="A1761" s="40" t="s">
        <v>1786</v>
      </c>
      <c r="B1761" s="39">
        <v>43764</v>
      </c>
      <c r="C1761" s="40" t="s">
        <v>39</v>
      </c>
      <c r="D1761" s="40" t="s">
        <v>30</v>
      </c>
      <c r="E1761" s="40" t="s">
        <v>18</v>
      </c>
      <c r="F1761" s="40" t="s">
        <v>18</v>
      </c>
      <c r="G1761" s="40" t="s">
        <v>26</v>
      </c>
      <c r="H1761" s="41">
        <v>73.293324192556696</v>
      </c>
      <c r="I1761" s="37">
        <f>HOUR(DAta!$H1761)*60+MINUTE(DAta!$H1761)</f>
        <v>422</v>
      </c>
      <c r="J1761" s="40" t="s">
        <v>26</v>
      </c>
      <c r="K1761" s="40">
        <v>5</v>
      </c>
      <c r="L1761" s="39">
        <v>43764</v>
      </c>
      <c r="M1761" s="40">
        <v>7</v>
      </c>
    </row>
    <row r="1762" spans="1:13">
      <c r="A1762" s="37" t="s">
        <v>1787</v>
      </c>
      <c r="B1762" s="36">
        <v>43765</v>
      </c>
      <c r="C1762" s="37" t="s">
        <v>20</v>
      </c>
      <c r="D1762" s="37" t="s">
        <v>13</v>
      </c>
      <c r="E1762" s="37" t="s">
        <v>14</v>
      </c>
      <c r="F1762" s="37" t="s">
        <v>14</v>
      </c>
      <c r="G1762" s="37">
        <v>103</v>
      </c>
      <c r="H1762" s="38">
        <v>73.334990859223396</v>
      </c>
      <c r="I1762" s="37">
        <f>HOUR(DAta!$H1762)*60+MINUTE(DAta!$H1762)</f>
        <v>482</v>
      </c>
      <c r="J1762" s="37">
        <v>4</v>
      </c>
      <c r="K1762" s="37">
        <v>5</v>
      </c>
      <c r="L1762" s="36">
        <v>43765</v>
      </c>
      <c r="M1762" s="37">
        <v>7</v>
      </c>
    </row>
    <row r="1763" spans="1:13">
      <c r="A1763" s="40" t="s">
        <v>1788</v>
      </c>
      <c r="B1763" s="39">
        <v>43766</v>
      </c>
      <c r="C1763" s="40" t="s">
        <v>16</v>
      </c>
      <c r="D1763" s="40" t="s">
        <v>13</v>
      </c>
      <c r="E1763" s="40" t="s">
        <v>14</v>
      </c>
      <c r="F1763" s="40" t="s">
        <v>14</v>
      </c>
      <c r="G1763" s="40">
        <v>81</v>
      </c>
      <c r="H1763" s="41">
        <v>73.376657525889996</v>
      </c>
      <c r="I1763" s="37">
        <f>HOUR(DAta!$H1763)*60+MINUTE(DAta!$H1763)</f>
        <v>542</v>
      </c>
      <c r="J1763" s="40">
        <v>2</v>
      </c>
      <c r="K1763" s="40">
        <v>5</v>
      </c>
      <c r="L1763" s="39">
        <v>43766</v>
      </c>
      <c r="M1763" s="40">
        <v>7</v>
      </c>
    </row>
    <row r="1764" spans="1:13">
      <c r="A1764" s="37" t="s">
        <v>1789</v>
      </c>
      <c r="B1764" s="36">
        <v>43767</v>
      </c>
      <c r="C1764" s="37" t="s">
        <v>20</v>
      </c>
      <c r="D1764" s="37" t="s">
        <v>33</v>
      </c>
      <c r="E1764" s="37" t="s">
        <v>14</v>
      </c>
      <c r="F1764" s="37" t="s">
        <v>14</v>
      </c>
      <c r="G1764" s="37">
        <v>48</v>
      </c>
      <c r="H1764" s="38">
        <v>73.418324192556696</v>
      </c>
      <c r="I1764" s="37">
        <f>HOUR(DAta!$H1764)*60+MINUTE(DAta!$H1764)</f>
        <v>602</v>
      </c>
      <c r="J1764" s="37">
        <v>5</v>
      </c>
      <c r="K1764" s="37">
        <v>5</v>
      </c>
      <c r="L1764" s="36">
        <v>43767</v>
      </c>
      <c r="M1764" s="37">
        <v>7</v>
      </c>
    </row>
    <row r="1765" spans="1:13">
      <c r="A1765" s="40" t="s">
        <v>1790</v>
      </c>
      <c r="B1765" s="39">
        <v>43768</v>
      </c>
      <c r="C1765" s="40" t="s">
        <v>48</v>
      </c>
      <c r="D1765" s="40" t="s">
        <v>33</v>
      </c>
      <c r="E1765" s="40" t="s">
        <v>14</v>
      </c>
      <c r="F1765" s="40" t="s">
        <v>14</v>
      </c>
      <c r="G1765" s="40">
        <v>92</v>
      </c>
      <c r="H1765" s="41">
        <v>73.459990859223396</v>
      </c>
      <c r="I1765" s="37">
        <f>HOUR(DAta!$H1765)*60+MINUTE(DAta!$H1765)</f>
        <v>662</v>
      </c>
      <c r="J1765" s="40">
        <v>3</v>
      </c>
      <c r="K1765" s="40">
        <v>5</v>
      </c>
      <c r="L1765" s="39">
        <v>43768</v>
      </c>
      <c r="M1765" s="40">
        <v>7</v>
      </c>
    </row>
    <row r="1766" spans="1:13">
      <c r="A1766" s="37" t="s">
        <v>1791</v>
      </c>
      <c r="B1766" s="36">
        <v>43769</v>
      </c>
      <c r="C1766" s="37" t="s">
        <v>22</v>
      </c>
      <c r="D1766" s="37" t="s">
        <v>33</v>
      </c>
      <c r="E1766" s="37" t="s">
        <v>14</v>
      </c>
      <c r="F1766" s="37" t="s">
        <v>14</v>
      </c>
      <c r="G1766" s="37">
        <v>95</v>
      </c>
      <c r="H1766" s="38">
        <v>73.501657525889996</v>
      </c>
      <c r="I1766" s="37">
        <f>HOUR(DAta!$H1766)*60+MINUTE(DAta!$H1766)</f>
        <v>722</v>
      </c>
      <c r="J1766" s="37">
        <v>3</v>
      </c>
      <c r="K1766" s="37">
        <v>5</v>
      </c>
      <c r="L1766" s="36">
        <v>43769</v>
      </c>
      <c r="M1766" s="37">
        <v>7</v>
      </c>
    </row>
    <row r="1767" spans="1:13">
      <c r="A1767" s="40" t="s">
        <v>1792</v>
      </c>
      <c r="B1767" s="39">
        <v>43770</v>
      </c>
      <c r="C1767" s="40" t="s">
        <v>16</v>
      </c>
      <c r="D1767" s="40" t="s">
        <v>13</v>
      </c>
      <c r="E1767" s="40" t="s">
        <v>14</v>
      </c>
      <c r="F1767" s="40" t="s">
        <v>14</v>
      </c>
      <c r="G1767" s="40">
        <v>49</v>
      </c>
      <c r="H1767" s="41">
        <v>73.543324192556696</v>
      </c>
      <c r="I1767" s="37">
        <f>HOUR(DAta!$H1767)*60+MINUTE(DAta!$H1767)</f>
        <v>782</v>
      </c>
      <c r="J1767" s="40">
        <v>3</v>
      </c>
      <c r="K1767" s="40">
        <v>5</v>
      </c>
      <c r="L1767" s="39">
        <v>43770</v>
      </c>
      <c r="M1767" s="40">
        <v>7</v>
      </c>
    </row>
    <row r="1768" spans="1:13">
      <c r="A1768" s="37" t="s">
        <v>1793</v>
      </c>
      <c r="B1768" s="36">
        <v>43771</v>
      </c>
      <c r="C1768" s="37" t="s">
        <v>16</v>
      </c>
      <c r="D1768" s="37" t="s">
        <v>13</v>
      </c>
      <c r="E1768" s="37" t="s">
        <v>14</v>
      </c>
      <c r="F1768" s="37" t="s">
        <v>14</v>
      </c>
      <c r="G1768" s="37">
        <v>58</v>
      </c>
      <c r="H1768" s="38">
        <v>73.584990859223396</v>
      </c>
      <c r="I1768" s="37">
        <f>HOUR(DAta!$H1768)*60+MINUTE(DAta!$H1768)</f>
        <v>842</v>
      </c>
      <c r="J1768" s="37">
        <v>5</v>
      </c>
      <c r="K1768" s="37">
        <v>5</v>
      </c>
      <c r="L1768" s="36">
        <v>43771</v>
      </c>
      <c r="M1768" s="37">
        <v>7</v>
      </c>
    </row>
    <row r="1769" spans="1:13">
      <c r="A1769" s="40" t="s">
        <v>1794</v>
      </c>
      <c r="B1769" s="39">
        <v>43772</v>
      </c>
      <c r="C1769" s="40" t="s">
        <v>48</v>
      </c>
      <c r="D1769" s="40" t="s">
        <v>33</v>
      </c>
      <c r="E1769" s="40" t="s">
        <v>18</v>
      </c>
      <c r="F1769" s="40" t="s">
        <v>18</v>
      </c>
      <c r="G1769" s="40" t="s">
        <v>26</v>
      </c>
      <c r="H1769" s="41">
        <v>73.626657525889996</v>
      </c>
      <c r="I1769" s="37">
        <f>HOUR(DAta!$H1769)*60+MINUTE(DAta!$H1769)</f>
        <v>902</v>
      </c>
      <c r="J1769" s="40" t="s">
        <v>26</v>
      </c>
      <c r="K1769" s="40">
        <v>5</v>
      </c>
      <c r="L1769" s="39">
        <v>43772</v>
      </c>
      <c r="M1769" s="40">
        <v>7</v>
      </c>
    </row>
    <row r="1770" spans="1:13">
      <c r="A1770" s="37" t="s">
        <v>1795</v>
      </c>
      <c r="B1770" s="36">
        <v>43773</v>
      </c>
      <c r="C1770" s="37" t="s">
        <v>48</v>
      </c>
      <c r="D1770" s="37" t="s">
        <v>30</v>
      </c>
      <c r="E1770" s="37" t="s">
        <v>18</v>
      </c>
      <c r="F1770" s="37" t="s">
        <v>18</v>
      </c>
      <c r="G1770" s="37" t="s">
        <v>26</v>
      </c>
      <c r="H1770" s="38">
        <v>73.668324192556696</v>
      </c>
      <c r="I1770" s="37">
        <f>HOUR(DAta!$H1770)*60+MINUTE(DAta!$H1770)</f>
        <v>962</v>
      </c>
      <c r="J1770" s="37" t="s">
        <v>26</v>
      </c>
      <c r="K1770" s="37">
        <v>5</v>
      </c>
      <c r="L1770" s="36">
        <v>43773</v>
      </c>
      <c r="M1770" s="37">
        <v>7</v>
      </c>
    </row>
    <row r="1771" spans="1:13">
      <c r="A1771" s="40" t="s">
        <v>1796</v>
      </c>
      <c r="B1771" s="39">
        <v>43774</v>
      </c>
      <c r="C1771" s="40" t="s">
        <v>12</v>
      </c>
      <c r="D1771" s="40" t="s">
        <v>24</v>
      </c>
      <c r="E1771" s="40" t="s">
        <v>14</v>
      </c>
      <c r="F1771" s="40" t="s">
        <v>14</v>
      </c>
      <c r="G1771" s="40">
        <v>78</v>
      </c>
      <c r="H1771" s="41">
        <v>73.709990859223396</v>
      </c>
      <c r="I1771" s="37">
        <f>HOUR(DAta!$H1771)*60+MINUTE(DAta!$H1771)</f>
        <v>1022</v>
      </c>
      <c r="J1771" s="40">
        <v>4</v>
      </c>
      <c r="K1771" s="40">
        <v>5</v>
      </c>
      <c r="L1771" s="39">
        <v>43774</v>
      </c>
      <c r="M1771" s="40">
        <v>7</v>
      </c>
    </row>
    <row r="1772" spans="1:13">
      <c r="A1772" s="37" t="s">
        <v>1797</v>
      </c>
      <c r="B1772" s="36">
        <v>43775</v>
      </c>
      <c r="C1772" s="37" t="s">
        <v>32</v>
      </c>
      <c r="D1772" s="37" t="s">
        <v>30</v>
      </c>
      <c r="E1772" s="37" t="s">
        <v>14</v>
      </c>
      <c r="F1772" s="37" t="s">
        <v>14</v>
      </c>
      <c r="G1772" s="37">
        <v>91</v>
      </c>
      <c r="H1772" s="38">
        <v>73.751657525889996</v>
      </c>
      <c r="I1772" s="37">
        <f>HOUR(DAta!$H1772)*60+MINUTE(DAta!$H1772)</f>
        <v>1082</v>
      </c>
      <c r="J1772" s="37">
        <v>3</v>
      </c>
      <c r="K1772" s="37">
        <v>5</v>
      </c>
      <c r="L1772" s="36">
        <v>43775</v>
      </c>
      <c r="M1772" s="37">
        <v>7</v>
      </c>
    </row>
    <row r="1773" spans="1:13">
      <c r="A1773" s="40" t="s">
        <v>1798</v>
      </c>
      <c r="B1773" s="39">
        <v>43776</v>
      </c>
      <c r="C1773" s="40" t="s">
        <v>22</v>
      </c>
      <c r="D1773" s="40" t="s">
        <v>17</v>
      </c>
      <c r="E1773" s="40" t="s">
        <v>14</v>
      </c>
      <c r="F1773" s="40" t="s">
        <v>14</v>
      </c>
      <c r="G1773" s="40">
        <v>121</v>
      </c>
      <c r="H1773" s="41">
        <v>73.793324192556696</v>
      </c>
      <c r="I1773" s="37">
        <f>HOUR(DAta!$H1773)*60+MINUTE(DAta!$H1773)</f>
        <v>1142</v>
      </c>
      <c r="J1773" s="40">
        <v>2</v>
      </c>
      <c r="K1773" s="40">
        <v>5</v>
      </c>
      <c r="L1773" s="39">
        <v>43776</v>
      </c>
      <c r="M1773" s="40">
        <v>7</v>
      </c>
    </row>
    <row r="1774" spans="1:13">
      <c r="A1774" s="37" t="s">
        <v>1799</v>
      </c>
      <c r="B1774" s="36">
        <v>43777</v>
      </c>
      <c r="C1774" s="37" t="s">
        <v>48</v>
      </c>
      <c r="D1774" s="37" t="s">
        <v>13</v>
      </c>
      <c r="E1774" s="37" t="s">
        <v>18</v>
      </c>
      <c r="F1774" s="37" t="s">
        <v>18</v>
      </c>
      <c r="G1774" s="37" t="s">
        <v>26</v>
      </c>
      <c r="H1774" s="38">
        <v>73.834990859223396</v>
      </c>
      <c r="I1774" s="37">
        <f>HOUR(DAta!$H1774)*60+MINUTE(DAta!$H1774)</f>
        <v>1202</v>
      </c>
      <c r="J1774" s="37" t="s">
        <v>26</v>
      </c>
      <c r="K1774" s="37">
        <v>5</v>
      </c>
      <c r="L1774" s="36">
        <v>43777</v>
      </c>
      <c r="M1774" s="37">
        <v>1</v>
      </c>
    </row>
    <row r="1775" spans="1:13">
      <c r="A1775" s="40" t="s">
        <v>1800</v>
      </c>
      <c r="B1775" s="39">
        <v>43778</v>
      </c>
      <c r="C1775" s="40" t="s">
        <v>39</v>
      </c>
      <c r="D1775" s="40" t="s">
        <v>30</v>
      </c>
      <c r="E1775" s="40" t="s">
        <v>14</v>
      </c>
      <c r="F1775" s="40" t="s">
        <v>14</v>
      </c>
      <c r="G1775" s="40">
        <v>38</v>
      </c>
      <c r="H1775" s="41">
        <v>73.876657525889996</v>
      </c>
      <c r="I1775" s="37">
        <f>HOUR(DAta!$H1775)*60+MINUTE(DAta!$H1775)</f>
        <v>1262</v>
      </c>
      <c r="J1775" s="40">
        <v>3</v>
      </c>
      <c r="K1775" s="40">
        <v>5</v>
      </c>
      <c r="L1775" s="39">
        <v>43778</v>
      </c>
      <c r="M1775" s="40">
        <v>1</v>
      </c>
    </row>
    <row r="1776" spans="1:13">
      <c r="A1776" s="37" t="s">
        <v>1801</v>
      </c>
      <c r="B1776" s="36">
        <v>43779</v>
      </c>
      <c r="C1776" s="37" t="s">
        <v>16</v>
      </c>
      <c r="D1776" s="37" t="s">
        <v>17</v>
      </c>
      <c r="E1776" s="37" t="s">
        <v>14</v>
      </c>
      <c r="F1776" s="37" t="s">
        <v>14</v>
      </c>
      <c r="G1776" s="37">
        <v>44</v>
      </c>
      <c r="H1776" s="38">
        <v>73.918324192556696</v>
      </c>
      <c r="I1776" s="37">
        <f>HOUR(DAta!$H1776)*60+MINUTE(DAta!$H1776)</f>
        <v>1322</v>
      </c>
      <c r="J1776" s="37">
        <v>2</v>
      </c>
      <c r="K1776" s="37">
        <v>5</v>
      </c>
      <c r="L1776" s="36">
        <v>43779</v>
      </c>
      <c r="M1776" s="37">
        <v>1</v>
      </c>
    </row>
    <row r="1777" spans="1:13">
      <c r="A1777" s="40" t="s">
        <v>1802</v>
      </c>
      <c r="B1777" s="39">
        <v>43780</v>
      </c>
      <c r="C1777" s="40" t="s">
        <v>12</v>
      </c>
      <c r="D1777" s="40" t="s">
        <v>13</v>
      </c>
      <c r="E1777" s="40" t="s">
        <v>14</v>
      </c>
      <c r="F1777" s="40" t="s">
        <v>14</v>
      </c>
      <c r="G1777" s="40">
        <v>64</v>
      </c>
      <c r="H1777" s="41">
        <v>73.959990859223396</v>
      </c>
      <c r="I1777" s="37">
        <f>HOUR(DAta!$H1777)*60+MINUTE(DAta!$H1777)</f>
        <v>1382</v>
      </c>
      <c r="J1777" s="40">
        <v>3</v>
      </c>
      <c r="K1777" s="40">
        <v>5</v>
      </c>
      <c r="L1777" s="39">
        <v>43780</v>
      </c>
      <c r="M1777" s="40">
        <v>1</v>
      </c>
    </row>
    <row r="1778" spans="1:13">
      <c r="A1778" s="37" t="s">
        <v>1803</v>
      </c>
      <c r="B1778" s="36">
        <v>43781</v>
      </c>
      <c r="C1778" s="37" t="s">
        <v>32</v>
      </c>
      <c r="D1778" s="37" t="s">
        <v>17</v>
      </c>
      <c r="E1778" s="37" t="s">
        <v>18</v>
      </c>
      <c r="F1778" s="37" t="s">
        <v>18</v>
      </c>
      <c r="G1778" s="37" t="s">
        <v>26</v>
      </c>
      <c r="H1778" s="38">
        <v>74.001657525889996</v>
      </c>
      <c r="I1778" s="37">
        <f>HOUR(DAta!$H1778)*60+MINUTE(DAta!$H1778)</f>
        <v>2</v>
      </c>
      <c r="J1778" s="37" t="s">
        <v>26</v>
      </c>
      <c r="K1778" s="37">
        <v>5</v>
      </c>
      <c r="L1778" s="36">
        <v>43781</v>
      </c>
      <c r="M1778" s="37">
        <v>1</v>
      </c>
    </row>
    <row r="1779" spans="1:13">
      <c r="A1779" s="40" t="s">
        <v>1804</v>
      </c>
      <c r="B1779" s="39">
        <v>43782</v>
      </c>
      <c r="C1779" s="40" t="s">
        <v>16</v>
      </c>
      <c r="D1779" s="40" t="s">
        <v>24</v>
      </c>
      <c r="E1779" s="40" t="s">
        <v>14</v>
      </c>
      <c r="F1779" s="40" t="s">
        <v>18</v>
      </c>
      <c r="G1779" s="40">
        <v>125</v>
      </c>
      <c r="H1779" s="41">
        <v>74.043324192556696</v>
      </c>
      <c r="I1779" s="37">
        <f>HOUR(DAta!$H1779)*60+MINUTE(DAta!$H1779)</f>
        <v>62</v>
      </c>
      <c r="J1779" s="40">
        <v>4</v>
      </c>
      <c r="K1779" s="40">
        <v>5</v>
      </c>
      <c r="L1779" s="39">
        <v>43782</v>
      </c>
      <c r="M1779" s="40">
        <v>1</v>
      </c>
    </row>
    <row r="1780" spans="1:13">
      <c r="A1780" s="37" t="s">
        <v>1805</v>
      </c>
      <c r="B1780" s="36">
        <v>43783</v>
      </c>
      <c r="C1780" s="37" t="s">
        <v>39</v>
      </c>
      <c r="D1780" s="37" t="s">
        <v>17</v>
      </c>
      <c r="E1780" s="37" t="s">
        <v>14</v>
      </c>
      <c r="F1780" s="37" t="s">
        <v>14</v>
      </c>
      <c r="G1780" s="37">
        <v>47</v>
      </c>
      <c r="H1780" s="38">
        <v>74.084990859223396</v>
      </c>
      <c r="I1780" s="37">
        <f>HOUR(DAta!$H1780)*60+MINUTE(DAta!$H1780)</f>
        <v>122</v>
      </c>
      <c r="J1780" s="37">
        <v>4</v>
      </c>
      <c r="K1780" s="37">
        <v>5</v>
      </c>
      <c r="L1780" s="36">
        <v>43783</v>
      </c>
      <c r="M1780" s="37">
        <v>1</v>
      </c>
    </row>
    <row r="1781" spans="1:13">
      <c r="A1781" s="40" t="s">
        <v>1806</v>
      </c>
      <c r="B1781" s="39">
        <v>43784</v>
      </c>
      <c r="C1781" s="40" t="s">
        <v>39</v>
      </c>
      <c r="D1781" s="40" t="s">
        <v>17</v>
      </c>
      <c r="E1781" s="40" t="s">
        <v>18</v>
      </c>
      <c r="F1781" s="40" t="s">
        <v>18</v>
      </c>
      <c r="G1781" s="40" t="s">
        <v>26</v>
      </c>
      <c r="H1781" s="41">
        <v>74.126657525889996</v>
      </c>
      <c r="I1781" s="37">
        <f>HOUR(DAta!$H1781)*60+MINUTE(DAta!$H1781)</f>
        <v>182</v>
      </c>
      <c r="J1781" s="40" t="s">
        <v>26</v>
      </c>
      <c r="K1781" s="40">
        <v>5</v>
      </c>
      <c r="L1781" s="39">
        <v>43784</v>
      </c>
      <c r="M1781" s="40">
        <v>1</v>
      </c>
    </row>
    <row r="1782" spans="1:13">
      <c r="A1782" s="37" t="s">
        <v>1807</v>
      </c>
      <c r="B1782" s="36">
        <v>43785</v>
      </c>
      <c r="C1782" s="37" t="s">
        <v>16</v>
      </c>
      <c r="D1782" s="37" t="s">
        <v>13</v>
      </c>
      <c r="E1782" s="37" t="s">
        <v>18</v>
      </c>
      <c r="F1782" s="37" t="s">
        <v>18</v>
      </c>
      <c r="G1782" s="37" t="s">
        <v>26</v>
      </c>
      <c r="H1782" s="38">
        <v>74.168324192556696</v>
      </c>
      <c r="I1782" s="37">
        <f>HOUR(DAta!$H1782)*60+MINUTE(DAta!$H1782)</f>
        <v>242</v>
      </c>
      <c r="J1782" s="37" t="s">
        <v>26</v>
      </c>
      <c r="K1782" s="37">
        <v>5</v>
      </c>
      <c r="L1782" s="36">
        <v>43785</v>
      </c>
      <c r="M1782" s="37">
        <v>1</v>
      </c>
    </row>
    <row r="1783" spans="1:13">
      <c r="A1783" s="40" t="s">
        <v>1808</v>
      </c>
      <c r="B1783" s="39">
        <v>43786</v>
      </c>
      <c r="C1783" s="40" t="s">
        <v>32</v>
      </c>
      <c r="D1783" s="40" t="s">
        <v>30</v>
      </c>
      <c r="E1783" s="40" t="s">
        <v>14</v>
      </c>
      <c r="F1783" s="40" t="s">
        <v>14</v>
      </c>
      <c r="G1783" s="40">
        <v>116</v>
      </c>
      <c r="H1783" s="41">
        <v>74.209990859223396</v>
      </c>
      <c r="I1783" s="37">
        <f>HOUR(DAta!$H1783)*60+MINUTE(DAta!$H1783)</f>
        <v>302</v>
      </c>
      <c r="J1783" s="40">
        <v>3</v>
      </c>
      <c r="K1783" s="40">
        <v>5</v>
      </c>
      <c r="L1783" s="39">
        <v>43786</v>
      </c>
      <c r="M1783" s="40">
        <v>1</v>
      </c>
    </row>
    <row r="1784" spans="1:13">
      <c r="A1784" s="37" t="s">
        <v>1809</v>
      </c>
      <c r="B1784" s="36">
        <v>43787</v>
      </c>
      <c r="C1784" s="37" t="s">
        <v>12</v>
      </c>
      <c r="D1784" s="37" t="s">
        <v>24</v>
      </c>
      <c r="E1784" s="37" t="s">
        <v>14</v>
      </c>
      <c r="F1784" s="37" t="s">
        <v>14</v>
      </c>
      <c r="G1784" s="37">
        <v>13</v>
      </c>
      <c r="H1784" s="38">
        <v>74.251657525889996</v>
      </c>
      <c r="I1784" s="37">
        <f>HOUR(DAta!$H1784)*60+MINUTE(DAta!$H1784)</f>
        <v>362</v>
      </c>
      <c r="J1784" s="37">
        <v>4</v>
      </c>
      <c r="K1784" s="37">
        <v>5</v>
      </c>
      <c r="L1784" s="36">
        <v>43787</v>
      </c>
      <c r="M1784" s="37">
        <v>1</v>
      </c>
    </row>
    <row r="1785" spans="1:13">
      <c r="A1785" s="40" t="s">
        <v>1810</v>
      </c>
      <c r="B1785" s="39">
        <v>43788</v>
      </c>
      <c r="C1785" s="40" t="s">
        <v>22</v>
      </c>
      <c r="D1785" s="40" t="s">
        <v>13</v>
      </c>
      <c r="E1785" s="40" t="s">
        <v>14</v>
      </c>
      <c r="F1785" s="40" t="s">
        <v>14</v>
      </c>
      <c r="G1785" s="40">
        <v>124</v>
      </c>
      <c r="H1785" s="41">
        <v>74.293324192556696</v>
      </c>
      <c r="I1785" s="37">
        <f>HOUR(DAta!$H1785)*60+MINUTE(DAta!$H1785)</f>
        <v>422</v>
      </c>
      <c r="J1785" s="40">
        <v>5</v>
      </c>
      <c r="K1785" s="40">
        <v>5</v>
      </c>
      <c r="L1785" s="39">
        <v>43788</v>
      </c>
      <c r="M1785" s="40">
        <v>1</v>
      </c>
    </row>
    <row r="1786" spans="1:13">
      <c r="A1786" s="37" t="s">
        <v>1811</v>
      </c>
      <c r="B1786" s="36">
        <v>43789</v>
      </c>
      <c r="C1786" s="37" t="s">
        <v>16</v>
      </c>
      <c r="D1786" s="37" t="s">
        <v>30</v>
      </c>
      <c r="E1786" s="37" t="s">
        <v>18</v>
      </c>
      <c r="F1786" s="37" t="s">
        <v>18</v>
      </c>
      <c r="G1786" s="37" t="s">
        <v>26</v>
      </c>
      <c r="H1786" s="38">
        <v>74.334990859223396</v>
      </c>
      <c r="I1786" s="37">
        <f>HOUR(DAta!$H1786)*60+MINUTE(DAta!$H1786)</f>
        <v>482</v>
      </c>
      <c r="J1786" s="37" t="s">
        <v>26</v>
      </c>
      <c r="K1786" s="37">
        <v>5</v>
      </c>
      <c r="L1786" s="36">
        <v>43789</v>
      </c>
      <c r="M1786" s="37">
        <v>1</v>
      </c>
    </row>
    <row r="1787" spans="1:13">
      <c r="A1787" s="40" t="s">
        <v>1812</v>
      </c>
      <c r="B1787" s="39">
        <v>43790</v>
      </c>
      <c r="C1787" s="40" t="s">
        <v>22</v>
      </c>
      <c r="D1787" s="40" t="s">
        <v>17</v>
      </c>
      <c r="E1787" s="40" t="s">
        <v>14</v>
      </c>
      <c r="F1787" s="40" t="s">
        <v>14</v>
      </c>
      <c r="G1787" s="40">
        <v>46</v>
      </c>
      <c r="H1787" s="41">
        <v>74.376657525889996</v>
      </c>
      <c r="I1787" s="37">
        <f>HOUR(DAta!$H1787)*60+MINUTE(DAta!$H1787)</f>
        <v>542</v>
      </c>
      <c r="J1787" s="40">
        <v>5</v>
      </c>
      <c r="K1787" s="40">
        <v>5</v>
      </c>
      <c r="L1787" s="39">
        <v>43790</v>
      </c>
      <c r="M1787" s="40">
        <v>1</v>
      </c>
    </row>
    <row r="1788" spans="1:13">
      <c r="A1788" s="37" t="s">
        <v>1813</v>
      </c>
      <c r="B1788" s="36">
        <v>43791</v>
      </c>
      <c r="C1788" s="37" t="s">
        <v>22</v>
      </c>
      <c r="D1788" s="37" t="s">
        <v>17</v>
      </c>
      <c r="E1788" s="37" t="s">
        <v>14</v>
      </c>
      <c r="F1788" s="37" t="s">
        <v>14</v>
      </c>
      <c r="G1788" s="37">
        <v>11</v>
      </c>
      <c r="H1788" s="38">
        <v>74.418324192556696</v>
      </c>
      <c r="I1788" s="37">
        <f>HOUR(DAta!$H1788)*60+MINUTE(DAta!$H1788)</f>
        <v>602</v>
      </c>
      <c r="J1788" s="37">
        <v>3</v>
      </c>
      <c r="K1788" s="37">
        <v>5</v>
      </c>
      <c r="L1788" s="36">
        <v>43791</v>
      </c>
      <c r="M1788" s="37">
        <v>1</v>
      </c>
    </row>
    <row r="1789" spans="1:13">
      <c r="A1789" s="40" t="s">
        <v>1814</v>
      </c>
      <c r="B1789" s="39">
        <v>43792</v>
      </c>
      <c r="C1789" s="40" t="s">
        <v>22</v>
      </c>
      <c r="D1789" s="40" t="s">
        <v>24</v>
      </c>
      <c r="E1789" s="40" t="s">
        <v>14</v>
      </c>
      <c r="F1789" s="40" t="s">
        <v>18</v>
      </c>
      <c r="G1789" s="40">
        <v>62</v>
      </c>
      <c r="H1789" s="41">
        <v>74.459990859223396</v>
      </c>
      <c r="I1789" s="37">
        <f>HOUR(DAta!$H1789)*60+MINUTE(DAta!$H1789)</f>
        <v>662</v>
      </c>
      <c r="J1789" s="40">
        <v>3</v>
      </c>
      <c r="K1789" s="40">
        <v>5</v>
      </c>
      <c r="L1789" s="39">
        <v>43792</v>
      </c>
      <c r="M1789" s="40">
        <v>1</v>
      </c>
    </row>
    <row r="1790" spans="1:13">
      <c r="A1790" s="37" t="s">
        <v>1815</v>
      </c>
      <c r="B1790" s="36">
        <v>43793</v>
      </c>
      <c r="C1790" s="37" t="s">
        <v>22</v>
      </c>
      <c r="D1790" s="37" t="s">
        <v>33</v>
      </c>
      <c r="E1790" s="37" t="s">
        <v>18</v>
      </c>
      <c r="F1790" s="37" t="s">
        <v>18</v>
      </c>
      <c r="G1790" s="37" t="s">
        <v>26</v>
      </c>
      <c r="H1790" s="38">
        <v>74.501657525889996</v>
      </c>
      <c r="I1790" s="37">
        <f>HOUR(DAta!$H1790)*60+MINUTE(DAta!$H1790)</f>
        <v>722</v>
      </c>
      <c r="J1790" s="37" t="s">
        <v>26</v>
      </c>
      <c r="K1790" s="37">
        <v>5</v>
      </c>
      <c r="L1790" s="36">
        <v>43793</v>
      </c>
      <c r="M1790" s="37">
        <v>1</v>
      </c>
    </row>
    <row r="1791" spans="1:13">
      <c r="A1791" s="40" t="s">
        <v>1816</v>
      </c>
      <c r="B1791" s="39">
        <v>43794</v>
      </c>
      <c r="C1791" s="40" t="s">
        <v>20</v>
      </c>
      <c r="D1791" s="40" t="s">
        <v>30</v>
      </c>
      <c r="E1791" s="40" t="s">
        <v>14</v>
      </c>
      <c r="F1791" s="40" t="s">
        <v>14</v>
      </c>
      <c r="G1791" s="40">
        <v>61</v>
      </c>
      <c r="H1791" s="41">
        <v>74.543324192556696</v>
      </c>
      <c r="I1791" s="37">
        <f>HOUR(DAta!$H1791)*60+MINUTE(DAta!$H1791)</f>
        <v>782</v>
      </c>
      <c r="J1791" s="40">
        <v>5</v>
      </c>
      <c r="K1791" s="40">
        <v>5</v>
      </c>
      <c r="L1791" s="39">
        <v>43794</v>
      </c>
      <c r="M1791" s="40">
        <v>1</v>
      </c>
    </row>
    <row r="1792" spans="1:13">
      <c r="A1792" s="37" t="s">
        <v>1817</v>
      </c>
      <c r="B1792" s="36">
        <v>43795</v>
      </c>
      <c r="C1792" s="37" t="s">
        <v>48</v>
      </c>
      <c r="D1792" s="37" t="s">
        <v>17</v>
      </c>
      <c r="E1792" s="37" t="s">
        <v>18</v>
      </c>
      <c r="F1792" s="37" t="s">
        <v>18</v>
      </c>
      <c r="G1792" s="37" t="s">
        <v>26</v>
      </c>
      <c r="H1792" s="38">
        <v>74.584990859223396</v>
      </c>
      <c r="I1792" s="37">
        <f>HOUR(DAta!$H1792)*60+MINUTE(DAta!$H1792)</f>
        <v>842</v>
      </c>
      <c r="J1792" s="37" t="s">
        <v>26</v>
      </c>
      <c r="K1792" s="37">
        <v>5</v>
      </c>
      <c r="L1792" s="36">
        <v>43795</v>
      </c>
      <c r="M1792" s="37">
        <v>1</v>
      </c>
    </row>
    <row r="1793" spans="1:13">
      <c r="A1793" s="40" t="s">
        <v>1818</v>
      </c>
      <c r="B1793" s="39">
        <v>43796</v>
      </c>
      <c r="C1793" s="40" t="s">
        <v>35</v>
      </c>
      <c r="D1793" s="40" t="s">
        <v>17</v>
      </c>
      <c r="E1793" s="40" t="s">
        <v>14</v>
      </c>
      <c r="F1793" s="40" t="s">
        <v>14</v>
      </c>
      <c r="G1793" s="40">
        <v>29</v>
      </c>
      <c r="H1793" s="41">
        <v>74.626657525889996</v>
      </c>
      <c r="I1793" s="37">
        <f>HOUR(DAta!$H1793)*60+MINUTE(DAta!$H1793)</f>
        <v>902</v>
      </c>
      <c r="J1793" s="40">
        <v>5</v>
      </c>
      <c r="K1793" s="40">
        <v>5</v>
      </c>
      <c r="L1793" s="39">
        <v>43796</v>
      </c>
      <c r="M1793" s="40">
        <v>1</v>
      </c>
    </row>
    <row r="1794" spans="1:13">
      <c r="A1794" s="37" t="s">
        <v>1819</v>
      </c>
      <c r="B1794" s="36">
        <v>43797</v>
      </c>
      <c r="C1794" s="37" t="s">
        <v>48</v>
      </c>
      <c r="D1794" s="37" t="s">
        <v>13</v>
      </c>
      <c r="E1794" s="37" t="s">
        <v>14</v>
      </c>
      <c r="F1794" s="37" t="s">
        <v>14</v>
      </c>
      <c r="G1794" s="37">
        <v>109</v>
      </c>
      <c r="H1794" s="38">
        <v>74.668324192556696</v>
      </c>
      <c r="I1794" s="37">
        <f>HOUR(DAta!$H1794)*60+MINUTE(DAta!$H1794)</f>
        <v>962</v>
      </c>
      <c r="J1794" s="37">
        <v>3</v>
      </c>
      <c r="K1794" s="37">
        <v>5</v>
      </c>
      <c r="L1794" s="36">
        <v>43797</v>
      </c>
      <c r="M1794" s="37">
        <v>1</v>
      </c>
    </row>
    <row r="1795" spans="1:13">
      <c r="A1795" s="40" t="s">
        <v>1820</v>
      </c>
      <c r="B1795" s="39">
        <v>43798</v>
      </c>
      <c r="C1795" s="40" t="s">
        <v>48</v>
      </c>
      <c r="D1795" s="40" t="s">
        <v>13</v>
      </c>
      <c r="E1795" s="40" t="s">
        <v>14</v>
      </c>
      <c r="F1795" s="40" t="s">
        <v>14</v>
      </c>
      <c r="G1795" s="40">
        <v>52</v>
      </c>
      <c r="H1795" s="41">
        <v>74.709990859223396</v>
      </c>
      <c r="I1795" s="37">
        <f>HOUR(DAta!$H1795)*60+MINUTE(DAta!$H1795)</f>
        <v>1022</v>
      </c>
      <c r="J1795" s="40">
        <v>3</v>
      </c>
      <c r="K1795" s="40">
        <v>5</v>
      </c>
      <c r="L1795" s="39">
        <v>43798</v>
      </c>
      <c r="M1795" s="40">
        <v>1</v>
      </c>
    </row>
    <row r="1796" spans="1:13">
      <c r="A1796" s="37" t="s">
        <v>1821</v>
      </c>
      <c r="B1796" s="36">
        <v>43799</v>
      </c>
      <c r="C1796" s="37" t="s">
        <v>48</v>
      </c>
      <c r="D1796" s="37" t="s">
        <v>17</v>
      </c>
      <c r="E1796" s="37" t="s">
        <v>14</v>
      </c>
      <c r="F1796" s="37" t="s">
        <v>14</v>
      </c>
      <c r="G1796" s="37">
        <v>117</v>
      </c>
      <c r="H1796" s="38">
        <v>74.751657525889996</v>
      </c>
      <c r="I1796" s="37">
        <f>HOUR(DAta!$H1796)*60+MINUTE(DAta!$H1796)</f>
        <v>1082</v>
      </c>
      <c r="J1796" s="37">
        <v>1</v>
      </c>
      <c r="K1796" s="37">
        <v>5</v>
      </c>
      <c r="L1796" s="36">
        <v>43799</v>
      </c>
      <c r="M1796" s="37">
        <v>1</v>
      </c>
    </row>
    <row r="1797" spans="1:13">
      <c r="A1797" s="40" t="s">
        <v>1822</v>
      </c>
      <c r="B1797" s="39">
        <v>43800</v>
      </c>
      <c r="C1797" s="40" t="s">
        <v>39</v>
      </c>
      <c r="D1797" s="40" t="s">
        <v>13</v>
      </c>
      <c r="E1797" s="40" t="s">
        <v>14</v>
      </c>
      <c r="F1797" s="40" t="s">
        <v>14</v>
      </c>
      <c r="G1797" s="40">
        <v>17</v>
      </c>
      <c r="H1797" s="41">
        <v>74.793324192556696</v>
      </c>
      <c r="I1797" s="37">
        <f>HOUR(DAta!$H1797)*60+MINUTE(DAta!$H1797)</f>
        <v>1142</v>
      </c>
      <c r="J1797" s="40">
        <v>3</v>
      </c>
      <c r="K1797" s="40">
        <v>5</v>
      </c>
      <c r="L1797" s="39">
        <v>43800</v>
      </c>
      <c r="M1797" s="40">
        <v>1</v>
      </c>
    </row>
    <row r="1798" spans="1:13">
      <c r="A1798" s="37" t="s">
        <v>1823</v>
      </c>
      <c r="B1798" s="36">
        <v>43801</v>
      </c>
      <c r="C1798" s="37" t="s">
        <v>32</v>
      </c>
      <c r="D1798" s="37" t="s">
        <v>33</v>
      </c>
      <c r="E1798" s="37" t="s">
        <v>14</v>
      </c>
      <c r="F1798" s="37" t="s">
        <v>14</v>
      </c>
      <c r="G1798" s="37">
        <v>46</v>
      </c>
      <c r="H1798" s="38">
        <v>74.834990859223396</v>
      </c>
      <c r="I1798" s="37">
        <f>HOUR(DAta!$H1798)*60+MINUTE(DAta!$H1798)</f>
        <v>1202</v>
      </c>
      <c r="J1798" s="37">
        <v>4</v>
      </c>
      <c r="K1798" s="37">
        <v>5</v>
      </c>
      <c r="L1798" s="36">
        <v>43801</v>
      </c>
      <c r="M1798" s="37">
        <v>1</v>
      </c>
    </row>
    <row r="1799" spans="1:13">
      <c r="A1799" s="40" t="s">
        <v>1824</v>
      </c>
      <c r="B1799" s="39">
        <v>43802</v>
      </c>
      <c r="C1799" s="40" t="s">
        <v>39</v>
      </c>
      <c r="D1799" s="40" t="s">
        <v>30</v>
      </c>
      <c r="E1799" s="40" t="s">
        <v>14</v>
      </c>
      <c r="F1799" s="40" t="s">
        <v>14</v>
      </c>
      <c r="G1799" s="40">
        <v>60</v>
      </c>
      <c r="H1799" s="41">
        <v>74.876657525889996</v>
      </c>
      <c r="I1799" s="37">
        <f>HOUR(DAta!$H1799)*60+MINUTE(DAta!$H1799)</f>
        <v>1262</v>
      </c>
      <c r="J1799" s="40">
        <v>2</v>
      </c>
      <c r="K1799" s="40">
        <v>5</v>
      </c>
      <c r="L1799" s="39">
        <v>43802</v>
      </c>
      <c r="M1799" s="40">
        <v>1</v>
      </c>
    </row>
    <row r="1800" spans="1:13">
      <c r="A1800" s="37" t="s">
        <v>1825</v>
      </c>
      <c r="B1800" s="36">
        <v>43803</v>
      </c>
      <c r="C1800" s="37" t="s">
        <v>32</v>
      </c>
      <c r="D1800" s="37" t="s">
        <v>17</v>
      </c>
      <c r="E1800" s="37" t="s">
        <v>14</v>
      </c>
      <c r="F1800" s="37" t="s">
        <v>14</v>
      </c>
      <c r="G1800" s="37">
        <v>53</v>
      </c>
      <c r="H1800" s="38">
        <v>74.918324192556696</v>
      </c>
      <c r="I1800" s="37">
        <f>HOUR(DAta!$H1800)*60+MINUTE(DAta!$H1800)</f>
        <v>1322</v>
      </c>
      <c r="J1800" s="37">
        <v>3</v>
      </c>
      <c r="K1800" s="37">
        <v>5</v>
      </c>
      <c r="L1800" s="36">
        <v>43803</v>
      </c>
      <c r="M1800" s="37">
        <v>1</v>
      </c>
    </row>
    <row r="1801" spans="1:13">
      <c r="A1801" s="40" t="s">
        <v>1826</v>
      </c>
      <c r="B1801" s="39">
        <v>43804</v>
      </c>
      <c r="C1801" s="40" t="s">
        <v>20</v>
      </c>
      <c r="D1801" s="40" t="s">
        <v>24</v>
      </c>
      <c r="E1801" s="40" t="s">
        <v>14</v>
      </c>
      <c r="F1801" s="40" t="s">
        <v>14</v>
      </c>
      <c r="G1801" s="40">
        <v>72</v>
      </c>
      <c r="H1801" s="41">
        <v>74.959990859223396</v>
      </c>
      <c r="I1801" s="37">
        <f>HOUR(DAta!$H1801)*60+MINUTE(DAta!$H1801)</f>
        <v>1382</v>
      </c>
      <c r="J1801" s="40">
        <v>4</v>
      </c>
      <c r="K1801" s="40">
        <v>5</v>
      </c>
      <c r="L1801" s="39">
        <v>43804</v>
      </c>
      <c r="M1801" s="40">
        <v>1</v>
      </c>
    </row>
    <row r="1802" spans="1:13">
      <c r="A1802" s="37" t="s">
        <v>1827</v>
      </c>
      <c r="B1802" s="36">
        <v>43805</v>
      </c>
      <c r="C1802" s="37" t="s">
        <v>20</v>
      </c>
      <c r="D1802" s="37" t="s">
        <v>24</v>
      </c>
      <c r="E1802" s="37" t="s">
        <v>14</v>
      </c>
      <c r="F1802" s="37" t="s">
        <v>14</v>
      </c>
      <c r="G1802" s="37">
        <v>113</v>
      </c>
      <c r="H1802" s="38">
        <v>75.001657525889996</v>
      </c>
      <c r="I1802" s="37">
        <f>HOUR(DAta!$H1802)*60+MINUTE(DAta!$H1802)</f>
        <v>2</v>
      </c>
      <c r="J1802" s="37">
        <v>3</v>
      </c>
      <c r="K1802" s="37">
        <v>5</v>
      </c>
      <c r="L1802" s="36">
        <v>43805</v>
      </c>
      <c r="M1802" s="37">
        <v>1</v>
      </c>
    </row>
    <row r="1803" spans="1:13">
      <c r="A1803" s="40" t="s">
        <v>1828</v>
      </c>
      <c r="B1803" s="39">
        <v>43806</v>
      </c>
      <c r="C1803" s="40" t="s">
        <v>35</v>
      </c>
      <c r="D1803" s="40" t="s">
        <v>24</v>
      </c>
      <c r="E1803" s="40" t="s">
        <v>14</v>
      </c>
      <c r="F1803" s="40" t="s">
        <v>14</v>
      </c>
      <c r="G1803" s="40">
        <v>51</v>
      </c>
      <c r="H1803" s="41">
        <v>75.043324192556696</v>
      </c>
      <c r="I1803" s="37">
        <f>HOUR(DAta!$H1803)*60+MINUTE(DAta!$H1803)</f>
        <v>62</v>
      </c>
      <c r="J1803" s="40">
        <v>4</v>
      </c>
      <c r="K1803" s="40">
        <v>5</v>
      </c>
      <c r="L1803" s="39">
        <v>43806</v>
      </c>
      <c r="M1803" s="40">
        <v>1</v>
      </c>
    </row>
    <row r="1804" spans="1:13">
      <c r="A1804" s="37" t="s">
        <v>1829</v>
      </c>
      <c r="B1804" s="36">
        <v>43807</v>
      </c>
      <c r="C1804" s="37" t="s">
        <v>32</v>
      </c>
      <c r="D1804" s="37" t="s">
        <v>30</v>
      </c>
      <c r="E1804" s="37" t="s">
        <v>14</v>
      </c>
      <c r="F1804" s="37" t="s">
        <v>14</v>
      </c>
      <c r="G1804" s="37">
        <v>99</v>
      </c>
      <c r="H1804" s="38">
        <v>75.084990859223396</v>
      </c>
      <c r="I1804" s="37">
        <f>HOUR(DAta!$H1804)*60+MINUTE(DAta!$H1804)</f>
        <v>122</v>
      </c>
      <c r="J1804" s="37">
        <v>4</v>
      </c>
      <c r="K1804" s="37">
        <v>5</v>
      </c>
      <c r="L1804" s="36">
        <v>43807</v>
      </c>
      <c r="M1804" s="37">
        <v>1</v>
      </c>
    </row>
    <row r="1805" spans="1:13">
      <c r="A1805" s="40" t="s">
        <v>1830</v>
      </c>
      <c r="B1805" s="39">
        <v>43808</v>
      </c>
      <c r="C1805" s="40" t="s">
        <v>48</v>
      </c>
      <c r="D1805" s="40" t="s">
        <v>33</v>
      </c>
      <c r="E1805" s="40" t="s">
        <v>14</v>
      </c>
      <c r="F1805" s="40" t="s">
        <v>14</v>
      </c>
      <c r="G1805" s="40">
        <v>99</v>
      </c>
      <c r="H1805" s="41">
        <v>75.126657525889996</v>
      </c>
      <c r="I1805" s="37">
        <f>HOUR(DAta!$H1805)*60+MINUTE(DAta!$H1805)</f>
        <v>182</v>
      </c>
      <c r="J1805" s="40">
        <v>2</v>
      </c>
      <c r="K1805" s="40">
        <v>5</v>
      </c>
      <c r="L1805" s="39">
        <v>43808</v>
      </c>
      <c r="M1805" s="40">
        <v>1</v>
      </c>
    </row>
    <row r="1806" spans="1:13">
      <c r="A1806" s="37" t="s">
        <v>1831</v>
      </c>
      <c r="B1806" s="36">
        <v>43809</v>
      </c>
      <c r="C1806" s="37" t="s">
        <v>48</v>
      </c>
      <c r="D1806" s="37" t="s">
        <v>13</v>
      </c>
      <c r="E1806" s="37" t="s">
        <v>18</v>
      </c>
      <c r="F1806" s="37" t="s">
        <v>18</v>
      </c>
      <c r="G1806" s="37" t="s">
        <v>26</v>
      </c>
      <c r="H1806" s="38">
        <v>75.168324192556696</v>
      </c>
      <c r="I1806" s="37">
        <f>HOUR(DAta!$H1806)*60+MINUTE(DAta!$H1806)</f>
        <v>242</v>
      </c>
      <c r="J1806" s="37" t="s">
        <v>26</v>
      </c>
      <c r="K1806" s="37">
        <v>5</v>
      </c>
      <c r="L1806" s="36">
        <v>43809</v>
      </c>
      <c r="M1806" s="37">
        <v>1</v>
      </c>
    </row>
    <row r="1807" spans="1:13">
      <c r="A1807" s="40" t="s">
        <v>1832</v>
      </c>
      <c r="B1807" s="39">
        <v>43810</v>
      </c>
      <c r="C1807" s="40" t="s">
        <v>32</v>
      </c>
      <c r="D1807" s="40" t="s">
        <v>33</v>
      </c>
      <c r="E1807" s="40" t="s">
        <v>14</v>
      </c>
      <c r="F1807" s="40" t="s">
        <v>14</v>
      </c>
      <c r="G1807" s="40">
        <v>37</v>
      </c>
      <c r="H1807" s="41">
        <v>75.209990859223396</v>
      </c>
      <c r="I1807" s="37">
        <f>HOUR(DAta!$H1807)*60+MINUTE(DAta!$H1807)</f>
        <v>302</v>
      </c>
      <c r="J1807" s="40">
        <v>4</v>
      </c>
      <c r="K1807" s="40">
        <v>5</v>
      </c>
      <c r="L1807" s="39">
        <v>43810</v>
      </c>
      <c r="M1807" s="40">
        <v>1</v>
      </c>
    </row>
    <row r="1808" spans="1:13">
      <c r="A1808" s="37" t="s">
        <v>1833</v>
      </c>
      <c r="B1808" s="36">
        <v>43811</v>
      </c>
      <c r="C1808" s="37" t="s">
        <v>39</v>
      </c>
      <c r="D1808" s="37" t="s">
        <v>13</v>
      </c>
      <c r="E1808" s="37" t="s">
        <v>14</v>
      </c>
      <c r="F1808" s="37" t="s">
        <v>14</v>
      </c>
      <c r="G1808" s="37">
        <v>115</v>
      </c>
      <c r="H1808" s="38">
        <v>75.251657525889996</v>
      </c>
      <c r="I1808" s="37">
        <f>HOUR(DAta!$H1808)*60+MINUTE(DAta!$H1808)</f>
        <v>362</v>
      </c>
      <c r="J1808" s="37">
        <v>3</v>
      </c>
      <c r="K1808" s="37">
        <v>5</v>
      </c>
      <c r="L1808" s="36">
        <v>43811</v>
      </c>
      <c r="M1808" s="37">
        <v>1</v>
      </c>
    </row>
    <row r="1809" spans="1:13">
      <c r="A1809" s="40" t="s">
        <v>1834</v>
      </c>
      <c r="B1809" s="39">
        <v>43812</v>
      </c>
      <c r="C1809" s="40" t="s">
        <v>39</v>
      </c>
      <c r="D1809" s="40" t="s">
        <v>13</v>
      </c>
      <c r="E1809" s="40" t="s">
        <v>14</v>
      </c>
      <c r="F1809" s="40" t="s">
        <v>14</v>
      </c>
      <c r="G1809" s="40">
        <v>97</v>
      </c>
      <c r="H1809" s="41">
        <v>75.293324192556696</v>
      </c>
      <c r="I1809" s="37">
        <f>HOUR(DAta!$H1809)*60+MINUTE(DAta!$H1809)</f>
        <v>422</v>
      </c>
      <c r="J1809" s="40">
        <v>5</v>
      </c>
      <c r="K1809" s="40">
        <v>5</v>
      </c>
      <c r="L1809" s="39">
        <v>43812</v>
      </c>
      <c r="M1809" s="40">
        <v>1</v>
      </c>
    </row>
    <row r="1810" spans="1:13">
      <c r="A1810" s="37" t="s">
        <v>1835</v>
      </c>
      <c r="B1810" s="36">
        <v>43813</v>
      </c>
      <c r="C1810" s="37" t="s">
        <v>16</v>
      </c>
      <c r="D1810" s="37" t="s">
        <v>13</v>
      </c>
      <c r="E1810" s="37" t="s">
        <v>18</v>
      </c>
      <c r="F1810" s="37" t="s">
        <v>18</v>
      </c>
      <c r="G1810" s="37" t="s">
        <v>26</v>
      </c>
      <c r="H1810" s="38">
        <v>75.334990859223396</v>
      </c>
      <c r="I1810" s="37">
        <f>HOUR(DAta!$H1810)*60+MINUTE(DAta!$H1810)</f>
        <v>482</v>
      </c>
      <c r="J1810" s="37" t="s">
        <v>26</v>
      </c>
      <c r="K1810" s="37">
        <v>5</v>
      </c>
      <c r="L1810" s="36">
        <v>43813</v>
      </c>
      <c r="M1810" s="37">
        <v>1</v>
      </c>
    </row>
    <row r="1811" spans="1:13">
      <c r="A1811" s="40" t="s">
        <v>1836</v>
      </c>
      <c r="B1811" s="39">
        <v>43814</v>
      </c>
      <c r="C1811" s="40" t="s">
        <v>48</v>
      </c>
      <c r="D1811" s="40" t="s">
        <v>13</v>
      </c>
      <c r="E1811" s="40" t="s">
        <v>14</v>
      </c>
      <c r="F1811" s="40" t="s">
        <v>18</v>
      </c>
      <c r="G1811" s="40">
        <v>87</v>
      </c>
      <c r="H1811" s="41">
        <v>75.376657525889996</v>
      </c>
      <c r="I1811" s="37">
        <f>HOUR(DAta!$H1811)*60+MINUTE(DAta!$H1811)</f>
        <v>542</v>
      </c>
      <c r="J1811" s="40">
        <v>5</v>
      </c>
      <c r="K1811" s="40">
        <v>5</v>
      </c>
      <c r="L1811" s="39">
        <v>43814</v>
      </c>
      <c r="M1811" s="40">
        <v>1</v>
      </c>
    </row>
    <row r="1812" spans="1:13">
      <c r="A1812" s="37" t="s">
        <v>1837</v>
      </c>
      <c r="B1812" s="36">
        <v>43815</v>
      </c>
      <c r="C1812" s="37" t="s">
        <v>16</v>
      </c>
      <c r="D1812" s="37" t="s">
        <v>24</v>
      </c>
      <c r="E1812" s="37" t="s">
        <v>14</v>
      </c>
      <c r="F1812" s="37" t="s">
        <v>14</v>
      </c>
      <c r="G1812" s="37">
        <v>97</v>
      </c>
      <c r="H1812" s="38">
        <v>75.418324192556696</v>
      </c>
      <c r="I1812" s="37">
        <f>HOUR(DAta!$H1812)*60+MINUTE(DAta!$H1812)</f>
        <v>602</v>
      </c>
      <c r="J1812" s="37">
        <v>1</v>
      </c>
      <c r="K1812" s="37">
        <v>5</v>
      </c>
      <c r="L1812" s="36">
        <v>43815</v>
      </c>
      <c r="M1812" s="37">
        <v>1</v>
      </c>
    </row>
    <row r="1813" spans="1:13">
      <c r="A1813" s="40" t="s">
        <v>1838</v>
      </c>
      <c r="B1813" s="39">
        <v>43816</v>
      </c>
      <c r="C1813" s="40" t="s">
        <v>22</v>
      </c>
      <c r="D1813" s="40" t="s">
        <v>33</v>
      </c>
      <c r="E1813" s="40" t="s">
        <v>14</v>
      </c>
      <c r="F1813" s="40" t="s">
        <v>18</v>
      </c>
      <c r="G1813" s="40">
        <v>119</v>
      </c>
      <c r="H1813" s="41">
        <v>75.459990859223396</v>
      </c>
      <c r="I1813" s="37">
        <f>HOUR(DAta!$H1813)*60+MINUTE(DAta!$H1813)</f>
        <v>662</v>
      </c>
      <c r="J1813" s="40">
        <v>5</v>
      </c>
      <c r="K1813" s="40">
        <v>5</v>
      </c>
      <c r="L1813" s="39">
        <v>43816</v>
      </c>
      <c r="M1813" s="40">
        <v>1</v>
      </c>
    </row>
    <row r="1814" spans="1:13">
      <c r="A1814" s="37" t="s">
        <v>1839</v>
      </c>
      <c r="B1814" s="36">
        <v>43817</v>
      </c>
      <c r="C1814" s="37" t="s">
        <v>12</v>
      </c>
      <c r="D1814" s="37" t="s">
        <v>13</v>
      </c>
      <c r="E1814" s="37" t="s">
        <v>14</v>
      </c>
      <c r="F1814" s="37" t="s">
        <v>14</v>
      </c>
      <c r="G1814" s="37">
        <v>122</v>
      </c>
      <c r="H1814" s="38">
        <v>75.501657525889996</v>
      </c>
      <c r="I1814" s="37">
        <f>HOUR(DAta!$H1814)*60+MINUTE(DAta!$H1814)</f>
        <v>722</v>
      </c>
      <c r="J1814" s="37">
        <v>3</v>
      </c>
      <c r="K1814" s="37">
        <v>5</v>
      </c>
      <c r="L1814" s="36">
        <v>43817</v>
      </c>
      <c r="M1814" s="37">
        <v>1</v>
      </c>
    </row>
    <row r="1815" spans="1:13">
      <c r="A1815" s="40" t="s">
        <v>1840</v>
      </c>
      <c r="B1815" s="39">
        <v>43818</v>
      </c>
      <c r="C1815" s="40" t="s">
        <v>16</v>
      </c>
      <c r="D1815" s="40" t="s">
        <v>13</v>
      </c>
      <c r="E1815" s="40" t="s">
        <v>14</v>
      </c>
      <c r="F1815" s="40" t="s">
        <v>14</v>
      </c>
      <c r="G1815" s="40">
        <v>60</v>
      </c>
      <c r="H1815" s="41">
        <v>75.543324192556696</v>
      </c>
      <c r="I1815" s="37">
        <f>HOUR(DAta!$H1815)*60+MINUTE(DAta!$H1815)</f>
        <v>782</v>
      </c>
      <c r="J1815" s="40">
        <v>1</v>
      </c>
      <c r="K1815" s="40">
        <v>5</v>
      </c>
      <c r="L1815" s="39">
        <v>43818</v>
      </c>
      <c r="M1815" s="40">
        <v>1</v>
      </c>
    </row>
    <row r="1816" spans="1:13">
      <c r="A1816" s="37" t="s">
        <v>1841</v>
      </c>
      <c r="B1816" s="36">
        <v>43819</v>
      </c>
      <c r="C1816" s="37" t="s">
        <v>22</v>
      </c>
      <c r="D1816" s="37" t="s">
        <v>17</v>
      </c>
      <c r="E1816" s="37" t="s">
        <v>14</v>
      </c>
      <c r="F1816" s="37" t="s">
        <v>18</v>
      </c>
      <c r="G1816" s="37">
        <v>58</v>
      </c>
      <c r="H1816" s="38">
        <v>75.584990859223396</v>
      </c>
      <c r="I1816" s="37">
        <f>HOUR(DAta!$H1816)*60+MINUTE(DAta!$H1816)</f>
        <v>842</v>
      </c>
      <c r="J1816" s="37">
        <v>2</v>
      </c>
      <c r="K1816" s="37">
        <v>5</v>
      </c>
      <c r="L1816" s="36">
        <v>43819</v>
      </c>
      <c r="M1816" s="37">
        <v>1</v>
      </c>
    </row>
    <row r="1817" spans="1:13">
      <c r="A1817" s="40" t="s">
        <v>1842</v>
      </c>
      <c r="B1817" s="39">
        <v>43820</v>
      </c>
      <c r="C1817" s="40" t="s">
        <v>22</v>
      </c>
      <c r="D1817" s="40" t="s">
        <v>30</v>
      </c>
      <c r="E1817" s="40" t="s">
        <v>14</v>
      </c>
      <c r="F1817" s="40" t="s">
        <v>14</v>
      </c>
      <c r="G1817" s="40">
        <v>84</v>
      </c>
      <c r="H1817" s="41">
        <v>75.626657525889996</v>
      </c>
      <c r="I1817" s="37">
        <f>HOUR(DAta!$H1817)*60+MINUTE(DAta!$H1817)</f>
        <v>902</v>
      </c>
      <c r="J1817" s="40">
        <v>4</v>
      </c>
      <c r="K1817" s="40">
        <v>5</v>
      </c>
      <c r="L1817" s="39">
        <v>43820</v>
      </c>
      <c r="M1817" s="40">
        <v>1</v>
      </c>
    </row>
    <row r="1818" spans="1:13">
      <c r="A1818" s="37" t="s">
        <v>1843</v>
      </c>
      <c r="B1818" s="36">
        <v>43821</v>
      </c>
      <c r="C1818" s="37" t="s">
        <v>35</v>
      </c>
      <c r="D1818" s="37" t="s">
        <v>24</v>
      </c>
      <c r="E1818" s="37" t="s">
        <v>18</v>
      </c>
      <c r="F1818" s="37" t="s">
        <v>18</v>
      </c>
      <c r="G1818" s="37" t="s">
        <v>26</v>
      </c>
      <c r="H1818" s="38">
        <v>75.668324192556696</v>
      </c>
      <c r="I1818" s="37">
        <f>HOUR(DAta!$H1818)*60+MINUTE(DAta!$H1818)</f>
        <v>962</v>
      </c>
      <c r="J1818" s="37" t="s">
        <v>26</v>
      </c>
      <c r="K1818" s="37">
        <v>5</v>
      </c>
      <c r="L1818" s="36">
        <v>43821</v>
      </c>
      <c r="M1818" s="37">
        <v>1</v>
      </c>
    </row>
    <row r="1819" spans="1:13">
      <c r="A1819" s="40" t="s">
        <v>1844</v>
      </c>
      <c r="B1819" s="39">
        <v>43822</v>
      </c>
      <c r="C1819" s="40" t="s">
        <v>48</v>
      </c>
      <c r="D1819" s="40" t="s">
        <v>24</v>
      </c>
      <c r="E1819" s="40" t="s">
        <v>14</v>
      </c>
      <c r="F1819" s="40" t="s">
        <v>14</v>
      </c>
      <c r="G1819" s="40">
        <v>72</v>
      </c>
      <c r="H1819" s="41">
        <v>75.709990859223396</v>
      </c>
      <c r="I1819" s="37">
        <f>HOUR(DAta!$H1819)*60+MINUTE(DAta!$H1819)</f>
        <v>1022</v>
      </c>
      <c r="J1819" s="40">
        <v>2</v>
      </c>
      <c r="K1819" s="40">
        <v>5</v>
      </c>
      <c r="L1819" s="39">
        <v>43822</v>
      </c>
      <c r="M1819" s="40">
        <v>1</v>
      </c>
    </row>
    <row r="1820" spans="1:13">
      <c r="A1820" s="37" t="s">
        <v>1845</v>
      </c>
      <c r="B1820" s="36">
        <v>43823</v>
      </c>
      <c r="C1820" s="37" t="s">
        <v>39</v>
      </c>
      <c r="D1820" s="37" t="s">
        <v>33</v>
      </c>
      <c r="E1820" s="37" t="s">
        <v>14</v>
      </c>
      <c r="F1820" s="37" t="s">
        <v>14</v>
      </c>
      <c r="G1820" s="37">
        <v>46</v>
      </c>
      <c r="H1820" s="38">
        <v>75.751657525889996</v>
      </c>
      <c r="I1820" s="37">
        <f>HOUR(DAta!$H1820)*60+MINUTE(DAta!$H1820)</f>
        <v>1082</v>
      </c>
      <c r="J1820" s="37">
        <v>4</v>
      </c>
      <c r="K1820" s="37">
        <v>5</v>
      </c>
      <c r="L1820" s="36">
        <v>43823</v>
      </c>
      <c r="M1820" s="37">
        <v>1</v>
      </c>
    </row>
    <row r="1821" spans="1:13">
      <c r="A1821" s="40" t="s">
        <v>1846</v>
      </c>
      <c r="B1821" s="39">
        <v>43824</v>
      </c>
      <c r="C1821" s="40" t="s">
        <v>39</v>
      </c>
      <c r="D1821" s="40" t="s">
        <v>24</v>
      </c>
      <c r="E1821" s="40" t="s">
        <v>14</v>
      </c>
      <c r="F1821" s="40" t="s">
        <v>14</v>
      </c>
      <c r="G1821" s="40">
        <v>101</v>
      </c>
      <c r="H1821" s="41">
        <v>75.793324192556696</v>
      </c>
      <c r="I1821" s="37">
        <f>HOUR(DAta!$H1821)*60+MINUTE(DAta!$H1821)</f>
        <v>1142</v>
      </c>
      <c r="J1821" s="40">
        <v>5</v>
      </c>
      <c r="K1821" s="40">
        <v>5</v>
      </c>
      <c r="L1821" s="39">
        <v>43824</v>
      </c>
      <c r="M1821" s="40">
        <v>1</v>
      </c>
    </row>
    <row r="1822" spans="1:13">
      <c r="A1822" s="37" t="s">
        <v>1847</v>
      </c>
      <c r="B1822" s="36">
        <v>43825</v>
      </c>
      <c r="C1822" s="37" t="s">
        <v>32</v>
      </c>
      <c r="D1822" s="37" t="s">
        <v>13</v>
      </c>
      <c r="E1822" s="37" t="s">
        <v>14</v>
      </c>
      <c r="F1822" s="37" t="s">
        <v>14</v>
      </c>
      <c r="G1822" s="37">
        <v>101</v>
      </c>
      <c r="H1822" s="38">
        <v>75.834990859223396</v>
      </c>
      <c r="I1822" s="37">
        <f>HOUR(DAta!$H1822)*60+MINUTE(DAta!$H1822)</f>
        <v>1202</v>
      </c>
      <c r="J1822" s="37">
        <v>2</v>
      </c>
      <c r="K1822" s="37">
        <v>5</v>
      </c>
      <c r="L1822" s="36">
        <v>43825</v>
      </c>
      <c r="M1822" s="37">
        <v>1</v>
      </c>
    </row>
    <row r="1823" spans="1:13">
      <c r="A1823" s="40" t="s">
        <v>1848</v>
      </c>
      <c r="B1823" s="39">
        <v>43826</v>
      </c>
      <c r="C1823" s="40" t="s">
        <v>32</v>
      </c>
      <c r="D1823" s="40" t="s">
        <v>30</v>
      </c>
      <c r="E1823" s="40" t="s">
        <v>14</v>
      </c>
      <c r="F1823" s="40" t="s">
        <v>14</v>
      </c>
      <c r="G1823" s="40">
        <v>63</v>
      </c>
      <c r="H1823" s="41">
        <v>75.876657525889996</v>
      </c>
      <c r="I1823" s="37">
        <f>HOUR(DAta!$H1823)*60+MINUTE(DAta!$H1823)</f>
        <v>1262</v>
      </c>
      <c r="J1823" s="40">
        <v>1</v>
      </c>
      <c r="K1823" s="40">
        <v>5</v>
      </c>
      <c r="L1823" s="39">
        <v>43826</v>
      </c>
      <c r="M1823" s="40">
        <v>1</v>
      </c>
    </row>
    <row r="1824" spans="1:13">
      <c r="A1824" s="37" t="s">
        <v>1849</v>
      </c>
      <c r="B1824" s="36">
        <v>43827</v>
      </c>
      <c r="C1824" s="37" t="s">
        <v>32</v>
      </c>
      <c r="D1824" s="37" t="s">
        <v>24</v>
      </c>
      <c r="E1824" s="37" t="s">
        <v>14</v>
      </c>
      <c r="F1824" s="37" t="s">
        <v>14</v>
      </c>
      <c r="G1824" s="37">
        <v>125</v>
      </c>
      <c r="H1824" s="38">
        <v>75.918324192556696</v>
      </c>
      <c r="I1824" s="37">
        <f>HOUR(DAta!$H1824)*60+MINUTE(DAta!$H1824)</f>
        <v>1322</v>
      </c>
      <c r="J1824" s="37">
        <v>1</v>
      </c>
      <c r="K1824" s="37">
        <v>5</v>
      </c>
      <c r="L1824" s="36">
        <v>43827</v>
      </c>
      <c r="M1824" s="37">
        <v>1</v>
      </c>
    </row>
    <row r="1825" spans="1:13">
      <c r="A1825" s="40" t="s">
        <v>1850</v>
      </c>
      <c r="B1825" s="39">
        <v>43828</v>
      </c>
      <c r="C1825" s="40" t="s">
        <v>39</v>
      </c>
      <c r="D1825" s="40" t="s">
        <v>24</v>
      </c>
      <c r="E1825" s="40" t="s">
        <v>14</v>
      </c>
      <c r="F1825" s="40" t="s">
        <v>14</v>
      </c>
      <c r="G1825" s="40">
        <v>44</v>
      </c>
      <c r="H1825" s="41">
        <v>75.959990859223396</v>
      </c>
      <c r="I1825" s="37">
        <f>HOUR(DAta!$H1825)*60+MINUTE(DAta!$H1825)</f>
        <v>1382</v>
      </c>
      <c r="J1825" s="40">
        <v>5</v>
      </c>
      <c r="K1825" s="40">
        <v>5</v>
      </c>
      <c r="L1825" s="39">
        <v>43828</v>
      </c>
      <c r="M1825" s="40">
        <v>1</v>
      </c>
    </row>
    <row r="1826" spans="1:13">
      <c r="A1826" s="37" t="s">
        <v>1851</v>
      </c>
      <c r="B1826" s="36">
        <v>43829</v>
      </c>
      <c r="C1826" s="37" t="s">
        <v>39</v>
      </c>
      <c r="D1826" s="37" t="s">
        <v>33</v>
      </c>
      <c r="E1826" s="37" t="s">
        <v>14</v>
      </c>
      <c r="F1826" s="37" t="s">
        <v>14</v>
      </c>
      <c r="G1826" s="37">
        <v>16</v>
      </c>
      <c r="H1826" s="38">
        <v>76.001657525889996</v>
      </c>
      <c r="I1826" s="37">
        <f>HOUR(DAta!$H1826)*60+MINUTE(DAta!$H1826)</f>
        <v>2</v>
      </c>
      <c r="J1826" s="37">
        <v>5</v>
      </c>
      <c r="K1826" s="37">
        <v>5</v>
      </c>
      <c r="L1826" s="36">
        <v>43829</v>
      </c>
      <c r="M1826" s="37">
        <v>1</v>
      </c>
    </row>
    <row r="1827" spans="1:13">
      <c r="A1827" s="40" t="s">
        <v>1852</v>
      </c>
      <c r="B1827" s="39">
        <v>43830</v>
      </c>
      <c r="C1827" s="40" t="s">
        <v>48</v>
      </c>
      <c r="D1827" s="40" t="s">
        <v>17</v>
      </c>
      <c r="E1827" s="40" t="s">
        <v>14</v>
      </c>
      <c r="F1827" s="40" t="s">
        <v>14</v>
      </c>
      <c r="G1827" s="40">
        <v>31</v>
      </c>
      <c r="H1827" s="41">
        <v>76.043324192556696</v>
      </c>
      <c r="I1827" s="37">
        <f>HOUR(DAta!$H1827)*60+MINUTE(DAta!$H1827)</f>
        <v>62</v>
      </c>
      <c r="J1827" s="40">
        <v>4</v>
      </c>
      <c r="K1827" s="40">
        <v>5</v>
      </c>
      <c r="L1827" s="39">
        <v>43830</v>
      </c>
      <c r="M1827" s="40">
        <v>1</v>
      </c>
    </row>
    <row r="1828" spans="1:13">
      <c r="A1828" s="37" t="s">
        <v>1853</v>
      </c>
      <c r="B1828" s="36">
        <v>43831</v>
      </c>
      <c r="C1828" s="37" t="s">
        <v>48</v>
      </c>
      <c r="D1828" s="37" t="s">
        <v>30</v>
      </c>
      <c r="E1828" s="37" t="s">
        <v>14</v>
      </c>
      <c r="F1828" s="37" t="s">
        <v>14</v>
      </c>
      <c r="G1828" s="37">
        <v>114</v>
      </c>
      <c r="H1828" s="38">
        <v>76.084990859223396</v>
      </c>
      <c r="I1828" s="37">
        <f>HOUR(DAta!$H1828)*60+MINUTE(DAta!$H1828)</f>
        <v>122</v>
      </c>
      <c r="J1828" s="37">
        <v>5</v>
      </c>
      <c r="K1828" s="37">
        <v>5</v>
      </c>
      <c r="L1828" s="36">
        <v>43831</v>
      </c>
      <c r="M1828" s="37">
        <v>1</v>
      </c>
    </row>
    <row r="1829" spans="1:13">
      <c r="A1829" s="40" t="s">
        <v>1854</v>
      </c>
      <c r="B1829" s="39">
        <v>43832</v>
      </c>
      <c r="C1829" s="40" t="s">
        <v>22</v>
      </c>
      <c r="D1829" s="40" t="s">
        <v>13</v>
      </c>
      <c r="E1829" s="40" t="s">
        <v>14</v>
      </c>
      <c r="F1829" s="40" t="s">
        <v>14</v>
      </c>
      <c r="G1829" s="40">
        <v>10</v>
      </c>
      <c r="H1829" s="41">
        <v>76.126657525889996</v>
      </c>
      <c r="I1829" s="37">
        <f>HOUR(DAta!$H1829)*60+MINUTE(DAta!$H1829)</f>
        <v>182</v>
      </c>
      <c r="J1829" s="40">
        <v>2</v>
      </c>
      <c r="K1829" s="40">
        <v>5</v>
      </c>
      <c r="L1829" s="39">
        <v>43832</v>
      </c>
      <c r="M1829" s="40">
        <v>1</v>
      </c>
    </row>
    <row r="1830" spans="1:13">
      <c r="A1830" s="37" t="s">
        <v>1855</v>
      </c>
      <c r="B1830" s="36">
        <v>43833</v>
      </c>
      <c r="C1830" s="37" t="s">
        <v>22</v>
      </c>
      <c r="D1830" s="37" t="s">
        <v>33</v>
      </c>
      <c r="E1830" s="37" t="s">
        <v>14</v>
      </c>
      <c r="F1830" s="37" t="s">
        <v>14</v>
      </c>
      <c r="G1830" s="37">
        <v>105</v>
      </c>
      <c r="H1830" s="38">
        <v>76.168324192556696</v>
      </c>
      <c r="I1830" s="37">
        <f>HOUR(DAta!$H1830)*60+MINUTE(DAta!$H1830)</f>
        <v>242</v>
      </c>
      <c r="J1830" s="37">
        <v>3</v>
      </c>
      <c r="K1830" s="37">
        <v>5</v>
      </c>
      <c r="L1830" s="36">
        <v>43833</v>
      </c>
      <c r="M1830" s="37">
        <v>1</v>
      </c>
    </row>
    <row r="1831" spans="1:13">
      <c r="A1831" s="40" t="s">
        <v>1856</v>
      </c>
      <c r="B1831" s="39">
        <v>43834</v>
      </c>
      <c r="C1831" s="40" t="s">
        <v>22</v>
      </c>
      <c r="D1831" s="40" t="s">
        <v>24</v>
      </c>
      <c r="E1831" s="40" t="s">
        <v>18</v>
      </c>
      <c r="F1831" s="40" t="s">
        <v>18</v>
      </c>
      <c r="G1831" s="40" t="s">
        <v>26</v>
      </c>
      <c r="H1831" s="41">
        <v>76.209990859223396</v>
      </c>
      <c r="I1831" s="37">
        <f>HOUR(DAta!$H1831)*60+MINUTE(DAta!$H1831)</f>
        <v>302</v>
      </c>
      <c r="J1831" s="40" t="s">
        <v>26</v>
      </c>
      <c r="K1831" s="40">
        <v>5</v>
      </c>
      <c r="L1831" s="39">
        <v>43834</v>
      </c>
      <c r="M1831" s="40">
        <v>1</v>
      </c>
    </row>
    <row r="1832" spans="1:13">
      <c r="A1832" s="37" t="s">
        <v>1857</v>
      </c>
      <c r="B1832" s="36">
        <v>43835</v>
      </c>
      <c r="C1832" s="37" t="s">
        <v>48</v>
      </c>
      <c r="D1832" s="37" t="s">
        <v>30</v>
      </c>
      <c r="E1832" s="37" t="s">
        <v>14</v>
      </c>
      <c r="F1832" s="37" t="s">
        <v>14</v>
      </c>
      <c r="G1832" s="37">
        <v>120</v>
      </c>
      <c r="H1832" s="38">
        <v>76.251657525889996</v>
      </c>
      <c r="I1832" s="37">
        <f>HOUR(DAta!$H1832)*60+MINUTE(DAta!$H1832)</f>
        <v>362</v>
      </c>
      <c r="J1832" s="37">
        <v>4</v>
      </c>
      <c r="K1832" s="37">
        <v>5</v>
      </c>
      <c r="L1832" s="36">
        <v>43835</v>
      </c>
      <c r="M1832" s="37">
        <v>1</v>
      </c>
    </row>
    <row r="1833" spans="1:13">
      <c r="A1833" s="40" t="s">
        <v>1858</v>
      </c>
      <c r="B1833" s="39">
        <v>43836</v>
      </c>
      <c r="C1833" s="40" t="s">
        <v>35</v>
      </c>
      <c r="D1833" s="40" t="s">
        <v>24</v>
      </c>
      <c r="E1833" s="40" t="s">
        <v>18</v>
      </c>
      <c r="F1833" s="40" t="s">
        <v>18</v>
      </c>
      <c r="G1833" s="40" t="s">
        <v>26</v>
      </c>
      <c r="H1833" s="41">
        <v>76.293324192556696</v>
      </c>
      <c r="I1833" s="37">
        <f>HOUR(DAta!$H1833)*60+MINUTE(DAta!$H1833)</f>
        <v>422</v>
      </c>
      <c r="J1833" s="40" t="s">
        <v>26</v>
      </c>
      <c r="K1833" s="40">
        <v>5</v>
      </c>
      <c r="L1833" s="39">
        <v>43836</v>
      </c>
      <c r="M1833" s="40">
        <v>1</v>
      </c>
    </row>
    <row r="1834" spans="1:13">
      <c r="A1834" s="37" t="s">
        <v>1859</v>
      </c>
      <c r="B1834" s="36">
        <v>43837</v>
      </c>
      <c r="C1834" s="37" t="s">
        <v>20</v>
      </c>
      <c r="D1834" s="37" t="s">
        <v>17</v>
      </c>
      <c r="E1834" s="37" t="s">
        <v>18</v>
      </c>
      <c r="F1834" s="37" t="s">
        <v>18</v>
      </c>
      <c r="G1834" s="37" t="s">
        <v>26</v>
      </c>
      <c r="H1834" s="38">
        <v>76.334990859223396</v>
      </c>
      <c r="I1834" s="37">
        <f>HOUR(DAta!$H1834)*60+MINUTE(DAta!$H1834)</f>
        <v>482</v>
      </c>
      <c r="J1834" s="37" t="s">
        <v>26</v>
      </c>
      <c r="K1834" s="37">
        <v>5</v>
      </c>
      <c r="L1834" s="36">
        <v>43837</v>
      </c>
      <c r="M1834" s="37">
        <v>1</v>
      </c>
    </row>
    <row r="1835" spans="1:13">
      <c r="A1835" s="40" t="s">
        <v>1860</v>
      </c>
      <c r="B1835" s="39">
        <v>43838</v>
      </c>
      <c r="C1835" s="40" t="s">
        <v>22</v>
      </c>
      <c r="D1835" s="40" t="s">
        <v>24</v>
      </c>
      <c r="E1835" s="40" t="s">
        <v>18</v>
      </c>
      <c r="F1835" s="40" t="s">
        <v>18</v>
      </c>
      <c r="G1835" s="40" t="s">
        <v>26</v>
      </c>
      <c r="H1835" s="41">
        <v>76.376657525889996</v>
      </c>
      <c r="I1835" s="37">
        <f>HOUR(DAta!$H1835)*60+MINUTE(DAta!$H1835)</f>
        <v>542</v>
      </c>
      <c r="J1835" s="40" t="s">
        <v>26</v>
      </c>
      <c r="K1835" s="40">
        <v>5</v>
      </c>
      <c r="L1835" s="39">
        <v>43838</v>
      </c>
      <c r="M1835" s="40">
        <v>1</v>
      </c>
    </row>
    <row r="1836" spans="1:13">
      <c r="A1836" s="37" t="s">
        <v>1861</v>
      </c>
      <c r="B1836" s="36">
        <v>43839</v>
      </c>
      <c r="C1836" s="37" t="s">
        <v>32</v>
      </c>
      <c r="D1836" s="37" t="s">
        <v>17</v>
      </c>
      <c r="E1836" s="37" t="s">
        <v>14</v>
      </c>
      <c r="F1836" s="37" t="s">
        <v>14</v>
      </c>
      <c r="G1836" s="37">
        <v>51</v>
      </c>
      <c r="H1836" s="38">
        <v>76.418324192556696</v>
      </c>
      <c r="I1836" s="37">
        <f>HOUR(DAta!$H1836)*60+MINUTE(DAta!$H1836)</f>
        <v>602</v>
      </c>
      <c r="J1836" s="37">
        <v>5</v>
      </c>
      <c r="K1836" s="37">
        <v>5</v>
      </c>
      <c r="L1836" s="36">
        <v>43839</v>
      </c>
      <c r="M1836" s="37">
        <v>1</v>
      </c>
    </row>
    <row r="1837" spans="1:13">
      <c r="A1837" s="40" t="s">
        <v>1862</v>
      </c>
      <c r="B1837" s="39">
        <v>43840</v>
      </c>
      <c r="C1837" s="40" t="s">
        <v>20</v>
      </c>
      <c r="D1837" s="40" t="s">
        <v>17</v>
      </c>
      <c r="E1837" s="40" t="s">
        <v>14</v>
      </c>
      <c r="F1837" s="40" t="s">
        <v>14</v>
      </c>
      <c r="G1837" s="40">
        <v>124</v>
      </c>
      <c r="H1837" s="41">
        <v>76.459990859223396</v>
      </c>
      <c r="I1837" s="37">
        <f>HOUR(DAta!$H1837)*60+MINUTE(DAta!$H1837)</f>
        <v>662</v>
      </c>
      <c r="J1837" s="40">
        <v>3</v>
      </c>
      <c r="K1837" s="40">
        <v>5</v>
      </c>
      <c r="L1837" s="39">
        <v>43840</v>
      </c>
      <c r="M1837" s="40">
        <v>1</v>
      </c>
    </row>
    <row r="1838" spans="1:13">
      <c r="A1838" s="37" t="s">
        <v>1863</v>
      </c>
      <c r="B1838" s="36">
        <v>43841</v>
      </c>
      <c r="C1838" s="37" t="s">
        <v>48</v>
      </c>
      <c r="D1838" s="37" t="s">
        <v>24</v>
      </c>
      <c r="E1838" s="37" t="s">
        <v>14</v>
      </c>
      <c r="F1838" s="37" t="s">
        <v>18</v>
      </c>
      <c r="G1838" s="37">
        <v>22</v>
      </c>
      <c r="H1838" s="38">
        <v>76.501657525889996</v>
      </c>
      <c r="I1838" s="37">
        <f>HOUR(DAta!$H1838)*60+MINUTE(DAta!$H1838)</f>
        <v>722</v>
      </c>
      <c r="J1838" s="37">
        <v>4</v>
      </c>
      <c r="K1838" s="37">
        <v>5</v>
      </c>
      <c r="L1838" s="36">
        <v>43841</v>
      </c>
      <c r="M1838" s="37">
        <v>1</v>
      </c>
    </row>
    <row r="1839" spans="1:13">
      <c r="A1839" s="40" t="s">
        <v>1864</v>
      </c>
      <c r="B1839" s="39">
        <v>43842</v>
      </c>
      <c r="C1839" s="40" t="s">
        <v>39</v>
      </c>
      <c r="D1839" s="40" t="s">
        <v>24</v>
      </c>
      <c r="E1839" s="40" t="s">
        <v>14</v>
      </c>
      <c r="F1839" s="40" t="s">
        <v>18</v>
      </c>
      <c r="G1839" s="40">
        <v>29</v>
      </c>
      <c r="H1839" s="41">
        <v>76.543324192556696</v>
      </c>
      <c r="I1839" s="37">
        <f>HOUR(DAta!$H1839)*60+MINUTE(DAta!$H1839)</f>
        <v>782</v>
      </c>
      <c r="J1839" s="40">
        <v>3</v>
      </c>
      <c r="K1839" s="40">
        <v>5</v>
      </c>
      <c r="L1839" s="39">
        <v>43842</v>
      </c>
      <c r="M1839" s="40">
        <v>1</v>
      </c>
    </row>
    <row r="1840" spans="1:13">
      <c r="A1840" s="37" t="s">
        <v>1865</v>
      </c>
      <c r="B1840" s="36">
        <v>43843</v>
      </c>
      <c r="C1840" s="37" t="s">
        <v>16</v>
      </c>
      <c r="D1840" s="37" t="s">
        <v>17</v>
      </c>
      <c r="E1840" s="37" t="s">
        <v>14</v>
      </c>
      <c r="F1840" s="37" t="s">
        <v>14</v>
      </c>
      <c r="G1840" s="37">
        <v>125</v>
      </c>
      <c r="H1840" s="38">
        <v>76.584990859223396</v>
      </c>
      <c r="I1840" s="37">
        <f>HOUR(DAta!$H1840)*60+MINUTE(DAta!$H1840)</f>
        <v>842</v>
      </c>
      <c r="J1840" s="37">
        <v>4</v>
      </c>
      <c r="K1840" s="37">
        <v>5</v>
      </c>
      <c r="L1840" s="36">
        <v>43843</v>
      </c>
      <c r="M1840" s="37">
        <v>1</v>
      </c>
    </row>
    <row r="1841" spans="1:13">
      <c r="A1841" s="40" t="s">
        <v>1866</v>
      </c>
      <c r="B1841" s="39">
        <v>43844</v>
      </c>
      <c r="C1841" s="40" t="s">
        <v>32</v>
      </c>
      <c r="D1841" s="40" t="s">
        <v>13</v>
      </c>
      <c r="E1841" s="40" t="s">
        <v>14</v>
      </c>
      <c r="F1841" s="40" t="s">
        <v>14</v>
      </c>
      <c r="G1841" s="40">
        <v>54</v>
      </c>
      <c r="H1841" s="41">
        <v>76.626657525889996</v>
      </c>
      <c r="I1841" s="37">
        <f>HOUR(DAta!$H1841)*60+MINUTE(DAta!$H1841)</f>
        <v>902</v>
      </c>
      <c r="J1841" s="40">
        <v>4</v>
      </c>
      <c r="K1841" s="40">
        <v>5</v>
      </c>
      <c r="L1841" s="39">
        <v>43844</v>
      </c>
      <c r="M1841" s="40">
        <v>1</v>
      </c>
    </row>
    <row r="1842" spans="1:13">
      <c r="A1842" s="37" t="s">
        <v>1867</v>
      </c>
      <c r="B1842" s="36">
        <v>43845</v>
      </c>
      <c r="C1842" s="37" t="s">
        <v>39</v>
      </c>
      <c r="D1842" s="37" t="s">
        <v>17</v>
      </c>
      <c r="E1842" s="37" t="s">
        <v>14</v>
      </c>
      <c r="F1842" s="37" t="s">
        <v>14</v>
      </c>
      <c r="G1842" s="37">
        <v>45</v>
      </c>
      <c r="H1842" s="38">
        <v>76.668324192556696</v>
      </c>
      <c r="I1842" s="37">
        <f>HOUR(DAta!$H1842)*60+MINUTE(DAta!$H1842)</f>
        <v>962</v>
      </c>
      <c r="J1842" s="37">
        <v>3</v>
      </c>
      <c r="K1842" s="37">
        <v>5</v>
      </c>
      <c r="L1842" s="36">
        <v>43845</v>
      </c>
      <c r="M1842" s="37">
        <v>1</v>
      </c>
    </row>
    <row r="1843" spans="1:13">
      <c r="A1843" s="40" t="s">
        <v>1868</v>
      </c>
      <c r="B1843" s="39">
        <v>43846</v>
      </c>
      <c r="C1843" s="40" t="s">
        <v>12</v>
      </c>
      <c r="D1843" s="40" t="s">
        <v>30</v>
      </c>
      <c r="E1843" s="40" t="s">
        <v>14</v>
      </c>
      <c r="F1843" s="40" t="s">
        <v>14</v>
      </c>
      <c r="G1843" s="40">
        <v>101</v>
      </c>
      <c r="H1843" s="41">
        <v>76.709990859223396</v>
      </c>
      <c r="I1843" s="37">
        <f>HOUR(DAta!$H1843)*60+MINUTE(DAta!$H1843)</f>
        <v>1022</v>
      </c>
      <c r="J1843" s="40">
        <v>5</v>
      </c>
      <c r="K1843" s="40">
        <v>5</v>
      </c>
      <c r="L1843" s="39">
        <v>43846</v>
      </c>
      <c r="M1843" s="40">
        <v>1</v>
      </c>
    </row>
    <row r="1844" spans="1:13">
      <c r="A1844" s="37" t="s">
        <v>1869</v>
      </c>
      <c r="B1844" s="36">
        <v>43847</v>
      </c>
      <c r="C1844" s="37" t="s">
        <v>12</v>
      </c>
      <c r="D1844" s="37" t="s">
        <v>13</v>
      </c>
      <c r="E1844" s="37" t="s">
        <v>14</v>
      </c>
      <c r="F1844" s="37" t="s">
        <v>14</v>
      </c>
      <c r="G1844" s="37">
        <v>80</v>
      </c>
      <c r="H1844" s="38">
        <v>76.751657525889996</v>
      </c>
      <c r="I1844" s="37">
        <f>HOUR(DAta!$H1844)*60+MINUTE(DAta!$H1844)</f>
        <v>1082</v>
      </c>
      <c r="J1844" s="37">
        <v>3</v>
      </c>
      <c r="K1844" s="37">
        <v>5</v>
      </c>
      <c r="L1844" s="36">
        <v>43847</v>
      </c>
      <c r="M1844" s="37">
        <v>1</v>
      </c>
    </row>
    <row r="1845" spans="1:13">
      <c r="A1845" s="40" t="s">
        <v>1870</v>
      </c>
      <c r="B1845" s="39">
        <v>43848</v>
      </c>
      <c r="C1845" s="40" t="s">
        <v>12</v>
      </c>
      <c r="D1845" s="40" t="s">
        <v>33</v>
      </c>
      <c r="E1845" s="40" t="s">
        <v>18</v>
      </c>
      <c r="F1845" s="40" t="s">
        <v>18</v>
      </c>
      <c r="G1845" s="40" t="s">
        <v>26</v>
      </c>
      <c r="H1845" s="41">
        <v>76.793324192556696</v>
      </c>
      <c r="I1845" s="37">
        <f>HOUR(DAta!$H1845)*60+MINUTE(DAta!$H1845)</f>
        <v>1142</v>
      </c>
      <c r="J1845" s="40" t="s">
        <v>26</v>
      </c>
      <c r="K1845" s="40">
        <v>5</v>
      </c>
      <c r="L1845" s="39">
        <v>43848</v>
      </c>
      <c r="M1845" s="40">
        <v>1</v>
      </c>
    </row>
    <row r="1846" spans="1:13">
      <c r="A1846" s="37" t="s">
        <v>1871</v>
      </c>
      <c r="B1846" s="36">
        <v>43849</v>
      </c>
      <c r="C1846" s="37" t="s">
        <v>35</v>
      </c>
      <c r="D1846" s="37" t="s">
        <v>24</v>
      </c>
      <c r="E1846" s="37" t="s">
        <v>14</v>
      </c>
      <c r="F1846" s="37" t="s">
        <v>14</v>
      </c>
      <c r="G1846" s="37">
        <v>118</v>
      </c>
      <c r="H1846" s="38">
        <v>76.834990859223396</v>
      </c>
      <c r="I1846" s="37">
        <f>HOUR(DAta!$H1846)*60+MINUTE(DAta!$H1846)</f>
        <v>1202</v>
      </c>
      <c r="J1846" s="37">
        <v>5</v>
      </c>
      <c r="K1846" s="37">
        <v>6</v>
      </c>
      <c r="L1846" s="36">
        <v>43849</v>
      </c>
      <c r="M1846" s="37">
        <v>2</v>
      </c>
    </row>
    <row r="1847" spans="1:13">
      <c r="A1847" s="40" t="s">
        <v>1872</v>
      </c>
      <c r="B1847" s="39">
        <v>43850</v>
      </c>
      <c r="C1847" s="40" t="s">
        <v>22</v>
      </c>
      <c r="D1847" s="40" t="s">
        <v>33</v>
      </c>
      <c r="E1847" s="40" t="s">
        <v>14</v>
      </c>
      <c r="F1847" s="40" t="s">
        <v>14</v>
      </c>
      <c r="G1847" s="40">
        <v>13</v>
      </c>
      <c r="H1847" s="41">
        <v>76.876657525889996</v>
      </c>
      <c r="I1847" s="37">
        <f>HOUR(DAta!$H1847)*60+MINUTE(DAta!$H1847)</f>
        <v>1262</v>
      </c>
      <c r="J1847" s="40">
        <v>5</v>
      </c>
      <c r="K1847" s="40">
        <v>6</v>
      </c>
      <c r="L1847" s="39">
        <v>43850</v>
      </c>
      <c r="M1847" s="40">
        <v>2</v>
      </c>
    </row>
    <row r="1848" spans="1:13">
      <c r="A1848" s="37" t="s">
        <v>1873</v>
      </c>
      <c r="B1848" s="36">
        <v>43851</v>
      </c>
      <c r="C1848" s="37" t="s">
        <v>48</v>
      </c>
      <c r="D1848" s="37" t="s">
        <v>33</v>
      </c>
      <c r="E1848" s="37" t="s">
        <v>14</v>
      </c>
      <c r="F1848" s="37" t="s">
        <v>14</v>
      </c>
      <c r="G1848" s="37">
        <v>64</v>
      </c>
      <c r="H1848" s="38">
        <v>76.918324192556696</v>
      </c>
      <c r="I1848" s="37">
        <f>HOUR(DAta!$H1848)*60+MINUTE(DAta!$H1848)</f>
        <v>1322</v>
      </c>
      <c r="J1848" s="37">
        <v>5</v>
      </c>
      <c r="K1848" s="37">
        <v>6</v>
      </c>
      <c r="L1848" s="36">
        <v>43851</v>
      </c>
      <c r="M1848" s="37">
        <v>2</v>
      </c>
    </row>
    <row r="1849" spans="1:13">
      <c r="A1849" s="40" t="s">
        <v>1874</v>
      </c>
      <c r="B1849" s="39">
        <v>43852</v>
      </c>
      <c r="C1849" s="40" t="s">
        <v>32</v>
      </c>
      <c r="D1849" s="40" t="s">
        <v>13</v>
      </c>
      <c r="E1849" s="40" t="s">
        <v>14</v>
      </c>
      <c r="F1849" s="40" t="s">
        <v>14</v>
      </c>
      <c r="G1849" s="40">
        <v>39</v>
      </c>
      <c r="H1849" s="41">
        <v>76.959990859223396</v>
      </c>
      <c r="I1849" s="37">
        <f>HOUR(DAta!$H1849)*60+MINUTE(DAta!$H1849)</f>
        <v>1382</v>
      </c>
      <c r="J1849" s="40">
        <v>4</v>
      </c>
      <c r="K1849" s="40">
        <v>6</v>
      </c>
      <c r="L1849" s="39">
        <v>43852</v>
      </c>
      <c r="M1849" s="40">
        <v>2</v>
      </c>
    </row>
    <row r="1850" spans="1:13">
      <c r="A1850" s="37" t="s">
        <v>1875</v>
      </c>
      <c r="B1850" s="36">
        <v>43853</v>
      </c>
      <c r="C1850" s="37" t="s">
        <v>35</v>
      </c>
      <c r="D1850" s="37" t="s">
        <v>30</v>
      </c>
      <c r="E1850" s="37" t="s">
        <v>18</v>
      </c>
      <c r="F1850" s="37" t="s">
        <v>18</v>
      </c>
      <c r="G1850" s="37" t="s">
        <v>26</v>
      </c>
      <c r="H1850" s="38">
        <v>77.001657525889996</v>
      </c>
      <c r="I1850" s="37">
        <f>HOUR(DAta!$H1850)*60+MINUTE(DAta!$H1850)</f>
        <v>2</v>
      </c>
      <c r="J1850" s="37" t="s">
        <v>26</v>
      </c>
      <c r="K1850" s="37">
        <v>6</v>
      </c>
      <c r="L1850" s="36">
        <v>43853</v>
      </c>
      <c r="M1850" s="37">
        <v>2</v>
      </c>
    </row>
    <row r="1851" spans="1:13">
      <c r="A1851" s="40" t="s">
        <v>1876</v>
      </c>
      <c r="B1851" s="39">
        <v>43854</v>
      </c>
      <c r="C1851" s="40" t="s">
        <v>20</v>
      </c>
      <c r="D1851" s="40" t="s">
        <v>13</v>
      </c>
      <c r="E1851" s="40" t="s">
        <v>18</v>
      </c>
      <c r="F1851" s="40" t="s">
        <v>18</v>
      </c>
      <c r="G1851" s="40" t="s">
        <v>26</v>
      </c>
      <c r="H1851" s="41">
        <v>77.043324192556696</v>
      </c>
      <c r="I1851" s="37">
        <f>HOUR(DAta!$H1851)*60+MINUTE(DAta!$H1851)</f>
        <v>62</v>
      </c>
      <c r="J1851" s="40" t="s">
        <v>26</v>
      </c>
      <c r="K1851" s="40">
        <v>6</v>
      </c>
      <c r="L1851" s="39">
        <v>43854</v>
      </c>
      <c r="M1851" s="40">
        <v>2</v>
      </c>
    </row>
    <row r="1852" spans="1:13">
      <c r="A1852" s="37" t="s">
        <v>1877</v>
      </c>
      <c r="B1852" s="36">
        <v>43855</v>
      </c>
      <c r="C1852" s="37" t="s">
        <v>39</v>
      </c>
      <c r="D1852" s="37" t="s">
        <v>33</v>
      </c>
      <c r="E1852" s="37" t="s">
        <v>18</v>
      </c>
      <c r="F1852" s="37" t="s">
        <v>18</v>
      </c>
      <c r="G1852" s="37" t="s">
        <v>26</v>
      </c>
      <c r="H1852" s="38">
        <v>77.084990859223396</v>
      </c>
      <c r="I1852" s="37">
        <f>HOUR(DAta!$H1852)*60+MINUTE(DAta!$H1852)</f>
        <v>122</v>
      </c>
      <c r="J1852" s="37" t="s">
        <v>26</v>
      </c>
      <c r="K1852" s="37">
        <v>6</v>
      </c>
      <c r="L1852" s="36">
        <v>43855</v>
      </c>
      <c r="M1852" s="37">
        <v>2</v>
      </c>
    </row>
    <row r="1853" spans="1:13">
      <c r="A1853" s="40" t="s">
        <v>1878</v>
      </c>
      <c r="B1853" s="39">
        <v>43856</v>
      </c>
      <c r="C1853" s="40" t="s">
        <v>20</v>
      </c>
      <c r="D1853" s="40" t="s">
        <v>33</v>
      </c>
      <c r="E1853" s="40" t="s">
        <v>14</v>
      </c>
      <c r="F1853" s="40" t="s">
        <v>14</v>
      </c>
      <c r="G1853" s="40">
        <v>35</v>
      </c>
      <c r="H1853" s="41">
        <v>77.126657525889996</v>
      </c>
      <c r="I1853" s="37">
        <f>HOUR(DAta!$H1853)*60+MINUTE(DAta!$H1853)</f>
        <v>182</v>
      </c>
      <c r="J1853" s="40">
        <v>4</v>
      </c>
      <c r="K1853" s="40">
        <v>6</v>
      </c>
      <c r="L1853" s="39">
        <v>43856</v>
      </c>
      <c r="M1853" s="40">
        <v>2</v>
      </c>
    </row>
    <row r="1854" spans="1:13">
      <c r="A1854" s="37" t="s">
        <v>1879</v>
      </c>
      <c r="B1854" s="36">
        <v>43857</v>
      </c>
      <c r="C1854" s="37" t="s">
        <v>35</v>
      </c>
      <c r="D1854" s="37" t="s">
        <v>13</v>
      </c>
      <c r="E1854" s="37" t="s">
        <v>14</v>
      </c>
      <c r="F1854" s="37" t="s">
        <v>18</v>
      </c>
      <c r="G1854" s="37">
        <v>105</v>
      </c>
      <c r="H1854" s="38">
        <v>77.168324192556696</v>
      </c>
      <c r="I1854" s="37">
        <f>HOUR(DAta!$H1854)*60+MINUTE(DAta!$H1854)</f>
        <v>242</v>
      </c>
      <c r="J1854" s="37">
        <v>4</v>
      </c>
      <c r="K1854" s="37">
        <v>6</v>
      </c>
      <c r="L1854" s="36">
        <v>43857</v>
      </c>
      <c r="M1854" s="37">
        <v>2</v>
      </c>
    </row>
    <row r="1855" spans="1:13">
      <c r="A1855" s="40" t="s">
        <v>1880</v>
      </c>
      <c r="B1855" s="39">
        <v>43858</v>
      </c>
      <c r="C1855" s="40" t="s">
        <v>20</v>
      </c>
      <c r="D1855" s="40" t="s">
        <v>30</v>
      </c>
      <c r="E1855" s="40" t="s">
        <v>14</v>
      </c>
      <c r="F1855" s="40" t="s">
        <v>14</v>
      </c>
      <c r="G1855" s="40">
        <v>60</v>
      </c>
      <c r="H1855" s="41">
        <v>77.209990859223396</v>
      </c>
      <c r="I1855" s="37">
        <f>HOUR(DAta!$H1855)*60+MINUTE(DAta!$H1855)</f>
        <v>302</v>
      </c>
      <c r="J1855" s="40">
        <v>2</v>
      </c>
      <c r="K1855" s="40">
        <v>6</v>
      </c>
      <c r="L1855" s="39">
        <v>43858</v>
      </c>
      <c r="M1855" s="40">
        <v>2</v>
      </c>
    </row>
    <row r="1856" spans="1:13">
      <c r="A1856" s="37" t="s">
        <v>1881</v>
      </c>
      <c r="B1856" s="36">
        <v>43859</v>
      </c>
      <c r="C1856" s="37" t="s">
        <v>20</v>
      </c>
      <c r="D1856" s="37" t="s">
        <v>13</v>
      </c>
      <c r="E1856" s="37" t="s">
        <v>14</v>
      </c>
      <c r="F1856" s="37" t="s">
        <v>14</v>
      </c>
      <c r="G1856" s="37">
        <v>13</v>
      </c>
      <c r="H1856" s="38">
        <v>77.251657525889996</v>
      </c>
      <c r="I1856" s="37">
        <f>HOUR(DAta!$H1856)*60+MINUTE(DAta!$H1856)</f>
        <v>362</v>
      </c>
      <c r="J1856" s="37">
        <v>1</v>
      </c>
      <c r="K1856" s="37">
        <v>6</v>
      </c>
      <c r="L1856" s="36">
        <v>43859</v>
      </c>
      <c r="M1856" s="37">
        <v>2</v>
      </c>
    </row>
    <row r="1857" spans="1:13">
      <c r="A1857" s="40" t="s">
        <v>1882</v>
      </c>
      <c r="B1857" s="39">
        <v>43860</v>
      </c>
      <c r="C1857" s="40" t="s">
        <v>16</v>
      </c>
      <c r="D1857" s="40" t="s">
        <v>17</v>
      </c>
      <c r="E1857" s="40" t="s">
        <v>14</v>
      </c>
      <c r="F1857" s="40" t="s">
        <v>14</v>
      </c>
      <c r="G1857" s="40">
        <v>25</v>
      </c>
      <c r="H1857" s="41">
        <v>77.293324192556696</v>
      </c>
      <c r="I1857" s="37">
        <f>HOUR(DAta!$H1857)*60+MINUTE(DAta!$H1857)</f>
        <v>422</v>
      </c>
      <c r="J1857" s="40">
        <v>5</v>
      </c>
      <c r="K1857" s="40">
        <v>6</v>
      </c>
      <c r="L1857" s="39">
        <v>43860</v>
      </c>
      <c r="M1857" s="40">
        <v>2</v>
      </c>
    </row>
    <row r="1858" spans="1:13">
      <c r="A1858" s="37" t="s">
        <v>1883</v>
      </c>
      <c r="B1858" s="36">
        <v>43861</v>
      </c>
      <c r="C1858" s="37" t="s">
        <v>16</v>
      </c>
      <c r="D1858" s="37" t="s">
        <v>33</v>
      </c>
      <c r="E1858" s="37" t="s">
        <v>14</v>
      </c>
      <c r="F1858" s="37" t="s">
        <v>14</v>
      </c>
      <c r="G1858" s="37">
        <v>102</v>
      </c>
      <c r="H1858" s="38">
        <v>77.334990859223396</v>
      </c>
      <c r="I1858" s="37">
        <f>HOUR(DAta!$H1858)*60+MINUTE(DAta!$H1858)</f>
        <v>482</v>
      </c>
      <c r="J1858" s="37">
        <v>4</v>
      </c>
      <c r="K1858" s="37">
        <v>6</v>
      </c>
      <c r="L1858" s="36">
        <v>43861</v>
      </c>
      <c r="M1858" s="37">
        <v>2</v>
      </c>
    </row>
    <row r="1859" spans="1:13">
      <c r="A1859" s="40" t="s">
        <v>1884</v>
      </c>
      <c r="B1859" s="39">
        <v>43862</v>
      </c>
      <c r="C1859" s="40" t="s">
        <v>32</v>
      </c>
      <c r="D1859" s="40" t="s">
        <v>13</v>
      </c>
      <c r="E1859" s="40" t="s">
        <v>14</v>
      </c>
      <c r="F1859" s="40" t="s">
        <v>14</v>
      </c>
      <c r="G1859" s="40">
        <v>88</v>
      </c>
      <c r="H1859" s="41">
        <v>77.376657525889996</v>
      </c>
      <c r="I1859" s="37">
        <f>HOUR(DAta!$H1859)*60+MINUTE(DAta!$H1859)</f>
        <v>542</v>
      </c>
      <c r="J1859" s="40">
        <v>3</v>
      </c>
      <c r="K1859" s="40">
        <v>6</v>
      </c>
      <c r="L1859" s="39">
        <v>43862</v>
      </c>
      <c r="M1859" s="40">
        <v>2</v>
      </c>
    </row>
    <row r="1860" spans="1:13">
      <c r="A1860" s="37" t="s">
        <v>1885</v>
      </c>
      <c r="B1860" s="36">
        <v>43863</v>
      </c>
      <c r="C1860" s="37" t="s">
        <v>16</v>
      </c>
      <c r="D1860" s="37" t="s">
        <v>33</v>
      </c>
      <c r="E1860" s="37" t="s">
        <v>14</v>
      </c>
      <c r="F1860" s="37" t="s">
        <v>14</v>
      </c>
      <c r="G1860" s="37">
        <v>40</v>
      </c>
      <c r="H1860" s="38">
        <v>77.418324192556696</v>
      </c>
      <c r="I1860" s="37">
        <f>HOUR(DAta!$H1860)*60+MINUTE(DAta!$H1860)</f>
        <v>602</v>
      </c>
      <c r="J1860" s="37">
        <v>5</v>
      </c>
      <c r="K1860" s="37">
        <v>6</v>
      </c>
      <c r="L1860" s="36">
        <v>43863</v>
      </c>
      <c r="M1860" s="37">
        <v>2</v>
      </c>
    </row>
    <row r="1861" spans="1:13">
      <c r="A1861" s="40" t="s">
        <v>1886</v>
      </c>
      <c r="B1861" s="39">
        <v>43864</v>
      </c>
      <c r="C1861" s="40" t="s">
        <v>35</v>
      </c>
      <c r="D1861" s="40" t="s">
        <v>13</v>
      </c>
      <c r="E1861" s="40" t="s">
        <v>18</v>
      </c>
      <c r="F1861" s="40" t="s">
        <v>18</v>
      </c>
      <c r="G1861" s="40" t="s">
        <v>26</v>
      </c>
      <c r="H1861" s="41">
        <v>77.459990859223396</v>
      </c>
      <c r="I1861" s="37">
        <f>HOUR(DAta!$H1861)*60+MINUTE(DAta!$H1861)</f>
        <v>662</v>
      </c>
      <c r="J1861" s="40" t="s">
        <v>26</v>
      </c>
      <c r="K1861" s="40">
        <v>6</v>
      </c>
      <c r="L1861" s="39">
        <v>43864</v>
      </c>
      <c r="M1861" s="40">
        <v>2</v>
      </c>
    </row>
    <row r="1862" spans="1:13">
      <c r="A1862" s="37" t="s">
        <v>1887</v>
      </c>
      <c r="B1862" s="36">
        <v>43865</v>
      </c>
      <c r="C1862" s="37" t="s">
        <v>48</v>
      </c>
      <c r="D1862" s="37" t="s">
        <v>33</v>
      </c>
      <c r="E1862" s="37" t="s">
        <v>14</v>
      </c>
      <c r="F1862" s="37" t="s">
        <v>14</v>
      </c>
      <c r="G1862" s="37">
        <v>75</v>
      </c>
      <c r="H1862" s="38">
        <v>77.501657525889996</v>
      </c>
      <c r="I1862" s="37">
        <f>HOUR(DAta!$H1862)*60+MINUTE(DAta!$H1862)</f>
        <v>722</v>
      </c>
      <c r="J1862" s="37">
        <v>5</v>
      </c>
      <c r="K1862" s="37">
        <v>6</v>
      </c>
      <c r="L1862" s="36">
        <v>43865</v>
      </c>
      <c r="M1862" s="37">
        <v>2</v>
      </c>
    </row>
    <row r="1863" spans="1:13">
      <c r="A1863" s="40" t="s">
        <v>1888</v>
      </c>
      <c r="B1863" s="39">
        <v>43866</v>
      </c>
      <c r="C1863" s="40" t="s">
        <v>20</v>
      </c>
      <c r="D1863" s="40" t="s">
        <v>24</v>
      </c>
      <c r="E1863" s="40" t="s">
        <v>14</v>
      </c>
      <c r="F1863" s="40" t="s">
        <v>18</v>
      </c>
      <c r="G1863" s="40">
        <v>35</v>
      </c>
      <c r="H1863" s="41">
        <v>77.543324192556696</v>
      </c>
      <c r="I1863" s="37">
        <f>HOUR(DAta!$H1863)*60+MINUTE(DAta!$H1863)</f>
        <v>782</v>
      </c>
      <c r="J1863" s="40">
        <v>4</v>
      </c>
      <c r="K1863" s="40">
        <v>6</v>
      </c>
      <c r="L1863" s="39">
        <v>43866</v>
      </c>
      <c r="M1863" s="40">
        <v>2</v>
      </c>
    </row>
    <row r="1864" spans="1:13">
      <c r="A1864" s="37" t="s">
        <v>1889</v>
      </c>
      <c r="B1864" s="36">
        <v>43867</v>
      </c>
      <c r="C1864" s="37" t="s">
        <v>22</v>
      </c>
      <c r="D1864" s="37" t="s">
        <v>24</v>
      </c>
      <c r="E1864" s="37" t="s">
        <v>18</v>
      </c>
      <c r="F1864" s="37" t="s">
        <v>18</v>
      </c>
      <c r="G1864" s="37" t="s">
        <v>26</v>
      </c>
      <c r="H1864" s="38">
        <v>77.584990859223396</v>
      </c>
      <c r="I1864" s="37">
        <f>HOUR(DAta!$H1864)*60+MINUTE(DAta!$H1864)</f>
        <v>842</v>
      </c>
      <c r="J1864" s="37" t="s">
        <v>26</v>
      </c>
      <c r="K1864" s="37">
        <v>6</v>
      </c>
      <c r="L1864" s="36">
        <v>43867</v>
      </c>
      <c r="M1864" s="37">
        <v>2</v>
      </c>
    </row>
    <row r="1865" spans="1:13">
      <c r="A1865" s="40" t="s">
        <v>1890</v>
      </c>
      <c r="B1865" s="39">
        <v>43868</v>
      </c>
      <c r="C1865" s="40" t="s">
        <v>22</v>
      </c>
      <c r="D1865" s="40" t="s">
        <v>24</v>
      </c>
      <c r="E1865" s="40" t="s">
        <v>14</v>
      </c>
      <c r="F1865" s="40" t="s">
        <v>14</v>
      </c>
      <c r="G1865" s="40">
        <v>21</v>
      </c>
      <c r="H1865" s="41">
        <v>77.626657525889996</v>
      </c>
      <c r="I1865" s="37">
        <f>HOUR(DAta!$H1865)*60+MINUTE(DAta!$H1865)</f>
        <v>902</v>
      </c>
      <c r="J1865" s="40">
        <v>2</v>
      </c>
      <c r="K1865" s="40">
        <v>6</v>
      </c>
      <c r="L1865" s="39">
        <v>43868</v>
      </c>
      <c r="M1865" s="40">
        <v>2</v>
      </c>
    </row>
    <row r="1866" spans="1:13">
      <c r="A1866" s="37" t="s">
        <v>1891</v>
      </c>
      <c r="B1866" s="36">
        <v>43869</v>
      </c>
      <c r="C1866" s="37" t="s">
        <v>12</v>
      </c>
      <c r="D1866" s="37" t="s">
        <v>33</v>
      </c>
      <c r="E1866" s="37" t="s">
        <v>18</v>
      </c>
      <c r="F1866" s="37" t="s">
        <v>18</v>
      </c>
      <c r="G1866" s="37" t="s">
        <v>26</v>
      </c>
      <c r="H1866" s="38">
        <v>77.668324192556696</v>
      </c>
      <c r="I1866" s="37">
        <f>HOUR(DAta!$H1866)*60+MINUTE(DAta!$H1866)</f>
        <v>962</v>
      </c>
      <c r="J1866" s="37" t="s">
        <v>26</v>
      </c>
      <c r="K1866" s="37">
        <v>6</v>
      </c>
      <c r="L1866" s="36">
        <v>43869</v>
      </c>
      <c r="M1866" s="37">
        <v>2</v>
      </c>
    </row>
    <row r="1867" spans="1:13">
      <c r="A1867" s="40" t="s">
        <v>1892</v>
      </c>
      <c r="B1867" s="39">
        <v>43870</v>
      </c>
      <c r="C1867" s="40" t="s">
        <v>22</v>
      </c>
      <c r="D1867" s="40" t="s">
        <v>30</v>
      </c>
      <c r="E1867" s="40" t="s">
        <v>14</v>
      </c>
      <c r="F1867" s="40" t="s">
        <v>14</v>
      </c>
      <c r="G1867" s="40">
        <v>49</v>
      </c>
      <c r="H1867" s="41">
        <v>77.709990859223396</v>
      </c>
      <c r="I1867" s="37">
        <f>HOUR(DAta!$H1867)*60+MINUTE(DAta!$H1867)</f>
        <v>1022</v>
      </c>
      <c r="J1867" s="40">
        <v>3</v>
      </c>
      <c r="K1867" s="40">
        <v>6</v>
      </c>
      <c r="L1867" s="39">
        <v>43870</v>
      </c>
      <c r="M1867" s="40">
        <v>2</v>
      </c>
    </row>
    <row r="1868" spans="1:13">
      <c r="A1868" s="37" t="s">
        <v>1893</v>
      </c>
      <c r="B1868" s="36">
        <v>43871</v>
      </c>
      <c r="C1868" s="37" t="s">
        <v>35</v>
      </c>
      <c r="D1868" s="37" t="s">
        <v>30</v>
      </c>
      <c r="E1868" s="37" t="s">
        <v>14</v>
      </c>
      <c r="F1868" s="37" t="s">
        <v>14</v>
      </c>
      <c r="G1868" s="37">
        <v>81</v>
      </c>
      <c r="H1868" s="38">
        <v>77.751657525889996</v>
      </c>
      <c r="I1868" s="37">
        <f>HOUR(DAta!$H1868)*60+MINUTE(DAta!$H1868)</f>
        <v>1082</v>
      </c>
      <c r="J1868" s="37">
        <v>4</v>
      </c>
      <c r="K1868" s="37">
        <v>6</v>
      </c>
      <c r="L1868" s="36">
        <v>43871</v>
      </c>
      <c r="M1868" s="37">
        <v>2</v>
      </c>
    </row>
    <row r="1869" spans="1:13">
      <c r="A1869" s="40" t="s">
        <v>1894</v>
      </c>
      <c r="B1869" s="39">
        <v>43872</v>
      </c>
      <c r="C1869" s="40" t="s">
        <v>16</v>
      </c>
      <c r="D1869" s="40" t="s">
        <v>13</v>
      </c>
      <c r="E1869" s="40" t="s">
        <v>14</v>
      </c>
      <c r="F1869" s="40" t="s">
        <v>14</v>
      </c>
      <c r="G1869" s="40">
        <v>48</v>
      </c>
      <c r="H1869" s="41">
        <v>77.793324192556696</v>
      </c>
      <c r="I1869" s="37">
        <f>HOUR(DAta!$H1869)*60+MINUTE(DAta!$H1869)</f>
        <v>1142</v>
      </c>
      <c r="J1869" s="40">
        <v>4</v>
      </c>
      <c r="K1869" s="40">
        <v>6</v>
      </c>
      <c r="L1869" s="39">
        <v>43872</v>
      </c>
      <c r="M1869" s="40">
        <v>2</v>
      </c>
    </row>
    <row r="1870" spans="1:13">
      <c r="A1870" s="37" t="s">
        <v>1895</v>
      </c>
      <c r="B1870" s="36">
        <v>43873</v>
      </c>
      <c r="C1870" s="37" t="s">
        <v>22</v>
      </c>
      <c r="D1870" s="37" t="s">
        <v>33</v>
      </c>
      <c r="E1870" s="37" t="s">
        <v>14</v>
      </c>
      <c r="F1870" s="37" t="s">
        <v>14</v>
      </c>
      <c r="G1870" s="37">
        <v>103</v>
      </c>
      <c r="H1870" s="38">
        <v>77.834990859223396</v>
      </c>
      <c r="I1870" s="37">
        <f>HOUR(DAta!$H1870)*60+MINUTE(DAta!$H1870)</f>
        <v>1202</v>
      </c>
      <c r="J1870" s="37">
        <v>5</v>
      </c>
      <c r="K1870" s="37">
        <v>6</v>
      </c>
      <c r="L1870" s="36">
        <v>43873</v>
      </c>
      <c r="M1870" s="37">
        <v>2</v>
      </c>
    </row>
    <row r="1871" spans="1:13">
      <c r="A1871" s="40" t="s">
        <v>1896</v>
      </c>
      <c r="B1871" s="39">
        <v>43874</v>
      </c>
      <c r="C1871" s="40" t="s">
        <v>20</v>
      </c>
      <c r="D1871" s="40" t="s">
        <v>24</v>
      </c>
      <c r="E1871" s="40" t="s">
        <v>14</v>
      </c>
      <c r="F1871" s="40" t="s">
        <v>14</v>
      </c>
      <c r="G1871" s="40">
        <v>63</v>
      </c>
      <c r="H1871" s="41">
        <v>77.876657525889996</v>
      </c>
      <c r="I1871" s="37">
        <f>HOUR(DAta!$H1871)*60+MINUTE(DAta!$H1871)</f>
        <v>1262</v>
      </c>
      <c r="J1871" s="40">
        <v>4</v>
      </c>
      <c r="K1871" s="40">
        <v>6</v>
      </c>
      <c r="L1871" s="39">
        <v>43874</v>
      </c>
      <c r="M1871" s="40">
        <v>2</v>
      </c>
    </row>
    <row r="1872" spans="1:13">
      <c r="A1872" s="37" t="s">
        <v>1897</v>
      </c>
      <c r="B1872" s="36">
        <v>43875</v>
      </c>
      <c r="C1872" s="37" t="s">
        <v>22</v>
      </c>
      <c r="D1872" s="37" t="s">
        <v>30</v>
      </c>
      <c r="E1872" s="37" t="s">
        <v>14</v>
      </c>
      <c r="F1872" s="37" t="s">
        <v>14</v>
      </c>
      <c r="G1872" s="37">
        <v>89</v>
      </c>
      <c r="H1872" s="38">
        <v>77.918324192556696</v>
      </c>
      <c r="I1872" s="37">
        <f>HOUR(DAta!$H1872)*60+MINUTE(DAta!$H1872)</f>
        <v>1322</v>
      </c>
      <c r="J1872" s="37">
        <v>4</v>
      </c>
      <c r="K1872" s="37">
        <v>6</v>
      </c>
      <c r="L1872" s="36">
        <v>43875</v>
      </c>
      <c r="M1872" s="37">
        <v>2</v>
      </c>
    </row>
    <row r="1873" spans="1:13">
      <c r="A1873" s="40" t="s">
        <v>1898</v>
      </c>
      <c r="B1873" s="39">
        <v>43876</v>
      </c>
      <c r="C1873" s="40" t="s">
        <v>48</v>
      </c>
      <c r="D1873" s="40" t="s">
        <v>30</v>
      </c>
      <c r="E1873" s="40" t="s">
        <v>14</v>
      </c>
      <c r="F1873" s="40" t="s">
        <v>14</v>
      </c>
      <c r="G1873" s="40">
        <v>115</v>
      </c>
      <c r="H1873" s="41">
        <v>77.959990859223396</v>
      </c>
      <c r="I1873" s="37">
        <f>HOUR(DAta!$H1873)*60+MINUTE(DAta!$H1873)</f>
        <v>1382</v>
      </c>
      <c r="J1873" s="40">
        <v>4</v>
      </c>
      <c r="K1873" s="40">
        <v>6</v>
      </c>
      <c r="L1873" s="39">
        <v>43876</v>
      </c>
      <c r="M1873" s="40">
        <v>2</v>
      </c>
    </row>
    <row r="1874" spans="1:13">
      <c r="A1874" s="37" t="s">
        <v>1899</v>
      </c>
      <c r="B1874" s="36">
        <v>43877</v>
      </c>
      <c r="C1874" s="37" t="s">
        <v>20</v>
      </c>
      <c r="D1874" s="37" t="s">
        <v>33</v>
      </c>
      <c r="E1874" s="37" t="s">
        <v>14</v>
      </c>
      <c r="F1874" s="37" t="s">
        <v>14</v>
      </c>
      <c r="G1874" s="37">
        <v>88</v>
      </c>
      <c r="H1874" s="38">
        <v>78.001657525889996</v>
      </c>
      <c r="I1874" s="37">
        <f>HOUR(DAta!$H1874)*60+MINUTE(DAta!$H1874)</f>
        <v>2</v>
      </c>
      <c r="J1874" s="37">
        <v>1</v>
      </c>
      <c r="K1874" s="37">
        <v>6</v>
      </c>
      <c r="L1874" s="36">
        <v>43877</v>
      </c>
      <c r="M1874" s="37">
        <v>2</v>
      </c>
    </row>
    <row r="1875" spans="1:13">
      <c r="A1875" s="40" t="s">
        <v>1900</v>
      </c>
      <c r="B1875" s="39">
        <v>43878</v>
      </c>
      <c r="C1875" s="40" t="s">
        <v>12</v>
      </c>
      <c r="D1875" s="40" t="s">
        <v>33</v>
      </c>
      <c r="E1875" s="40" t="s">
        <v>14</v>
      </c>
      <c r="F1875" s="40" t="s">
        <v>14</v>
      </c>
      <c r="G1875" s="40">
        <v>91</v>
      </c>
      <c r="H1875" s="41">
        <v>78.043324192556696</v>
      </c>
      <c r="I1875" s="37">
        <f>HOUR(DAta!$H1875)*60+MINUTE(DAta!$H1875)</f>
        <v>62</v>
      </c>
      <c r="J1875" s="40">
        <v>5</v>
      </c>
      <c r="K1875" s="40">
        <v>6</v>
      </c>
      <c r="L1875" s="39">
        <v>43878</v>
      </c>
      <c r="M1875" s="40">
        <v>2</v>
      </c>
    </row>
    <row r="1876" spans="1:13">
      <c r="A1876" s="37" t="s">
        <v>1901</v>
      </c>
      <c r="B1876" s="36">
        <v>43879</v>
      </c>
      <c r="C1876" s="37" t="s">
        <v>48</v>
      </c>
      <c r="D1876" s="37" t="s">
        <v>33</v>
      </c>
      <c r="E1876" s="37" t="s">
        <v>14</v>
      </c>
      <c r="F1876" s="37" t="s">
        <v>14</v>
      </c>
      <c r="G1876" s="37">
        <v>78</v>
      </c>
      <c r="H1876" s="38">
        <v>78.084990859223396</v>
      </c>
      <c r="I1876" s="37">
        <f>HOUR(DAta!$H1876)*60+MINUTE(DAta!$H1876)</f>
        <v>122</v>
      </c>
      <c r="J1876" s="37">
        <v>4</v>
      </c>
      <c r="K1876" s="37">
        <v>6</v>
      </c>
      <c r="L1876" s="36">
        <v>43879</v>
      </c>
      <c r="M1876" s="37">
        <v>2</v>
      </c>
    </row>
    <row r="1877" spans="1:13">
      <c r="A1877" s="40" t="s">
        <v>1902</v>
      </c>
      <c r="B1877" s="39">
        <v>43880</v>
      </c>
      <c r="C1877" s="40" t="s">
        <v>39</v>
      </c>
      <c r="D1877" s="40" t="s">
        <v>13</v>
      </c>
      <c r="E1877" s="40" t="s">
        <v>14</v>
      </c>
      <c r="F1877" s="40" t="s">
        <v>14</v>
      </c>
      <c r="G1877" s="40">
        <v>91</v>
      </c>
      <c r="H1877" s="41">
        <v>78.126657525889996</v>
      </c>
      <c r="I1877" s="37">
        <f>HOUR(DAta!$H1877)*60+MINUTE(DAta!$H1877)</f>
        <v>182</v>
      </c>
      <c r="J1877" s="40">
        <v>3</v>
      </c>
      <c r="K1877" s="40">
        <v>6</v>
      </c>
      <c r="L1877" s="39">
        <v>43880</v>
      </c>
      <c r="M1877" s="40">
        <v>2</v>
      </c>
    </row>
    <row r="1878" spans="1:13">
      <c r="A1878" s="37" t="s">
        <v>1903</v>
      </c>
      <c r="B1878" s="36">
        <v>43881</v>
      </c>
      <c r="C1878" s="37" t="s">
        <v>35</v>
      </c>
      <c r="D1878" s="37" t="s">
        <v>33</v>
      </c>
      <c r="E1878" s="37" t="s">
        <v>14</v>
      </c>
      <c r="F1878" s="37" t="s">
        <v>14</v>
      </c>
      <c r="G1878" s="37">
        <v>102</v>
      </c>
      <c r="H1878" s="38">
        <v>78.168324192556696</v>
      </c>
      <c r="I1878" s="37">
        <f>HOUR(DAta!$H1878)*60+MINUTE(DAta!$H1878)</f>
        <v>242</v>
      </c>
      <c r="J1878" s="37">
        <v>3</v>
      </c>
      <c r="K1878" s="37">
        <v>6</v>
      </c>
      <c r="L1878" s="36">
        <v>43881</v>
      </c>
      <c r="M1878" s="37">
        <v>2</v>
      </c>
    </row>
    <row r="1879" spans="1:13">
      <c r="A1879" s="40" t="s">
        <v>1904</v>
      </c>
      <c r="B1879" s="39">
        <v>43882</v>
      </c>
      <c r="C1879" s="40" t="s">
        <v>39</v>
      </c>
      <c r="D1879" s="40" t="s">
        <v>17</v>
      </c>
      <c r="E1879" s="40" t="s">
        <v>18</v>
      </c>
      <c r="F1879" s="40" t="s">
        <v>18</v>
      </c>
      <c r="G1879" s="40" t="s">
        <v>26</v>
      </c>
      <c r="H1879" s="41">
        <v>78.209990859223396</v>
      </c>
      <c r="I1879" s="37">
        <f>HOUR(DAta!$H1879)*60+MINUTE(DAta!$H1879)</f>
        <v>302</v>
      </c>
      <c r="J1879" s="40" t="s">
        <v>26</v>
      </c>
      <c r="K1879" s="40">
        <v>6</v>
      </c>
      <c r="L1879" s="39">
        <v>43882</v>
      </c>
      <c r="M1879" s="40">
        <v>2</v>
      </c>
    </row>
    <row r="1880" spans="1:13">
      <c r="A1880" s="37" t="s">
        <v>1905</v>
      </c>
      <c r="B1880" s="36">
        <v>43883</v>
      </c>
      <c r="C1880" s="37" t="s">
        <v>22</v>
      </c>
      <c r="D1880" s="37" t="s">
        <v>33</v>
      </c>
      <c r="E1880" s="37" t="s">
        <v>14</v>
      </c>
      <c r="F1880" s="37" t="s">
        <v>14</v>
      </c>
      <c r="G1880" s="37">
        <v>24</v>
      </c>
      <c r="H1880" s="38">
        <v>78.251657525889996</v>
      </c>
      <c r="I1880" s="37">
        <f>HOUR(DAta!$H1880)*60+MINUTE(DAta!$H1880)</f>
        <v>362</v>
      </c>
      <c r="J1880" s="37">
        <v>4</v>
      </c>
      <c r="K1880" s="37">
        <v>6</v>
      </c>
      <c r="L1880" s="36">
        <v>43883</v>
      </c>
      <c r="M1880" s="37">
        <v>2</v>
      </c>
    </row>
    <row r="1881" spans="1:13">
      <c r="A1881" s="40" t="s">
        <v>1906</v>
      </c>
      <c r="B1881" s="39">
        <v>43884</v>
      </c>
      <c r="C1881" s="40" t="s">
        <v>20</v>
      </c>
      <c r="D1881" s="40" t="s">
        <v>24</v>
      </c>
      <c r="E1881" s="40" t="s">
        <v>18</v>
      </c>
      <c r="F1881" s="40" t="s">
        <v>18</v>
      </c>
      <c r="G1881" s="40" t="s">
        <v>26</v>
      </c>
      <c r="H1881" s="41">
        <v>78.293324192556696</v>
      </c>
      <c r="I1881" s="37">
        <f>HOUR(DAta!$H1881)*60+MINUTE(DAta!$H1881)</f>
        <v>422</v>
      </c>
      <c r="J1881" s="40" t="s">
        <v>26</v>
      </c>
      <c r="K1881" s="40">
        <v>6</v>
      </c>
      <c r="L1881" s="39">
        <v>43884</v>
      </c>
      <c r="M1881" s="40">
        <v>2</v>
      </c>
    </row>
    <row r="1882" spans="1:13">
      <c r="A1882" s="37" t="s">
        <v>1907</v>
      </c>
      <c r="B1882" s="36">
        <v>43885</v>
      </c>
      <c r="C1882" s="37" t="s">
        <v>35</v>
      </c>
      <c r="D1882" s="37" t="s">
        <v>17</v>
      </c>
      <c r="E1882" s="37" t="s">
        <v>14</v>
      </c>
      <c r="F1882" s="37" t="s">
        <v>14</v>
      </c>
      <c r="G1882" s="37">
        <v>19</v>
      </c>
      <c r="H1882" s="38">
        <v>78.334990859223396</v>
      </c>
      <c r="I1882" s="37">
        <f>HOUR(DAta!$H1882)*60+MINUTE(DAta!$H1882)</f>
        <v>482</v>
      </c>
      <c r="J1882" s="37">
        <v>1</v>
      </c>
      <c r="K1882" s="37">
        <v>6</v>
      </c>
      <c r="L1882" s="36">
        <v>43885</v>
      </c>
      <c r="M1882" s="37">
        <v>3</v>
      </c>
    </row>
    <row r="1883" spans="1:13">
      <c r="A1883" s="40" t="s">
        <v>1908</v>
      </c>
      <c r="B1883" s="39">
        <v>43886</v>
      </c>
      <c r="C1883" s="40" t="s">
        <v>32</v>
      </c>
      <c r="D1883" s="40" t="s">
        <v>33</v>
      </c>
      <c r="E1883" s="40" t="s">
        <v>14</v>
      </c>
      <c r="F1883" s="40" t="s">
        <v>14</v>
      </c>
      <c r="G1883" s="40">
        <v>47</v>
      </c>
      <c r="H1883" s="41">
        <v>78.376657525889996</v>
      </c>
      <c r="I1883" s="37">
        <f>HOUR(DAta!$H1883)*60+MINUTE(DAta!$H1883)</f>
        <v>542</v>
      </c>
      <c r="J1883" s="40">
        <v>4</v>
      </c>
      <c r="K1883" s="40">
        <v>6</v>
      </c>
      <c r="L1883" s="39">
        <v>43886</v>
      </c>
      <c r="M1883" s="40">
        <v>3</v>
      </c>
    </row>
    <row r="1884" spans="1:13">
      <c r="A1884" s="37" t="s">
        <v>1909</v>
      </c>
      <c r="B1884" s="36">
        <v>43887</v>
      </c>
      <c r="C1884" s="37" t="s">
        <v>22</v>
      </c>
      <c r="D1884" s="37" t="s">
        <v>30</v>
      </c>
      <c r="E1884" s="37" t="s">
        <v>14</v>
      </c>
      <c r="F1884" s="37" t="s">
        <v>14</v>
      </c>
      <c r="G1884" s="37">
        <v>61</v>
      </c>
      <c r="H1884" s="38">
        <v>78.418324192556696</v>
      </c>
      <c r="I1884" s="37">
        <f>HOUR(DAta!$H1884)*60+MINUTE(DAta!$H1884)</f>
        <v>602</v>
      </c>
      <c r="J1884" s="37">
        <v>4</v>
      </c>
      <c r="K1884" s="37">
        <v>6</v>
      </c>
      <c r="L1884" s="36">
        <v>43887</v>
      </c>
      <c r="M1884" s="37">
        <v>3</v>
      </c>
    </row>
    <row r="1885" spans="1:13">
      <c r="A1885" s="40" t="s">
        <v>1910</v>
      </c>
      <c r="B1885" s="39">
        <v>43888</v>
      </c>
      <c r="C1885" s="40" t="s">
        <v>22</v>
      </c>
      <c r="D1885" s="40" t="s">
        <v>30</v>
      </c>
      <c r="E1885" s="40" t="s">
        <v>14</v>
      </c>
      <c r="F1885" s="40" t="s">
        <v>14</v>
      </c>
      <c r="G1885" s="40">
        <v>73</v>
      </c>
      <c r="H1885" s="41">
        <v>78.459990859223396</v>
      </c>
      <c r="I1885" s="37">
        <f>HOUR(DAta!$H1885)*60+MINUTE(DAta!$H1885)</f>
        <v>662</v>
      </c>
      <c r="J1885" s="40">
        <v>5</v>
      </c>
      <c r="K1885" s="40">
        <v>6</v>
      </c>
      <c r="L1885" s="39">
        <v>43888</v>
      </c>
      <c r="M1885" s="40">
        <v>3</v>
      </c>
    </row>
    <row r="1886" spans="1:13">
      <c r="A1886" s="37" t="s">
        <v>1911</v>
      </c>
      <c r="B1886" s="36">
        <v>43889</v>
      </c>
      <c r="C1886" s="37" t="s">
        <v>20</v>
      </c>
      <c r="D1886" s="37" t="s">
        <v>17</v>
      </c>
      <c r="E1886" s="37" t="s">
        <v>14</v>
      </c>
      <c r="F1886" s="37" t="s">
        <v>14</v>
      </c>
      <c r="G1886" s="37">
        <v>67</v>
      </c>
      <c r="H1886" s="38">
        <v>78.501657525889996</v>
      </c>
      <c r="I1886" s="37">
        <f>HOUR(DAta!$H1886)*60+MINUTE(DAta!$H1886)</f>
        <v>722</v>
      </c>
      <c r="J1886" s="37">
        <v>5</v>
      </c>
      <c r="K1886" s="37">
        <v>6</v>
      </c>
      <c r="L1886" s="36">
        <v>43889</v>
      </c>
      <c r="M1886" s="37">
        <v>3</v>
      </c>
    </row>
    <row r="1887" spans="1:13">
      <c r="A1887" s="40" t="s">
        <v>1912</v>
      </c>
      <c r="B1887" s="39">
        <v>43890</v>
      </c>
      <c r="C1887" s="40" t="s">
        <v>22</v>
      </c>
      <c r="D1887" s="40" t="s">
        <v>33</v>
      </c>
      <c r="E1887" s="40" t="s">
        <v>14</v>
      </c>
      <c r="F1887" s="40" t="s">
        <v>14</v>
      </c>
      <c r="G1887" s="40">
        <v>22</v>
      </c>
      <c r="H1887" s="41">
        <v>78.543324192556696</v>
      </c>
      <c r="I1887" s="37">
        <f>HOUR(DAta!$H1887)*60+MINUTE(DAta!$H1887)</f>
        <v>782</v>
      </c>
      <c r="J1887" s="40">
        <v>1</v>
      </c>
      <c r="K1887" s="40">
        <v>6</v>
      </c>
      <c r="L1887" s="39">
        <v>43890</v>
      </c>
      <c r="M1887" s="40">
        <v>3</v>
      </c>
    </row>
    <row r="1888" spans="1:13">
      <c r="A1888" s="37" t="s">
        <v>1913</v>
      </c>
      <c r="B1888" s="36">
        <v>43891</v>
      </c>
      <c r="C1888" s="37" t="s">
        <v>16</v>
      </c>
      <c r="D1888" s="37" t="s">
        <v>13</v>
      </c>
      <c r="E1888" s="37" t="s">
        <v>14</v>
      </c>
      <c r="F1888" s="37" t="s">
        <v>14</v>
      </c>
      <c r="G1888" s="37">
        <v>86</v>
      </c>
      <c r="H1888" s="38">
        <v>78.584990859223396</v>
      </c>
      <c r="I1888" s="37">
        <f>HOUR(DAta!$H1888)*60+MINUTE(DAta!$H1888)</f>
        <v>842</v>
      </c>
      <c r="J1888" s="37">
        <v>5</v>
      </c>
      <c r="K1888" s="37">
        <v>6</v>
      </c>
      <c r="L1888" s="36">
        <v>43891</v>
      </c>
      <c r="M1888" s="37">
        <v>3</v>
      </c>
    </row>
    <row r="1889" spans="1:13">
      <c r="A1889" s="40" t="s">
        <v>1914</v>
      </c>
      <c r="B1889" s="39">
        <v>43892</v>
      </c>
      <c r="C1889" s="40" t="s">
        <v>12</v>
      </c>
      <c r="D1889" s="40" t="s">
        <v>33</v>
      </c>
      <c r="E1889" s="40" t="s">
        <v>18</v>
      </c>
      <c r="F1889" s="40" t="s">
        <v>18</v>
      </c>
      <c r="G1889" s="40" t="s">
        <v>26</v>
      </c>
      <c r="H1889" s="41">
        <v>78.626657525889996</v>
      </c>
      <c r="I1889" s="37">
        <f>HOUR(DAta!$H1889)*60+MINUTE(DAta!$H1889)</f>
        <v>902</v>
      </c>
      <c r="J1889" s="40" t="s">
        <v>26</v>
      </c>
      <c r="K1889" s="40">
        <v>6</v>
      </c>
      <c r="L1889" s="39">
        <v>43892</v>
      </c>
      <c r="M1889" s="40">
        <v>3</v>
      </c>
    </row>
    <row r="1890" spans="1:13">
      <c r="A1890" s="37" t="s">
        <v>1915</v>
      </c>
      <c r="B1890" s="36">
        <v>43893</v>
      </c>
      <c r="C1890" s="37" t="s">
        <v>22</v>
      </c>
      <c r="D1890" s="37" t="s">
        <v>33</v>
      </c>
      <c r="E1890" s="37" t="s">
        <v>18</v>
      </c>
      <c r="F1890" s="37" t="s">
        <v>18</v>
      </c>
      <c r="G1890" s="37" t="s">
        <v>26</v>
      </c>
      <c r="H1890" s="38">
        <v>78.668324192556696</v>
      </c>
      <c r="I1890" s="37">
        <f>HOUR(DAta!$H1890)*60+MINUTE(DAta!$H1890)</f>
        <v>962</v>
      </c>
      <c r="J1890" s="37" t="s">
        <v>26</v>
      </c>
      <c r="K1890" s="37">
        <v>6</v>
      </c>
      <c r="L1890" s="36">
        <v>43893</v>
      </c>
      <c r="M1890" s="37">
        <v>3</v>
      </c>
    </row>
    <row r="1891" spans="1:13">
      <c r="A1891" s="40" t="s">
        <v>1916</v>
      </c>
      <c r="B1891" s="39">
        <v>43894</v>
      </c>
      <c r="C1891" s="40" t="s">
        <v>12</v>
      </c>
      <c r="D1891" s="40" t="s">
        <v>13</v>
      </c>
      <c r="E1891" s="40" t="s">
        <v>18</v>
      </c>
      <c r="F1891" s="40" t="s">
        <v>18</v>
      </c>
      <c r="G1891" s="40" t="s">
        <v>26</v>
      </c>
      <c r="H1891" s="41">
        <v>78.709990859223396</v>
      </c>
      <c r="I1891" s="37">
        <f>HOUR(DAta!$H1891)*60+MINUTE(DAta!$H1891)</f>
        <v>1022</v>
      </c>
      <c r="J1891" s="40" t="s">
        <v>26</v>
      </c>
      <c r="K1891" s="40">
        <v>6</v>
      </c>
      <c r="L1891" s="39">
        <v>43894</v>
      </c>
      <c r="M1891" s="40">
        <v>3</v>
      </c>
    </row>
    <row r="1892" spans="1:13">
      <c r="A1892" s="37" t="s">
        <v>1917</v>
      </c>
      <c r="B1892" s="36">
        <v>43895</v>
      </c>
      <c r="C1892" s="37" t="s">
        <v>48</v>
      </c>
      <c r="D1892" s="37" t="s">
        <v>33</v>
      </c>
      <c r="E1892" s="37" t="s">
        <v>18</v>
      </c>
      <c r="F1892" s="37" t="s">
        <v>18</v>
      </c>
      <c r="G1892" s="37" t="s">
        <v>26</v>
      </c>
      <c r="H1892" s="38">
        <v>78.751657525889996</v>
      </c>
      <c r="I1892" s="37">
        <f>HOUR(DAta!$H1892)*60+MINUTE(DAta!$H1892)</f>
        <v>1082</v>
      </c>
      <c r="J1892" s="37" t="s">
        <v>26</v>
      </c>
      <c r="K1892" s="37">
        <v>6</v>
      </c>
      <c r="L1892" s="36">
        <v>43895</v>
      </c>
      <c r="M1892" s="37">
        <v>3</v>
      </c>
    </row>
    <row r="1893" spans="1:13">
      <c r="A1893" s="40" t="s">
        <v>1918</v>
      </c>
      <c r="B1893" s="39">
        <v>43896</v>
      </c>
      <c r="C1893" s="40" t="s">
        <v>32</v>
      </c>
      <c r="D1893" s="40" t="s">
        <v>30</v>
      </c>
      <c r="E1893" s="40" t="s">
        <v>14</v>
      </c>
      <c r="F1893" s="40" t="s">
        <v>14</v>
      </c>
      <c r="G1893" s="40">
        <v>46</v>
      </c>
      <c r="H1893" s="41">
        <v>78.793324192556696</v>
      </c>
      <c r="I1893" s="37">
        <f>HOUR(DAta!$H1893)*60+MINUTE(DAta!$H1893)</f>
        <v>1142</v>
      </c>
      <c r="J1893" s="40">
        <v>4</v>
      </c>
      <c r="K1893" s="40">
        <v>6</v>
      </c>
      <c r="L1893" s="39">
        <v>43896</v>
      </c>
      <c r="M1893" s="40">
        <v>3</v>
      </c>
    </row>
    <row r="1894" spans="1:13">
      <c r="A1894" s="37" t="s">
        <v>1919</v>
      </c>
      <c r="B1894" s="36">
        <v>43897</v>
      </c>
      <c r="C1894" s="37" t="s">
        <v>22</v>
      </c>
      <c r="D1894" s="37" t="s">
        <v>13</v>
      </c>
      <c r="E1894" s="37" t="s">
        <v>14</v>
      </c>
      <c r="F1894" s="37" t="s">
        <v>14</v>
      </c>
      <c r="G1894" s="37">
        <v>81</v>
      </c>
      <c r="H1894" s="38">
        <v>78.834990859223396</v>
      </c>
      <c r="I1894" s="37">
        <f>HOUR(DAta!$H1894)*60+MINUTE(DAta!$H1894)</f>
        <v>1202</v>
      </c>
      <c r="J1894" s="37">
        <v>4</v>
      </c>
      <c r="K1894" s="37">
        <v>6</v>
      </c>
      <c r="L1894" s="36">
        <v>43897</v>
      </c>
      <c r="M1894" s="37">
        <v>3</v>
      </c>
    </row>
    <row r="1895" spans="1:13">
      <c r="A1895" s="40" t="s">
        <v>1920</v>
      </c>
      <c r="B1895" s="39">
        <v>43898</v>
      </c>
      <c r="C1895" s="40" t="s">
        <v>35</v>
      </c>
      <c r="D1895" s="40" t="s">
        <v>30</v>
      </c>
      <c r="E1895" s="40" t="s">
        <v>14</v>
      </c>
      <c r="F1895" s="40" t="s">
        <v>14</v>
      </c>
      <c r="G1895" s="40">
        <v>20</v>
      </c>
      <c r="H1895" s="41">
        <v>78.876657525889996</v>
      </c>
      <c r="I1895" s="37">
        <f>HOUR(DAta!$H1895)*60+MINUTE(DAta!$H1895)</f>
        <v>1262</v>
      </c>
      <c r="J1895" s="40">
        <v>3</v>
      </c>
      <c r="K1895" s="40">
        <v>6</v>
      </c>
      <c r="L1895" s="39">
        <v>43898</v>
      </c>
      <c r="M1895" s="40">
        <v>3</v>
      </c>
    </row>
    <row r="1896" spans="1:13">
      <c r="A1896" s="37" t="s">
        <v>1921</v>
      </c>
      <c r="B1896" s="36">
        <v>43899</v>
      </c>
      <c r="C1896" s="37" t="s">
        <v>12</v>
      </c>
      <c r="D1896" s="37" t="s">
        <v>33</v>
      </c>
      <c r="E1896" s="37" t="s">
        <v>14</v>
      </c>
      <c r="F1896" s="37" t="s">
        <v>14</v>
      </c>
      <c r="G1896" s="37">
        <v>85</v>
      </c>
      <c r="H1896" s="38">
        <v>78.918324192556696</v>
      </c>
      <c r="I1896" s="37">
        <f>HOUR(DAta!$H1896)*60+MINUTE(DAta!$H1896)</f>
        <v>1322</v>
      </c>
      <c r="J1896" s="37">
        <v>1</v>
      </c>
      <c r="K1896" s="37">
        <v>6</v>
      </c>
      <c r="L1896" s="36">
        <v>43899</v>
      </c>
      <c r="M1896" s="37">
        <v>3</v>
      </c>
    </row>
    <row r="1897" spans="1:13">
      <c r="A1897" s="40" t="s">
        <v>1922</v>
      </c>
      <c r="B1897" s="39">
        <v>43900</v>
      </c>
      <c r="C1897" s="40" t="s">
        <v>48</v>
      </c>
      <c r="D1897" s="40" t="s">
        <v>33</v>
      </c>
      <c r="E1897" s="40" t="s">
        <v>14</v>
      </c>
      <c r="F1897" s="40" t="s">
        <v>14</v>
      </c>
      <c r="G1897" s="40">
        <v>91</v>
      </c>
      <c r="H1897" s="41">
        <v>78.959990859223396</v>
      </c>
      <c r="I1897" s="37">
        <f>HOUR(DAta!$H1897)*60+MINUTE(DAta!$H1897)</f>
        <v>1382</v>
      </c>
      <c r="J1897" s="40">
        <v>4</v>
      </c>
      <c r="K1897" s="40">
        <v>6</v>
      </c>
      <c r="L1897" s="39">
        <v>43900</v>
      </c>
      <c r="M1897" s="40">
        <v>3</v>
      </c>
    </row>
    <row r="1898" spans="1:13">
      <c r="A1898" s="37" t="s">
        <v>1923</v>
      </c>
      <c r="B1898" s="36">
        <v>43901</v>
      </c>
      <c r="C1898" s="37" t="s">
        <v>48</v>
      </c>
      <c r="D1898" s="37" t="s">
        <v>13</v>
      </c>
      <c r="E1898" s="37" t="s">
        <v>18</v>
      </c>
      <c r="F1898" s="37" t="s">
        <v>18</v>
      </c>
      <c r="G1898" s="37" t="s">
        <v>26</v>
      </c>
      <c r="H1898" s="38">
        <v>79.001657525889996</v>
      </c>
      <c r="I1898" s="37">
        <f>HOUR(DAta!$H1898)*60+MINUTE(DAta!$H1898)</f>
        <v>2</v>
      </c>
      <c r="J1898" s="37" t="s">
        <v>26</v>
      </c>
      <c r="K1898" s="37">
        <v>6</v>
      </c>
      <c r="L1898" s="36">
        <v>43901</v>
      </c>
      <c r="M1898" s="37">
        <v>3</v>
      </c>
    </row>
    <row r="1899" spans="1:13">
      <c r="A1899" s="40" t="s">
        <v>1924</v>
      </c>
      <c r="B1899" s="39">
        <v>43902</v>
      </c>
      <c r="C1899" s="40" t="s">
        <v>12</v>
      </c>
      <c r="D1899" s="40" t="s">
        <v>24</v>
      </c>
      <c r="E1899" s="40" t="s">
        <v>14</v>
      </c>
      <c r="F1899" s="40" t="s">
        <v>14</v>
      </c>
      <c r="G1899" s="40">
        <v>87</v>
      </c>
      <c r="H1899" s="41">
        <v>79.043324192556696</v>
      </c>
      <c r="I1899" s="37">
        <f>HOUR(DAta!$H1899)*60+MINUTE(DAta!$H1899)</f>
        <v>62</v>
      </c>
      <c r="J1899" s="40">
        <v>4</v>
      </c>
      <c r="K1899" s="40">
        <v>6</v>
      </c>
      <c r="L1899" s="39">
        <v>43902</v>
      </c>
      <c r="M1899" s="40">
        <v>3</v>
      </c>
    </row>
    <row r="1900" spans="1:13">
      <c r="A1900" s="37" t="s">
        <v>1925</v>
      </c>
      <c r="B1900" s="36">
        <v>43903</v>
      </c>
      <c r="C1900" s="37" t="s">
        <v>22</v>
      </c>
      <c r="D1900" s="37" t="s">
        <v>13</v>
      </c>
      <c r="E1900" s="37" t="s">
        <v>18</v>
      </c>
      <c r="F1900" s="37" t="s">
        <v>18</v>
      </c>
      <c r="G1900" s="37" t="s">
        <v>26</v>
      </c>
      <c r="H1900" s="38">
        <v>79.084990859223396</v>
      </c>
      <c r="I1900" s="37">
        <f>HOUR(DAta!$H1900)*60+MINUTE(DAta!$H1900)</f>
        <v>122</v>
      </c>
      <c r="J1900" s="37" t="s">
        <v>26</v>
      </c>
      <c r="K1900" s="37">
        <v>6</v>
      </c>
      <c r="L1900" s="36">
        <v>43903</v>
      </c>
      <c r="M1900" s="37">
        <v>3</v>
      </c>
    </row>
    <row r="1901" spans="1:13">
      <c r="A1901" s="40" t="s">
        <v>1926</v>
      </c>
      <c r="B1901" s="39">
        <v>43904</v>
      </c>
      <c r="C1901" s="40" t="s">
        <v>39</v>
      </c>
      <c r="D1901" s="40" t="s">
        <v>30</v>
      </c>
      <c r="E1901" s="40" t="s">
        <v>14</v>
      </c>
      <c r="F1901" s="40" t="s">
        <v>14</v>
      </c>
      <c r="G1901" s="40">
        <v>41</v>
      </c>
      <c r="H1901" s="41">
        <v>79.126657525889996</v>
      </c>
      <c r="I1901" s="37">
        <f>HOUR(DAta!$H1901)*60+MINUTE(DAta!$H1901)</f>
        <v>182</v>
      </c>
      <c r="J1901" s="40">
        <v>4</v>
      </c>
      <c r="K1901" s="40">
        <v>6</v>
      </c>
      <c r="L1901" s="39">
        <v>43904</v>
      </c>
      <c r="M1901" s="40">
        <v>3</v>
      </c>
    </row>
    <row r="1902" spans="1:13">
      <c r="A1902" s="37" t="s">
        <v>1927</v>
      </c>
      <c r="B1902" s="36">
        <v>43905</v>
      </c>
      <c r="C1902" s="37" t="s">
        <v>48</v>
      </c>
      <c r="D1902" s="37" t="s">
        <v>13</v>
      </c>
      <c r="E1902" s="37" t="s">
        <v>14</v>
      </c>
      <c r="F1902" s="37" t="s">
        <v>14</v>
      </c>
      <c r="G1902" s="37">
        <v>20</v>
      </c>
      <c r="H1902" s="38">
        <v>79.168324192556696</v>
      </c>
      <c r="I1902" s="37">
        <f>HOUR(DAta!$H1902)*60+MINUTE(DAta!$H1902)</f>
        <v>242</v>
      </c>
      <c r="J1902" s="37">
        <v>4</v>
      </c>
      <c r="K1902" s="37">
        <v>6</v>
      </c>
      <c r="L1902" s="36">
        <v>43905</v>
      </c>
      <c r="M1902" s="37">
        <v>3</v>
      </c>
    </row>
    <row r="1903" spans="1:13">
      <c r="A1903" s="40" t="s">
        <v>1928</v>
      </c>
      <c r="B1903" s="39">
        <v>43906</v>
      </c>
      <c r="C1903" s="40" t="s">
        <v>39</v>
      </c>
      <c r="D1903" s="40" t="s">
        <v>24</v>
      </c>
      <c r="E1903" s="40" t="s">
        <v>14</v>
      </c>
      <c r="F1903" s="40" t="s">
        <v>14</v>
      </c>
      <c r="G1903" s="40">
        <v>14</v>
      </c>
      <c r="H1903" s="41">
        <v>79.209990859223396</v>
      </c>
      <c r="I1903" s="37">
        <f>HOUR(DAta!$H1903)*60+MINUTE(DAta!$H1903)</f>
        <v>302</v>
      </c>
      <c r="J1903" s="40">
        <v>4</v>
      </c>
      <c r="K1903" s="40">
        <v>6</v>
      </c>
      <c r="L1903" s="39">
        <v>43906</v>
      </c>
      <c r="M1903" s="40">
        <v>3</v>
      </c>
    </row>
    <row r="1904" spans="1:13">
      <c r="A1904" s="37" t="s">
        <v>1929</v>
      </c>
      <c r="B1904" s="36">
        <v>43907</v>
      </c>
      <c r="C1904" s="37" t="s">
        <v>16</v>
      </c>
      <c r="D1904" s="37" t="s">
        <v>30</v>
      </c>
      <c r="E1904" s="37" t="s">
        <v>14</v>
      </c>
      <c r="F1904" s="37" t="s">
        <v>18</v>
      </c>
      <c r="G1904" s="37">
        <v>107</v>
      </c>
      <c r="H1904" s="38">
        <v>79.251657525889996</v>
      </c>
      <c r="I1904" s="37">
        <f>HOUR(DAta!$H1904)*60+MINUTE(DAta!$H1904)</f>
        <v>362</v>
      </c>
      <c r="J1904" s="37">
        <v>4</v>
      </c>
      <c r="K1904" s="37">
        <v>6</v>
      </c>
      <c r="L1904" s="36">
        <v>43907</v>
      </c>
      <c r="M1904" s="37">
        <v>3</v>
      </c>
    </row>
    <row r="1905" spans="1:13">
      <c r="A1905" s="40" t="s">
        <v>1930</v>
      </c>
      <c r="B1905" s="39">
        <v>43908</v>
      </c>
      <c r="C1905" s="40" t="s">
        <v>48</v>
      </c>
      <c r="D1905" s="40" t="s">
        <v>33</v>
      </c>
      <c r="E1905" s="40" t="s">
        <v>18</v>
      </c>
      <c r="F1905" s="40" t="s">
        <v>18</v>
      </c>
      <c r="G1905" s="40" t="s">
        <v>26</v>
      </c>
      <c r="H1905" s="41">
        <v>79.293324192556696</v>
      </c>
      <c r="I1905" s="37">
        <f>HOUR(DAta!$H1905)*60+MINUTE(DAta!$H1905)</f>
        <v>422</v>
      </c>
      <c r="J1905" s="40" t="s">
        <v>26</v>
      </c>
      <c r="K1905" s="40">
        <v>6</v>
      </c>
      <c r="L1905" s="39">
        <v>43908</v>
      </c>
      <c r="M1905" s="40">
        <v>3</v>
      </c>
    </row>
    <row r="1906" spans="1:13">
      <c r="A1906" s="37" t="s">
        <v>1931</v>
      </c>
      <c r="B1906" s="36">
        <v>43909</v>
      </c>
      <c r="C1906" s="37" t="s">
        <v>39</v>
      </c>
      <c r="D1906" s="37" t="s">
        <v>17</v>
      </c>
      <c r="E1906" s="37" t="s">
        <v>18</v>
      </c>
      <c r="F1906" s="37" t="s">
        <v>18</v>
      </c>
      <c r="G1906" s="37" t="s">
        <v>26</v>
      </c>
      <c r="H1906" s="38">
        <v>79.334990859223396</v>
      </c>
      <c r="I1906" s="37">
        <f>HOUR(DAta!$H1906)*60+MINUTE(DAta!$H1906)</f>
        <v>482</v>
      </c>
      <c r="J1906" s="37" t="s">
        <v>26</v>
      </c>
      <c r="K1906" s="37">
        <v>6</v>
      </c>
      <c r="L1906" s="36">
        <v>43909</v>
      </c>
      <c r="M1906" s="37">
        <v>3</v>
      </c>
    </row>
    <row r="1907" spans="1:13">
      <c r="A1907" s="40" t="s">
        <v>1932</v>
      </c>
      <c r="B1907" s="39">
        <v>43910</v>
      </c>
      <c r="C1907" s="40" t="s">
        <v>48</v>
      </c>
      <c r="D1907" s="40" t="s">
        <v>33</v>
      </c>
      <c r="E1907" s="40" t="s">
        <v>14</v>
      </c>
      <c r="F1907" s="40" t="s">
        <v>18</v>
      </c>
      <c r="G1907" s="40">
        <v>27</v>
      </c>
      <c r="H1907" s="41">
        <v>79.376657525889996</v>
      </c>
      <c r="I1907" s="37">
        <f>HOUR(DAta!$H1907)*60+MINUTE(DAta!$H1907)</f>
        <v>542</v>
      </c>
      <c r="J1907" s="40">
        <v>1</v>
      </c>
      <c r="K1907" s="40">
        <v>6</v>
      </c>
      <c r="L1907" s="39">
        <v>43910</v>
      </c>
      <c r="M1907" s="40">
        <v>3</v>
      </c>
    </row>
    <row r="1908" spans="1:13">
      <c r="A1908" s="37" t="s">
        <v>1933</v>
      </c>
      <c r="B1908" s="36">
        <v>43911</v>
      </c>
      <c r="C1908" s="37" t="s">
        <v>20</v>
      </c>
      <c r="D1908" s="37" t="s">
        <v>33</v>
      </c>
      <c r="E1908" s="37" t="s">
        <v>14</v>
      </c>
      <c r="F1908" s="37" t="s">
        <v>14</v>
      </c>
      <c r="G1908" s="37">
        <v>119</v>
      </c>
      <c r="H1908" s="38">
        <v>79.418324192556696</v>
      </c>
      <c r="I1908" s="37">
        <f>HOUR(DAta!$H1908)*60+MINUTE(DAta!$H1908)</f>
        <v>602</v>
      </c>
      <c r="J1908" s="37">
        <v>4</v>
      </c>
      <c r="K1908" s="37">
        <v>6</v>
      </c>
      <c r="L1908" s="36">
        <v>43911</v>
      </c>
      <c r="M1908" s="37">
        <v>3</v>
      </c>
    </row>
    <row r="1909" spans="1:13">
      <c r="A1909" s="40" t="s">
        <v>1934</v>
      </c>
      <c r="B1909" s="39">
        <v>43912</v>
      </c>
      <c r="C1909" s="40" t="s">
        <v>32</v>
      </c>
      <c r="D1909" s="40" t="s">
        <v>13</v>
      </c>
      <c r="E1909" s="40" t="s">
        <v>14</v>
      </c>
      <c r="F1909" s="40" t="s">
        <v>14</v>
      </c>
      <c r="G1909" s="40">
        <v>55</v>
      </c>
      <c r="H1909" s="41">
        <v>79.459990859223396</v>
      </c>
      <c r="I1909" s="37">
        <f>HOUR(DAta!$H1909)*60+MINUTE(DAta!$H1909)</f>
        <v>662</v>
      </c>
      <c r="J1909" s="40">
        <v>1</v>
      </c>
      <c r="K1909" s="40">
        <v>6</v>
      </c>
      <c r="L1909" s="39">
        <v>43912</v>
      </c>
      <c r="M1909" s="40">
        <v>3</v>
      </c>
    </row>
    <row r="1910" spans="1:13">
      <c r="A1910" s="37" t="s">
        <v>1935</v>
      </c>
      <c r="B1910" s="36">
        <v>43913</v>
      </c>
      <c r="C1910" s="37" t="s">
        <v>22</v>
      </c>
      <c r="D1910" s="37" t="s">
        <v>24</v>
      </c>
      <c r="E1910" s="37" t="s">
        <v>14</v>
      </c>
      <c r="F1910" s="37" t="s">
        <v>14</v>
      </c>
      <c r="G1910" s="37">
        <v>62</v>
      </c>
      <c r="H1910" s="38">
        <v>79.501657525889996</v>
      </c>
      <c r="I1910" s="37">
        <f>HOUR(DAta!$H1910)*60+MINUTE(DAta!$H1910)</f>
        <v>722</v>
      </c>
      <c r="J1910" s="37">
        <v>3</v>
      </c>
      <c r="K1910" s="37">
        <v>6</v>
      </c>
      <c r="L1910" s="36">
        <v>43913</v>
      </c>
      <c r="M1910" s="37">
        <v>3</v>
      </c>
    </row>
    <row r="1911" spans="1:13">
      <c r="A1911" s="40" t="s">
        <v>1936</v>
      </c>
      <c r="B1911" s="39">
        <v>43914</v>
      </c>
      <c r="C1911" s="40" t="s">
        <v>32</v>
      </c>
      <c r="D1911" s="40" t="s">
        <v>17</v>
      </c>
      <c r="E1911" s="40" t="s">
        <v>14</v>
      </c>
      <c r="F1911" s="40" t="s">
        <v>14</v>
      </c>
      <c r="G1911" s="40">
        <v>105</v>
      </c>
      <c r="H1911" s="41">
        <v>79.543324192556696</v>
      </c>
      <c r="I1911" s="37">
        <f>HOUR(DAta!$H1911)*60+MINUTE(DAta!$H1911)</f>
        <v>782</v>
      </c>
      <c r="J1911" s="40">
        <v>3</v>
      </c>
      <c r="K1911" s="40">
        <v>6</v>
      </c>
      <c r="L1911" s="39">
        <v>43914</v>
      </c>
      <c r="M1911" s="40">
        <v>3</v>
      </c>
    </row>
    <row r="1912" spans="1:13">
      <c r="A1912" s="37" t="s">
        <v>1937</v>
      </c>
      <c r="B1912" s="36">
        <v>43915</v>
      </c>
      <c r="C1912" s="37" t="s">
        <v>39</v>
      </c>
      <c r="D1912" s="37" t="s">
        <v>13</v>
      </c>
      <c r="E1912" s="37" t="s">
        <v>14</v>
      </c>
      <c r="F1912" s="37" t="s">
        <v>14</v>
      </c>
      <c r="G1912" s="37">
        <v>16</v>
      </c>
      <c r="H1912" s="38">
        <v>79.584990859223396</v>
      </c>
      <c r="I1912" s="37">
        <f>HOUR(DAta!$H1912)*60+MINUTE(DAta!$H1912)</f>
        <v>842</v>
      </c>
      <c r="J1912" s="37">
        <v>5</v>
      </c>
      <c r="K1912" s="37">
        <v>6</v>
      </c>
      <c r="L1912" s="36">
        <v>43915</v>
      </c>
      <c r="M1912" s="37">
        <v>3</v>
      </c>
    </row>
    <row r="1913" spans="1:13">
      <c r="A1913" s="40" t="s">
        <v>1938</v>
      </c>
      <c r="B1913" s="39">
        <v>43916</v>
      </c>
      <c r="C1913" s="40" t="s">
        <v>12</v>
      </c>
      <c r="D1913" s="40" t="s">
        <v>17</v>
      </c>
      <c r="E1913" s="40" t="s">
        <v>18</v>
      </c>
      <c r="F1913" s="40" t="s">
        <v>18</v>
      </c>
      <c r="G1913" s="40" t="s">
        <v>26</v>
      </c>
      <c r="H1913" s="41">
        <v>79.626657525889996</v>
      </c>
      <c r="I1913" s="37">
        <f>HOUR(DAta!$H1913)*60+MINUTE(DAta!$H1913)</f>
        <v>902</v>
      </c>
      <c r="J1913" s="40" t="s">
        <v>26</v>
      </c>
      <c r="K1913" s="40">
        <v>6</v>
      </c>
      <c r="L1913" s="39">
        <v>43916</v>
      </c>
      <c r="M1913" s="40">
        <v>3</v>
      </c>
    </row>
    <row r="1914" spans="1:13">
      <c r="A1914" s="37" t="s">
        <v>1939</v>
      </c>
      <c r="B1914" s="36">
        <v>43917</v>
      </c>
      <c r="C1914" s="37" t="s">
        <v>32</v>
      </c>
      <c r="D1914" s="37" t="s">
        <v>17</v>
      </c>
      <c r="E1914" s="37" t="s">
        <v>14</v>
      </c>
      <c r="F1914" s="37" t="s">
        <v>14</v>
      </c>
      <c r="G1914" s="37">
        <v>23</v>
      </c>
      <c r="H1914" s="38">
        <v>79.668324192556696</v>
      </c>
      <c r="I1914" s="37">
        <f>HOUR(DAta!$H1914)*60+MINUTE(DAta!$H1914)</f>
        <v>962</v>
      </c>
      <c r="J1914" s="37">
        <v>1</v>
      </c>
      <c r="K1914" s="37">
        <v>6</v>
      </c>
      <c r="L1914" s="36">
        <v>43917</v>
      </c>
      <c r="M1914" s="37">
        <v>3</v>
      </c>
    </row>
    <row r="1915" spans="1:13">
      <c r="A1915" s="40" t="s">
        <v>1940</v>
      </c>
      <c r="B1915" s="39">
        <v>43918</v>
      </c>
      <c r="C1915" s="40" t="s">
        <v>35</v>
      </c>
      <c r="D1915" s="40" t="s">
        <v>30</v>
      </c>
      <c r="E1915" s="40" t="s">
        <v>18</v>
      </c>
      <c r="F1915" s="40" t="s">
        <v>18</v>
      </c>
      <c r="G1915" s="40" t="s">
        <v>26</v>
      </c>
      <c r="H1915" s="41">
        <v>79.709990859223396</v>
      </c>
      <c r="I1915" s="37">
        <f>HOUR(DAta!$H1915)*60+MINUTE(DAta!$H1915)</f>
        <v>1022</v>
      </c>
      <c r="J1915" s="40" t="s">
        <v>26</v>
      </c>
      <c r="K1915" s="40">
        <v>6</v>
      </c>
      <c r="L1915" s="39">
        <v>43918</v>
      </c>
      <c r="M1915" s="40">
        <v>3</v>
      </c>
    </row>
    <row r="1916" spans="1:13">
      <c r="A1916" s="37" t="s">
        <v>1941</v>
      </c>
      <c r="B1916" s="36">
        <v>43919</v>
      </c>
      <c r="C1916" s="37" t="s">
        <v>12</v>
      </c>
      <c r="D1916" s="37" t="s">
        <v>24</v>
      </c>
      <c r="E1916" s="37" t="s">
        <v>14</v>
      </c>
      <c r="F1916" s="37" t="s">
        <v>14</v>
      </c>
      <c r="G1916" s="37">
        <v>89</v>
      </c>
      <c r="H1916" s="38">
        <v>79.751657525889996</v>
      </c>
      <c r="I1916" s="37">
        <f>HOUR(DAta!$H1916)*60+MINUTE(DAta!$H1916)</f>
        <v>1082</v>
      </c>
      <c r="J1916" s="37">
        <v>5</v>
      </c>
      <c r="K1916" s="37">
        <v>6</v>
      </c>
      <c r="L1916" s="36">
        <v>43919</v>
      </c>
      <c r="M1916" s="37">
        <v>3</v>
      </c>
    </row>
    <row r="1917" spans="1:13">
      <c r="A1917" s="40" t="s">
        <v>1942</v>
      </c>
      <c r="B1917" s="39">
        <v>43920</v>
      </c>
      <c r="C1917" s="40" t="s">
        <v>12</v>
      </c>
      <c r="D1917" s="40" t="s">
        <v>17</v>
      </c>
      <c r="E1917" s="40" t="s">
        <v>14</v>
      </c>
      <c r="F1917" s="40" t="s">
        <v>14</v>
      </c>
      <c r="G1917" s="40">
        <v>53</v>
      </c>
      <c r="H1917" s="41">
        <v>79.793324192556696</v>
      </c>
      <c r="I1917" s="37">
        <f>HOUR(DAta!$H1917)*60+MINUTE(DAta!$H1917)</f>
        <v>1142</v>
      </c>
      <c r="J1917" s="40">
        <v>5</v>
      </c>
      <c r="K1917" s="40">
        <v>6</v>
      </c>
      <c r="L1917" s="39">
        <v>43920</v>
      </c>
      <c r="M1917" s="40">
        <v>3</v>
      </c>
    </row>
    <row r="1918" spans="1:13">
      <c r="A1918" s="37" t="s">
        <v>1943</v>
      </c>
      <c r="B1918" s="36">
        <v>43921</v>
      </c>
      <c r="C1918" s="37" t="s">
        <v>12</v>
      </c>
      <c r="D1918" s="37" t="s">
        <v>13</v>
      </c>
      <c r="E1918" s="37" t="s">
        <v>14</v>
      </c>
      <c r="F1918" s="37" t="s">
        <v>18</v>
      </c>
      <c r="G1918" s="37">
        <v>104</v>
      </c>
      <c r="H1918" s="38">
        <v>79.834990859223396</v>
      </c>
      <c r="I1918" s="37">
        <f>HOUR(DAta!$H1918)*60+MINUTE(DAta!$H1918)</f>
        <v>1202</v>
      </c>
      <c r="J1918" s="37">
        <v>3</v>
      </c>
      <c r="K1918" s="37">
        <v>6</v>
      </c>
      <c r="L1918" s="36">
        <v>43921</v>
      </c>
      <c r="M1918" s="37">
        <v>3</v>
      </c>
    </row>
    <row r="1919" spans="1:13">
      <c r="A1919" s="40" t="s">
        <v>1944</v>
      </c>
      <c r="B1919" s="39">
        <v>43922</v>
      </c>
      <c r="C1919" s="40" t="s">
        <v>32</v>
      </c>
      <c r="D1919" s="40" t="s">
        <v>24</v>
      </c>
      <c r="E1919" s="40" t="s">
        <v>14</v>
      </c>
      <c r="F1919" s="40" t="s">
        <v>14</v>
      </c>
      <c r="G1919" s="40">
        <v>78</v>
      </c>
      <c r="H1919" s="41">
        <v>79.876657525889996</v>
      </c>
      <c r="I1919" s="37">
        <f>HOUR(DAta!$H1919)*60+MINUTE(DAta!$H1919)</f>
        <v>1262</v>
      </c>
      <c r="J1919" s="40">
        <v>2</v>
      </c>
      <c r="K1919" s="40">
        <v>6</v>
      </c>
      <c r="L1919" s="39">
        <v>43922</v>
      </c>
      <c r="M1919" s="40">
        <v>3</v>
      </c>
    </row>
    <row r="1920" spans="1:13">
      <c r="A1920" s="37" t="s">
        <v>1945</v>
      </c>
      <c r="B1920" s="36">
        <v>43923</v>
      </c>
      <c r="C1920" s="37" t="s">
        <v>20</v>
      </c>
      <c r="D1920" s="37" t="s">
        <v>17</v>
      </c>
      <c r="E1920" s="37" t="s">
        <v>14</v>
      </c>
      <c r="F1920" s="37" t="s">
        <v>14</v>
      </c>
      <c r="G1920" s="37">
        <v>92</v>
      </c>
      <c r="H1920" s="38">
        <v>79.918324192556696</v>
      </c>
      <c r="I1920" s="37">
        <f>HOUR(DAta!$H1920)*60+MINUTE(DAta!$H1920)</f>
        <v>1322</v>
      </c>
      <c r="J1920" s="37">
        <v>2</v>
      </c>
      <c r="K1920" s="37">
        <v>6</v>
      </c>
      <c r="L1920" s="36">
        <v>43923</v>
      </c>
      <c r="M1920" s="37">
        <v>3</v>
      </c>
    </row>
    <row r="1921" spans="1:13">
      <c r="A1921" s="40" t="s">
        <v>1946</v>
      </c>
      <c r="B1921" s="39">
        <v>43924</v>
      </c>
      <c r="C1921" s="40" t="s">
        <v>39</v>
      </c>
      <c r="D1921" s="40" t="s">
        <v>33</v>
      </c>
      <c r="E1921" s="40" t="s">
        <v>14</v>
      </c>
      <c r="F1921" s="40" t="s">
        <v>14</v>
      </c>
      <c r="G1921" s="40">
        <v>107</v>
      </c>
      <c r="H1921" s="41">
        <v>79.959990859223396</v>
      </c>
      <c r="I1921" s="37">
        <f>HOUR(DAta!$H1921)*60+MINUTE(DAta!$H1921)</f>
        <v>1382</v>
      </c>
      <c r="J1921" s="40">
        <v>4</v>
      </c>
      <c r="K1921" s="40">
        <v>6</v>
      </c>
      <c r="L1921" s="39">
        <v>43924</v>
      </c>
      <c r="M1921" s="40">
        <v>3</v>
      </c>
    </row>
    <row r="1922" spans="1:13">
      <c r="A1922" s="37" t="s">
        <v>1947</v>
      </c>
      <c r="B1922" s="36">
        <v>43925</v>
      </c>
      <c r="C1922" s="37" t="s">
        <v>22</v>
      </c>
      <c r="D1922" s="37" t="s">
        <v>33</v>
      </c>
      <c r="E1922" s="37" t="s">
        <v>18</v>
      </c>
      <c r="F1922" s="37" t="s">
        <v>18</v>
      </c>
      <c r="G1922" s="37" t="s">
        <v>26</v>
      </c>
      <c r="H1922" s="38">
        <v>80.001657525889996</v>
      </c>
      <c r="I1922" s="37">
        <f>HOUR(DAta!$H1922)*60+MINUTE(DAta!$H1922)</f>
        <v>2</v>
      </c>
      <c r="J1922" s="37" t="s">
        <v>26</v>
      </c>
      <c r="K1922" s="37">
        <v>6</v>
      </c>
      <c r="L1922" s="36">
        <v>43925</v>
      </c>
      <c r="M1922" s="37">
        <v>3</v>
      </c>
    </row>
    <row r="1923" spans="1:13">
      <c r="A1923" s="40" t="s">
        <v>1948</v>
      </c>
      <c r="B1923" s="39">
        <v>43926</v>
      </c>
      <c r="C1923" s="40" t="s">
        <v>48</v>
      </c>
      <c r="D1923" s="40" t="s">
        <v>30</v>
      </c>
      <c r="E1923" s="40" t="s">
        <v>18</v>
      </c>
      <c r="F1923" s="40" t="s">
        <v>18</v>
      </c>
      <c r="G1923" s="40" t="s">
        <v>26</v>
      </c>
      <c r="H1923" s="41">
        <v>80.043324192556696</v>
      </c>
      <c r="I1923" s="37">
        <f>HOUR(DAta!$H1923)*60+MINUTE(DAta!$H1923)</f>
        <v>62</v>
      </c>
      <c r="J1923" s="40" t="s">
        <v>26</v>
      </c>
      <c r="K1923" s="40">
        <v>6</v>
      </c>
      <c r="L1923" s="39">
        <v>43926</v>
      </c>
      <c r="M1923" s="40">
        <v>3</v>
      </c>
    </row>
    <row r="1924" spans="1:13">
      <c r="A1924" s="37" t="s">
        <v>1949</v>
      </c>
      <c r="B1924" s="36">
        <v>43927</v>
      </c>
      <c r="C1924" s="37" t="s">
        <v>12</v>
      </c>
      <c r="D1924" s="37" t="s">
        <v>13</v>
      </c>
      <c r="E1924" s="37" t="s">
        <v>14</v>
      </c>
      <c r="F1924" s="37" t="s">
        <v>14</v>
      </c>
      <c r="G1924" s="37">
        <v>116</v>
      </c>
      <c r="H1924" s="38">
        <v>80.084990859223396</v>
      </c>
      <c r="I1924" s="37">
        <f>HOUR(DAta!$H1924)*60+MINUTE(DAta!$H1924)</f>
        <v>122</v>
      </c>
      <c r="J1924" s="37">
        <v>3</v>
      </c>
      <c r="K1924" s="37">
        <v>6</v>
      </c>
      <c r="L1924" s="36">
        <v>43927</v>
      </c>
      <c r="M1924" s="37">
        <v>3</v>
      </c>
    </row>
    <row r="1925" spans="1:13">
      <c r="A1925" s="40" t="s">
        <v>1950</v>
      </c>
      <c r="B1925" s="39">
        <v>43928</v>
      </c>
      <c r="C1925" s="40" t="s">
        <v>32</v>
      </c>
      <c r="D1925" s="40" t="s">
        <v>33</v>
      </c>
      <c r="E1925" s="40" t="s">
        <v>18</v>
      </c>
      <c r="F1925" s="40" t="s">
        <v>18</v>
      </c>
      <c r="G1925" s="40" t="s">
        <v>26</v>
      </c>
      <c r="H1925" s="41">
        <v>80.126657525889996</v>
      </c>
      <c r="I1925" s="37">
        <f>HOUR(DAta!$H1925)*60+MINUTE(DAta!$H1925)</f>
        <v>182</v>
      </c>
      <c r="J1925" s="40" t="s">
        <v>26</v>
      </c>
      <c r="K1925" s="40">
        <v>6</v>
      </c>
      <c r="L1925" s="39">
        <v>43928</v>
      </c>
      <c r="M1925" s="40">
        <v>3</v>
      </c>
    </row>
    <row r="1926" spans="1:13">
      <c r="A1926" s="37" t="s">
        <v>1951</v>
      </c>
      <c r="B1926" s="36">
        <v>43929</v>
      </c>
      <c r="C1926" s="37" t="s">
        <v>48</v>
      </c>
      <c r="D1926" s="37" t="s">
        <v>17</v>
      </c>
      <c r="E1926" s="37" t="s">
        <v>14</v>
      </c>
      <c r="F1926" s="37" t="s">
        <v>14</v>
      </c>
      <c r="G1926" s="37">
        <v>101</v>
      </c>
      <c r="H1926" s="38">
        <v>80.168324192556696</v>
      </c>
      <c r="I1926" s="37">
        <f>HOUR(DAta!$H1926)*60+MINUTE(DAta!$H1926)</f>
        <v>242</v>
      </c>
      <c r="J1926" s="37">
        <v>3</v>
      </c>
      <c r="K1926" s="37">
        <v>6</v>
      </c>
      <c r="L1926" s="36">
        <v>43929</v>
      </c>
      <c r="M1926" s="37">
        <v>3</v>
      </c>
    </row>
    <row r="1927" spans="1:13">
      <c r="A1927" s="40" t="s">
        <v>1952</v>
      </c>
      <c r="B1927" s="39">
        <v>43930</v>
      </c>
      <c r="C1927" s="40" t="s">
        <v>35</v>
      </c>
      <c r="D1927" s="40" t="s">
        <v>30</v>
      </c>
      <c r="E1927" s="40" t="s">
        <v>14</v>
      </c>
      <c r="F1927" s="40" t="s">
        <v>14</v>
      </c>
      <c r="G1927" s="40">
        <v>41</v>
      </c>
      <c r="H1927" s="41">
        <v>80.209990859223396</v>
      </c>
      <c r="I1927" s="37">
        <f>HOUR(DAta!$H1927)*60+MINUTE(DAta!$H1927)</f>
        <v>302</v>
      </c>
      <c r="J1927" s="40">
        <v>2</v>
      </c>
      <c r="K1927" s="40">
        <v>6</v>
      </c>
      <c r="L1927" s="39">
        <v>43930</v>
      </c>
      <c r="M1927" s="40">
        <v>3</v>
      </c>
    </row>
    <row r="1928" spans="1:13">
      <c r="A1928" s="37" t="s">
        <v>1953</v>
      </c>
      <c r="B1928" s="36">
        <v>43931</v>
      </c>
      <c r="C1928" s="37" t="s">
        <v>39</v>
      </c>
      <c r="D1928" s="37" t="s">
        <v>13</v>
      </c>
      <c r="E1928" s="37" t="s">
        <v>14</v>
      </c>
      <c r="F1928" s="37" t="s">
        <v>18</v>
      </c>
      <c r="G1928" s="37">
        <v>102</v>
      </c>
      <c r="H1928" s="38">
        <v>80.251657525889996</v>
      </c>
      <c r="I1928" s="37">
        <f>HOUR(DAta!$H1928)*60+MINUTE(DAta!$H1928)</f>
        <v>362</v>
      </c>
      <c r="J1928" s="37">
        <v>2</v>
      </c>
      <c r="K1928" s="37">
        <v>6</v>
      </c>
      <c r="L1928" s="36">
        <v>43931</v>
      </c>
      <c r="M1928" s="37">
        <v>3</v>
      </c>
    </row>
    <row r="1929" spans="1:13">
      <c r="A1929" s="40" t="s">
        <v>1954</v>
      </c>
      <c r="B1929" s="39">
        <v>43932</v>
      </c>
      <c r="C1929" s="40" t="s">
        <v>32</v>
      </c>
      <c r="D1929" s="40" t="s">
        <v>30</v>
      </c>
      <c r="E1929" s="40" t="s">
        <v>14</v>
      </c>
      <c r="F1929" s="40" t="s">
        <v>14</v>
      </c>
      <c r="G1929" s="40">
        <v>94</v>
      </c>
      <c r="H1929" s="41">
        <v>80.293324192556696</v>
      </c>
      <c r="I1929" s="37">
        <f>HOUR(DAta!$H1929)*60+MINUTE(DAta!$H1929)</f>
        <v>422</v>
      </c>
      <c r="J1929" s="40">
        <v>2</v>
      </c>
      <c r="K1929" s="40">
        <v>6</v>
      </c>
      <c r="L1929" s="39">
        <v>43932</v>
      </c>
      <c r="M1929" s="40">
        <v>3</v>
      </c>
    </row>
    <row r="1930" spans="1:13">
      <c r="A1930" s="37" t="s">
        <v>1955</v>
      </c>
      <c r="B1930" s="36">
        <v>43933</v>
      </c>
      <c r="C1930" s="37" t="s">
        <v>39</v>
      </c>
      <c r="D1930" s="37" t="s">
        <v>24</v>
      </c>
      <c r="E1930" s="37" t="s">
        <v>14</v>
      </c>
      <c r="F1930" s="37" t="s">
        <v>14</v>
      </c>
      <c r="G1930" s="37">
        <v>72</v>
      </c>
      <c r="H1930" s="38">
        <v>80.334990859223396</v>
      </c>
      <c r="I1930" s="37">
        <f>HOUR(DAta!$H1930)*60+MINUTE(DAta!$H1930)</f>
        <v>482</v>
      </c>
      <c r="J1930" s="37">
        <v>2</v>
      </c>
      <c r="K1930" s="37">
        <v>6</v>
      </c>
      <c r="L1930" s="36">
        <v>43933</v>
      </c>
      <c r="M1930" s="37">
        <v>3</v>
      </c>
    </row>
    <row r="1931" spans="1:13">
      <c r="A1931" s="40" t="s">
        <v>1956</v>
      </c>
      <c r="B1931" s="39">
        <v>43934</v>
      </c>
      <c r="C1931" s="40" t="s">
        <v>22</v>
      </c>
      <c r="D1931" s="40" t="s">
        <v>13</v>
      </c>
      <c r="E1931" s="40" t="s">
        <v>14</v>
      </c>
      <c r="F1931" s="40" t="s">
        <v>14</v>
      </c>
      <c r="G1931" s="40">
        <v>30</v>
      </c>
      <c r="H1931" s="41">
        <v>80.376657525889996</v>
      </c>
      <c r="I1931" s="37">
        <f>HOUR(DAta!$H1931)*60+MINUTE(DAta!$H1931)</f>
        <v>542</v>
      </c>
      <c r="J1931" s="40">
        <v>4</v>
      </c>
      <c r="K1931" s="40">
        <v>6</v>
      </c>
      <c r="L1931" s="39">
        <v>43934</v>
      </c>
      <c r="M1931" s="40">
        <v>3</v>
      </c>
    </row>
    <row r="1932" spans="1:13">
      <c r="A1932" s="37" t="s">
        <v>1957</v>
      </c>
      <c r="B1932" s="36">
        <v>43935</v>
      </c>
      <c r="C1932" s="37" t="s">
        <v>35</v>
      </c>
      <c r="D1932" s="37" t="s">
        <v>17</v>
      </c>
      <c r="E1932" s="37" t="s">
        <v>14</v>
      </c>
      <c r="F1932" s="37" t="s">
        <v>14</v>
      </c>
      <c r="G1932" s="37">
        <v>58</v>
      </c>
      <c r="H1932" s="38">
        <v>80.418324192556696</v>
      </c>
      <c r="I1932" s="37">
        <f>HOUR(DAta!$H1932)*60+MINUTE(DAta!$H1932)</f>
        <v>602</v>
      </c>
      <c r="J1932" s="37">
        <v>4</v>
      </c>
      <c r="K1932" s="37">
        <v>6</v>
      </c>
      <c r="L1932" s="36">
        <v>43935</v>
      </c>
      <c r="M1932" s="37">
        <v>3</v>
      </c>
    </row>
    <row r="1933" spans="1:13">
      <c r="A1933" s="40" t="s">
        <v>1958</v>
      </c>
      <c r="B1933" s="39">
        <v>43936</v>
      </c>
      <c r="C1933" s="40" t="s">
        <v>39</v>
      </c>
      <c r="D1933" s="40" t="s">
        <v>13</v>
      </c>
      <c r="E1933" s="40" t="s">
        <v>14</v>
      </c>
      <c r="F1933" s="40" t="s">
        <v>14</v>
      </c>
      <c r="G1933" s="40">
        <v>57</v>
      </c>
      <c r="H1933" s="41">
        <v>80.459990859223396</v>
      </c>
      <c r="I1933" s="37">
        <f>HOUR(DAta!$H1933)*60+MINUTE(DAta!$H1933)</f>
        <v>662</v>
      </c>
      <c r="J1933" s="40">
        <v>1</v>
      </c>
      <c r="K1933" s="40">
        <v>6</v>
      </c>
      <c r="L1933" s="39">
        <v>43936</v>
      </c>
      <c r="M1933" s="40">
        <v>3</v>
      </c>
    </row>
    <row r="1934" spans="1:13">
      <c r="A1934" s="37" t="s">
        <v>1959</v>
      </c>
      <c r="B1934" s="36">
        <v>43937</v>
      </c>
      <c r="C1934" s="37" t="s">
        <v>20</v>
      </c>
      <c r="D1934" s="37" t="s">
        <v>17</v>
      </c>
      <c r="E1934" s="37" t="s">
        <v>14</v>
      </c>
      <c r="F1934" s="37" t="s">
        <v>14</v>
      </c>
      <c r="G1934" s="37">
        <v>113</v>
      </c>
      <c r="H1934" s="38">
        <v>80.501657525889996</v>
      </c>
      <c r="I1934" s="37">
        <f>HOUR(DAta!$H1934)*60+MINUTE(DAta!$H1934)</f>
        <v>722</v>
      </c>
      <c r="J1934" s="37">
        <v>4</v>
      </c>
      <c r="K1934" s="37">
        <v>6</v>
      </c>
      <c r="L1934" s="36">
        <v>43937</v>
      </c>
      <c r="M1934" s="37">
        <v>3</v>
      </c>
    </row>
    <row r="1935" spans="1:13">
      <c r="A1935" s="40" t="s">
        <v>1960</v>
      </c>
      <c r="B1935" s="39">
        <v>43938</v>
      </c>
      <c r="C1935" s="40" t="s">
        <v>16</v>
      </c>
      <c r="D1935" s="40" t="s">
        <v>24</v>
      </c>
      <c r="E1935" s="40" t="s">
        <v>14</v>
      </c>
      <c r="F1935" s="40" t="s">
        <v>14</v>
      </c>
      <c r="G1935" s="40">
        <v>59</v>
      </c>
      <c r="H1935" s="41">
        <v>80.543324192556696</v>
      </c>
      <c r="I1935" s="37">
        <f>HOUR(DAta!$H1935)*60+MINUTE(DAta!$H1935)</f>
        <v>782</v>
      </c>
      <c r="J1935" s="40">
        <v>1</v>
      </c>
      <c r="K1935" s="40">
        <v>6</v>
      </c>
      <c r="L1935" s="39">
        <v>43938</v>
      </c>
      <c r="M1935" s="40">
        <v>3</v>
      </c>
    </row>
    <row r="1936" spans="1:13">
      <c r="A1936" s="37" t="s">
        <v>1961</v>
      </c>
      <c r="B1936" s="36">
        <v>43939</v>
      </c>
      <c r="C1936" s="37" t="s">
        <v>39</v>
      </c>
      <c r="D1936" s="37" t="s">
        <v>17</v>
      </c>
      <c r="E1936" s="37" t="s">
        <v>14</v>
      </c>
      <c r="F1936" s="37" t="s">
        <v>18</v>
      </c>
      <c r="G1936" s="37">
        <v>121</v>
      </c>
      <c r="H1936" s="38">
        <v>80.584990859223396</v>
      </c>
      <c r="I1936" s="37">
        <f>HOUR(DAta!$H1936)*60+MINUTE(DAta!$H1936)</f>
        <v>842</v>
      </c>
      <c r="J1936" s="37">
        <v>4</v>
      </c>
      <c r="K1936" s="37">
        <v>6</v>
      </c>
      <c r="L1936" s="36">
        <v>43939</v>
      </c>
      <c r="M1936" s="37">
        <v>3</v>
      </c>
    </row>
    <row r="1937" spans="1:13">
      <c r="A1937" s="40" t="s">
        <v>1962</v>
      </c>
      <c r="B1937" s="39">
        <v>43940</v>
      </c>
      <c r="C1937" s="40" t="s">
        <v>35</v>
      </c>
      <c r="D1937" s="40" t="s">
        <v>30</v>
      </c>
      <c r="E1937" s="40" t="s">
        <v>14</v>
      </c>
      <c r="F1937" s="40" t="s">
        <v>14</v>
      </c>
      <c r="G1937" s="40">
        <v>78</v>
      </c>
      <c r="H1937" s="41">
        <v>80.626657525889996</v>
      </c>
      <c r="I1937" s="37">
        <f>HOUR(DAta!$H1937)*60+MINUTE(DAta!$H1937)</f>
        <v>902</v>
      </c>
      <c r="J1937" s="40">
        <v>3</v>
      </c>
      <c r="K1937" s="40">
        <v>6</v>
      </c>
      <c r="L1937" s="39">
        <v>43940</v>
      </c>
      <c r="M1937" s="40">
        <v>3</v>
      </c>
    </row>
    <row r="1938" spans="1:13">
      <c r="A1938" s="37" t="s">
        <v>1963</v>
      </c>
      <c r="B1938" s="36">
        <v>43941</v>
      </c>
      <c r="C1938" s="37" t="s">
        <v>22</v>
      </c>
      <c r="D1938" s="37" t="s">
        <v>13</v>
      </c>
      <c r="E1938" s="37" t="s">
        <v>14</v>
      </c>
      <c r="F1938" s="37" t="s">
        <v>14</v>
      </c>
      <c r="G1938" s="37">
        <v>66</v>
      </c>
      <c r="H1938" s="38">
        <v>80.668324192556696</v>
      </c>
      <c r="I1938" s="37">
        <f>HOUR(DAta!$H1938)*60+MINUTE(DAta!$H1938)</f>
        <v>962</v>
      </c>
      <c r="J1938" s="37">
        <v>5</v>
      </c>
      <c r="K1938" s="37">
        <v>6</v>
      </c>
      <c r="L1938" s="36">
        <v>43941</v>
      </c>
      <c r="M1938" s="37">
        <v>3</v>
      </c>
    </row>
    <row r="1939" spans="1:13">
      <c r="A1939" s="40" t="s">
        <v>1964</v>
      </c>
      <c r="B1939" s="39">
        <v>43942</v>
      </c>
      <c r="C1939" s="40" t="s">
        <v>32</v>
      </c>
      <c r="D1939" s="40" t="s">
        <v>30</v>
      </c>
      <c r="E1939" s="40" t="s">
        <v>14</v>
      </c>
      <c r="F1939" s="40" t="s">
        <v>14</v>
      </c>
      <c r="G1939" s="40">
        <v>10</v>
      </c>
      <c r="H1939" s="41">
        <v>80.709990859223396</v>
      </c>
      <c r="I1939" s="37">
        <f>HOUR(DAta!$H1939)*60+MINUTE(DAta!$H1939)</f>
        <v>1022</v>
      </c>
      <c r="J1939" s="40">
        <v>4</v>
      </c>
      <c r="K1939" s="40">
        <v>6</v>
      </c>
      <c r="L1939" s="39">
        <v>43942</v>
      </c>
      <c r="M1939" s="40">
        <v>3</v>
      </c>
    </row>
    <row r="1940" spans="1:13">
      <c r="A1940" s="37" t="s">
        <v>1965</v>
      </c>
      <c r="B1940" s="36">
        <v>43943</v>
      </c>
      <c r="C1940" s="37" t="s">
        <v>32</v>
      </c>
      <c r="D1940" s="37" t="s">
        <v>13</v>
      </c>
      <c r="E1940" s="37" t="s">
        <v>14</v>
      </c>
      <c r="F1940" s="37" t="s">
        <v>14</v>
      </c>
      <c r="G1940" s="37">
        <v>15</v>
      </c>
      <c r="H1940" s="38">
        <v>80.751657525889996</v>
      </c>
      <c r="I1940" s="37">
        <f>HOUR(DAta!$H1940)*60+MINUTE(DAta!$H1940)</f>
        <v>1082</v>
      </c>
      <c r="J1940" s="37">
        <v>1</v>
      </c>
      <c r="K1940" s="37">
        <v>6</v>
      </c>
      <c r="L1940" s="36">
        <v>43943</v>
      </c>
      <c r="M1940" s="37">
        <v>3</v>
      </c>
    </row>
    <row r="1941" spans="1:13">
      <c r="A1941" s="40" t="s">
        <v>1966</v>
      </c>
      <c r="B1941" s="39">
        <v>43944</v>
      </c>
      <c r="C1941" s="40" t="s">
        <v>22</v>
      </c>
      <c r="D1941" s="40" t="s">
        <v>17</v>
      </c>
      <c r="E1941" s="40" t="s">
        <v>14</v>
      </c>
      <c r="F1941" s="40" t="s">
        <v>14</v>
      </c>
      <c r="G1941" s="40">
        <v>81</v>
      </c>
      <c r="H1941" s="41">
        <v>80.793324192556696</v>
      </c>
      <c r="I1941" s="37">
        <f>HOUR(DAta!$H1941)*60+MINUTE(DAta!$H1941)</f>
        <v>1142</v>
      </c>
      <c r="J1941" s="40">
        <v>4</v>
      </c>
      <c r="K1941" s="40">
        <v>6</v>
      </c>
      <c r="L1941" s="39">
        <v>43944</v>
      </c>
      <c r="M1941" s="40">
        <v>3</v>
      </c>
    </row>
    <row r="1942" spans="1:13">
      <c r="A1942" s="37" t="s">
        <v>1967</v>
      </c>
      <c r="B1942" s="36">
        <v>43945</v>
      </c>
      <c r="C1942" s="37" t="s">
        <v>16</v>
      </c>
      <c r="D1942" s="37" t="s">
        <v>33</v>
      </c>
      <c r="E1942" s="37" t="s">
        <v>14</v>
      </c>
      <c r="F1942" s="37" t="s">
        <v>18</v>
      </c>
      <c r="G1942" s="37">
        <v>115</v>
      </c>
      <c r="H1942" s="38">
        <v>80.834990859223396</v>
      </c>
      <c r="I1942" s="37">
        <f>HOUR(DAta!$H1942)*60+MINUTE(DAta!$H1942)</f>
        <v>1202</v>
      </c>
      <c r="J1942" s="37">
        <v>3</v>
      </c>
      <c r="K1942" s="37">
        <v>6</v>
      </c>
      <c r="L1942" s="36">
        <v>43945</v>
      </c>
      <c r="M1942" s="37">
        <v>3</v>
      </c>
    </row>
    <row r="1943" spans="1:13">
      <c r="A1943" s="40" t="s">
        <v>1968</v>
      </c>
      <c r="B1943" s="39">
        <v>43946</v>
      </c>
      <c r="C1943" s="40" t="s">
        <v>39</v>
      </c>
      <c r="D1943" s="40" t="s">
        <v>13</v>
      </c>
      <c r="E1943" s="40" t="s">
        <v>14</v>
      </c>
      <c r="F1943" s="40" t="s">
        <v>14</v>
      </c>
      <c r="G1943" s="40">
        <v>17</v>
      </c>
      <c r="H1943" s="41">
        <v>80.876657525889996</v>
      </c>
      <c r="I1943" s="37">
        <f>HOUR(DAta!$H1943)*60+MINUTE(DAta!$H1943)</f>
        <v>1262</v>
      </c>
      <c r="J1943" s="40">
        <v>3</v>
      </c>
      <c r="K1943" s="40">
        <v>6</v>
      </c>
      <c r="L1943" s="39">
        <v>43946</v>
      </c>
      <c r="M1943" s="40">
        <v>3</v>
      </c>
    </row>
    <row r="1944" spans="1:13">
      <c r="A1944" s="37" t="s">
        <v>1969</v>
      </c>
      <c r="B1944" s="36">
        <v>43947</v>
      </c>
      <c r="C1944" s="37" t="s">
        <v>12</v>
      </c>
      <c r="D1944" s="37" t="s">
        <v>33</v>
      </c>
      <c r="E1944" s="37" t="s">
        <v>14</v>
      </c>
      <c r="F1944" s="37" t="s">
        <v>14</v>
      </c>
      <c r="G1944" s="37">
        <v>20</v>
      </c>
      <c r="H1944" s="38">
        <v>80.918324192556696</v>
      </c>
      <c r="I1944" s="37">
        <f>HOUR(DAta!$H1944)*60+MINUTE(DAta!$H1944)</f>
        <v>1322</v>
      </c>
      <c r="J1944" s="37">
        <v>4</v>
      </c>
      <c r="K1944" s="37">
        <v>6</v>
      </c>
      <c r="L1944" s="36">
        <v>43947</v>
      </c>
      <c r="M1944" s="37">
        <v>3</v>
      </c>
    </row>
    <row r="1945" spans="1:13">
      <c r="A1945" s="40" t="s">
        <v>1970</v>
      </c>
      <c r="B1945" s="39">
        <v>43948</v>
      </c>
      <c r="C1945" s="40" t="s">
        <v>48</v>
      </c>
      <c r="D1945" s="40" t="s">
        <v>30</v>
      </c>
      <c r="E1945" s="40" t="s">
        <v>14</v>
      </c>
      <c r="F1945" s="40" t="s">
        <v>14</v>
      </c>
      <c r="G1945" s="40">
        <v>26</v>
      </c>
      <c r="H1945" s="41">
        <v>80.959990859223396</v>
      </c>
      <c r="I1945" s="37">
        <f>HOUR(DAta!$H1945)*60+MINUTE(DAta!$H1945)</f>
        <v>1382</v>
      </c>
      <c r="J1945" s="40">
        <v>3</v>
      </c>
      <c r="K1945" s="40">
        <v>6</v>
      </c>
      <c r="L1945" s="39">
        <v>43948</v>
      </c>
      <c r="M1945" s="40">
        <v>3</v>
      </c>
    </row>
    <row r="1946" spans="1:13">
      <c r="A1946" s="37" t="s">
        <v>1971</v>
      </c>
      <c r="B1946" s="36">
        <v>43949</v>
      </c>
      <c r="C1946" s="37" t="s">
        <v>39</v>
      </c>
      <c r="D1946" s="37" t="s">
        <v>24</v>
      </c>
      <c r="E1946" s="37" t="s">
        <v>14</v>
      </c>
      <c r="F1946" s="37" t="s">
        <v>14</v>
      </c>
      <c r="G1946" s="37">
        <v>98</v>
      </c>
      <c r="H1946" s="38">
        <v>81.001657525889996</v>
      </c>
      <c r="I1946" s="37">
        <f>HOUR(DAta!$H1946)*60+MINUTE(DAta!$H1946)</f>
        <v>2</v>
      </c>
      <c r="J1946" s="37">
        <v>5</v>
      </c>
      <c r="K1946" s="37">
        <v>6</v>
      </c>
      <c r="L1946" s="36">
        <v>43949</v>
      </c>
      <c r="M1946" s="37">
        <v>3</v>
      </c>
    </row>
    <row r="1947" spans="1:13">
      <c r="A1947" s="40" t="s">
        <v>1972</v>
      </c>
      <c r="B1947" s="39">
        <v>43950</v>
      </c>
      <c r="C1947" s="40" t="s">
        <v>35</v>
      </c>
      <c r="D1947" s="40" t="s">
        <v>24</v>
      </c>
      <c r="E1947" s="40" t="s">
        <v>14</v>
      </c>
      <c r="F1947" s="40" t="s">
        <v>14</v>
      </c>
      <c r="G1947" s="40">
        <v>53</v>
      </c>
      <c r="H1947" s="41">
        <v>81.043324192556696</v>
      </c>
      <c r="I1947" s="37">
        <f>HOUR(DAta!$H1947)*60+MINUTE(DAta!$H1947)</f>
        <v>62</v>
      </c>
      <c r="J1947" s="40">
        <v>3</v>
      </c>
      <c r="K1947" s="40">
        <v>6</v>
      </c>
      <c r="L1947" s="39">
        <v>43950</v>
      </c>
      <c r="M1947" s="40">
        <v>3</v>
      </c>
    </row>
    <row r="1948" spans="1:13">
      <c r="A1948" s="37" t="s">
        <v>1973</v>
      </c>
      <c r="B1948" s="36">
        <v>43951</v>
      </c>
      <c r="C1948" s="37" t="s">
        <v>20</v>
      </c>
      <c r="D1948" s="37" t="s">
        <v>30</v>
      </c>
      <c r="E1948" s="37" t="s">
        <v>14</v>
      </c>
      <c r="F1948" s="37" t="s">
        <v>14</v>
      </c>
      <c r="G1948" s="37">
        <v>14</v>
      </c>
      <c r="H1948" s="38">
        <v>81.084990859223396</v>
      </c>
      <c r="I1948" s="37">
        <f>HOUR(DAta!$H1948)*60+MINUTE(DAta!$H1948)</f>
        <v>122</v>
      </c>
      <c r="J1948" s="37">
        <v>4</v>
      </c>
      <c r="K1948" s="37">
        <v>6</v>
      </c>
      <c r="L1948" s="36">
        <v>43951</v>
      </c>
      <c r="M1948" s="37">
        <v>3</v>
      </c>
    </row>
    <row r="1949" spans="1:13">
      <c r="A1949" s="40" t="s">
        <v>1974</v>
      </c>
      <c r="B1949" s="39">
        <v>43952</v>
      </c>
      <c r="C1949" s="40" t="s">
        <v>12</v>
      </c>
      <c r="D1949" s="40" t="s">
        <v>33</v>
      </c>
      <c r="E1949" s="40" t="s">
        <v>18</v>
      </c>
      <c r="F1949" s="40" t="s">
        <v>18</v>
      </c>
      <c r="G1949" s="40" t="s">
        <v>26</v>
      </c>
      <c r="H1949" s="41">
        <v>81.126657525889996</v>
      </c>
      <c r="I1949" s="37">
        <f>HOUR(DAta!$H1949)*60+MINUTE(DAta!$H1949)</f>
        <v>182</v>
      </c>
      <c r="J1949" s="40" t="s">
        <v>26</v>
      </c>
      <c r="K1949" s="40">
        <v>6</v>
      </c>
      <c r="L1949" s="39">
        <v>43952</v>
      </c>
      <c r="M1949" s="40">
        <v>3</v>
      </c>
    </row>
    <row r="1950" spans="1:13">
      <c r="A1950" s="37" t="s">
        <v>1975</v>
      </c>
      <c r="B1950" s="36">
        <v>43953</v>
      </c>
      <c r="C1950" s="37" t="s">
        <v>22</v>
      </c>
      <c r="D1950" s="37" t="s">
        <v>33</v>
      </c>
      <c r="E1950" s="37" t="s">
        <v>14</v>
      </c>
      <c r="F1950" s="37" t="s">
        <v>14</v>
      </c>
      <c r="G1950" s="37">
        <v>47</v>
      </c>
      <c r="H1950" s="38">
        <v>81.168324192556696</v>
      </c>
      <c r="I1950" s="37">
        <f>HOUR(DAta!$H1950)*60+MINUTE(DAta!$H1950)</f>
        <v>242</v>
      </c>
      <c r="J1950" s="37">
        <v>3</v>
      </c>
      <c r="K1950" s="37">
        <v>6</v>
      </c>
      <c r="L1950" s="36">
        <v>43953</v>
      </c>
      <c r="M1950" s="37">
        <v>3</v>
      </c>
    </row>
    <row r="1951" spans="1:13">
      <c r="A1951" s="40" t="s">
        <v>1976</v>
      </c>
      <c r="B1951" s="39">
        <v>43954</v>
      </c>
      <c r="C1951" s="40" t="s">
        <v>20</v>
      </c>
      <c r="D1951" s="40" t="s">
        <v>24</v>
      </c>
      <c r="E1951" s="40" t="s">
        <v>18</v>
      </c>
      <c r="F1951" s="40" t="s">
        <v>18</v>
      </c>
      <c r="G1951" s="40" t="s">
        <v>26</v>
      </c>
      <c r="H1951" s="41">
        <v>81.209990859223396</v>
      </c>
      <c r="I1951" s="37">
        <f>HOUR(DAta!$H1951)*60+MINUTE(DAta!$H1951)</f>
        <v>302</v>
      </c>
      <c r="J1951" s="40" t="s">
        <v>26</v>
      </c>
      <c r="K1951" s="40">
        <v>6</v>
      </c>
      <c r="L1951" s="39">
        <v>43954</v>
      </c>
      <c r="M1951" s="40">
        <v>3</v>
      </c>
    </row>
    <row r="1952" spans="1:13">
      <c r="A1952" s="37" t="s">
        <v>1977</v>
      </c>
      <c r="B1952" s="36">
        <v>43955</v>
      </c>
      <c r="C1952" s="37" t="s">
        <v>20</v>
      </c>
      <c r="D1952" s="37" t="s">
        <v>24</v>
      </c>
      <c r="E1952" s="37" t="s">
        <v>14</v>
      </c>
      <c r="F1952" s="37" t="s">
        <v>14</v>
      </c>
      <c r="G1952" s="37">
        <v>109</v>
      </c>
      <c r="H1952" s="38">
        <v>81.251657525889996</v>
      </c>
      <c r="I1952" s="37">
        <f>HOUR(DAta!$H1952)*60+MINUTE(DAta!$H1952)</f>
        <v>362</v>
      </c>
      <c r="J1952" s="37">
        <v>5</v>
      </c>
      <c r="K1952" s="37">
        <v>6</v>
      </c>
      <c r="L1952" s="36">
        <v>43955</v>
      </c>
      <c r="M1952" s="37">
        <v>3</v>
      </c>
    </row>
    <row r="1953" spans="1:13">
      <c r="A1953" s="40" t="s">
        <v>1978</v>
      </c>
      <c r="B1953" s="39">
        <v>43956</v>
      </c>
      <c r="C1953" s="40" t="s">
        <v>22</v>
      </c>
      <c r="D1953" s="40" t="s">
        <v>17</v>
      </c>
      <c r="E1953" s="40" t="s">
        <v>14</v>
      </c>
      <c r="F1953" s="40" t="s">
        <v>14</v>
      </c>
      <c r="G1953" s="40">
        <v>82</v>
      </c>
      <c r="H1953" s="41">
        <v>81.293324192556696</v>
      </c>
      <c r="I1953" s="37">
        <f>HOUR(DAta!$H1953)*60+MINUTE(DAta!$H1953)</f>
        <v>422</v>
      </c>
      <c r="J1953" s="40">
        <v>1</v>
      </c>
      <c r="K1953" s="40">
        <v>6</v>
      </c>
      <c r="L1953" s="39">
        <v>43956</v>
      </c>
      <c r="M1953" s="40">
        <v>3</v>
      </c>
    </row>
    <row r="1954" spans="1:13">
      <c r="A1954" s="37" t="s">
        <v>1979</v>
      </c>
      <c r="B1954" s="36">
        <v>43957</v>
      </c>
      <c r="C1954" s="37" t="s">
        <v>48</v>
      </c>
      <c r="D1954" s="37" t="s">
        <v>17</v>
      </c>
      <c r="E1954" s="37" t="s">
        <v>14</v>
      </c>
      <c r="F1954" s="37" t="s">
        <v>14</v>
      </c>
      <c r="G1954" s="37">
        <v>58</v>
      </c>
      <c r="H1954" s="38">
        <v>81.334990859223396</v>
      </c>
      <c r="I1954" s="37">
        <f>HOUR(DAta!$H1954)*60+MINUTE(DAta!$H1954)</f>
        <v>482</v>
      </c>
      <c r="J1954" s="37">
        <v>3</v>
      </c>
      <c r="K1954" s="37">
        <v>6</v>
      </c>
      <c r="L1954" s="36">
        <v>43957</v>
      </c>
      <c r="M1954" s="37">
        <v>3</v>
      </c>
    </row>
    <row r="1955" spans="1:13">
      <c r="A1955" s="40" t="s">
        <v>1980</v>
      </c>
      <c r="B1955" s="39">
        <v>43958</v>
      </c>
      <c r="C1955" s="40" t="s">
        <v>22</v>
      </c>
      <c r="D1955" s="40" t="s">
        <v>30</v>
      </c>
      <c r="E1955" s="40" t="s">
        <v>14</v>
      </c>
      <c r="F1955" s="40" t="s">
        <v>14</v>
      </c>
      <c r="G1955" s="40">
        <v>94</v>
      </c>
      <c r="H1955" s="41">
        <v>81.376657525889996</v>
      </c>
      <c r="I1955" s="37">
        <f>HOUR(DAta!$H1955)*60+MINUTE(DAta!$H1955)</f>
        <v>542</v>
      </c>
      <c r="J1955" s="40">
        <v>2</v>
      </c>
      <c r="K1955" s="40">
        <v>6</v>
      </c>
      <c r="L1955" s="39">
        <v>43958</v>
      </c>
      <c r="M1955" s="40">
        <v>3</v>
      </c>
    </row>
    <row r="1956" spans="1:13">
      <c r="A1956" s="37" t="s">
        <v>1981</v>
      </c>
      <c r="B1956" s="36">
        <v>43959</v>
      </c>
      <c r="C1956" s="37" t="s">
        <v>22</v>
      </c>
      <c r="D1956" s="37" t="s">
        <v>30</v>
      </c>
      <c r="E1956" s="37" t="s">
        <v>18</v>
      </c>
      <c r="F1956" s="37" t="s">
        <v>18</v>
      </c>
      <c r="G1956" s="37" t="s">
        <v>26</v>
      </c>
      <c r="H1956" s="38">
        <v>81.418324192556696</v>
      </c>
      <c r="I1956" s="37">
        <f>HOUR(DAta!$H1956)*60+MINUTE(DAta!$H1956)</f>
        <v>602</v>
      </c>
      <c r="J1956" s="37" t="s">
        <v>26</v>
      </c>
      <c r="K1956" s="37">
        <v>6</v>
      </c>
      <c r="L1956" s="36">
        <v>43959</v>
      </c>
      <c r="M1956" s="37">
        <v>4</v>
      </c>
    </row>
    <row r="1957" spans="1:13">
      <c r="A1957" s="40" t="s">
        <v>1982</v>
      </c>
      <c r="B1957" s="39">
        <v>43960</v>
      </c>
      <c r="C1957" s="40" t="s">
        <v>48</v>
      </c>
      <c r="D1957" s="40" t="s">
        <v>33</v>
      </c>
      <c r="E1957" s="40" t="s">
        <v>14</v>
      </c>
      <c r="F1957" s="40" t="s">
        <v>14</v>
      </c>
      <c r="G1957" s="40">
        <v>32</v>
      </c>
      <c r="H1957" s="41">
        <v>81.459990859223396</v>
      </c>
      <c r="I1957" s="37">
        <f>HOUR(DAta!$H1957)*60+MINUTE(DAta!$H1957)</f>
        <v>662</v>
      </c>
      <c r="J1957" s="40">
        <v>4</v>
      </c>
      <c r="K1957" s="40">
        <v>6</v>
      </c>
      <c r="L1957" s="39">
        <v>43960</v>
      </c>
      <c r="M1957" s="40">
        <v>4</v>
      </c>
    </row>
    <row r="1958" spans="1:13">
      <c r="A1958" s="37" t="s">
        <v>1983</v>
      </c>
      <c r="B1958" s="36">
        <v>43961</v>
      </c>
      <c r="C1958" s="37" t="s">
        <v>20</v>
      </c>
      <c r="D1958" s="37" t="s">
        <v>13</v>
      </c>
      <c r="E1958" s="37" t="s">
        <v>14</v>
      </c>
      <c r="F1958" s="37" t="s">
        <v>14</v>
      </c>
      <c r="G1958" s="37">
        <v>102</v>
      </c>
      <c r="H1958" s="38">
        <v>81.501657525889996</v>
      </c>
      <c r="I1958" s="37">
        <f>HOUR(DAta!$H1958)*60+MINUTE(DAta!$H1958)</f>
        <v>722</v>
      </c>
      <c r="J1958" s="37">
        <v>4</v>
      </c>
      <c r="K1958" s="37">
        <v>6</v>
      </c>
      <c r="L1958" s="36">
        <v>43961</v>
      </c>
      <c r="M1958" s="37">
        <v>4</v>
      </c>
    </row>
    <row r="1959" spans="1:13">
      <c r="A1959" s="40" t="s">
        <v>1984</v>
      </c>
      <c r="B1959" s="39">
        <v>43962</v>
      </c>
      <c r="C1959" s="40" t="s">
        <v>12</v>
      </c>
      <c r="D1959" s="40" t="s">
        <v>17</v>
      </c>
      <c r="E1959" s="40" t="s">
        <v>18</v>
      </c>
      <c r="F1959" s="40" t="s">
        <v>18</v>
      </c>
      <c r="G1959" s="40" t="s">
        <v>26</v>
      </c>
      <c r="H1959" s="41">
        <v>81.543324192556696</v>
      </c>
      <c r="I1959" s="37">
        <f>HOUR(DAta!$H1959)*60+MINUTE(DAta!$H1959)</f>
        <v>782</v>
      </c>
      <c r="J1959" s="40" t="s">
        <v>26</v>
      </c>
      <c r="K1959" s="40">
        <v>6</v>
      </c>
      <c r="L1959" s="39">
        <v>43962</v>
      </c>
      <c r="M1959" s="40">
        <v>4</v>
      </c>
    </row>
    <row r="1960" spans="1:13">
      <c r="A1960" s="37" t="s">
        <v>1985</v>
      </c>
      <c r="B1960" s="36">
        <v>43963</v>
      </c>
      <c r="C1960" s="37" t="s">
        <v>39</v>
      </c>
      <c r="D1960" s="37" t="s">
        <v>30</v>
      </c>
      <c r="E1960" s="37" t="s">
        <v>18</v>
      </c>
      <c r="F1960" s="37" t="s">
        <v>18</v>
      </c>
      <c r="G1960" s="37" t="s">
        <v>26</v>
      </c>
      <c r="H1960" s="38">
        <v>81.584990859223396</v>
      </c>
      <c r="I1960" s="37">
        <f>HOUR(DAta!$H1960)*60+MINUTE(DAta!$H1960)</f>
        <v>842</v>
      </c>
      <c r="J1960" s="37" t="s">
        <v>26</v>
      </c>
      <c r="K1960" s="37">
        <v>6</v>
      </c>
      <c r="L1960" s="36">
        <v>43963</v>
      </c>
      <c r="M1960" s="37">
        <v>4</v>
      </c>
    </row>
    <row r="1961" spans="1:13">
      <c r="A1961" s="40" t="s">
        <v>1986</v>
      </c>
      <c r="B1961" s="39">
        <v>43964</v>
      </c>
      <c r="C1961" s="40" t="s">
        <v>48</v>
      </c>
      <c r="D1961" s="40" t="s">
        <v>13</v>
      </c>
      <c r="E1961" s="40" t="s">
        <v>14</v>
      </c>
      <c r="F1961" s="40" t="s">
        <v>14</v>
      </c>
      <c r="G1961" s="40">
        <v>36</v>
      </c>
      <c r="H1961" s="41">
        <v>81.626657525889996</v>
      </c>
      <c r="I1961" s="37">
        <f>HOUR(DAta!$H1961)*60+MINUTE(DAta!$H1961)</f>
        <v>902</v>
      </c>
      <c r="J1961" s="40">
        <v>1</v>
      </c>
      <c r="K1961" s="40">
        <v>6</v>
      </c>
      <c r="L1961" s="39">
        <v>43964</v>
      </c>
      <c r="M1961" s="40">
        <v>4</v>
      </c>
    </row>
    <row r="1962" spans="1:13">
      <c r="A1962" s="37" t="s">
        <v>1987</v>
      </c>
      <c r="B1962" s="36">
        <v>43965</v>
      </c>
      <c r="C1962" s="37" t="s">
        <v>22</v>
      </c>
      <c r="D1962" s="37" t="s">
        <v>24</v>
      </c>
      <c r="E1962" s="37" t="s">
        <v>14</v>
      </c>
      <c r="F1962" s="37" t="s">
        <v>14</v>
      </c>
      <c r="G1962" s="37">
        <v>41</v>
      </c>
      <c r="H1962" s="38">
        <v>81.668324192556696</v>
      </c>
      <c r="I1962" s="37">
        <f>HOUR(DAta!$H1962)*60+MINUTE(DAta!$H1962)</f>
        <v>962</v>
      </c>
      <c r="J1962" s="37">
        <v>5</v>
      </c>
      <c r="K1962" s="37">
        <v>6</v>
      </c>
      <c r="L1962" s="36">
        <v>43965</v>
      </c>
      <c r="M1962" s="37">
        <v>4</v>
      </c>
    </row>
    <row r="1963" spans="1:13">
      <c r="A1963" s="40" t="s">
        <v>1988</v>
      </c>
      <c r="B1963" s="39">
        <v>43966</v>
      </c>
      <c r="C1963" s="40" t="s">
        <v>22</v>
      </c>
      <c r="D1963" s="40" t="s">
        <v>17</v>
      </c>
      <c r="E1963" s="40" t="s">
        <v>14</v>
      </c>
      <c r="F1963" s="40" t="s">
        <v>14</v>
      </c>
      <c r="G1963" s="40">
        <v>117</v>
      </c>
      <c r="H1963" s="41">
        <v>81.709990859223396</v>
      </c>
      <c r="I1963" s="37">
        <f>HOUR(DAta!$H1963)*60+MINUTE(DAta!$H1963)</f>
        <v>1022</v>
      </c>
      <c r="J1963" s="40">
        <v>5</v>
      </c>
      <c r="K1963" s="40">
        <v>6</v>
      </c>
      <c r="L1963" s="39">
        <v>43966</v>
      </c>
      <c r="M1963" s="40">
        <v>4</v>
      </c>
    </row>
    <row r="1964" spans="1:13">
      <c r="A1964" s="37" t="s">
        <v>1989</v>
      </c>
      <c r="B1964" s="36">
        <v>43967</v>
      </c>
      <c r="C1964" s="37" t="s">
        <v>12</v>
      </c>
      <c r="D1964" s="37" t="s">
        <v>30</v>
      </c>
      <c r="E1964" s="37" t="s">
        <v>14</v>
      </c>
      <c r="F1964" s="37" t="s">
        <v>14</v>
      </c>
      <c r="G1964" s="37">
        <v>118</v>
      </c>
      <c r="H1964" s="38">
        <v>81.751657525889996</v>
      </c>
      <c r="I1964" s="37">
        <f>HOUR(DAta!$H1964)*60+MINUTE(DAta!$H1964)</f>
        <v>1082</v>
      </c>
      <c r="J1964" s="37">
        <v>5</v>
      </c>
      <c r="K1964" s="37">
        <v>6</v>
      </c>
      <c r="L1964" s="36">
        <v>43967</v>
      </c>
      <c r="M1964" s="37">
        <v>4</v>
      </c>
    </row>
    <row r="1965" spans="1:13">
      <c r="A1965" s="40" t="s">
        <v>1990</v>
      </c>
      <c r="B1965" s="39">
        <v>43968</v>
      </c>
      <c r="C1965" s="40" t="s">
        <v>22</v>
      </c>
      <c r="D1965" s="40" t="s">
        <v>30</v>
      </c>
      <c r="E1965" s="40" t="s">
        <v>14</v>
      </c>
      <c r="F1965" s="40" t="s">
        <v>14</v>
      </c>
      <c r="G1965" s="40">
        <v>41</v>
      </c>
      <c r="H1965" s="41">
        <v>81.793324192556696</v>
      </c>
      <c r="I1965" s="37">
        <f>HOUR(DAta!$H1965)*60+MINUTE(DAta!$H1965)</f>
        <v>1142</v>
      </c>
      <c r="J1965" s="40">
        <v>3</v>
      </c>
      <c r="K1965" s="40">
        <v>6</v>
      </c>
      <c r="L1965" s="39">
        <v>43968</v>
      </c>
      <c r="M1965" s="40">
        <v>4</v>
      </c>
    </row>
    <row r="1966" spans="1:13">
      <c r="A1966" s="37" t="s">
        <v>1991</v>
      </c>
      <c r="B1966" s="36">
        <v>43969</v>
      </c>
      <c r="C1966" s="37" t="s">
        <v>22</v>
      </c>
      <c r="D1966" s="37" t="s">
        <v>33</v>
      </c>
      <c r="E1966" s="37" t="s">
        <v>14</v>
      </c>
      <c r="F1966" s="37" t="s">
        <v>14</v>
      </c>
      <c r="G1966" s="37">
        <v>24</v>
      </c>
      <c r="H1966" s="38">
        <v>81.834990859223396</v>
      </c>
      <c r="I1966" s="37">
        <f>HOUR(DAta!$H1966)*60+MINUTE(DAta!$H1966)</f>
        <v>1202</v>
      </c>
      <c r="J1966" s="37">
        <v>3</v>
      </c>
      <c r="K1966" s="37">
        <v>6</v>
      </c>
      <c r="L1966" s="36">
        <v>43969</v>
      </c>
      <c r="M1966" s="37">
        <v>4</v>
      </c>
    </row>
    <row r="1967" spans="1:13">
      <c r="A1967" s="40" t="s">
        <v>1992</v>
      </c>
      <c r="B1967" s="39">
        <v>43970</v>
      </c>
      <c r="C1967" s="40" t="s">
        <v>39</v>
      </c>
      <c r="D1967" s="40" t="s">
        <v>13</v>
      </c>
      <c r="E1967" s="40" t="s">
        <v>14</v>
      </c>
      <c r="F1967" s="40" t="s">
        <v>14</v>
      </c>
      <c r="G1967" s="40">
        <v>105</v>
      </c>
      <c r="H1967" s="41">
        <v>81.876657525889996</v>
      </c>
      <c r="I1967" s="37">
        <f>HOUR(DAta!$H1967)*60+MINUTE(DAta!$H1967)</f>
        <v>1262</v>
      </c>
      <c r="J1967" s="40">
        <v>4</v>
      </c>
      <c r="K1967" s="40">
        <v>6</v>
      </c>
      <c r="L1967" s="39">
        <v>43970</v>
      </c>
      <c r="M1967" s="40">
        <v>4</v>
      </c>
    </row>
    <row r="1968" spans="1:13">
      <c r="A1968" s="37" t="s">
        <v>1993</v>
      </c>
      <c r="B1968" s="36">
        <v>43971</v>
      </c>
      <c r="C1968" s="37" t="s">
        <v>12</v>
      </c>
      <c r="D1968" s="37" t="s">
        <v>33</v>
      </c>
      <c r="E1968" s="37" t="s">
        <v>18</v>
      </c>
      <c r="F1968" s="37" t="s">
        <v>18</v>
      </c>
      <c r="G1968" s="37" t="s">
        <v>26</v>
      </c>
      <c r="H1968" s="38">
        <v>81.918324192556696</v>
      </c>
      <c r="I1968" s="37">
        <f>HOUR(DAta!$H1968)*60+MINUTE(DAta!$H1968)</f>
        <v>1322</v>
      </c>
      <c r="J1968" s="37" t="s">
        <v>26</v>
      </c>
      <c r="K1968" s="37">
        <v>6</v>
      </c>
      <c r="L1968" s="36">
        <v>43971</v>
      </c>
      <c r="M1968" s="37">
        <v>4</v>
      </c>
    </row>
    <row r="1969" spans="1:13">
      <c r="A1969" s="40" t="s">
        <v>1994</v>
      </c>
      <c r="B1969" s="39">
        <v>43972</v>
      </c>
      <c r="C1969" s="40" t="s">
        <v>16</v>
      </c>
      <c r="D1969" s="40" t="s">
        <v>24</v>
      </c>
      <c r="E1969" s="40" t="s">
        <v>14</v>
      </c>
      <c r="F1969" s="40" t="s">
        <v>14</v>
      </c>
      <c r="G1969" s="40">
        <v>45</v>
      </c>
      <c r="H1969" s="41">
        <v>81.959990859223396</v>
      </c>
      <c r="I1969" s="37">
        <f>HOUR(DAta!$H1969)*60+MINUTE(DAta!$H1969)</f>
        <v>1382</v>
      </c>
      <c r="J1969" s="40">
        <v>1</v>
      </c>
      <c r="K1969" s="40">
        <v>6</v>
      </c>
      <c r="L1969" s="39">
        <v>43972</v>
      </c>
      <c r="M1969" s="40">
        <v>4</v>
      </c>
    </row>
    <row r="1970" spans="1:13">
      <c r="A1970" s="37" t="s">
        <v>1995</v>
      </c>
      <c r="B1970" s="36">
        <v>43973</v>
      </c>
      <c r="C1970" s="37" t="s">
        <v>16</v>
      </c>
      <c r="D1970" s="37" t="s">
        <v>24</v>
      </c>
      <c r="E1970" s="37" t="s">
        <v>14</v>
      </c>
      <c r="F1970" s="37" t="s">
        <v>14</v>
      </c>
      <c r="G1970" s="37">
        <v>66</v>
      </c>
      <c r="H1970" s="38">
        <v>82.001657525889996</v>
      </c>
      <c r="I1970" s="37">
        <f>HOUR(DAta!$H1970)*60+MINUTE(DAta!$H1970)</f>
        <v>2</v>
      </c>
      <c r="J1970" s="37">
        <v>4</v>
      </c>
      <c r="K1970" s="37">
        <v>6</v>
      </c>
      <c r="L1970" s="36">
        <v>43973</v>
      </c>
      <c r="M1970" s="37">
        <v>4</v>
      </c>
    </row>
    <row r="1971" spans="1:13">
      <c r="A1971" s="40" t="s">
        <v>1996</v>
      </c>
      <c r="B1971" s="39">
        <v>43974</v>
      </c>
      <c r="C1971" s="40" t="s">
        <v>35</v>
      </c>
      <c r="D1971" s="40" t="s">
        <v>13</v>
      </c>
      <c r="E1971" s="40" t="s">
        <v>14</v>
      </c>
      <c r="F1971" s="40" t="s">
        <v>14</v>
      </c>
      <c r="G1971" s="40">
        <v>63</v>
      </c>
      <c r="H1971" s="41">
        <v>82.043324192556696</v>
      </c>
      <c r="I1971" s="37">
        <f>HOUR(DAta!$H1971)*60+MINUTE(DAta!$H1971)</f>
        <v>62</v>
      </c>
      <c r="J1971" s="40">
        <v>3</v>
      </c>
      <c r="K1971" s="40">
        <v>6</v>
      </c>
      <c r="L1971" s="39">
        <v>43974</v>
      </c>
      <c r="M1971" s="40">
        <v>4</v>
      </c>
    </row>
    <row r="1972" spans="1:13">
      <c r="A1972" s="37" t="s">
        <v>1997</v>
      </c>
      <c r="B1972" s="36">
        <v>43975</v>
      </c>
      <c r="C1972" s="37" t="s">
        <v>16</v>
      </c>
      <c r="D1972" s="37" t="s">
        <v>30</v>
      </c>
      <c r="E1972" s="37" t="s">
        <v>14</v>
      </c>
      <c r="F1972" s="37" t="s">
        <v>14</v>
      </c>
      <c r="G1972" s="37">
        <v>11</v>
      </c>
      <c r="H1972" s="38">
        <v>82.084990859223396</v>
      </c>
      <c r="I1972" s="37">
        <f>HOUR(DAta!$H1972)*60+MINUTE(DAta!$H1972)</f>
        <v>122</v>
      </c>
      <c r="J1972" s="37">
        <v>4</v>
      </c>
      <c r="K1972" s="37">
        <v>6</v>
      </c>
      <c r="L1972" s="36">
        <v>43975</v>
      </c>
      <c r="M1972" s="37">
        <v>4</v>
      </c>
    </row>
    <row r="1973" spans="1:13">
      <c r="A1973" s="40" t="s">
        <v>1998</v>
      </c>
      <c r="B1973" s="39">
        <v>43976</v>
      </c>
      <c r="C1973" s="40" t="s">
        <v>32</v>
      </c>
      <c r="D1973" s="40" t="s">
        <v>13</v>
      </c>
      <c r="E1973" s="40" t="s">
        <v>18</v>
      </c>
      <c r="F1973" s="40" t="s">
        <v>18</v>
      </c>
      <c r="G1973" s="40" t="s">
        <v>26</v>
      </c>
      <c r="H1973" s="41">
        <v>82.126657525889996</v>
      </c>
      <c r="I1973" s="37">
        <f>HOUR(DAta!$H1973)*60+MINUTE(DAta!$H1973)</f>
        <v>182</v>
      </c>
      <c r="J1973" s="40" t="s">
        <v>26</v>
      </c>
      <c r="K1973" s="40">
        <v>6</v>
      </c>
      <c r="L1973" s="39">
        <v>43976</v>
      </c>
      <c r="M1973" s="40">
        <v>4</v>
      </c>
    </row>
    <row r="1974" spans="1:13">
      <c r="A1974" s="37" t="s">
        <v>1999</v>
      </c>
      <c r="B1974" s="36">
        <v>43977</v>
      </c>
      <c r="C1974" s="37" t="s">
        <v>16</v>
      </c>
      <c r="D1974" s="37" t="s">
        <v>13</v>
      </c>
      <c r="E1974" s="37" t="s">
        <v>14</v>
      </c>
      <c r="F1974" s="37" t="s">
        <v>14</v>
      </c>
      <c r="G1974" s="37">
        <v>31</v>
      </c>
      <c r="H1974" s="38">
        <v>82.168324192556696</v>
      </c>
      <c r="I1974" s="37">
        <f>HOUR(DAta!$H1974)*60+MINUTE(DAta!$H1974)</f>
        <v>242</v>
      </c>
      <c r="J1974" s="37">
        <v>3</v>
      </c>
      <c r="K1974" s="37">
        <v>6</v>
      </c>
      <c r="L1974" s="36">
        <v>43977</v>
      </c>
      <c r="M1974" s="37">
        <v>4</v>
      </c>
    </row>
    <row r="1975" spans="1:13">
      <c r="A1975" s="40" t="s">
        <v>2000</v>
      </c>
      <c r="B1975" s="39">
        <v>43978</v>
      </c>
      <c r="C1975" s="40" t="s">
        <v>32</v>
      </c>
      <c r="D1975" s="40" t="s">
        <v>30</v>
      </c>
      <c r="E1975" s="40" t="s">
        <v>14</v>
      </c>
      <c r="F1975" s="40" t="s">
        <v>14</v>
      </c>
      <c r="G1975" s="40">
        <v>60</v>
      </c>
      <c r="H1975" s="41">
        <v>82.209990859223396</v>
      </c>
      <c r="I1975" s="37">
        <f>HOUR(DAta!$H1975)*60+MINUTE(DAta!$H1975)</f>
        <v>302</v>
      </c>
      <c r="J1975" s="40">
        <v>5</v>
      </c>
      <c r="K1975" s="40">
        <v>6</v>
      </c>
      <c r="L1975" s="39">
        <v>43978</v>
      </c>
      <c r="M1975" s="40">
        <v>4</v>
      </c>
    </row>
    <row r="1976" spans="1:13">
      <c r="A1976" s="37" t="s">
        <v>2001</v>
      </c>
      <c r="B1976" s="36">
        <v>43979</v>
      </c>
      <c r="C1976" s="37" t="s">
        <v>35</v>
      </c>
      <c r="D1976" s="37" t="s">
        <v>24</v>
      </c>
      <c r="E1976" s="37" t="s">
        <v>18</v>
      </c>
      <c r="F1976" s="37" t="s">
        <v>18</v>
      </c>
      <c r="G1976" s="37" t="s">
        <v>26</v>
      </c>
      <c r="H1976" s="38">
        <v>82.251657525889996</v>
      </c>
      <c r="I1976" s="37">
        <f>HOUR(DAta!$H1976)*60+MINUTE(DAta!$H1976)</f>
        <v>362</v>
      </c>
      <c r="J1976" s="37" t="s">
        <v>26</v>
      </c>
      <c r="K1976" s="37">
        <v>6</v>
      </c>
      <c r="L1976" s="36">
        <v>43979</v>
      </c>
      <c r="M1976" s="37">
        <v>4</v>
      </c>
    </row>
    <row r="1977" spans="1:13">
      <c r="A1977" s="40" t="s">
        <v>2002</v>
      </c>
      <c r="B1977" s="39">
        <v>43980</v>
      </c>
      <c r="C1977" s="40" t="s">
        <v>20</v>
      </c>
      <c r="D1977" s="40" t="s">
        <v>17</v>
      </c>
      <c r="E1977" s="40" t="s">
        <v>18</v>
      </c>
      <c r="F1977" s="40" t="s">
        <v>18</v>
      </c>
      <c r="G1977" s="40" t="s">
        <v>26</v>
      </c>
      <c r="H1977" s="41">
        <v>82.293324192556696</v>
      </c>
      <c r="I1977" s="37">
        <f>HOUR(DAta!$H1977)*60+MINUTE(DAta!$H1977)</f>
        <v>422</v>
      </c>
      <c r="J1977" s="40" t="s">
        <v>26</v>
      </c>
      <c r="K1977" s="40">
        <v>6</v>
      </c>
      <c r="L1977" s="39">
        <v>43980</v>
      </c>
      <c r="M1977" s="40">
        <v>4</v>
      </c>
    </row>
    <row r="1978" spans="1:13">
      <c r="A1978" s="37" t="s">
        <v>2003</v>
      </c>
      <c r="B1978" s="36">
        <v>43981</v>
      </c>
      <c r="C1978" s="37" t="s">
        <v>20</v>
      </c>
      <c r="D1978" s="37" t="s">
        <v>13</v>
      </c>
      <c r="E1978" s="37" t="s">
        <v>14</v>
      </c>
      <c r="F1978" s="37" t="s">
        <v>14</v>
      </c>
      <c r="G1978" s="37">
        <v>105</v>
      </c>
      <c r="H1978" s="38">
        <v>82.334990859223396</v>
      </c>
      <c r="I1978" s="37">
        <f>HOUR(DAta!$H1978)*60+MINUTE(DAta!$H1978)</f>
        <v>482</v>
      </c>
      <c r="J1978" s="37">
        <v>5</v>
      </c>
      <c r="K1978" s="37">
        <v>6</v>
      </c>
      <c r="L1978" s="36">
        <v>43981</v>
      </c>
      <c r="M1978" s="37">
        <v>4</v>
      </c>
    </row>
    <row r="1979" spans="1:13">
      <c r="A1979" s="40" t="s">
        <v>2004</v>
      </c>
      <c r="B1979" s="39">
        <v>43982</v>
      </c>
      <c r="C1979" s="40" t="s">
        <v>22</v>
      </c>
      <c r="D1979" s="40" t="s">
        <v>33</v>
      </c>
      <c r="E1979" s="40" t="s">
        <v>14</v>
      </c>
      <c r="F1979" s="40" t="s">
        <v>14</v>
      </c>
      <c r="G1979" s="40">
        <v>109</v>
      </c>
      <c r="H1979" s="41">
        <v>82.376657525889996</v>
      </c>
      <c r="I1979" s="37">
        <f>HOUR(DAta!$H1979)*60+MINUTE(DAta!$H1979)</f>
        <v>542</v>
      </c>
      <c r="J1979" s="40">
        <v>5</v>
      </c>
      <c r="K1979" s="40">
        <v>6</v>
      </c>
      <c r="L1979" s="39">
        <v>43982</v>
      </c>
      <c r="M1979" s="40">
        <v>4</v>
      </c>
    </row>
    <row r="1980" spans="1:13">
      <c r="A1980" s="37" t="s">
        <v>2005</v>
      </c>
      <c r="B1980" s="36">
        <v>43983</v>
      </c>
      <c r="C1980" s="37" t="s">
        <v>39</v>
      </c>
      <c r="D1980" s="37" t="s">
        <v>24</v>
      </c>
      <c r="E1980" s="37" t="s">
        <v>14</v>
      </c>
      <c r="F1980" s="37" t="s">
        <v>14</v>
      </c>
      <c r="G1980" s="37">
        <v>120</v>
      </c>
      <c r="H1980" s="38">
        <v>82.418324192556696</v>
      </c>
      <c r="I1980" s="37">
        <f>HOUR(DAta!$H1980)*60+MINUTE(DAta!$H1980)</f>
        <v>602</v>
      </c>
      <c r="J1980" s="37">
        <v>3</v>
      </c>
      <c r="K1980" s="37">
        <v>6</v>
      </c>
      <c r="L1980" s="36">
        <v>43983</v>
      </c>
      <c r="M1980" s="37">
        <v>4</v>
      </c>
    </row>
    <row r="1981" spans="1:13">
      <c r="A1981" s="40" t="s">
        <v>2006</v>
      </c>
      <c r="B1981" s="39">
        <v>43984</v>
      </c>
      <c r="C1981" s="40" t="s">
        <v>39</v>
      </c>
      <c r="D1981" s="40" t="s">
        <v>24</v>
      </c>
      <c r="E1981" s="40" t="s">
        <v>14</v>
      </c>
      <c r="F1981" s="40" t="s">
        <v>14</v>
      </c>
      <c r="G1981" s="40">
        <v>61</v>
      </c>
      <c r="H1981" s="41">
        <v>82.459990859223396</v>
      </c>
      <c r="I1981" s="37">
        <f>HOUR(DAta!$H1981)*60+MINUTE(DAta!$H1981)</f>
        <v>662</v>
      </c>
      <c r="J1981" s="40">
        <v>3</v>
      </c>
      <c r="K1981" s="40">
        <v>6</v>
      </c>
      <c r="L1981" s="39">
        <v>43984</v>
      </c>
      <c r="M1981" s="40">
        <v>4</v>
      </c>
    </row>
    <row r="1982" spans="1:13">
      <c r="A1982" s="37" t="s">
        <v>2007</v>
      </c>
      <c r="B1982" s="36">
        <v>43985</v>
      </c>
      <c r="C1982" s="37" t="s">
        <v>20</v>
      </c>
      <c r="D1982" s="37" t="s">
        <v>33</v>
      </c>
      <c r="E1982" s="37" t="s">
        <v>14</v>
      </c>
      <c r="F1982" s="37" t="s">
        <v>14</v>
      </c>
      <c r="G1982" s="37">
        <v>44</v>
      </c>
      <c r="H1982" s="38">
        <v>82.501657525889996</v>
      </c>
      <c r="I1982" s="37">
        <f>HOUR(DAta!$H1982)*60+MINUTE(DAta!$H1982)</f>
        <v>722</v>
      </c>
      <c r="J1982" s="37">
        <v>3</v>
      </c>
      <c r="K1982" s="37">
        <v>6</v>
      </c>
      <c r="L1982" s="36">
        <v>43985</v>
      </c>
      <c r="M1982" s="37">
        <v>4</v>
      </c>
    </row>
    <row r="1983" spans="1:13">
      <c r="A1983" s="40" t="s">
        <v>2008</v>
      </c>
      <c r="B1983" s="39">
        <v>43986</v>
      </c>
      <c r="C1983" s="40" t="s">
        <v>16</v>
      </c>
      <c r="D1983" s="40" t="s">
        <v>30</v>
      </c>
      <c r="E1983" s="40" t="s">
        <v>14</v>
      </c>
      <c r="F1983" s="40" t="s">
        <v>14</v>
      </c>
      <c r="G1983" s="40">
        <v>17</v>
      </c>
      <c r="H1983" s="41">
        <v>82.543324192556696</v>
      </c>
      <c r="I1983" s="37">
        <f>HOUR(DAta!$H1983)*60+MINUTE(DAta!$H1983)</f>
        <v>782</v>
      </c>
      <c r="J1983" s="40">
        <v>4</v>
      </c>
      <c r="K1983" s="40">
        <v>6</v>
      </c>
      <c r="L1983" s="39">
        <v>43986</v>
      </c>
      <c r="M1983" s="40">
        <v>4</v>
      </c>
    </row>
    <row r="1984" spans="1:13">
      <c r="A1984" s="37" t="s">
        <v>2009</v>
      </c>
      <c r="B1984" s="36">
        <v>43987</v>
      </c>
      <c r="C1984" s="37" t="s">
        <v>12</v>
      </c>
      <c r="D1984" s="37" t="s">
        <v>33</v>
      </c>
      <c r="E1984" s="37" t="s">
        <v>18</v>
      </c>
      <c r="F1984" s="37" t="s">
        <v>18</v>
      </c>
      <c r="G1984" s="37" t="s">
        <v>26</v>
      </c>
      <c r="H1984" s="38">
        <v>82.584990859223396</v>
      </c>
      <c r="I1984" s="37">
        <f>HOUR(DAta!$H1984)*60+MINUTE(DAta!$H1984)</f>
        <v>842</v>
      </c>
      <c r="J1984" s="37" t="s">
        <v>26</v>
      </c>
      <c r="K1984" s="37">
        <v>6</v>
      </c>
      <c r="L1984" s="36">
        <v>43987</v>
      </c>
      <c r="M1984" s="37">
        <v>4</v>
      </c>
    </row>
    <row r="1985" spans="1:13">
      <c r="A1985" s="40" t="s">
        <v>2010</v>
      </c>
      <c r="B1985" s="39">
        <v>43988</v>
      </c>
      <c r="C1985" s="40" t="s">
        <v>20</v>
      </c>
      <c r="D1985" s="40" t="s">
        <v>33</v>
      </c>
      <c r="E1985" s="40" t="s">
        <v>14</v>
      </c>
      <c r="F1985" s="40" t="s">
        <v>14</v>
      </c>
      <c r="G1985" s="40">
        <v>15</v>
      </c>
      <c r="H1985" s="41">
        <v>82.626657525889996</v>
      </c>
      <c r="I1985" s="37">
        <f>HOUR(DAta!$H1985)*60+MINUTE(DAta!$H1985)</f>
        <v>902</v>
      </c>
      <c r="J1985" s="40">
        <v>4</v>
      </c>
      <c r="K1985" s="40">
        <v>6</v>
      </c>
      <c r="L1985" s="39">
        <v>43988</v>
      </c>
      <c r="M1985" s="40">
        <v>4</v>
      </c>
    </row>
    <row r="1986" spans="1:13">
      <c r="A1986" s="37" t="s">
        <v>2011</v>
      </c>
      <c r="B1986" s="36">
        <v>43989</v>
      </c>
      <c r="C1986" s="37" t="s">
        <v>39</v>
      </c>
      <c r="D1986" s="37" t="s">
        <v>17</v>
      </c>
      <c r="E1986" s="37" t="s">
        <v>14</v>
      </c>
      <c r="F1986" s="37" t="s">
        <v>14</v>
      </c>
      <c r="G1986" s="37">
        <v>112</v>
      </c>
      <c r="H1986" s="38">
        <v>82.668324192556696</v>
      </c>
      <c r="I1986" s="37">
        <f>HOUR(DAta!$H1986)*60+MINUTE(DAta!$H1986)</f>
        <v>962</v>
      </c>
      <c r="J1986" s="37">
        <v>4</v>
      </c>
      <c r="K1986" s="37">
        <v>6</v>
      </c>
      <c r="L1986" s="36">
        <v>43989</v>
      </c>
      <c r="M1986" s="37">
        <v>4</v>
      </c>
    </row>
    <row r="1987" spans="1:13">
      <c r="A1987" s="40" t="s">
        <v>2012</v>
      </c>
      <c r="B1987" s="39">
        <v>43990</v>
      </c>
      <c r="C1987" s="40" t="s">
        <v>16</v>
      </c>
      <c r="D1987" s="40" t="s">
        <v>17</v>
      </c>
      <c r="E1987" s="40" t="s">
        <v>14</v>
      </c>
      <c r="F1987" s="40" t="s">
        <v>14</v>
      </c>
      <c r="G1987" s="40">
        <v>119</v>
      </c>
      <c r="H1987" s="41">
        <v>82.709990859223396</v>
      </c>
      <c r="I1987" s="37">
        <f>HOUR(DAta!$H1987)*60+MINUTE(DAta!$H1987)</f>
        <v>1022</v>
      </c>
      <c r="J1987" s="40">
        <v>3</v>
      </c>
      <c r="K1987" s="40">
        <v>6</v>
      </c>
      <c r="L1987" s="39">
        <v>43990</v>
      </c>
      <c r="M1987" s="40">
        <v>4</v>
      </c>
    </row>
    <row r="1988" spans="1:13">
      <c r="A1988" s="37" t="s">
        <v>2013</v>
      </c>
      <c r="B1988" s="36">
        <v>43991</v>
      </c>
      <c r="C1988" s="37" t="s">
        <v>35</v>
      </c>
      <c r="D1988" s="37" t="s">
        <v>17</v>
      </c>
      <c r="E1988" s="37" t="s">
        <v>18</v>
      </c>
      <c r="F1988" s="37" t="s">
        <v>18</v>
      </c>
      <c r="G1988" s="37" t="s">
        <v>26</v>
      </c>
      <c r="H1988" s="38">
        <v>82.751657525889996</v>
      </c>
      <c r="I1988" s="37">
        <f>HOUR(DAta!$H1988)*60+MINUTE(DAta!$H1988)</f>
        <v>1082</v>
      </c>
      <c r="J1988" s="37" t="s">
        <v>26</v>
      </c>
      <c r="K1988" s="37">
        <v>6</v>
      </c>
      <c r="L1988" s="36">
        <v>43991</v>
      </c>
      <c r="M1988" s="37">
        <v>4</v>
      </c>
    </row>
    <row r="1989" spans="1:13">
      <c r="A1989" s="40" t="s">
        <v>2014</v>
      </c>
      <c r="B1989" s="39">
        <v>43992</v>
      </c>
      <c r="C1989" s="40" t="s">
        <v>35</v>
      </c>
      <c r="D1989" s="40" t="s">
        <v>30</v>
      </c>
      <c r="E1989" s="40" t="s">
        <v>14</v>
      </c>
      <c r="F1989" s="40" t="s">
        <v>18</v>
      </c>
      <c r="G1989" s="40">
        <v>60</v>
      </c>
      <c r="H1989" s="41">
        <v>82.793324192556696</v>
      </c>
      <c r="I1989" s="37">
        <f>HOUR(DAta!$H1989)*60+MINUTE(DAta!$H1989)</f>
        <v>1142</v>
      </c>
      <c r="J1989" s="40">
        <v>5</v>
      </c>
      <c r="K1989" s="40">
        <v>6</v>
      </c>
      <c r="L1989" s="39">
        <v>43992</v>
      </c>
      <c r="M1989" s="40">
        <v>4</v>
      </c>
    </row>
    <row r="1990" spans="1:13">
      <c r="A1990" s="37" t="s">
        <v>2015</v>
      </c>
      <c r="B1990" s="36">
        <v>43993</v>
      </c>
      <c r="C1990" s="37" t="s">
        <v>32</v>
      </c>
      <c r="D1990" s="37" t="s">
        <v>13</v>
      </c>
      <c r="E1990" s="37" t="s">
        <v>14</v>
      </c>
      <c r="F1990" s="37" t="s">
        <v>14</v>
      </c>
      <c r="G1990" s="37">
        <v>24</v>
      </c>
      <c r="H1990" s="38">
        <v>82.834990859223396</v>
      </c>
      <c r="I1990" s="37">
        <f>HOUR(DAta!$H1990)*60+MINUTE(DAta!$H1990)</f>
        <v>1202</v>
      </c>
      <c r="J1990" s="37">
        <v>4</v>
      </c>
      <c r="K1990" s="37">
        <v>6</v>
      </c>
      <c r="L1990" s="36">
        <v>43993</v>
      </c>
      <c r="M1990" s="37">
        <v>4</v>
      </c>
    </row>
    <row r="1991" spans="1:13">
      <c r="A1991" s="40" t="s">
        <v>2016</v>
      </c>
      <c r="B1991" s="39">
        <v>43994</v>
      </c>
      <c r="C1991" s="40" t="s">
        <v>32</v>
      </c>
      <c r="D1991" s="40" t="s">
        <v>24</v>
      </c>
      <c r="E1991" s="40" t="s">
        <v>14</v>
      </c>
      <c r="F1991" s="40" t="s">
        <v>14</v>
      </c>
      <c r="G1991" s="40">
        <v>83</v>
      </c>
      <c r="H1991" s="41">
        <v>82.876657525889996</v>
      </c>
      <c r="I1991" s="37">
        <f>HOUR(DAta!$H1991)*60+MINUTE(DAta!$H1991)</f>
        <v>1262</v>
      </c>
      <c r="J1991" s="40">
        <v>4</v>
      </c>
      <c r="K1991" s="40">
        <v>6</v>
      </c>
      <c r="L1991" s="39">
        <v>43994</v>
      </c>
      <c r="M1991" s="40">
        <v>4</v>
      </c>
    </row>
    <row r="1992" spans="1:13">
      <c r="A1992" s="37" t="s">
        <v>2017</v>
      </c>
      <c r="B1992" s="36">
        <v>43995</v>
      </c>
      <c r="C1992" s="37" t="s">
        <v>12</v>
      </c>
      <c r="D1992" s="37" t="s">
        <v>33</v>
      </c>
      <c r="E1992" s="37" t="s">
        <v>14</v>
      </c>
      <c r="F1992" s="37" t="s">
        <v>14</v>
      </c>
      <c r="G1992" s="37">
        <v>19</v>
      </c>
      <c r="H1992" s="38">
        <v>82.918324192556696</v>
      </c>
      <c r="I1992" s="37">
        <f>HOUR(DAta!$H1992)*60+MINUTE(DAta!$H1992)</f>
        <v>1322</v>
      </c>
      <c r="J1992" s="37">
        <v>3</v>
      </c>
      <c r="K1992" s="37">
        <v>6</v>
      </c>
      <c r="L1992" s="36">
        <v>43995</v>
      </c>
      <c r="M1992" s="37">
        <v>4</v>
      </c>
    </row>
    <row r="1993" spans="1:13">
      <c r="A1993" s="40" t="s">
        <v>2018</v>
      </c>
      <c r="B1993" s="39">
        <v>43996</v>
      </c>
      <c r="C1993" s="40" t="s">
        <v>39</v>
      </c>
      <c r="D1993" s="40" t="s">
        <v>13</v>
      </c>
      <c r="E1993" s="40" t="s">
        <v>14</v>
      </c>
      <c r="F1993" s="40" t="s">
        <v>14</v>
      </c>
      <c r="G1993" s="40">
        <v>125</v>
      </c>
      <c r="H1993" s="41">
        <v>82.959990859223396</v>
      </c>
      <c r="I1993" s="37">
        <f>HOUR(DAta!$H1993)*60+MINUTE(DAta!$H1993)</f>
        <v>1382</v>
      </c>
      <c r="J1993" s="40">
        <v>4</v>
      </c>
      <c r="K1993" s="40">
        <v>6</v>
      </c>
      <c r="L1993" s="39">
        <v>43996</v>
      </c>
      <c r="M1993" s="40">
        <v>4</v>
      </c>
    </row>
    <row r="1994" spans="1:13">
      <c r="A1994" s="37" t="s">
        <v>2019</v>
      </c>
      <c r="B1994" s="36">
        <v>43997</v>
      </c>
      <c r="C1994" s="37" t="s">
        <v>35</v>
      </c>
      <c r="D1994" s="37" t="s">
        <v>24</v>
      </c>
      <c r="E1994" s="37" t="s">
        <v>14</v>
      </c>
      <c r="F1994" s="37" t="s">
        <v>18</v>
      </c>
      <c r="G1994" s="37">
        <v>72</v>
      </c>
      <c r="H1994" s="38">
        <v>83.001657525889996</v>
      </c>
      <c r="I1994" s="37">
        <f>HOUR(DAta!$H1994)*60+MINUTE(DAta!$H1994)</f>
        <v>2</v>
      </c>
      <c r="J1994" s="37">
        <v>2</v>
      </c>
      <c r="K1994" s="37">
        <v>6</v>
      </c>
      <c r="L1994" s="36">
        <v>43997</v>
      </c>
      <c r="M1994" s="37">
        <v>4</v>
      </c>
    </row>
    <row r="1995" spans="1:13">
      <c r="A1995" s="40" t="s">
        <v>2020</v>
      </c>
      <c r="B1995" s="39">
        <v>43998</v>
      </c>
      <c r="C1995" s="40" t="s">
        <v>12</v>
      </c>
      <c r="D1995" s="40" t="s">
        <v>30</v>
      </c>
      <c r="E1995" s="40" t="s">
        <v>18</v>
      </c>
      <c r="F1995" s="40" t="s">
        <v>18</v>
      </c>
      <c r="G1995" s="40" t="s">
        <v>26</v>
      </c>
      <c r="H1995" s="41">
        <v>83.043324192556696</v>
      </c>
      <c r="I1995" s="37">
        <f>HOUR(DAta!$H1995)*60+MINUTE(DAta!$H1995)</f>
        <v>62</v>
      </c>
      <c r="J1995" s="40" t="s">
        <v>26</v>
      </c>
      <c r="K1995" s="40">
        <v>6</v>
      </c>
      <c r="L1995" s="39">
        <v>43998</v>
      </c>
      <c r="M1995" s="40">
        <v>4</v>
      </c>
    </row>
    <row r="1996" spans="1:13">
      <c r="A1996" s="37" t="s">
        <v>2021</v>
      </c>
      <c r="B1996" s="36">
        <v>43999</v>
      </c>
      <c r="C1996" s="37" t="s">
        <v>20</v>
      </c>
      <c r="D1996" s="37" t="s">
        <v>33</v>
      </c>
      <c r="E1996" s="37" t="s">
        <v>14</v>
      </c>
      <c r="F1996" s="37" t="s">
        <v>14</v>
      </c>
      <c r="G1996" s="37">
        <v>39</v>
      </c>
      <c r="H1996" s="38">
        <v>83.084990859223396</v>
      </c>
      <c r="I1996" s="37">
        <f>HOUR(DAta!$H1996)*60+MINUTE(DAta!$H1996)</f>
        <v>122</v>
      </c>
      <c r="J1996" s="37">
        <v>4</v>
      </c>
      <c r="K1996" s="37">
        <v>6</v>
      </c>
      <c r="L1996" s="36">
        <v>43999</v>
      </c>
      <c r="M1996" s="37">
        <v>4</v>
      </c>
    </row>
    <row r="1997" spans="1:13">
      <c r="A1997" s="40" t="s">
        <v>2022</v>
      </c>
      <c r="B1997" s="39">
        <v>44000</v>
      </c>
      <c r="C1997" s="40" t="s">
        <v>20</v>
      </c>
      <c r="D1997" s="40" t="s">
        <v>24</v>
      </c>
      <c r="E1997" s="40" t="s">
        <v>18</v>
      </c>
      <c r="F1997" s="40" t="s">
        <v>18</v>
      </c>
      <c r="G1997" s="40" t="s">
        <v>26</v>
      </c>
      <c r="H1997" s="41">
        <v>83.126657525889996</v>
      </c>
      <c r="I1997" s="37">
        <f>HOUR(DAta!$H1997)*60+MINUTE(DAta!$H1997)</f>
        <v>182</v>
      </c>
      <c r="J1997" s="40" t="s">
        <v>26</v>
      </c>
      <c r="K1997" s="40">
        <v>6</v>
      </c>
      <c r="L1997" s="39">
        <v>44000</v>
      </c>
      <c r="M1997" s="40">
        <v>4</v>
      </c>
    </row>
    <row r="1998" spans="1:13">
      <c r="A1998" s="37" t="s">
        <v>2023</v>
      </c>
      <c r="B1998" s="36">
        <v>44001</v>
      </c>
      <c r="C1998" s="37" t="s">
        <v>16</v>
      </c>
      <c r="D1998" s="37" t="s">
        <v>13</v>
      </c>
      <c r="E1998" s="37" t="s">
        <v>14</v>
      </c>
      <c r="F1998" s="37" t="s">
        <v>14</v>
      </c>
      <c r="G1998" s="37">
        <v>125</v>
      </c>
      <c r="H1998" s="38">
        <v>83.168324192556696</v>
      </c>
      <c r="I1998" s="37">
        <f>HOUR(DAta!$H1998)*60+MINUTE(DAta!$H1998)</f>
        <v>242</v>
      </c>
      <c r="J1998" s="37">
        <v>4</v>
      </c>
      <c r="K1998" s="37">
        <v>6</v>
      </c>
      <c r="L1998" s="36">
        <v>44001</v>
      </c>
      <c r="M1998" s="37">
        <v>4</v>
      </c>
    </row>
    <row r="1999" spans="1:13">
      <c r="A1999" s="40" t="s">
        <v>2024</v>
      </c>
      <c r="B1999" s="39">
        <v>44002</v>
      </c>
      <c r="C1999" s="40" t="s">
        <v>35</v>
      </c>
      <c r="D1999" s="40" t="s">
        <v>24</v>
      </c>
      <c r="E1999" s="40" t="s">
        <v>14</v>
      </c>
      <c r="F1999" s="40" t="s">
        <v>14</v>
      </c>
      <c r="G1999" s="40">
        <v>124</v>
      </c>
      <c r="H1999" s="41">
        <v>83.209990859223396</v>
      </c>
      <c r="I1999" s="37">
        <f>HOUR(DAta!$H1999)*60+MINUTE(DAta!$H1999)</f>
        <v>302</v>
      </c>
      <c r="J1999" s="40">
        <v>5</v>
      </c>
      <c r="K1999" s="40">
        <v>6</v>
      </c>
      <c r="L1999" s="39">
        <v>44002</v>
      </c>
      <c r="M1999" s="40">
        <v>4</v>
      </c>
    </row>
    <row r="2000" spans="1:13">
      <c r="A2000" s="37" t="s">
        <v>2025</v>
      </c>
      <c r="B2000" s="36">
        <v>44003</v>
      </c>
      <c r="C2000" s="37" t="s">
        <v>12</v>
      </c>
      <c r="D2000" s="37" t="s">
        <v>24</v>
      </c>
      <c r="E2000" s="37" t="s">
        <v>14</v>
      </c>
      <c r="F2000" s="37" t="s">
        <v>14</v>
      </c>
      <c r="G2000" s="37">
        <v>105</v>
      </c>
      <c r="H2000" s="38">
        <v>83.251657525889996</v>
      </c>
      <c r="I2000" s="37">
        <f>HOUR(DAta!$H2000)*60+MINUTE(DAta!$H2000)</f>
        <v>362</v>
      </c>
      <c r="J2000" s="37">
        <v>4</v>
      </c>
      <c r="K2000" s="37">
        <v>6</v>
      </c>
      <c r="L2000" s="36">
        <v>44003</v>
      </c>
      <c r="M2000" s="37">
        <v>4</v>
      </c>
    </row>
    <row r="2001" spans="1:13">
      <c r="A2001" s="40" t="s">
        <v>2026</v>
      </c>
      <c r="B2001" s="39">
        <v>44004</v>
      </c>
      <c r="C2001" s="40" t="s">
        <v>12</v>
      </c>
      <c r="D2001" s="40" t="s">
        <v>17</v>
      </c>
      <c r="E2001" s="40" t="s">
        <v>18</v>
      </c>
      <c r="F2001" s="40" t="s">
        <v>18</v>
      </c>
      <c r="G2001" s="40" t="s">
        <v>26</v>
      </c>
      <c r="H2001" s="41">
        <v>83.293324192556696</v>
      </c>
      <c r="I2001" s="37">
        <f>HOUR(DAta!$H2001)*60+MINUTE(DAta!$H2001)</f>
        <v>422</v>
      </c>
      <c r="J2001" s="40" t="s">
        <v>26</v>
      </c>
      <c r="K2001" s="40">
        <v>6</v>
      </c>
      <c r="L2001" s="39">
        <v>44004</v>
      </c>
      <c r="M2001" s="40">
        <v>4</v>
      </c>
    </row>
    <row r="2002" spans="1:13">
      <c r="A2002" s="37" t="s">
        <v>2027</v>
      </c>
      <c r="B2002" s="36">
        <v>44005</v>
      </c>
      <c r="C2002" s="37" t="s">
        <v>39</v>
      </c>
      <c r="D2002" s="37" t="s">
        <v>24</v>
      </c>
      <c r="E2002" s="37" t="s">
        <v>14</v>
      </c>
      <c r="F2002" s="37" t="s">
        <v>14</v>
      </c>
      <c r="G2002" s="37">
        <v>28</v>
      </c>
      <c r="H2002" s="38">
        <v>83.334990859223396</v>
      </c>
      <c r="I2002" s="37">
        <f>HOUR(DAta!$H2002)*60+MINUTE(DAta!$H2002)</f>
        <v>482</v>
      </c>
      <c r="J2002" s="37">
        <v>5</v>
      </c>
      <c r="K2002" s="37">
        <v>6</v>
      </c>
      <c r="L2002" s="36">
        <v>44005</v>
      </c>
      <c r="M2002" s="37">
        <v>4</v>
      </c>
    </row>
    <row r="2003" spans="1:13">
      <c r="A2003" s="40" t="s">
        <v>2028</v>
      </c>
      <c r="B2003" s="39">
        <v>44006</v>
      </c>
      <c r="C2003" s="40" t="s">
        <v>20</v>
      </c>
      <c r="D2003" s="40" t="s">
        <v>33</v>
      </c>
      <c r="E2003" s="40" t="s">
        <v>14</v>
      </c>
      <c r="F2003" s="40" t="s">
        <v>14</v>
      </c>
      <c r="G2003" s="40">
        <v>82</v>
      </c>
      <c r="H2003" s="41">
        <v>83.376657525889996</v>
      </c>
      <c r="I2003" s="37">
        <f>HOUR(DAta!$H2003)*60+MINUTE(DAta!$H2003)</f>
        <v>542</v>
      </c>
      <c r="J2003" s="40">
        <v>1</v>
      </c>
      <c r="K2003" s="40">
        <v>6</v>
      </c>
      <c r="L2003" s="39">
        <v>44006</v>
      </c>
      <c r="M2003" s="40">
        <v>4</v>
      </c>
    </row>
    <row r="2004" spans="1:13">
      <c r="A2004" s="37" t="s">
        <v>2029</v>
      </c>
      <c r="B2004" s="36">
        <v>44007</v>
      </c>
      <c r="C2004" s="37" t="s">
        <v>32</v>
      </c>
      <c r="D2004" s="37" t="s">
        <v>30</v>
      </c>
      <c r="E2004" s="37" t="s">
        <v>18</v>
      </c>
      <c r="F2004" s="37" t="s">
        <v>18</v>
      </c>
      <c r="G2004" s="37" t="s">
        <v>26</v>
      </c>
      <c r="H2004" s="38">
        <v>83.418324192556696</v>
      </c>
      <c r="I2004" s="37">
        <f>HOUR(DAta!$H2004)*60+MINUTE(DAta!$H2004)</f>
        <v>602</v>
      </c>
      <c r="J2004" s="37" t="s">
        <v>26</v>
      </c>
      <c r="K2004" s="37">
        <v>6</v>
      </c>
      <c r="L2004" s="36">
        <v>44007</v>
      </c>
      <c r="M2004" s="37">
        <v>4</v>
      </c>
    </row>
    <row r="2005" spans="1:13">
      <c r="A2005" s="40" t="s">
        <v>2030</v>
      </c>
      <c r="B2005" s="39">
        <v>44008</v>
      </c>
      <c r="C2005" s="40" t="s">
        <v>48</v>
      </c>
      <c r="D2005" s="40" t="s">
        <v>33</v>
      </c>
      <c r="E2005" s="40" t="s">
        <v>14</v>
      </c>
      <c r="F2005" s="40" t="s">
        <v>14</v>
      </c>
      <c r="G2005" s="40">
        <v>30</v>
      </c>
      <c r="H2005" s="41">
        <v>83.459990859223396</v>
      </c>
      <c r="I2005" s="37">
        <f>HOUR(DAta!$H2005)*60+MINUTE(DAta!$H2005)</f>
        <v>662</v>
      </c>
      <c r="J2005" s="40">
        <v>4</v>
      </c>
      <c r="K2005" s="40">
        <v>6</v>
      </c>
      <c r="L2005" s="39">
        <v>44008</v>
      </c>
      <c r="M2005" s="40">
        <v>4</v>
      </c>
    </row>
    <row r="2006" spans="1:13">
      <c r="A2006" s="37" t="s">
        <v>2031</v>
      </c>
      <c r="B2006" s="36">
        <v>44009</v>
      </c>
      <c r="C2006" s="37" t="s">
        <v>16</v>
      </c>
      <c r="D2006" s="37" t="s">
        <v>30</v>
      </c>
      <c r="E2006" s="37" t="s">
        <v>14</v>
      </c>
      <c r="F2006" s="37" t="s">
        <v>14</v>
      </c>
      <c r="G2006" s="37">
        <v>47</v>
      </c>
      <c r="H2006" s="38">
        <v>83.501657525889996</v>
      </c>
      <c r="I2006" s="37">
        <f>HOUR(DAta!$H2006)*60+MINUTE(DAta!$H2006)</f>
        <v>722</v>
      </c>
      <c r="J2006" s="37">
        <v>4</v>
      </c>
      <c r="K2006" s="37">
        <v>6</v>
      </c>
      <c r="L2006" s="36">
        <v>44009</v>
      </c>
      <c r="M2006" s="37">
        <v>4</v>
      </c>
    </row>
    <row r="2007" spans="1:13">
      <c r="A2007" s="40" t="s">
        <v>2032</v>
      </c>
      <c r="B2007" s="39">
        <v>44010</v>
      </c>
      <c r="C2007" s="40" t="s">
        <v>32</v>
      </c>
      <c r="D2007" s="40" t="s">
        <v>30</v>
      </c>
      <c r="E2007" s="40" t="s">
        <v>14</v>
      </c>
      <c r="F2007" s="40" t="s">
        <v>14</v>
      </c>
      <c r="G2007" s="40">
        <v>124</v>
      </c>
      <c r="H2007" s="41">
        <v>83.543324192556696</v>
      </c>
      <c r="I2007" s="37">
        <f>HOUR(DAta!$H2007)*60+MINUTE(DAta!$H2007)</f>
        <v>782</v>
      </c>
      <c r="J2007" s="40">
        <v>1</v>
      </c>
      <c r="K2007" s="40">
        <v>6</v>
      </c>
      <c r="L2007" s="39">
        <v>44010</v>
      </c>
      <c r="M2007" s="40">
        <v>4</v>
      </c>
    </row>
    <row r="2008" spans="1:13">
      <c r="A2008" s="37" t="s">
        <v>2033</v>
      </c>
      <c r="B2008" s="36">
        <v>44011</v>
      </c>
      <c r="C2008" s="37" t="s">
        <v>39</v>
      </c>
      <c r="D2008" s="37" t="s">
        <v>17</v>
      </c>
      <c r="E2008" s="37" t="s">
        <v>14</v>
      </c>
      <c r="F2008" s="37" t="s">
        <v>14</v>
      </c>
      <c r="G2008" s="37">
        <v>113</v>
      </c>
      <c r="H2008" s="38">
        <v>83.584990859223396</v>
      </c>
      <c r="I2008" s="37">
        <f>HOUR(DAta!$H2008)*60+MINUTE(DAta!$H2008)</f>
        <v>842</v>
      </c>
      <c r="J2008" s="37">
        <v>4</v>
      </c>
      <c r="K2008" s="37">
        <v>6</v>
      </c>
      <c r="L2008" s="36">
        <v>44011</v>
      </c>
      <c r="M2008" s="37">
        <v>4</v>
      </c>
    </row>
    <row r="2009" spans="1:13">
      <c r="A2009" s="40" t="s">
        <v>2034</v>
      </c>
      <c r="B2009" s="39">
        <v>44012</v>
      </c>
      <c r="C2009" s="40" t="s">
        <v>32</v>
      </c>
      <c r="D2009" s="40" t="s">
        <v>33</v>
      </c>
      <c r="E2009" s="40" t="s">
        <v>18</v>
      </c>
      <c r="F2009" s="40" t="s">
        <v>18</v>
      </c>
      <c r="G2009" s="40" t="s">
        <v>26</v>
      </c>
      <c r="H2009" s="41">
        <v>83.626657525889996</v>
      </c>
      <c r="I2009" s="37">
        <f>HOUR(DAta!$H2009)*60+MINUTE(DAta!$H2009)</f>
        <v>902</v>
      </c>
      <c r="J2009" s="40" t="s">
        <v>26</v>
      </c>
      <c r="K2009" s="40">
        <v>6</v>
      </c>
      <c r="L2009" s="39">
        <v>44012</v>
      </c>
      <c r="M2009" s="40">
        <v>4</v>
      </c>
    </row>
    <row r="2010" spans="1:13">
      <c r="A2010" s="37" t="s">
        <v>2035</v>
      </c>
      <c r="B2010" s="36">
        <v>44013</v>
      </c>
      <c r="C2010" s="37" t="s">
        <v>12</v>
      </c>
      <c r="D2010" s="37" t="s">
        <v>24</v>
      </c>
      <c r="E2010" s="37" t="s">
        <v>18</v>
      </c>
      <c r="F2010" s="37" t="s">
        <v>18</v>
      </c>
      <c r="G2010" s="37" t="s">
        <v>26</v>
      </c>
      <c r="H2010" s="38">
        <v>83.668324192556696</v>
      </c>
      <c r="I2010" s="37">
        <f>HOUR(DAta!$H2010)*60+MINUTE(DAta!$H2010)</f>
        <v>962</v>
      </c>
      <c r="J2010" s="37" t="s">
        <v>26</v>
      </c>
      <c r="K2010" s="37">
        <v>6</v>
      </c>
      <c r="L2010" s="36">
        <v>44013</v>
      </c>
      <c r="M2010" s="37">
        <v>4</v>
      </c>
    </row>
    <row r="2011" spans="1:13">
      <c r="A2011" s="40" t="s">
        <v>2036</v>
      </c>
      <c r="B2011" s="39">
        <v>44014</v>
      </c>
      <c r="C2011" s="40" t="s">
        <v>20</v>
      </c>
      <c r="D2011" s="40" t="s">
        <v>30</v>
      </c>
      <c r="E2011" s="40" t="s">
        <v>14</v>
      </c>
      <c r="F2011" s="40" t="s">
        <v>14</v>
      </c>
      <c r="G2011" s="40">
        <v>112</v>
      </c>
      <c r="H2011" s="41">
        <v>83.709990859223396</v>
      </c>
      <c r="I2011" s="37">
        <f>HOUR(DAta!$H2011)*60+MINUTE(DAta!$H2011)</f>
        <v>1022</v>
      </c>
      <c r="J2011" s="40">
        <v>5</v>
      </c>
      <c r="K2011" s="40">
        <v>6</v>
      </c>
      <c r="L2011" s="39">
        <v>44014</v>
      </c>
      <c r="M2011" s="40">
        <v>4</v>
      </c>
    </row>
    <row r="2012" spans="1:13">
      <c r="A2012" s="37" t="s">
        <v>2037</v>
      </c>
      <c r="B2012" s="36">
        <v>44015</v>
      </c>
      <c r="C2012" s="37" t="s">
        <v>32</v>
      </c>
      <c r="D2012" s="37" t="s">
        <v>30</v>
      </c>
      <c r="E2012" s="37" t="s">
        <v>14</v>
      </c>
      <c r="F2012" s="37" t="s">
        <v>14</v>
      </c>
      <c r="G2012" s="37">
        <v>17</v>
      </c>
      <c r="H2012" s="38">
        <v>83.751657525889996</v>
      </c>
      <c r="I2012" s="37">
        <f>HOUR(DAta!$H2012)*60+MINUTE(DAta!$H2012)</f>
        <v>1082</v>
      </c>
      <c r="J2012" s="37">
        <v>3</v>
      </c>
      <c r="K2012" s="37">
        <v>6</v>
      </c>
      <c r="L2012" s="36">
        <v>44015</v>
      </c>
      <c r="M2012" s="37">
        <v>4</v>
      </c>
    </row>
    <row r="2013" spans="1:13">
      <c r="A2013" s="40" t="s">
        <v>2038</v>
      </c>
      <c r="B2013" s="39">
        <v>44016</v>
      </c>
      <c r="C2013" s="40" t="s">
        <v>35</v>
      </c>
      <c r="D2013" s="40" t="s">
        <v>17</v>
      </c>
      <c r="E2013" s="40" t="s">
        <v>18</v>
      </c>
      <c r="F2013" s="40" t="s">
        <v>18</v>
      </c>
      <c r="G2013" s="40" t="s">
        <v>26</v>
      </c>
      <c r="H2013" s="41">
        <v>83.793324192556696</v>
      </c>
      <c r="I2013" s="37">
        <f>HOUR(DAta!$H2013)*60+MINUTE(DAta!$H2013)</f>
        <v>1142</v>
      </c>
      <c r="J2013" s="40" t="s">
        <v>26</v>
      </c>
      <c r="K2013" s="40">
        <v>6</v>
      </c>
      <c r="L2013" s="39">
        <v>44016</v>
      </c>
      <c r="M2013" s="40">
        <v>4</v>
      </c>
    </row>
    <row r="2014" spans="1:13">
      <c r="A2014" s="37" t="s">
        <v>2039</v>
      </c>
      <c r="B2014" s="36">
        <v>44017</v>
      </c>
      <c r="C2014" s="37" t="s">
        <v>12</v>
      </c>
      <c r="D2014" s="37" t="s">
        <v>30</v>
      </c>
      <c r="E2014" s="37" t="s">
        <v>14</v>
      </c>
      <c r="F2014" s="37" t="s">
        <v>14</v>
      </c>
      <c r="G2014" s="37">
        <v>82</v>
      </c>
      <c r="H2014" s="38">
        <v>83.834990859223396</v>
      </c>
      <c r="I2014" s="37">
        <f>HOUR(DAta!$H2014)*60+MINUTE(DAta!$H2014)</f>
        <v>1202</v>
      </c>
      <c r="J2014" s="37">
        <v>2</v>
      </c>
      <c r="K2014" s="37">
        <v>6</v>
      </c>
      <c r="L2014" s="36">
        <v>44017</v>
      </c>
      <c r="M2014" s="37">
        <v>4</v>
      </c>
    </row>
    <row r="2015" spans="1:13">
      <c r="A2015" s="40" t="s">
        <v>2040</v>
      </c>
      <c r="B2015" s="39">
        <v>44018</v>
      </c>
      <c r="C2015" s="40" t="s">
        <v>12</v>
      </c>
      <c r="D2015" s="40" t="s">
        <v>30</v>
      </c>
      <c r="E2015" s="40" t="s">
        <v>14</v>
      </c>
      <c r="F2015" s="40" t="s">
        <v>14</v>
      </c>
      <c r="G2015" s="40">
        <v>50</v>
      </c>
      <c r="H2015" s="41">
        <v>83.876657525889996</v>
      </c>
      <c r="I2015" s="37">
        <f>HOUR(DAta!$H2015)*60+MINUTE(DAta!$H2015)</f>
        <v>1262</v>
      </c>
      <c r="J2015" s="40">
        <v>2</v>
      </c>
      <c r="K2015" s="40">
        <v>6</v>
      </c>
      <c r="L2015" s="39">
        <v>44018</v>
      </c>
      <c r="M2015" s="40">
        <v>4</v>
      </c>
    </row>
    <row r="2016" spans="1:13">
      <c r="A2016" s="37" t="s">
        <v>2041</v>
      </c>
      <c r="B2016" s="36">
        <v>44019</v>
      </c>
      <c r="C2016" s="37" t="s">
        <v>12</v>
      </c>
      <c r="D2016" s="37" t="s">
        <v>17</v>
      </c>
      <c r="E2016" s="37" t="s">
        <v>14</v>
      </c>
      <c r="F2016" s="37" t="s">
        <v>18</v>
      </c>
      <c r="G2016" s="37">
        <v>84</v>
      </c>
      <c r="H2016" s="38">
        <v>83.918324192556696</v>
      </c>
      <c r="I2016" s="37">
        <f>HOUR(DAta!$H2016)*60+MINUTE(DAta!$H2016)</f>
        <v>1322</v>
      </c>
      <c r="J2016" s="37">
        <v>3</v>
      </c>
      <c r="K2016" s="37">
        <v>6</v>
      </c>
      <c r="L2016" s="36">
        <v>44019</v>
      </c>
      <c r="M2016" s="37">
        <v>4</v>
      </c>
    </row>
    <row r="2017" spans="1:13">
      <c r="A2017" s="40" t="s">
        <v>2042</v>
      </c>
      <c r="B2017" s="39">
        <v>44020</v>
      </c>
      <c r="C2017" s="40" t="s">
        <v>39</v>
      </c>
      <c r="D2017" s="40" t="s">
        <v>24</v>
      </c>
      <c r="E2017" s="40" t="s">
        <v>14</v>
      </c>
      <c r="F2017" s="40" t="s">
        <v>14</v>
      </c>
      <c r="G2017" s="40">
        <v>12</v>
      </c>
      <c r="H2017" s="41">
        <v>83.959990859223396</v>
      </c>
      <c r="I2017" s="37">
        <f>HOUR(DAta!$H2017)*60+MINUTE(DAta!$H2017)</f>
        <v>1382</v>
      </c>
      <c r="J2017" s="40">
        <v>3</v>
      </c>
      <c r="K2017" s="40">
        <v>6</v>
      </c>
      <c r="L2017" s="39">
        <v>44020</v>
      </c>
      <c r="M2017" s="40">
        <v>4</v>
      </c>
    </row>
    <row r="2018" spans="1:13">
      <c r="A2018" s="37" t="s">
        <v>2043</v>
      </c>
      <c r="B2018" s="36">
        <v>44021</v>
      </c>
      <c r="C2018" s="37" t="s">
        <v>20</v>
      </c>
      <c r="D2018" s="37" t="s">
        <v>13</v>
      </c>
      <c r="E2018" s="37" t="s">
        <v>14</v>
      </c>
      <c r="F2018" s="37" t="s">
        <v>14</v>
      </c>
      <c r="G2018" s="37">
        <v>80</v>
      </c>
      <c r="H2018" s="38">
        <v>84.001657525889996</v>
      </c>
      <c r="I2018" s="37">
        <f>HOUR(DAta!$H2018)*60+MINUTE(DAta!$H2018)</f>
        <v>2</v>
      </c>
      <c r="J2018" s="37">
        <v>2</v>
      </c>
      <c r="K2018" s="37">
        <v>6</v>
      </c>
      <c r="L2018" s="36">
        <v>44021</v>
      </c>
      <c r="M2018" s="37">
        <v>4</v>
      </c>
    </row>
    <row r="2019" spans="1:13">
      <c r="A2019" s="40" t="s">
        <v>2044</v>
      </c>
      <c r="B2019" s="39">
        <v>44022</v>
      </c>
      <c r="C2019" s="40" t="s">
        <v>16</v>
      </c>
      <c r="D2019" s="40" t="s">
        <v>17</v>
      </c>
      <c r="E2019" s="40" t="s">
        <v>14</v>
      </c>
      <c r="F2019" s="40" t="s">
        <v>14</v>
      </c>
      <c r="G2019" s="40">
        <v>51</v>
      </c>
      <c r="H2019" s="41">
        <v>84.043324192556696</v>
      </c>
      <c r="I2019" s="37">
        <f>HOUR(DAta!$H2019)*60+MINUTE(DAta!$H2019)</f>
        <v>62</v>
      </c>
      <c r="J2019" s="40">
        <v>3</v>
      </c>
      <c r="K2019" s="40">
        <v>6</v>
      </c>
      <c r="L2019" s="39">
        <v>44022</v>
      </c>
      <c r="M2019" s="40">
        <v>4</v>
      </c>
    </row>
    <row r="2020" spans="1:13">
      <c r="A2020" s="37" t="s">
        <v>2045</v>
      </c>
      <c r="B2020" s="36">
        <v>44023</v>
      </c>
      <c r="C2020" s="37" t="s">
        <v>12</v>
      </c>
      <c r="D2020" s="37" t="s">
        <v>24</v>
      </c>
      <c r="E2020" s="37" t="s">
        <v>14</v>
      </c>
      <c r="F2020" s="37" t="s">
        <v>14</v>
      </c>
      <c r="G2020" s="37">
        <v>90</v>
      </c>
      <c r="H2020" s="38">
        <v>84.084990859223396</v>
      </c>
      <c r="I2020" s="37">
        <f>HOUR(DAta!$H2020)*60+MINUTE(DAta!$H2020)</f>
        <v>122</v>
      </c>
      <c r="J2020" s="37">
        <v>5</v>
      </c>
      <c r="K2020" s="37">
        <v>6</v>
      </c>
      <c r="L2020" s="36">
        <v>44023</v>
      </c>
      <c r="M2020" s="37">
        <v>4</v>
      </c>
    </row>
    <row r="2021" spans="1:13">
      <c r="A2021" s="40" t="s">
        <v>2046</v>
      </c>
      <c r="B2021" s="39">
        <v>44024</v>
      </c>
      <c r="C2021" s="40" t="s">
        <v>22</v>
      </c>
      <c r="D2021" s="40" t="s">
        <v>13</v>
      </c>
      <c r="E2021" s="40" t="s">
        <v>14</v>
      </c>
      <c r="F2021" s="40" t="s">
        <v>14</v>
      </c>
      <c r="G2021" s="40">
        <v>40</v>
      </c>
      <c r="H2021" s="41">
        <v>84.126657525889996</v>
      </c>
      <c r="I2021" s="37">
        <f>HOUR(DAta!$H2021)*60+MINUTE(DAta!$H2021)</f>
        <v>182</v>
      </c>
      <c r="J2021" s="40">
        <v>4</v>
      </c>
      <c r="K2021" s="40">
        <v>6</v>
      </c>
      <c r="L2021" s="39">
        <v>44024</v>
      </c>
      <c r="M2021" s="40">
        <v>4</v>
      </c>
    </row>
    <row r="2022" spans="1:13">
      <c r="A2022" s="37" t="s">
        <v>2047</v>
      </c>
      <c r="B2022" s="36">
        <v>44025</v>
      </c>
      <c r="C2022" s="37" t="s">
        <v>16</v>
      </c>
      <c r="D2022" s="37" t="s">
        <v>17</v>
      </c>
      <c r="E2022" s="37" t="s">
        <v>14</v>
      </c>
      <c r="F2022" s="37" t="s">
        <v>18</v>
      </c>
      <c r="G2022" s="37">
        <v>59</v>
      </c>
      <c r="H2022" s="38">
        <v>84.168324192556696</v>
      </c>
      <c r="I2022" s="37">
        <f>HOUR(DAta!$H2022)*60+MINUTE(DAta!$H2022)</f>
        <v>242</v>
      </c>
      <c r="J2022" s="37">
        <v>3</v>
      </c>
      <c r="K2022" s="37">
        <v>6</v>
      </c>
      <c r="L2022" s="36">
        <v>44025</v>
      </c>
      <c r="M2022" s="37">
        <v>4</v>
      </c>
    </row>
    <row r="2023" spans="1:13">
      <c r="A2023" s="40" t="s">
        <v>2048</v>
      </c>
      <c r="B2023" s="39">
        <v>44026</v>
      </c>
      <c r="C2023" s="40" t="s">
        <v>35</v>
      </c>
      <c r="D2023" s="40" t="s">
        <v>30</v>
      </c>
      <c r="E2023" s="40" t="s">
        <v>14</v>
      </c>
      <c r="F2023" s="40" t="s">
        <v>14</v>
      </c>
      <c r="G2023" s="40">
        <v>53</v>
      </c>
      <c r="H2023" s="41">
        <v>84.209990859223396</v>
      </c>
      <c r="I2023" s="37">
        <f>HOUR(DAta!$H2023)*60+MINUTE(DAta!$H2023)</f>
        <v>302</v>
      </c>
      <c r="J2023" s="40">
        <v>4</v>
      </c>
      <c r="K2023" s="40">
        <v>6</v>
      </c>
      <c r="L2023" s="39">
        <v>44026</v>
      </c>
      <c r="M2023" s="40">
        <v>4</v>
      </c>
    </row>
    <row r="2024" spans="1:13">
      <c r="A2024" s="37" t="s">
        <v>2049</v>
      </c>
      <c r="B2024" s="36">
        <v>44027</v>
      </c>
      <c r="C2024" s="37" t="s">
        <v>39</v>
      </c>
      <c r="D2024" s="37" t="s">
        <v>13</v>
      </c>
      <c r="E2024" s="37" t="s">
        <v>14</v>
      </c>
      <c r="F2024" s="37" t="s">
        <v>14</v>
      </c>
      <c r="G2024" s="37">
        <v>14</v>
      </c>
      <c r="H2024" s="38">
        <v>84.251657525889996</v>
      </c>
      <c r="I2024" s="37">
        <f>HOUR(DAta!$H2024)*60+MINUTE(DAta!$H2024)</f>
        <v>362</v>
      </c>
      <c r="J2024" s="37">
        <v>5</v>
      </c>
      <c r="K2024" s="37">
        <v>6</v>
      </c>
      <c r="L2024" s="36">
        <v>44027</v>
      </c>
      <c r="M2024" s="37">
        <v>4</v>
      </c>
    </row>
    <row r="2025" spans="1:13">
      <c r="A2025" s="40" t="s">
        <v>2050</v>
      </c>
      <c r="B2025" s="39">
        <v>44028</v>
      </c>
      <c r="C2025" s="40" t="s">
        <v>32</v>
      </c>
      <c r="D2025" s="40" t="s">
        <v>33</v>
      </c>
      <c r="E2025" s="40" t="s">
        <v>14</v>
      </c>
      <c r="F2025" s="40" t="s">
        <v>14</v>
      </c>
      <c r="G2025" s="40">
        <v>89</v>
      </c>
      <c r="H2025" s="41">
        <v>84.293324192556696</v>
      </c>
      <c r="I2025" s="37">
        <f>HOUR(DAta!$H2025)*60+MINUTE(DAta!$H2025)</f>
        <v>422</v>
      </c>
      <c r="J2025" s="40">
        <v>4</v>
      </c>
      <c r="K2025" s="40">
        <v>6</v>
      </c>
      <c r="L2025" s="39">
        <v>44028</v>
      </c>
      <c r="M2025" s="40">
        <v>4</v>
      </c>
    </row>
    <row r="2026" spans="1:13">
      <c r="A2026" s="37" t="s">
        <v>2051</v>
      </c>
      <c r="B2026" s="36">
        <v>44029</v>
      </c>
      <c r="C2026" s="37" t="s">
        <v>16</v>
      </c>
      <c r="D2026" s="37" t="s">
        <v>17</v>
      </c>
      <c r="E2026" s="37" t="s">
        <v>14</v>
      </c>
      <c r="F2026" s="37" t="s">
        <v>14</v>
      </c>
      <c r="G2026" s="37">
        <v>22</v>
      </c>
      <c r="H2026" s="38">
        <v>84.334990859223396</v>
      </c>
      <c r="I2026" s="37">
        <f>HOUR(DAta!$H2026)*60+MINUTE(DAta!$H2026)</f>
        <v>482</v>
      </c>
      <c r="J2026" s="37">
        <v>1</v>
      </c>
      <c r="K2026" s="37">
        <v>6</v>
      </c>
      <c r="L2026" s="36">
        <v>44029</v>
      </c>
      <c r="M2026" s="37">
        <v>4</v>
      </c>
    </row>
    <row r="2027" spans="1:13">
      <c r="A2027" s="40" t="s">
        <v>2052</v>
      </c>
      <c r="B2027" s="39">
        <v>44030</v>
      </c>
      <c r="C2027" s="40" t="s">
        <v>39</v>
      </c>
      <c r="D2027" s="40" t="s">
        <v>17</v>
      </c>
      <c r="E2027" s="40" t="s">
        <v>18</v>
      </c>
      <c r="F2027" s="40" t="s">
        <v>18</v>
      </c>
      <c r="G2027" s="40" t="s">
        <v>26</v>
      </c>
      <c r="H2027" s="41">
        <v>84.376657525889996</v>
      </c>
      <c r="I2027" s="37">
        <f>HOUR(DAta!$H2027)*60+MINUTE(DAta!$H2027)</f>
        <v>542</v>
      </c>
      <c r="J2027" s="40" t="s">
        <v>26</v>
      </c>
      <c r="K2027" s="40">
        <v>6</v>
      </c>
      <c r="L2027" s="39">
        <v>44030</v>
      </c>
      <c r="M2027" s="40">
        <v>4</v>
      </c>
    </row>
    <row r="2028" spans="1:13">
      <c r="A2028" s="37" t="s">
        <v>2053</v>
      </c>
      <c r="B2028" s="36">
        <v>44031</v>
      </c>
      <c r="C2028" s="37" t="s">
        <v>35</v>
      </c>
      <c r="D2028" s="37" t="s">
        <v>13</v>
      </c>
      <c r="E2028" s="37" t="s">
        <v>14</v>
      </c>
      <c r="F2028" s="37" t="s">
        <v>14</v>
      </c>
      <c r="G2028" s="37">
        <v>67</v>
      </c>
      <c r="H2028" s="38">
        <v>84.418324192556696</v>
      </c>
      <c r="I2028" s="37">
        <f>HOUR(DAta!$H2028)*60+MINUTE(DAta!$H2028)</f>
        <v>602</v>
      </c>
      <c r="J2028" s="37">
        <v>3</v>
      </c>
      <c r="K2028" s="37">
        <v>6</v>
      </c>
      <c r="L2028" s="36">
        <v>44031</v>
      </c>
      <c r="M2028" s="37">
        <v>5</v>
      </c>
    </row>
    <row r="2029" spans="1:13">
      <c r="A2029" s="40" t="s">
        <v>2054</v>
      </c>
      <c r="B2029" s="39">
        <v>44032</v>
      </c>
      <c r="C2029" s="40" t="s">
        <v>12</v>
      </c>
      <c r="D2029" s="40" t="s">
        <v>33</v>
      </c>
      <c r="E2029" s="40" t="s">
        <v>14</v>
      </c>
      <c r="F2029" s="40" t="s">
        <v>14</v>
      </c>
      <c r="G2029" s="40">
        <v>28</v>
      </c>
      <c r="H2029" s="41">
        <v>84.459990859223396</v>
      </c>
      <c r="I2029" s="37">
        <f>HOUR(DAta!$H2029)*60+MINUTE(DAta!$H2029)</f>
        <v>662</v>
      </c>
      <c r="J2029" s="40">
        <v>1</v>
      </c>
      <c r="K2029" s="40">
        <v>6</v>
      </c>
      <c r="L2029" s="39">
        <v>44032</v>
      </c>
      <c r="M2029" s="40">
        <v>5</v>
      </c>
    </row>
    <row r="2030" spans="1:13">
      <c r="A2030" s="37" t="s">
        <v>2055</v>
      </c>
      <c r="B2030" s="36">
        <v>44033</v>
      </c>
      <c r="C2030" s="37" t="s">
        <v>22</v>
      </c>
      <c r="D2030" s="37" t="s">
        <v>17</v>
      </c>
      <c r="E2030" s="37" t="s">
        <v>18</v>
      </c>
      <c r="F2030" s="37" t="s">
        <v>18</v>
      </c>
      <c r="G2030" s="37" t="s">
        <v>26</v>
      </c>
      <c r="H2030" s="38">
        <v>84.501657525889996</v>
      </c>
      <c r="I2030" s="37">
        <f>HOUR(DAta!$H2030)*60+MINUTE(DAta!$H2030)</f>
        <v>722</v>
      </c>
      <c r="J2030" s="37" t="s">
        <v>26</v>
      </c>
      <c r="K2030" s="37">
        <v>6</v>
      </c>
      <c r="L2030" s="36">
        <v>44033</v>
      </c>
      <c r="M2030" s="37">
        <v>5</v>
      </c>
    </row>
    <row r="2031" spans="1:13">
      <c r="A2031" s="40" t="s">
        <v>2056</v>
      </c>
      <c r="B2031" s="39">
        <v>44034</v>
      </c>
      <c r="C2031" s="40" t="s">
        <v>32</v>
      </c>
      <c r="D2031" s="40" t="s">
        <v>13</v>
      </c>
      <c r="E2031" s="40" t="s">
        <v>18</v>
      </c>
      <c r="F2031" s="40" t="s">
        <v>18</v>
      </c>
      <c r="G2031" s="40" t="s">
        <v>26</v>
      </c>
      <c r="H2031" s="41">
        <v>84.543324192556696</v>
      </c>
      <c r="I2031" s="37">
        <f>HOUR(DAta!$H2031)*60+MINUTE(DAta!$H2031)</f>
        <v>782</v>
      </c>
      <c r="J2031" s="40" t="s">
        <v>26</v>
      </c>
      <c r="K2031" s="40">
        <v>6</v>
      </c>
      <c r="L2031" s="39">
        <v>44034</v>
      </c>
      <c r="M2031" s="40">
        <v>5</v>
      </c>
    </row>
    <row r="2032" spans="1:13">
      <c r="A2032" s="37" t="s">
        <v>2057</v>
      </c>
      <c r="B2032" s="36">
        <v>44035</v>
      </c>
      <c r="C2032" s="37" t="s">
        <v>48</v>
      </c>
      <c r="D2032" s="37" t="s">
        <v>13</v>
      </c>
      <c r="E2032" s="37" t="s">
        <v>14</v>
      </c>
      <c r="F2032" s="37" t="s">
        <v>14</v>
      </c>
      <c r="G2032" s="37">
        <v>15</v>
      </c>
      <c r="H2032" s="38">
        <v>84.584990859223396</v>
      </c>
      <c r="I2032" s="37">
        <f>HOUR(DAta!$H2032)*60+MINUTE(DAta!$H2032)</f>
        <v>842</v>
      </c>
      <c r="J2032" s="37">
        <v>5</v>
      </c>
      <c r="K2032" s="37">
        <v>6</v>
      </c>
      <c r="L2032" s="36">
        <v>44035</v>
      </c>
      <c r="M2032" s="37">
        <v>5</v>
      </c>
    </row>
    <row r="2033" spans="1:13">
      <c r="A2033" s="40" t="s">
        <v>2058</v>
      </c>
      <c r="B2033" s="39">
        <v>44036</v>
      </c>
      <c r="C2033" s="40" t="s">
        <v>39</v>
      </c>
      <c r="D2033" s="40" t="s">
        <v>33</v>
      </c>
      <c r="E2033" s="40" t="s">
        <v>18</v>
      </c>
      <c r="F2033" s="40" t="s">
        <v>18</v>
      </c>
      <c r="G2033" s="40" t="s">
        <v>26</v>
      </c>
      <c r="H2033" s="41">
        <v>84.626657525889996</v>
      </c>
      <c r="I2033" s="37">
        <f>HOUR(DAta!$H2033)*60+MINUTE(DAta!$H2033)</f>
        <v>902</v>
      </c>
      <c r="J2033" s="40" t="s">
        <v>26</v>
      </c>
      <c r="K2033" s="40">
        <v>6</v>
      </c>
      <c r="L2033" s="39">
        <v>44036</v>
      </c>
      <c r="M2033" s="40">
        <v>5</v>
      </c>
    </row>
    <row r="2034" spans="1:13">
      <c r="A2034" s="37" t="s">
        <v>2059</v>
      </c>
      <c r="B2034" s="36">
        <v>44037</v>
      </c>
      <c r="C2034" s="37" t="s">
        <v>39</v>
      </c>
      <c r="D2034" s="37" t="s">
        <v>24</v>
      </c>
      <c r="E2034" s="37" t="s">
        <v>14</v>
      </c>
      <c r="F2034" s="37" t="s">
        <v>18</v>
      </c>
      <c r="G2034" s="37">
        <v>48</v>
      </c>
      <c r="H2034" s="38">
        <v>84.668324192556696</v>
      </c>
      <c r="I2034" s="37">
        <f>HOUR(DAta!$H2034)*60+MINUTE(DAta!$H2034)</f>
        <v>962</v>
      </c>
      <c r="J2034" s="37">
        <v>1</v>
      </c>
      <c r="K2034" s="37">
        <v>6</v>
      </c>
      <c r="L2034" s="36">
        <v>44037</v>
      </c>
      <c r="M2034" s="37">
        <v>5</v>
      </c>
    </row>
    <row r="2035" spans="1:13">
      <c r="A2035" s="40" t="s">
        <v>2060</v>
      </c>
      <c r="B2035" s="39">
        <v>44038</v>
      </c>
      <c r="C2035" s="40" t="s">
        <v>12</v>
      </c>
      <c r="D2035" s="40" t="s">
        <v>24</v>
      </c>
      <c r="E2035" s="40" t="s">
        <v>14</v>
      </c>
      <c r="F2035" s="40" t="s">
        <v>14</v>
      </c>
      <c r="G2035" s="40">
        <v>27</v>
      </c>
      <c r="H2035" s="41">
        <v>84.709990859223396</v>
      </c>
      <c r="I2035" s="37">
        <f>HOUR(DAta!$H2035)*60+MINUTE(DAta!$H2035)</f>
        <v>1022</v>
      </c>
      <c r="J2035" s="40">
        <v>1</v>
      </c>
      <c r="K2035" s="40">
        <v>6</v>
      </c>
      <c r="L2035" s="39">
        <v>44038</v>
      </c>
      <c r="M2035" s="40">
        <v>5</v>
      </c>
    </row>
    <row r="2036" spans="1:13">
      <c r="A2036" s="37" t="s">
        <v>2061</v>
      </c>
      <c r="B2036" s="36">
        <v>44039</v>
      </c>
      <c r="C2036" s="37" t="s">
        <v>48</v>
      </c>
      <c r="D2036" s="37" t="s">
        <v>17</v>
      </c>
      <c r="E2036" s="37" t="s">
        <v>14</v>
      </c>
      <c r="F2036" s="37" t="s">
        <v>14</v>
      </c>
      <c r="G2036" s="37">
        <v>99</v>
      </c>
      <c r="H2036" s="38">
        <v>84.751657525889996</v>
      </c>
      <c r="I2036" s="37">
        <f>HOUR(DAta!$H2036)*60+MINUTE(DAta!$H2036)</f>
        <v>1082</v>
      </c>
      <c r="J2036" s="37">
        <v>3</v>
      </c>
      <c r="K2036" s="37">
        <v>6</v>
      </c>
      <c r="L2036" s="36">
        <v>44039</v>
      </c>
      <c r="M2036" s="37">
        <v>5</v>
      </c>
    </row>
    <row r="2037" spans="1:13">
      <c r="A2037" s="40" t="s">
        <v>2062</v>
      </c>
      <c r="B2037" s="39">
        <v>44040</v>
      </c>
      <c r="C2037" s="40" t="s">
        <v>20</v>
      </c>
      <c r="D2037" s="40" t="s">
        <v>24</v>
      </c>
      <c r="E2037" s="40" t="s">
        <v>14</v>
      </c>
      <c r="F2037" s="40" t="s">
        <v>14</v>
      </c>
      <c r="G2037" s="40">
        <v>33</v>
      </c>
      <c r="H2037" s="41">
        <v>84.793324192556696</v>
      </c>
      <c r="I2037" s="37">
        <f>HOUR(DAta!$H2037)*60+MINUTE(DAta!$H2037)</f>
        <v>1142</v>
      </c>
      <c r="J2037" s="40">
        <v>3</v>
      </c>
      <c r="K2037" s="40">
        <v>6</v>
      </c>
      <c r="L2037" s="39">
        <v>44040</v>
      </c>
      <c r="M2037" s="40">
        <v>5</v>
      </c>
    </row>
    <row r="2038" spans="1:13">
      <c r="A2038" s="37" t="s">
        <v>2063</v>
      </c>
      <c r="B2038" s="36">
        <v>44041</v>
      </c>
      <c r="C2038" s="37" t="s">
        <v>22</v>
      </c>
      <c r="D2038" s="37" t="s">
        <v>33</v>
      </c>
      <c r="E2038" s="37" t="s">
        <v>14</v>
      </c>
      <c r="F2038" s="37" t="s">
        <v>14</v>
      </c>
      <c r="G2038" s="37">
        <v>106</v>
      </c>
      <c r="H2038" s="38">
        <v>84.834990859223396</v>
      </c>
      <c r="I2038" s="37">
        <f>HOUR(DAta!$H2038)*60+MINUTE(DAta!$H2038)</f>
        <v>1202</v>
      </c>
      <c r="J2038" s="37">
        <v>5</v>
      </c>
      <c r="K2038" s="37">
        <v>6</v>
      </c>
      <c r="L2038" s="36">
        <v>44041</v>
      </c>
      <c r="M2038" s="37">
        <v>5</v>
      </c>
    </row>
    <row r="2039" spans="1:13">
      <c r="A2039" s="40" t="s">
        <v>2064</v>
      </c>
      <c r="B2039" s="39">
        <v>44042</v>
      </c>
      <c r="C2039" s="40" t="s">
        <v>32</v>
      </c>
      <c r="D2039" s="40" t="s">
        <v>30</v>
      </c>
      <c r="E2039" s="40" t="s">
        <v>18</v>
      </c>
      <c r="F2039" s="40" t="s">
        <v>18</v>
      </c>
      <c r="G2039" s="40" t="s">
        <v>26</v>
      </c>
      <c r="H2039" s="41">
        <v>84.876657525889996</v>
      </c>
      <c r="I2039" s="37">
        <f>HOUR(DAta!$H2039)*60+MINUTE(DAta!$H2039)</f>
        <v>1262</v>
      </c>
      <c r="J2039" s="40" t="s">
        <v>26</v>
      </c>
      <c r="K2039" s="40">
        <v>6</v>
      </c>
      <c r="L2039" s="39">
        <v>44042</v>
      </c>
      <c r="M2039" s="40">
        <v>5</v>
      </c>
    </row>
    <row r="2040" spans="1:13">
      <c r="A2040" s="37" t="s">
        <v>2065</v>
      </c>
      <c r="B2040" s="36">
        <v>44043</v>
      </c>
      <c r="C2040" s="37" t="s">
        <v>48</v>
      </c>
      <c r="D2040" s="37" t="s">
        <v>24</v>
      </c>
      <c r="E2040" s="37" t="s">
        <v>14</v>
      </c>
      <c r="F2040" s="37" t="s">
        <v>14</v>
      </c>
      <c r="G2040" s="37">
        <v>121</v>
      </c>
      <c r="H2040" s="38">
        <v>84.918324192556696</v>
      </c>
      <c r="I2040" s="37">
        <f>HOUR(DAta!$H2040)*60+MINUTE(DAta!$H2040)</f>
        <v>1322</v>
      </c>
      <c r="J2040" s="37">
        <v>4</v>
      </c>
      <c r="K2040" s="37">
        <v>6</v>
      </c>
      <c r="L2040" s="36">
        <v>44043</v>
      </c>
      <c r="M2040" s="37">
        <v>5</v>
      </c>
    </row>
    <row r="2041" spans="1:13">
      <c r="A2041" s="40" t="s">
        <v>2066</v>
      </c>
      <c r="B2041" s="39">
        <v>44044</v>
      </c>
      <c r="C2041" s="40" t="s">
        <v>32</v>
      </c>
      <c r="D2041" s="40" t="s">
        <v>17</v>
      </c>
      <c r="E2041" s="40" t="s">
        <v>14</v>
      </c>
      <c r="F2041" s="40" t="s">
        <v>14</v>
      </c>
      <c r="G2041" s="40">
        <v>36</v>
      </c>
      <c r="H2041" s="41">
        <v>84.959990859223396</v>
      </c>
      <c r="I2041" s="37">
        <f>HOUR(DAta!$H2041)*60+MINUTE(DAta!$H2041)</f>
        <v>1382</v>
      </c>
      <c r="J2041" s="40">
        <v>5</v>
      </c>
      <c r="K2041" s="40">
        <v>6</v>
      </c>
      <c r="L2041" s="39">
        <v>44044</v>
      </c>
      <c r="M2041" s="40">
        <v>5</v>
      </c>
    </row>
    <row r="2042" spans="1:13">
      <c r="A2042" s="37" t="s">
        <v>2067</v>
      </c>
      <c r="B2042" s="36">
        <v>44045</v>
      </c>
      <c r="C2042" s="37" t="s">
        <v>12</v>
      </c>
      <c r="D2042" s="37" t="s">
        <v>24</v>
      </c>
      <c r="E2042" s="37" t="s">
        <v>14</v>
      </c>
      <c r="F2042" s="37" t="s">
        <v>14</v>
      </c>
      <c r="G2042" s="37">
        <v>54</v>
      </c>
      <c r="H2042" s="38">
        <v>85.001657525889996</v>
      </c>
      <c r="I2042" s="37">
        <f>HOUR(DAta!$H2042)*60+MINUTE(DAta!$H2042)</f>
        <v>2</v>
      </c>
      <c r="J2042" s="37">
        <v>3</v>
      </c>
      <c r="K2042" s="37">
        <v>6</v>
      </c>
      <c r="L2042" s="36">
        <v>44045</v>
      </c>
      <c r="M2042" s="37">
        <v>5</v>
      </c>
    </row>
    <row r="2043" spans="1:13">
      <c r="A2043" s="40" t="s">
        <v>2068</v>
      </c>
      <c r="B2043" s="39">
        <v>44046</v>
      </c>
      <c r="C2043" s="40" t="s">
        <v>22</v>
      </c>
      <c r="D2043" s="40" t="s">
        <v>30</v>
      </c>
      <c r="E2043" s="40" t="s">
        <v>14</v>
      </c>
      <c r="F2043" s="40" t="s">
        <v>14</v>
      </c>
      <c r="G2043" s="40">
        <v>55</v>
      </c>
      <c r="H2043" s="41">
        <v>85.043324192556696</v>
      </c>
      <c r="I2043" s="37">
        <f>HOUR(DAta!$H2043)*60+MINUTE(DAta!$H2043)</f>
        <v>62</v>
      </c>
      <c r="J2043" s="40">
        <v>3</v>
      </c>
      <c r="K2043" s="40">
        <v>6</v>
      </c>
      <c r="L2043" s="39">
        <v>44046</v>
      </c>
      <c r="M2043" s="40">
        <v>5</v>
      </c>
    </row>
    <row r="2044" spans="1:13">
      <c r="A2044" s="37" t="s">
        <v>2069</v>
      </c>
      <c r="B2044" s="36">
        <v>44047</v>
      </c>
      <c r="C2044" s="37" t="s">
        <v>48</v>
      </c>
      <c r="D2044" s="37" t="s">
        <v>33</v>
      </c>
      <c r="E2044" s="37" t="s">
        <v>18</v>
      </c>
      <c r="F2044" s="37" t="s">
        <v>18</v>
      </c>
      <c r="G2044" s="37" t="s">
        <v>26</v>
      </c>
      <c r="H2044" s="38">
        <v>85.084990859223396</v>
      </c>
      <c r="I2044" s="37">
        <f>HOUR(DAta!$H2044)*60+MINUTE(DAta!$H2044)</f>
        <v>122</v>
      </c>
      <c r="J2044" s="37" t="s">
        <v>26</v>
      </c>
      <c r="K2044" s="37">
        <v>6</v>
      </c>
      <c r="L2044" s="36">
        <v>44047</v>
      </c>
      <c r="M2044" s="37">
        <v>5</v>
      </c>
    </row>
    <row r="2045" spans="1:13">
      <c r="A2045" s="40" t="s">
        <v>2070</v>
      </c>
      <c r="B2045" s="39">
        <v>44048</v>
      </c>
      <c r="C2045" s="40" t="s">
        <v>35</v>
      </c>
      <c r="D2045" s="40" t="s">
        <v>33</v>
      </c>
      <c r="E2045" s="40" t="s">
        <v>14</v>
      </c>
      <c r="F2045" s="40" t="s">
        <v>14</v>
      </c>
      <c r="G2045" s="40">
        <v>61</v>
      </c>
      <c r="H2045" s="41">
        <v>85.126657525889996</v>
      </c>
      <c r="I2045" s="37">
        <f>HOUR(DAta!$H2045)*60+MINUTE(DAta!$H2045)</f>
        <v>182</v>
      </c>
      <c r="J2045" s="40">
        <v>3</v>
      </c>
      <c r="K2045" s="40">
        <v>6</v>
      </c>
      <c r="L2045" s="39">
        <v>44048</v>
      </c>
      <c r="M2045" s="40">
        <v>5</v>
      </c>
    </row>
    <row r="2046" spans="1:13">
      <c r="A2046" s="37" t="s">
        <v>2071</v>
      </c>
      <c r="B2046" s="36">
        <v>44049</v>
      </c>
      <c r="C2046" s="37" t="s">
        <v>32</v>
      </c>
      <c r="D2046" s="37" t="s">
        <v>30</v>
      </c>
      <c r="E2046" s="37" t="s">
        <v>14</v>
      </c>
      <c r="F2046" s="37" t="s">
        <v>18</v>
      </c>
      <c r="G2046" s="37">
        <v>25</v>
      </c>
      <c r="H2046" s="38">
        <v>85.168324192556696</v>
      </c>
      <c r="I2046" s="37">
        <f>HOUR(DAta!$H2046)*60+MINUTE(DAta!$H2046)</f>
        <v>242</v>
      </c>
      <c r="J2046" s="37">
        <v>2</v>
      </c>
      <c r="K2046" s="37">
        <v>6</v>
      </c>
      <c r="L2046" s="36">
        <v>44049</v>
      </c>
      <c r="M2046" s="37">
        <v>5</v>
      </c>
    </row>
    <row r="2047" spans="1:13">
      <c r="A2047" s="40" t="s">
        <v>2072</v>
      </c>
      <c r="B2047" s="39">
        <v>44050</v>
      </c>
      <c r="C2047" s="40" t="s">
        <v>39</v>
      </c>
      <c r="D2047" s="40" t="s">
        <v>24</v>
      </c>
      <c r="E2047" s="40" t="s">
        <v>18</v>
      </c>
      <c r="F2047" s="40" t="s">
        <v>18</v>
      </c>
      <c r="G2047" s="40" t="s">
        <v>26</v>
      </c>
      <c r="H2047" s="41">
        <v>85.209990859223396</v>
      </c>
      <c r="I2047" s="37">
        <f>HOUR(DAta!$H2047)*60+MINUTE(DAta!$H2047)</f>
        <v>302</v>
      </c>
      <c r="J2047" s="40" t="s">
        <v>26</v>
      </c>
      <c r="K2047" s="40">
        <v>6</v>
      </c>
      <c r="L2047" s="39">
        <v>44050</v>
      </c>
      <c r="M2047" s="40">
        <v>5</v>
      </c>
    </row>
    <row r="2048" spans="1:13">
      <c r="A2048" s="37" t="s">
        <v>2073</v>
      </c>
      <c r="B2048" s="36">
        <v>44051</v>
      </c>
      <c r="C2048" s="37" t="s">
        <v>39</v>
      </c>
      <c r="D2048" s="37" t="s">
        <v>30</v>
      </c>
      <c r="E2048" s="37" t="s">
        <v>14</v>
      </c>
      <c r="F2048" s="37" t="s">
        <v>14</v>
      </c>
      <c r="G2048" s="37">
        <v>84</v>
      </c>
      <c r="H2048" s="38">
        <v>85.251657525889996</v>
      </c>
      <c r="I2048" s="37">
        <f>HOUR(DAta!$H2048)*60+MINUTE(DAta!$H2048)</f>
        <v>362</v>
      </c>
      <c r="J2048" s="37">
        <v>4</v>
      </c>
      <c r="K2048" s="37">
        <v>6</v>
      </c>
      <c r="L2048" s="36">
        <v>44051</v>
      </c>
      <c r="M2048" s="37">
        <v>5</v>
      </c>
    </row>
    <row r="2049" spans="1:13">
      <c r="A2049" s="40" t="s">
        <v>2074</v>
      </c>
      <c r="B2049" s="39">
        <v>44052</v>
      </c>
      <c r="C2049" s="40" t="s">
        <v>16</v>
      </c>
      <c r="D2049" s="40" t="s">
        <v>24</v>
      </c>
      <c r="E2049" s="40" t="s">
        <v>14</v>
      </c>
      <c r="F2049" s="40" t="s">
        <v>14</v>
      </c>
      <c r="G2049" s="40">
        <v>36</v>
      </c>
      <c r="H2049" s="41">
        <v>85.293324192556696</v>
      </c>
      <c r="I2049" s="37">
        <f>HOUR(DAta!$H2049)*60+MINUTE(DAta!$H2049)</f>
        <v>422</v>
      </c>
      <c r="J2049" s="40">
        <v>4</v>
      </c>
      <c r="K2049" s="40">
        <v>6</v>
      </c>
      <c r="L2049" s="39">
        <v>44052</v>
      </c>
      <c r="M2049" s="40">
        <v>5</v>
      </c>
    </row>
    <row r="2050" spans="1:13">
      <c r="A2050" s="37" t="s">
        <v>2075</v>
      </c>
      <c r="B2050" s="36">
        <v>44053</v>
      </c>
      <c r="C2050" s="37" t="s">
        <v>20</v>
      </c>
      <c r="D2050" s="37" t="s">
        <v>33</v>
      </c>
      <c r="E2050" s="37" t="s">
        <v>14</v>
      </c>
      <c r="F2050" s="37" t="s">
        <v>14</v>
      </c>
      <c r="G2050" s="37">
        <v>123</v>
      </c>
      <c r="H2050" s="38">
        <v>85.334990859223396</v>
      </c>
      <c r="I2050" s="37">
        <f>HOUR(DAta!$H2050)*60+MINUTE(DAta!$H2050)</f>
        <v>482</v>
      </c>
      <c r="J2050" s="37">
        <v>3</v>
      </c>
      <c r="K2050" s="37">
        <v>6</v>
      </c>
      <c r="L2050" s="36">
        <v>44053</v>
      </c>
      <c r="M2050" s="37">
        <v>5</v>
      </c>
    </row>
    <row r="2051" spans="1:13">
      <c r="A2051" s="40" t="s">
        <v>2076</v>
      </c>
      <c r="B2051" s="39">
        <v>44054</v>
      </c>
      <c r="C2051" s="40" t="s">
        <v>35</v>
      </c>
      <c r="D2051" s="40" t="s">
        <v>24</v>
      </c>
      <c r="E2051" s="40" t="s">
        <v>14</v>
      </c>
      <c r="F2051" s="40" t="s">
        <v>14</v>
      </c>
      <c r="G2051" s="40">
        <v>50</v>
      </c>
      <c r="H2051" s="41">
        <v>85.376657525889996</v>
      </c>
      <c r="I2051" s="37">
        <f>HOUR(DAta!$H2051)*60+MINUTE(DAta!$H2051)</f>
        <v>542</v>
      </c>
      <c r="J2051" s="40">
        <v>1</v>
      </c>
      <c r="K2051" s="40">
        <v>6</v>
      </c>
      <c r="L2051" s="39">
        <v>44054</v>
      </c>
      <c r="M2051" s="40">
        <v>5</v>
      </c>
    </row>
    <row r="2052" spans="1:13">
      <c r="A2052" s="37" t="s">
        <v>2077</v>
      </c>
      <c r="B2052" s="36">
        <v>44055</v>
      </c>
      <c r="C2052" s="37" t="s">
        <v>48</v>
      </c>
      <c r="D2052" s="37" t="s">
        <v>30</v>
      </c>
      <c r="E2052" s="37" t="s">
        <v>18</v>
      </c>
      <c r="F2052" s="37" t="s">
        <v>18</v>
      </c>
      <c r="G2052" s="37" t="s">
        <v>26</v>
      </c>
      <c r="H2052" s="38">
        <v>85.418324192556696</v>
      </c>
      <c r="I2052" s="37">
        <f>HOUR(DAta!$H2052)*60+MINUTE(DAta!$H2052)</f>
        <v>602</v>
      </c>
      <c r="J2052" s="37" t="s">
        <v>26</v>
      </c>
      <c r="K2052" s="37">
        <v>6</v>
      </c>
      <c r="L2052" s="36">
        <v>44055</v>
      </c>
      <c r="M2052" s="37">
        <v>5</v>
      </c>
    </row>
    <row r="2053" spans="1:13">
      <c r="A2053" s="40" t="s">
        <v>2078</v>
      </c>
      <c r="B2053" s="39">
        <v>44056</v>
      </c>
      <c r="C2053" s="40" t="s">
        <v>32</v>
      </c>
      <c r="D2053" s="40" t="s">
        <v>13</v>
      </c>
      <c r="E2053" s="40" t="s">
        <v>14</v>
      </c>
      <c r="F2053" s="40" t="s">
        <v>14</v>
      </c>
      <c r="G2053" s="40">
        <v>69</v>
      </c>
      <c r="H2053" s="41">
        <v>85.459990859223396</v>
      </c>
      <c r="I2053" s="37">
        <f>HOUR(DAta!$H2053)*60+MINUTE(DAta!$H2053)</f>
        <v>662</v>
      </c>
      <c r="J2053" s="40">
        <v>4</v>
      </c>
      <c r="K2053" s="40">
        <v>6</v>
      </c>
      <c r="L2053" s="39">
        <v>44056</v>
      </c>
      <c r="M2053" s="40">
        <v>5</v>
      </c>
    </row>
    <row r="2054" spans="1:13">
      <c r="A2054" s="37" t="s">
        <v>2079</v>
      </c>
      <c r="B2054" s="36">
        <v>44057</v>
      </c>
      <c r="C2054" s="37" t="s">
        <v>32</v>
      </c>
      <c r="D2054" s="37" t="s">
        <v>33</v>
      </c>
      <c r="E2054" s="37" t="s">
        <v>14</v>
      </c>
      <c r="F2054" s="37" t="s">
        <v>14</v>
      </c>
      <c r="G2054" s="37">
        <v>62</v>
      </c>
      <c r="H2054" s="38">
        <v>85.501657525889996</v>
      </c>
      <c r="I2054" s="37">
        <f>HOUR(DAta!$H2054)*60+MINUTE(DAta!$H2054)</f>
        <v>722</v>
      </c>
      <c r="J2054" s="37">
        <v>3</v>
      </c>
      <c r="K2054" s="37">
        <v>6</v>
      </c>
      <c r="L2054" s="36">
        <v>44057</v>
      </c>
      <c r="M2054" s="37">
        <v>5</v>
      </c>
    </row>
    <row r="2055" spans="1:13">
      <c r="A2055" s="40" t="s">
        <v>2080</v>
      </c>
      <c r="B2055" s="39">
        <v>44058</v>
      </c>
      <c r="C2055" s="40" t="s">
        <v>20</v>
      </c>
      <c r="D2055" s="40" t="s">
        <v>33</v>
      </c>
      <c r="E2055" s="40" t="s">
        <v>14</v>
      </c>
      <c r="F2055" s="40" t="s">
        <v>14</v>
      </c>
      <c r="G2055" s="40">
        <v>39</v>
      </c>
      <c r="H2055" s="41">
        <v>85.543324192556696</v>
      </c>
      <c r="I2055" s="37">
        <f>HOUR(DAta!$H2055)*60+MINUTE(DAta!$H2055)</f>
        <v>782</v>
      </c>
      <c r="J2055" s="40">
        <v>3</v>
      </c>
      <c r="K2055" s="40">
        <v>6</v>
      </c>
      <c r="L2055" s="39">
        <v>44058</v>
      </c>
      <c r="M2055" s="40">
        <v>5</v>
      </c>
    </row>
    <row r="2056" spans="1:13">
      <c r="A2056" s="37" t="s">
        <v>2081</v>
      </c>
      <c r="B2056" s="36">
        <v>44059</v>
      </c>
      <c r="C2056" s="37" t="s">
        <v>39</v>
      </c>
      <c r="D2056" s="37" t="s">
        <v>24</v>
      </c>
      <c r="E2056" s="37" t="s">
        <v>14</v>
      </c>
      <c r="F2056" s="37" t="s">
        <v>14</v>
      </c>
      <c r="G2056" s="37">
        <v>61</v>
      </c>
      <c r="H2056" s="38">
        <v>85.584990859223396</v>
      </c>
      <c r="I2056" s="37">
        <f>HOUR(DAta!$H2056)*60+MINUTE(DAta!$H2056)</f>
        <v>842</v>
      </c>
      <c r="J2056" s="37">
        <v>5</v>
      </c>
      <c r="K2056" s="37">
        <v>6</v>
      </c>
      <c r="L2056" s="36">
        <v>44059</v>
      </c>
      <c r="M2056" s="37">
        <v>5</v>
      </c>
    </row>
    <row r="2057" spans="1:13">
      <c r="A2057" s="40" t="s">
        <v>2082</v>
      </c>
      <c r="B2057" s="39">
        <v>44060</v>
      </c>
      <c r="C2057" s="40" t="s">
        <v>39</v>
      </c>
      <c r="D2057" s="40" t="s">
        <v>30</v>
      </c>
      <c r="E2057" s="40" t="s">
        <v>14</v>
      </c>
      <c r="F2057" s="40" t="s">
        <v>14</v>
      </c>
      <c r="G2057" s="40">
        <v>45</v>
      </c>
      <c r="H2057" s="41">
        <v>85.626657525889996</v>
      </c>
      <c r="I2057" s="37">
        <f>HOUR(DAta!$H2057)*60+MINUTE(DAta!$H2057)</f>
        <v>902</v>
      </c>
      <c r="J2057" s="40">
        <v>3</v>
      </c>
      <c r="K2057" s="40">
        <v>6</v>
      </c>
      <c r="L2057" s="39">
        <v>44060</v>
      </c>
      <c r="M2057" s="40">
        <v>5</v>
      </c>
    </row>
    <row r="2058" spans="1:13">
      <c r="A2058" s="37" t="s">
        <v>2083</v>
      </c>
      <c r="B2058" s="36">
        <v>44061</v>
      </c>
      <c r="C2058" s="37" t="s">
        <v>35</v>
      </c>
      <c r="D2058" s="37" t="s">
        <v>17</v>
      </c>
      <c r="E2058" s="37" t="s">
        <v>14</v>
      </c>
      <c r="F2058" s="37" t="s">
        <v>14</v>
      </c>
      <c r="G2058" s="37">
        <v>109</v>
      </c>
      <c r="H2058" s="38">
        <v>85.668324192556696</v>
      </c>
      <c r="I2058" s="37">
        <f>HOUR(DAta!$H2058)*60+MINUTE(DAta!$H2058)</f>
        <v>962</v>
      </c>
      <c r="J2058" s="37">
        <v>4</v>
      </c>
      <c r="K2058" s="37">
        <v>6</v>
      </c>
      <c r="L2058" s="36">
        <v>44061</v>
      </c>
      <c r="M2058" s="37">
        <v>5</v>
      </c>
    </row>
    <row r="2059" spans="1:13">
      <c r="A2059" s="40" t="s">
        <v>2084</v>
      </c>
      <c r="B2059" s="39">
        <v>44062</v>
      </c>
      <c r="C2059" s="40" t="s">
        <v>22</v>
      </c>
      <c r="D2059" s="40" t="s">
        <v>30</v>
      </c>
      <c r="E2059" s="40" t="s">
        <v>18</v>
      </c>
      <c r="F2059" s="40" t="s">
        <v>18</v>
      </c>
      <c r="G2059" s="40" t="s">
        <v>26</v>
      </c>
      <c r="H2059" s="41">
        <v>85.709990859223396</v>
      </c>
      <c r="I2059" s="37">
        <f>HOUR(DAta!$H2059)*60+MINUTE(DAta!$H2059)</f>
        <v>1022</v>
      </c>
      <c r="J2059" s="40" t="s">
        <v>26</v>
      </c>
      <c r="K2059" s="40">
        <v>6</v>
      </c>
      <c r="L2059" s="39">
        <v>44062</v>
      </c>
      <c r="M2059" s="40">
        <v>5</v>
      </c>
    </row>
    <row r="2060" spans="1:13">
      <c r="A2060" s="37" t="s">
        <v>2085</v>
      </c>
      <c r="B2060" s="36">
        <v>44063</v>
      </c>
      <c r="C2060" s="37" t="s">
        <v>39</v>
      </c>
      <c r="D2060" s="37" t="s">
        <v>33</v>
      </c>
      <c r="E2060" s="37" t="s">
        <v>14</v>
      </c>
      <c r="F2060" s="37" t="s">
        <v>14</v>
      </c>
      <c r="G2060" s="37">
        <v>41</v>
      </c>
      <c r="H2060" s="38">
        <v>85.751657525889996</v>
      </c>
      <c r="I2060" s="37">
        <f>HOUR(DAta!$H2060)*60+MINUTE(DAta!$H2060)</f>
        <v>1082</v>
      </c>
      <c r="J2060" s="37">
        <v>5</v>
      </c>
      <c r="K2060" s="37">
        <v>6</v>
      </c>
      <c r="L2060" s="36">
        <v>44063</v>
      </c>
      <c r="M2060" s="37">
        <v>5</v>
      </c>
    </row>
    <row r="2061" spans="1:13">
      <c r="A2061" s="40" t="s">
        <v>2086</v>
      </c>
      <c r="B2061" s="39">
        <v>44064</v>
      </c>
      <c r="C2061" s="40" t="s">
        <v>22</v>
      </c>
      <c r="D2061" s="40" t="s">
        <v>33</v>
      </c>
      <c r="E2061" s="40" t="s">
        <v>14</v>
      </c>
      <c r="F2061" s="40" t="s">
        <v>14</v>
      </c>
      <c r="G2061" s="40">
        <v>10</v>
      </c>
      <c r="H2061" s="41">
        <v>85.793324192556696</v>
      </c>
      <c r="I2061" s="37">
        <f>HOUR(DAta!$H2061)*60+MINUTE(DAta!$H2061)</f>
        <v>1142</v>
      </c>
      <c r="J2061" s="40">
        <v>3</v>
      </c>
      <c r="K2061" s="40">
        <v>6</v>
      </c>
      <c r="L2061" s="39">
        <v>44064</v>
      </c>
      <c r="M2061" s="40">
        <v>5</v>
      </c>
    </row>
    <row r="2062" spans="1:13">
      <c r="A2062" s="37" t="s">
        <v>2087</v>
      </c>
      <c r="B2062" s="36">
        <v>44065</v>
      </c>
      <c r="C2062" s="37" t="s">
        <v>20</v>
      </c>
      <c r="D2062" s="37" t="s">
        <v>13</v>
      </c>
      <c r="E2062" s="37" t="s">
        <v>14</v>
      </c>
      <c r="F2062" s="37" t="s">
        <v>14</v>
      </c>
      <c r="G2062" s="37">
        <v>23</v>
      </c>
      <c r="H2062" s="38">
        <v>85.834990859223396</v>
      </c>
      <c r="I2062" s="37">
        <f>HOUR(DAta!$H2062)*60+MINUTE(DAta!$H2062)</f>
        <v>1202</v>
      </c>
      <c r="J2062" s="37">
        <v>1</v>
      </c>
      <c r="K2062" s="37">
        <v>6</v>
      </c>
      <c r="L2062" s="36">
        <v>44065</v>
      </c>
      <c r="M2062" s="37">
        <v>5</v>
      </c>
    </row>
    <row r="2063" spans="1:13">
      <c r="A2063" s="40" t="s">
        <v>2088</v>
      </c>
      <c r="B2063" s="39">
        <v>44066</v>
      </c>
      <c r="C2063" s="40" t="s">
        <v>39</v>
      </c>
      <c r="D2063" s="40" t="s">
        <v>30</v>
      </c>
      <c r="E2063" s="40" t="s">
        <v>14</v>
      </c>
      <c r="F2063" s="40" t="s">
        <v>14</v>
      </c>
      <c r="G2063" s="40">
        <v>22</v>
      </c>
      <c r="H2063" s="41">
        <v>85.876657525889996</v>
      </c>
      <c r="I2063" s="37">
        <f>HOUR(DAta!$H2063)*60+MINUTE(DAta!$H2063)</f>
        <v>1262</v>
      </c>
      <c r="J2063" s="40">
        <v>4</v>
      </c>
      <c r="K2063" s="40">
        <v>6</v>
      </c>
      <c r="L2063" s="39">
        <v>44066</v>
      </c>
      <c r="M2063" s="40">
        <v>5</v>
      </c>
    </row>
    <row r="2064" spans="1:13">
      <c r="A2064" s="37" t="s">
        <v>2089</v>
      </c>
      <c r="B2064" s="36">
        <v>44067</v>
      </c>
      <c r="C2064" s="37" t="s">
        <v>12</v>
      </c>
      <c r="D2064" s="37" t="s">
        <v>13</v>
      </c>
      <c r="E2064" s="37" t="s">
        <v>14</v>
      </c>
      <c r="F2064" s="37" t="s">
        <v>18</v>
      </c>
      <c r="G2064" s="37">
        <v>75</v>
      </c>
      <c r="H2064" s="38">
        <v>85.918324192556696</v>
      </c>
      <c r="I2064" s="37">
        <f>HOUR(DAta!$H2064)*60+MINUTE(DAta!$H2064)</f>
        <v>1322</v>
      </c>
      <c r="J2064" s="37">
        <v>5</v>
      </c>
      <c r="K2064" s="37">
        <v>6</v>
      </c>
      <c r="L2064" s="36">
        <v>44067</v>
      </c>
      <c r="M2064" s="37">
        <v>5</v>
      </c>
    </row>
    <row r="2065" spans="1:13">
      <c r="A2065" s="40" t="s">
        <v>2090</v>
      </c>
      <c r="B2065" s="39">
        <v>44068</v>
      </c>
      <c r="C2065" s="40" t="s">
        <v>48</v>
      </c>
      <c r="D2065" s="40" t="s">
        <v>24</v>
      </c>
      <c r="E2065" s="40" t="s">
        <v>14</v>
      </c>
      <c r="F2065" s="40" t="s">
        <v>14</v>
      </c>
      <c r="G2065" s="40">
        <v>93</v>
      </c>
      <c r="H2065" s="41">
        <v>85.959990859223396</v>
      </c>
      <c r="I2065" s="37">
        <f>HOUR(DAta!$H2065)*60+MINUTE(DAta!$H2065)</f>
        <v>1382</v>
      </c>
      <c r="J2065" s="40">
        <v>3</v>
      </c>
      <c r="K2065" s="40">
        <v>6</v>
      </c>
      <c r="L2065" s="39">
        <v>44068</v>
      </c>
      <c r="M2065" s="40">
        <v>5</v>
      </c>
    </row>
    <row r="2066" spans="1:13">
      <c r="A2066" s="37" t="s">
        <v>2091</v>
      </c>
      <c r="B2066" s="36">
        <v>44069</v>
      </c>
      <c r="C2066" s="37" t="s">
        <v>32</v>
      </c>
      <c r="D2066" s="37" t="s">
        <v>33</v>
      </c>
      <c r="E2066" s="37" t="s">
        <v>14</v>
      </c>
      <c r="F2066" s="37" t="s">
        <v>14</v>
      </c>
      <c r="G2066" s="37">
        <v>106</v>
      </c>
      <c r="H2066" s="38">
        <v>86.001657525889996</v>
      </c>
      <c r="I2066" s="37">
        <f>HOUR(DAta!$H2066)*60+MINUTE(DAta!$H2066)</f>
        <v>2</v>
      </c>
      <c r="J2066" s="37">
        <v>4</v>
      </c>
      <c r="K2066" s="37">
        <v>6</v>
      </c>
      <c r="L2066" s="36">
        <v>44069</v>
      </c>
      <c r="M2066" s="37">
        <v>5</v>
      </c>
    </row>
    <row r="2067" spans="1:13">
      <c r="A2067" s="40" t="s">
        <v>2092</v>
      </c>
      <c r="B2067" s="39">
        <v>44070</v>
      </c>
      <c r="C2067" s="40" t="s">
        <v>35</v>
      </c>
      <c r="D2067" s="40" t="s">
        <v>33</v>
      </c>
      <c r="E2067" s="40" t="s">
        <v>14</v>
      </c>
      <c r="F2067" s="40" t="s">
        <v>14</v>
      </c>
      <c r="G2067" s="40">
        <v>117</v>
      </c>
      <c r="H2067" s="41">
        <v>86.043324192556696</v>
      </c>
      <c r="I2067" s="37">
        <f>HOUR(DAta!$H2067)*60+MINUTE(DAta!$H2067)</f>
        <v>62</v>
      </c>
      <c r="J2067" s="40">
        <v>3</v>
      </c>
      <c r="K2067" s="40">
        <v>6</v>
      </c>
      <c r="L2067" s="39">
        <v>44070</v>
      </c>
      <c r="M2067" s="40">
        <v>5</v>
      </c>
    </row>
    <row r="2068" spans="1:13">
      <c r="A2068" s="37" t="s">
        <v>2093</v>
      </c>
      <c r="B2068" s="36">
        <v>44071</v>
      </c>
      <c r="C2068" s="37" t="s">
        <v>32</v>
      </c>
      <c r="D2068" s="37" t="s">
        <v>24</v>
      </c>
      <c r="E2068" s="37" t="s">
        <v>14</v>
      </c>
      <c r="F2068" s="37" t="s">
        <v>18</v>
      </c>
      <c r="G2068" s="37">
        <v>74</v>
      </c>
      <c r="H2068" s="38">
        <v>86.084990859223396</v>
      </c>
      <c r="I2068" s="37">
        <f>HOUR(DAta!$H2068)*60+MINUTE(DAta!$H2068)</f>
        <v>122</v>
      </c>
      <c r="J2068" s="37">
        <v>1</v>
      </c>
      <c r="K2068" s="37">
        <v>6</v>
      </c>
      <c r="L2068" s="36">
        <v>44071</v>
      </c>
      <c r="M2068" s="37">
        <v>5</v>
      </c>
    </row>
    <row r="2069" spans="1:13">
      <c r="A2069" s="40" t="s">
        <v>2094</v>
      </c>
      <c r="B2069" s="39">
        <v>44072</v>
      </c>
      <c r="C2069" s="40" t="s">
        <v>16</v>
      </c>
      <c r="D2069" s="40" t="s">
        <v>17</v>
      </c>
      <c r="E2069" s="40" t="s">
        <v>14</v>
      </c>
      <c r="F2069" s="40" t="s">
        <v>14</v>
      </c>
      <c r="G2069" s="40">
        <v>68</v>
      </c>
      <c r="H2069" s="41">
        <v>86.126657525889996</v>
      </c>
      <c r="I2069" s="37">
        <f>HOUR(DAta!$H2069)*60+MINUTE(DAta!$H2069)</f>
        <v>182</v>
      </c>
      <c r="J2069" s="40">
        <v>3</v>
      </c>
      <c r="K2069" s="40">
        <v>6</v>
      </c>
      <c r="L2069" s="39">
        <v>44072</v>
      </c>
      <c r="M2069" s="40">
        <v>5</v>
      </c>
    </row>
    <row r="2070" spans="1:13">
      <c r="A2070" s="37" t="s">
        <v>2095</v>
      </c>
      <c r="B2070" s="36">
        <v>44073</v>
      </c>
      <c r="C2070" s="37" t="s">
        <v>22</v>
      </c>
      <c r="D2070" s="37" t="s">
        <v>30</v>
      </c>
      <c r="E2070" s="37" t="s">
        <v>14</v>
      </c>
      <c r="F2070" s="37" t="s">
        <v>14</v>
      </c>
      <c r="G2070" s="37">
        <v>107</v>
      </c>
      <c r="H2070" s="38">
        <v>86.168324192556696</v>
      </c>
      <c r="I2070" s="37">
        <f>HOUR(DAta!$H2070)*60+MINUTE(DAta!$H2070)</f>
        <v>242</v>
      </c>
      <c r="J2070" s="37">
        <v>3</v>
      </c>
      <c r="K2070" s="37">
        <v>6</v>
      </c>
      <c r="L2070" s="36">
        <v>44073</v>
      </c>
      <c r="M2070" s="37">
        <v>5</v>
      </c>
    </row>
    <row r="2071" spans="1:13">
      <c r="A2071" s="40" t="s">
        <v>2096</v>
      </c>
      <c r="B2071" s="39">
        <v>44074</v>
      </c>
      <c r="C2071" s="40" t="s">
        <v>12</v>
      </c>
      <c r="D2071" s="40" t="s">
        <v>13</v>
      </c>
      <c r="E2071" s="40" t="s">
        <v>14</v>
      </c>
      <c r="F2071" s="40" t="s">
        <v>14</v>
      </c>
      <c r="G2071" s="40">
        <v>119</v>
      </c>
      <c r="H2071" s="41">
        <v>86.209990859223396</v>
      </c>
      <c r="I2071" s="37">
        <f>HOUR(DAta!$H2071)*60+MINUTE(DAta!$H2071)</f>
        <v>302</v>
      </c>
      <c r="J2071" s="40">
        <v>1</v>
      </c>
      <c r="K2071" s="40">
        <v>6</v>
      </c>
      <c r="L2071" s="39">
        <v>44074</v>
      </c>
      <c r="M2071" s="40">
        <v>5</v>
      </c>
    </row>
    <row r="2072" spans="1:13">
      <c r="A2072" s="37" t="s">
        <v>2097</v>
      </c>
      <c r="B2072" s="36">
        <v>44075</v>
      </c>
      <c r="C2072" s="37" t="s">
        <v>48</v>
      </c>
      <c r="D2072" s="37" t="s">
        <v>24</v>
      </c>
      <c r="E2072" s="37" t="s">
        <v>18</v>
      </c>
      <c r="F2072" s="37" t="s">
        <v>18</v>
      </c>
      <c r="G2072" s="37" t="s">
        <v>26</v>
      </c>
      <c r="H2072" s="38">
        <v>86.251657525889996</v>
      </c>
      <c r="I2072" s="37">
        <f>HOUR(DAta!$H2072)*60+MINUTE(DAta!$H2072)</f>
        <v>362</v>
      </c>
      <c r="J2072" s="37" t="s">
        <v>26</v>
      </c>
      <c r="K2072" s="37">
        <v>6</v>
      </c>
      <c r="L2072" s="36">
        <v>44075</v>
      </c>
      <c r="M2072" s="37">
        <v>5</v>
      </c>
    </row>
    <row r="2073" spans="1:13">
      <c r="A2073" s="40" t="s">
        <v>2098</v>
      </c>
      <c r="B2073" s="39">
        <v>44076</v>
      </c>
      <c r="C2073" s="40" t="s">
        <v>20</v>
      </c>
      <c r="D2073" s="40" t="s">
        <v>33</v>
      </c>
      <c r="E2073" s="40" t="s">
        <v>14</v>
      </c>
      <c r="F2073" s="40" t="s">
        <v>14</v>
      </c>
      <c r="G2073" s="40">
        <v>123</v>
      </c>
      <c r="H2073" s="41">
        <v>86.293324192556696</v>
      </c>
      <c r="I2073" s="37">
        <f>HOUR(DAta!$H2073)*60+MINUTE(DAta!$H2073)</f>
        <v>422</v>
      </c>
      <c r="J2073" s="40">
        <v>2</v>
      </c>
      <c r="K2073" s="40">
        <v>6</v>
      </c>
      <c r="L2073" s="39">
        <v>44076</v>
      </c>
      <c r="M2073" s="40">
        <v>5</v>
      </c>
    </row>
    <row r="2074" spans="1:13">
      <c r="A2074" s="37" t="s">
        <v>2099</v>
      </c>
      <c r="B2074" s="36">
        <v>44077</v>
      </c>
      <c r="C2074" s="37" t="s">
        <v>32</v>
      </c>
      <c r="D2074" s="37" t="s">
        <v>30</v>
      </c>
      <c r="E2074" s="37" t="s">
        <v>14</v>
      </c>
      <c r="F2074" s="37" t="s">
        <v>14</v>
      </c>
      <c r="G2074" s="37">
        <v>103</v>
      </c>
      <c r="H2074" s="38">
        <v>86.334990859223396</v>
      </c>
      <c r="I2074" s="37">
        <f>HOUR(DAta!$H2074)*60+MINUTE(DAta!$H2074)</f>
        <v>482</v>
      </c>
      <c r="J2074" s="37">
        <v>2</v>
      </c>
      <c r="K2074" s="37">
        <v>6</v>
      </c>
      <c r="L2074" s="36">
        <v>44077</v>
      </c>
      <c r="M2074" s="37">
        <v>5</v>
      </c>
    </row>
    <row r="2075" spans="1:13">
      <c r="A2075" s="40" t="s">
        <v>2100</v>
      </c>
      <c r="B2075" s="39">
        <v>44078</v>
      </c>
      <c r="C2075" s="40" t="s">
        <v>39</v>
      </c>
      <c r="D2075" s="40" t="s">
        <v>33</v>
      </c>
      <c r="E2075" s="40" t="s">
        <v>14</v>
      </c>
      <c r="F2075" s="40" t="s">
        <v>14</v>
      </c>
      <c r="G2075" s="40">
        <v>113</v>
      </c>
      <c r="H2075" s="41">
        <v>86.376657525889996</v>
      </c>
      <c r="I2075" s="37">
        <f>HOUR(DAta!$H2075)*60+MINUTE(DAta!$H2075)</f>
        <v>542</v>
      </c>
      <c r="J2075" s="40">
        <v>5</v>
      </c>
      <c r="K2075" s="40">
        <v>6</v>
      </c>
      <c r="L2075" s="39">
        <v>44078</v>
      </c>
      <c r="M2075" s="40">
        <v>5</v>
      </c>
    </row>
    <row r="2076" spans="1:13">
      <c r="A2076" s="37" t="s">
        <v>2101</v>
      </c>
      <c r="B2076" s="36">
        <v>44079</v>
      </c>
      <c r="C2076" s="37" t="s">
        <v>22</v>
      </c>
      <c r="D2076" s="37" t="s">
        <v>17</v>
      </c>
      <c r="E2076" s="37" t="s">
        <v>14</v>
      </c>
      <c r="F2076" s="37" t="s">
        <v>18</v>
      </c>
      <c r="G2076" s="37">
        <v>116</v>
      </c>
      <c r="H2076" s="38">
        <v>86.418324192556696</v>
      </c>
      <c r="I2076" s="37">
        <f>HOUR(DAta!$H2076)*60+MINUTE(DAta!$H2076)</f>
        <v>602</v>
      </c>
      <c r="J2076" s="37">
        <v>4</v>
      </c>
      <c r="K2076" s="37">
        <v>6</v>
      </c>
      <c r="L2076" s="36">
        <v>44079</v>
      </c>
      <c r="M2076" s="37">
        <v>5</v>
      </c>
    </row>
    <row r="2077" spans="1:13">
      <c r="A2077" s="40" t="s">
        <v>2102</v>
      </c>
      <c r="B2077" s="39">
        <v>44080</v>
      </c>
      <c r="C2077" s="40" t="s">
        <v>20</v>
      </c>
      <c r="D2077" s="40" t="s">
        <v>30</v>
      </c>
      <c r="E2077" s="40" t="s">
        <v>14</v>
      </c>
      <c r="F2077" s="40" t="s">
        <v>18</v>
      </c>
      <c r="G2077" s="40">
        <v>39</v>
      </c>
      <c r="H2077" s="41">
        <v>86.459990859223396</v>
      </c>
      <c r="I2077" s="37">
        <f>HOUR(DAta!$H2077)*60+MINUTE(DAta!$H2077)</f>
        <v>662</v>
      </c>
      <c r="J2077" s="40">
        <v>1</v>
      </c>
      <c r="K2077" s="40">
        <v>6</v>
      </c>
      <c r="L2077" s="39">
        <v>44080</v>
      </c>
      <c r="M2077" s="40">
        <v>5</v>
      </c>
    </row>
    <row r="2078" spans="1:13">
      <c r="A2078" s="37" t="s">
        <v>2103</v>
      </c>
      <c r="B2078" s="36">
        <v>44081</v>
      </c>
      <c r="C2078" s="37" t="s">
        <v>16</v>
      </c>
      <c r="D2078" s="37" t="s">
        <v>30</v>
      </c>
      <c r="E2078" s="37" t="s">
        <v>14</v>
      </c>
      <c r="F2078" s="37" t="s">
        <v>14</v>
      </c>
      <c r="G2078" s="37">
        <v>78</v>
      </c>
      <c r="H2078" s="38">
        <v>86.501657525889996</v>
      </c>
      <c r="I2078" s="37">
        <f>HOUR(DAta!$H2078)*60+MINUTE(DAta!$H2078)</f>
        <v>722</v>
      </c>
      <c r="J2078" s="37">
        <v>3</v>
      </c>
      <c r="K2078" s="37">
        <v>6</v>
      </c>
      <c r="L2078" s="36">
        <v>44081</v>
      </c>
      <c r="M2078" s="37">
        <v>5</v>
      </c>
    </row>
    <row r="2079" spans="1:13">
      <c r="A2079" s="40" t="s">
        <v>2104</v>
      </c>
      <c r="B2079" s="39">
        <v>44082</v>
      </c>
      <c r="C2079" s="40" t="s">
        <v>39</v>
      </c>
      <c r="D2079" s="40" t="s">
        <v>17</v>
      </c>
      <c r="E2079" s="40" t="s">
        <v>14</v>
      </c>
      <c r="F2079" s="40" t="s">
        <v>14</v>
      </c>
      <c r="G2079" s="40">
        <v>120</v>
      </c>
      <c r="H2079" s="41">
        <v>86.543324192556696</v>
      </c>
      <c r="I2079" s="37">
        <f>HOUR(DAta!$H2079)*60+MINUTE(DAta!$H2079)</f>
        <v>782</v>
      </c>
      <c r="J2079" s="40">
        <v>3</v>
      </c>
      <c r="K2079" s="40">
        <v>6</v>
      </c>
      <c r="L2079" s="39">
        <v>44082</v>
      </c>
      <c r="M2079" s="40">
        <v>5</v>
      </c>
    </row>
    <row r="2080" spans="1:13">
      <c r="A2080" s="37" t="s">
        <v>2105</v>
      </c>
      <c r="B2080" s="36">
        <v>44083</v>
      </c>
      <c r="C2080" s="37" t="s">
        <v>35</v>
      </c>
      <c r="D2080" s="37" t="s">
        <v>13</v>
      </c>
      <c r="E2080" s="37" t="s">
        <v>14</v>
      </c>
      <c r="F2080" s="37" t="s">
        <v>14</v>
      </c>
      <c r="G2080" s="37">
        <v>118</v>
      </c>
      <c r="H2080" s="38">
        <v>86.584990859223396</v>
      </c>
      <c r="I2080" s="37">
        <f>HOUR(DAta!$H2080)*60+MINUTE(DAta!$H2080)</f>
        <v>842</v>
      </c>
      <c r="J2080" s="37">
        <v>3</v>
      </c>
      <c r="K2080" s="37">
        <v>6</v>
      </c>
      <c r="L2080" s="36">
        <v>44083</v>
      </c>
      <c r="M2080" s="37">
        <v>5</v>
      </c>
    </row>
    <row r="2081" spans="1:13">
      <c r="A2081" s="40" t="s">
        <v>2106</v>
      </c>
      <c r="B2081" s="39">
        <v>44084</v>
      </c>
      <c r="C2081" s="40" t="s">
        <v>48</v>
      </c>
      <c r="D2081" s="40" t="s">
        <v>13</v>
      </c>
      <c r="E2081" s="40" t="s">
        <v>14</v>
      </c>
      <c r="F2081" s="40" t="s">
        <v>14</v>
      </c>
      <c r="G2081" s="40">
        <v>103</v>
      </c>
      <c r="H2081" s="41">
        <v>86.626657525889996</v>
      </c>
      <c r="I2081" s="37">
        <f>HOUR(DAta!$H2081)*60+MINUTE(DAta!$H2081)</f>
        <v>902</v>
      </c>
      <c r="J2081" s="40">
        <v>3</v>
      </c>
      <c r="K2081" s="40">
        <v>6</v>
      </c>
      <c r="L2081" s="39">
        <v>44084</v>
      </c>
      <c r="M2081" s="40">
        <v>5</v>
      </c>
    </row>
    <row r="2082" spans="1:13">
      <c r="A2082" s="37" t="s">
        <v>2107</v>
      </c>
      <c r="B2082" s="36">
        <v>44085</v>
      </c>
      <c r="C2082" s="37" t="s">
        <v>32</v>
      </c>
      <c r="D2082" s="37" t="s">
        <v>30</v>
      </c>
      <c r="E2082" s="37" t="s">
        <v>14</v>
      </c>
      <c r="F2082" s="37" t="s">
        <v>14</v>
      </c>
      <c r="G2082" s="37">
        <v>96</v>
      </c>
      <c r="H2082" s="38">
        <v>86.668324192556696</v>
      </c>
      <c r="I2082" s="37">
        <f>HOUR(DAta!$H2082)*60+MINUTE(DAta!$H2082)</f>
        <v>962</v>
      </c>
      <c r="J2082" s="37">
        <v>4</v>
      </c>
      <c r="K2082" s="37">
        <v>6</v>
      </c>
      <c r="L2082" s="36">
        <v>44085</v>
      </c>
      <c r="M2082" s="37">
        <v>5</v>
      </c>
    </row>
    <row r="2083" spans="1:13">
      <c r="A2083" s="40" t="s">
        <v>2108</v>
      </c>
      <c r="B2083" s="39">
        <v>44086</v>
      </c>
      <c r="C2083" s="40" t="s">
        <v>16</v>
      </c>
      <c r="D2083" s="40" t="s">
        <v>24</v>
      </c>
      <c r="E2083" s="40" t="s">
        <v>14</v>
      </c>
      <c r="F2083" s="40" t="s">
        <v>14</v>
      </c>
      <c r="G2083" s="40">
        <v>105</v>
      </c>
      <c r="H2083" s="41">
        <v>86.709990859223396</v>
      </c>
      <c r="I2083" s="37">
        <f>HOUR(DAta!$H2083)*60+MINUTE(DAta!$H2083)</f>
        <v>1022</v>
      </c>
      <c r="J2083" s="40">
        <v>4</v>
      </c>
      <c r="K2083" s="40">
        <v>6</v>
      </c>
      <c r="L2083" s="39">
        <v>44086</v>
      </c>
      <c r="M2083" s="40">
        <v>5</v>
      </c>
    </row>
    <row r="2084" spans="1:13">
      <c r="A2084" s="37" t="s">
        <v>2109</v>
      </c>
      <c r="B2084" s="36">
        <v>44087</v>
      </c>
      <c r="C2084" s="37" t="s">
        <v>35</v>
      </c>
      <c r="D2084" s="37" t="s">
        <v>24</v>
      </c>
      <c r="E2084" s="37" t="s">
        <v>14</v>
      </c>
      <c r="F2084" s="37" t="s">
        <v>14</v>
      </c>
      <c r="G2084" s="37">
        <v>12</v>
      </c>
      <c r="H2084" s="38">
        <v>86.751657525889996</v>
      </c>
      <c r="I2084" s="37">
        <f>HOUR(DAta!$H2084)*60+MINUTE(DAta!$H2084)</f>
        <v>1082</v>
      </c>
      <c r="J2084" s="37">
        <v>2</v>
      </c>
      <c r="K2084" s="37">
        <v>6</v>
      </c>
      <c r="L2084" s="36">
        <v>44087</v>
      </c>
      <c r="M2084" s="37">
        <v>5</v>
      </c>
    </row>
    <row r="2085" spans="1:13">
      <c r="A2085" s="40" t="s">
        <v>2110</v>
      </c>
      <c r="B2085" s="39">
        <v>44088</v>
      </c>
      <c r="C2085" s="40" t="s">
        <v>39</v>
      </c>
      <c r="D2085" s="40" t="s">
        <v>30</v>
      </c>
      <c r="E2085" s="40" t="s">
        <v>18</v>
      </c>
      <c r="F2085" s="40" t="s">
        <v>18</v>
      </c>
      <c r="G2085" s="40" t="s">
        <v>26</v>
      </c>
      <c r="H2085" s="41">
        <v>86.793324192556696</v>
      </c>
      <c r="I2085" s="37">
        <f>HOUR(DAta!$H2085)*60+MINUTE(DAta!$H2085)</f>
        <v>1142</v>
      </c>
      <c r="J2085" s="40" t="s">
        <v>26</v>
      </c>
      <c r="K2085" s="40">
        <v>6</v>
      </c>
      <c r="L2085" s="39">
        <v>44088</v>
      </c>
      <c r="M2085" s="40">
        <v>5</v>
      </c>
    </row>
    <row r="2086" spans="1:13">
      <c r="A2086" s="37" t="s">
        <v>2111</v>
      </c>
      <c r="B2086" s="36">
        <v>44089</v>
      </c>
      <c r="C2086" s="37" t="s">
        <v>39</v>
      </c>
      <c r="D2086" s="37" t="s">
        <v>17</v>
      </c>
      <c r="E2086" s="37" t="s">
        <v>14</v>
      </c>
      <c r="F2086" s="37" t="s">
        <v>14</v>
      </c>
      <c r="G2086" s="37">
        <v>61</v>
      </c>
      <c r="H2086" s="38">
        <v>86.834990859223396</v>
      </c>
      <c r="I2086" s="37">
        <f>HOUR(DAta!$H2086)*60+MINUTE(DAta!$H2086)</f>
        <v>1202</v>
      </c>
      <c r="J2086" s="37">
        <v>2</v>
      </c>
      <c r="K2086" s="37">
        <v>6</v>
      </c>
      <c r="L2086" s="36">
        <v>44089</v>
      </c>
      <c r="M2086" s="37">
        <v>5</v>
      </c>
    </row>
    <row r="2087" spans="1:13">
      <c r="A2087" s="40" t="s">
        <v>2112</v>
      </c>
      <c r="B2087" s="39">
        <v>44090</v>
      </c>
      <c r="C2087" s="40" t="s">
        <v>39</v>
      </c>
      <c r="D2087" s="40" t="s">
        <v>30</v>
      </c>
      <c r="E2087" s="40" t="s">
        <v>14</v>
      </c>
      <c r="F2087" s="40" t="s">
        <v>14</v>
      </c>
      <c r="G2087" s="40">
        <v>82</v>
      </c>
      <c r="H2087" s="41">
        <v>86.876657525889996</v>
      </c>
      <c r="I2087" s="37">
        <f>HOUR(DAta!$H2087)*60+MINUTE(DAta!$H2087)</f>
        <v>1262</v>
      </c>
      <c r="J2087" s="40">
        <v>1</v>
      </c>
      <c r="K2087" s="40">
        <v>6</v>
      </c>
      <c r="L2087" s="39">
        <v>44090</v>
      </c>
      <c r="M2087" s="40">
        <v>5</v>
      </c>
    </row>
    <row r="2088" spans="1:13">
      <c r="A2088" s="37" t="s">
        <v>2113</v>
      </c>
      <c r="B2088" s="36">
        <v>44091</v>
      </c>
      <c r="C2088" s="37" t="s">
        <v>22</v>
      </c>
      <c r="D2088" s="37" t="s">
        <v>17</v>
      </c>
      <c r="E2088" s="37" t="s">
        <v>14</v>
      </c>
      <c r="F2088" s="37" t="s">
        <v>14</v>
      </c>
      <c r="G2088" s="37">
        <v>51</v>
      </c>
      <c r="H2088" s="38">
        <v>86.918324192556696</v>
      </c>
      <c r="I2088" s="37">
        <f>HOUR(DAta!$H2088)*60+MINUTE(DAta!$H2088)</f>
        <v>1322</v>
      </c>
      <c r="J2088" s="37">
        <v>2</v>
      </c>
      <c r="K2088" s="37">
        <v>6</v>
      </c>
      <c r="L2088" s="36">
        <v>44091</v>
      </c>
      <c r="M2088" s="37">
        <v>5</v>
      </c>
    </row>
    <row r="2089" spans="1:13">
      <c r="A2089" s="40" t="s">
        <v>2114</v>
      </c>
      <c r="B2089" s="39">
        <v>44092</v>
      </c>
      <c r="C2089" s="40" t="s">
        <v>16</v>
      </c>
      <c r="D2089" s="40" t="s">
        <v>30</v>
      </c>
      <c r="E2089" s="40" t="s">
        <v>14</v>
      </c>
      <c r="F2089" s="40" t="s">
        <v>14</v>
      </c>
      <c r="G2089" s="40">
        <v>25</v>
      </c>
      <c r="H2089" s="41">
        <v>86.959990859223396</v>
      </c>
      <c r="I2089" s="37">
        <f>HOUR(DAta!$H2089)*60+MINUTE(DAta!$H2089)</f>
        <v>1382</v>
      </c>
      <c r="J2089" s="40">
        <v>5</v>
      </c>
      <c r="K2089" s="40">
        <v>6</v>
      </c>
      <c r="L2089" s="39">
        <v>44092</v>
      </c>
      <c r="M2089" s="40">
        <v>5</v>
      </c>
    </row>
    <row r="2090" spans="1:13">
      <c r="A2090" s="37" t="s">
        <v>2115</v>
      </c>
      <c r="B2090" s="36">
        <v>44093</v>
      </c>
      <c r="C2090" s="37" t="s">
        <v>32</v>
      </c>
      <c r="D2090" s="37" t="s">
        <v>17</v>
      </c>
      <c r="E2090" s="37" t="s">
        <v>14</v>
      </c>
      <c r="F2090" s="37" t="s">
        <v>14</v>
      </c>
      <c r="G2090" s="37">
        <v>30</v>
      </c>
      <c r="H2090" s="38">
        <v>87.001657525889996</v>
      </c>
      <c r="I2090" s="37">
        <f>HOUR(DAta!$H2090)*60+MINUTE(DAta!$H2090)</f>
        <v>2</v>
      </c>
      <c r="J2090" s="37">
        <v>4</v>
      </c>
      <c r="K2090" s="37">
        <v>6</v>
      </c>
      <c r="L2090" s="36">
        <v>44093</v>
      </c>
      <c r="M2090" s="37">
        <v>5</v>
      </c>
    </row>
    <row r="2091" spans="1:13">
      <c r="A2091" s="40" t="s">
        <v>2116</v>
      </c>
      <c r="B2091" s="39">
        <v>44094</v>
      </c>
      <c r="C2091" s="40" t="s">
        <v>39</v>
      </c>
      <c r="D2091" s="40" t="s">
        <v>17</v>
      </c>
      <c r="E2091" s="40" t="s">
        <v>18</v>
      </c>
      <c r="F2091" s="40" t="s">
        <v>18</v>
      </c>
      <c r="G2091" s="40" t="s">
        <v>26</v>
      </c>
      <c r="H2091" s="41">
        <v>87.043324192556696</v>
      </c>
      <c r="I2091" s="37">
        <f>HOUR(DAta!$H2091)*60+MINUTE(DAta!$H2091)</f>
        <v>62</v>
      </c>
      <c r="J2091" s="40" t="s">
        <v>26</v>
      </c>
      <c r="K2091" s="40">
        <v>6</v>
      </c>
      <c r="L2091" s="39">
        <v>44094</v>
      </c>
      <c r="M2091" s="40">
        <v>5</v>
      </c>
    </row>
    <row r="2092" spans="1:13">
      <c r="A2092" s="37" t="s">
        <v>2117</v>
      </c>
      <c r="B2092" s="36">
        <v>44095</v>
      </c>
      <c r="C2092" s="37" t="s">
        <v>20</v>
      </c>
      <c r="D2092" s="37" t="s">
        <v>13</v>
      </c>
      <c r="E2092" s="37" t="s">
        <v>14</v>
      </c>
      <c r="F2092" s="37" t="s">
        <v>14</v>
      </c>
      <c r="G2092" s="37">
        <v>90</v>
      </c>
      <c r="H2092" s="38">
        <v>87.084990859223396</v>
      </c>
      <c r="I2092" s="37">
        <f>HOUR(DAta!$H2092)*60+MINUTE(DAta!$H2092)</f>
        <v>122</v>
      </c>
      <c r="J2092" s="37">
        <v>3</v>
      </c>
      <c r="K2092" s="37">
        <v>6</v>
      </c>
      <c r="L2092" s="36">
        <v>44095</v>
      </c>
      <c r="M2092" s="37">
        <v>5</v>
      </c>
    </row>
    <row r="2093" spans="1:13">
      <c r="A2093" s="40" t="s">
        <v>2118</v>
      </c>
      <c r="B2093" s="39">
        <v>44096</v>
      </c>
      <c r="C2093" s="40" t="s">
        <v>48</v>
      </c>
      <c r="D2093" s="40" t="s">
        <v>30</v>
      </c>
      <c r="E2093" s="40" t="s">
        <v>18</v>
      </c>
      <c r="F2093" s="40" t="s">
        <v>18</v>
      </c>
      <c r="G2093" s="40" t="s">
        <v>26</v>
      </c>
      <c r="H2093" s="41">
        <v>87.126657525889996</v>
      </c>
      <c r="I2093" s="37">
        <f>HOUR(DAta!$H2093)*60+MINUTE(DAta!$H2093)</f>
        <v>182</v>
      </c>
      <c r="J2093" s="40" t="s">
        <v>26</v>
      </c>
      <c r="K2093" s="40">
        <v>6</v>
      </c>
      <c r="L2093" s="39">
        <v>44096</v>
      </c>
      <c r="M2093" s="40">
        <v>5</v>
      </c>
    </row>
    <row r="2094" spans="1:13">
      <c r="A2094" s="37" t="s">
        <v>2119</v>
      </c>
      <c r="B2094" s="36">
        <v>44097</v>
      </c>
      <c r="C2094" s="37" t="s">
        <v>12</v>
      </c>
      <c r="D2094" s="37" t="s">
        <v>13</v>
      </c>
      <c r="E2094" s="37" t="s">
        <v>14</v>
      </c>
      <c r="F2094" s="37" t="s">
        <v>14</v>
      </c>
      <c r="G2094" s="37">
        <v>12</v>
      </c>
      <c r="H2094" s="38">
        <v>87.168324192556696</v>
      </c>
      <c r="I2094" s="37">
        <f>HOUR(DAta!$H2094)*60+MINUTE(DAta!$H2094)</f>
        <v>242</v>
      </c>
      <c r="J2094" s="37">
        <v>3</v>
      </c>
      <c r="K2094" s="37">
        <v>6</v>
      </c>
      <c r="L2094" s="36">
        <v>44097</v>
      </c>
      <c r="M2094" s="37">
        <v>5</v>
      </c>
    </row>
    <row r="2095" spans="1:13">
      <c r="A2095" s="40" t="s">
        <v>2120</v>
      </c>
      <c r="B2095" s="39">
        <v>44098</v>
      </c>
      <c r="C2095" s="40" t="s">
        <v>32</v>
      </c>
      <c r="D2095" s="40" t="s">
        <v>30</v>
      </c>
      <c r="E2095" s="40" t="s">
        <v>18</v>
      </c>
      <c r="F2095" s="40" t="s">
        <v>18</v>
      </c>
      <c r="G2095" s="40" t="s">
        <v>26</v>
      </c>
      <c r="H2095" s="41">
        <v>87.209990859223396</v>
      </c>
      <c r="I2095" s="37">
        <f>HOUR(DAta!$H2095)*60+MINUTE(DAta!$H2095)</f>
        <v>302</v>
      </c>
      <c r="J2095" s="40" t="s">
        <v>26</v>
      </c>
      <c r="K2095" s="40">
        <v>6</v>
      </c>
      <c r="L2095" s="39">
        <v>44098</v>
      </c>
      <c r="M2095" s="40">
        <v>5</v>
      </c>
    </row>
    <row r="2096" spans="1:13">
      <c r="A2096" s="37" t="s">
        <v>2121</v>
      </c>
      <c r="B2096" s="36">
        <v>44099</v>
      </c>
      <c r="C2096" s="37" t="s">
        <v>39</v>
      </c>
      <c r="D2096" s="37" t="s">
        <v>13</v>
      </c>
      <c r="E2096" s="37" t="s">
        <v>18</v>
      </c>
      <c r="F2096" s="37" t="s">
        <v>18</v>
      </c>
      <c r="G2096" s="37" t="s">
        <v>26</v>
      </c>
      <c r="H2096" s="38">
        <v>87.251657525889996</v>
      </c>
      <c r="I2096" s="37">
        <f>HOUR(DAta!$H2096)*60+MINUTE(DAta!$H2096)</f>
        <v>362</v>
      </c>
      <c r="J2096" s="37" t="s">
        <v>26</v>
      </c>
      <c r="K2096" s="37">
        <v>6</v>
      </c>
      <c r="L2096" s="36">
        <v>44099</v>
      </c>
      <c r="M2096" s="37">
        <v>5</v>
      </c>
    </row>
    <row r="2097" spans="1:13">
      <c r="A2097" s="40" t="s">
        <v>2122</v>
      </c>
      <c r="B2097" s="39">
        <v>44100</v>
      </c>
      <c r="C2097" s="40" t="s">
        <v>32</v>
      </c>
      <c r="D2097" s="40" t="s">
        <v>17</v>
      </c>
      <c r="E2097" s="40" t="s">
        <v>18</v>
      </c>
      <c r="F2097" s="40" t="s">
        <v>18</v>
      </c>
      <c r="G2097" s="40" t="s">
        <v>26</v>
      </c>
      <c r="H2097" s="41">
        <v>87.293324192556696</v>
      </c>
      <c r="I2097" s="37">
        <f>HOUR(DAta!$H2097)*60+MINUTE(DAta!$H2097)</f>
        <v>422</v>
      </c>
      <c r="J2097" s="40" t="s">
        <v>26</v>
      </c>
      <c r="K2097" s="40">
        <v>6</v>
      </c>
      <c r="L2097" s="39">
        <v>44100</v>
      </c>
      <c r="M2097" s="40">
        <v>5</v>
      </c>
    </row>
    <row r="2098" spans="1:13">
      <c r="A2098" s="37" t="s">
        <v>2123</v>
      </c>
      <c r="B2098" s="36">
        <v>44101</v>
      </c>
      <c r="C2098" s="37" t="s">
        <v>16</v>
      </c>
      <c r="D2098" s="37" t="s">
        <v>17</v>
      </c>
      <c r="E2098" s="37" t="s">
        <v>14</v>
      </c>
      <c r="F2098" s="37" t="s">
        <v>14</v>
      </c>
      <c r="G2098" s="37">
        <v>50</v>
      </c>
      <c r="H2098" s="38">
        <v>87.334990859223396</v>
      </c>
      <c r="I2098" s="37">
        <f>HOUR(DAta!$H2098)*60+MINUTE(DAta!$H2098)</f>
        <v>482</v>
      </c>
      <c r="J2098" s="37">
        <v>3</v>
      </c>
      <c r="K2098" s="37">
        <v>6</v>
      </c>
      <c r="L2098" s="36">
        <v>44101</v>
      </c>
      <c r="M2098" s="37">
        <v>5</v>
      </c>
    </row>
    <row r="2099" spans="1:13">
      <c r="A2099" s="40" t="s">
        <v>2124</v>
      </c>
      <c r="B2099" s="39">
        <v>44102</v>
      </c>
      <c r="C2099" s="40" t="s">
        <v>12</v>
      </c>
      <c r="D2099" s="40" t="s">
        <v>17</v>
      </c>
      <c r="E2099" s="40" t="s">
        <v>14</v>
      </c>
      <c r="F2099" s="40" t="s">
        <v>14</v>
      </c>
      <c r="G2099" s="40">
        <v>125</v>
      </c>
      <c r="H2099" s="41">
        <v>87.376657525889996</v>
      </c>
      <c r="I2099" s="37">
        <f>HOUR(DAta!$H2099)*60+MINUTE(DAta!$H2099)</f>
        <v>542</v>
      </c>
      <c r="J2099" s="40">
        <v>3</v>
      </c>
      <c r="K2099" s="40">
        <v>6</v>
      </c>
      <c r="L2099" s="39">
        <v>44102</v>
      </c>
      <c r="M2099" s="40">
        <v>5</v>
      </c>
    </row>
    <row r="2100" spans="1:13">
      <c r="A2100" s="37" t="s">
        <v>2125</v>
      </c>
      <c r="B2100" s="36">
        <v>44103</v>
      </c>
      <c r="C2100" s="37" t="s">
        <v>32</v>
      </c>
      <c r="D2100" s="37" t="s">
        <v>30</v>
      </c>
      <c r="E2100" s="37" t="s">
        <v>14</v>
      </c>
      <c r="F2100" s="37" t="s">
        <v>14</v>
      </c>
      <c r="G2100" s="37">
        <v>118</v>
      </c>
      <c r="H2100" s="38">
        <v>87.418324192556696</v>
      </c>
      <c r="I2100" s="37">
        <f>HOUR(DAta!$H2100)*60+MINUTE(DAta!$H2100)</f>
        <v>602</v>
      </c>
      <c r="J2100" s="37">
        <v>4</v>
      </c>
      <c r="K2100" s="37">
        <v>6</v>
      </c>
      <c r="L2100" s="36">
        <v>44103</v>
      </c>
      <c r="M2100" s="37">
        <v>6</v>
      </c>
    </row>
    <row r="2101" spans="1:13">
      <c r="A2101" s="40" t="s">
        <v>2126</v>
      </c>
      <c r="B2101" s="39">
        <v>44104</v>
      </c>
      <c r="C2101" s="40" t="s">
        <v>39</v>
      </c>
      <c r="D2101" s="40" t="s">
        <v>33</v>
      </c>
      <c r="E2101" s="40" t="s">
        <v>14</v>
      </c>
      <c r="F2101" s="40" t="s">
        <v>18</v>
      </c>
      <c r="G2101" s="40">
        <v>46</v>
      </c>
      <c r="H2101" s="41">
        <v>87.459990859223396</v>
      </c>
      <c r="I2101" s="37">
        <f>HOUR(DAta!$H2101)*60+MINUTE(DAta!$H2101)</f>
        <v>662</v>
      </c>
      <c r="J2101" s="40">
        <v>5</v>
      </c>
      <c r="K2101" s="40">
        <v>6</v>
      </c>
      <c r="L2101" s="39">
        <v>44104</v>
      </c>
      <c r="M2101" s="40">
        <v>6</v>
      </c>
    </row>
    <row r="2102" spans="1:13">
      <c r="A2102" s="37" t="s">
        <v>2127</v>
      </c>
      <c r="B2102" s="36">
        <v>44105</v>
      </c>
      <c r="C2102" s="37" t="s">
        <v>32</v>
      </c>
      <c r="D2102" s="37" t="s">
        <v>17</v>
      </c>
      <c r="E2102" s="37" t="s">
        <v>14</v>
      </c>
      <c r="F2102" s="37" t="s">
        <v>14</v>
      </c>
      <c r="G2102" s="37">
        <v>92</v>
      </c>
      <c r="H2102" s="38">
        <v>87.501657525889996</v>
      </c>
      <c r="I2102" s="37">
        <f>HOUR(DAta!$H2102)*60+MINUTE(DAta!$H2102)</f>
        <v>722</v>
      </c>
      <c r="J2102" s="37">
        <v>4</v>
      </c>
      <c r="K2102" s="37">
        <v>6</v>
      </c>
      <c r="L2102" s="36">
        <v>44105</v>
      </c>
      <c r="M2102" s="37">
        <v>6</v>
      </c>
    </row>
    <row r="2103" spans="1:13">
      <c r="A2103" s="40" t="s">
        <v>2128</v>
      </c>
      <c r="B2103" s="39">
        <v>44106</v>
      </c>
      <c r="C2103" s="40" t="s">
        <v>16</v>
      </c>
      <c r="D2103" s="40" t="s">
        <v>24</v>
      </c>
      <c r="E2103" s="40" t="s">
        <v>14</v>
      </c>
      <c r="F2103" s="40" t="s">
        <v>14</v>
      </c>
      <c r="G2103" s="40">
        <v>23</v>
      </c>
      <c r="H2103" s="41">
        <v>87.543324192556696</v>
      </c>
      <c r="I2103" s="37">
        <f>HOUR(DAta!$H2103)*60+MINUTE(DAta!$H2103)</f>
        <v>782</v>
      </c>
      <c r="J2103" s="40">
        <v>3</v>
      </c>
      <c r="K2103" s="40">
        <v>6</v>
      </c>
      <c r="L2103" s="39">
        <v>44106</v>
      </c>
      <c r="M2103" s="40">
        <v>6</v>
      </c>
    </row>
    <row r="2104" spans="1:13">
      <c r="A2104" s="37" t="s">
        <v>2129</v>
      </c>
      <c r="B2104" s="36">
        <v>44107</v>
      </c>
      <c r="C2104" s="37" t="s">
        <v>16</v>
      </c>
      <c r="D2104" s="37" t="s">
        <v>13</v>
      </c>
      <c r="E2104" s="37" t="s">
        <v>14</v>
      </c>
      <c r="F2104" s="37" t="s">
        <v>14</v>
      </c>
      <c r="G2104" s="37">
        <v>108</v>
      </c>
      <c r="H2104" s="38">
        <v>87.584990859223396</v>
      </c>
      <c r="I2104" s="37">
        <f>HOUR(DAta!$H2104)*60+MINUTE(DAta!$H2104)</f>
        <v>842</v>
      </c>
      <c r="J2104" s="37">
        <v>2</v>
      </c>
      <c r="K2104" s="37">
        <v>6</v>
      </c>
      <c r="L2104" s="36">
        <v>44107</v>
      </c>
      <c r="M2104" s="37">
        <v>6</v>
      </c>
    </row>
    <row r="2105" spans="1:13">
      <c r="A2105" s="40" t="s">
        <v>2130</v>
      </c>
      <c r="B2105" s="39">
        <v>44108</v>
      </c>
      <c r="C2105" s="40" t="s">
        <v>12</v>
      </c>
      <c r="D2105" s="40" t="s">
        <v>33</v>
      </c>
      <c r="E2105" s="40" t="s">
        <v>14</v>
      </c>
      <c r="F2105" s="40" t="s">
        <v>14</v>
      </c>
      <c r="G2105" s="40">
        <v>122</v>
      </c>
      <c r="H2105" s="41">
        <v>87.626657525889996</v>
      </c>
      <c r="I2105" s="37">
        <f>HOUR(DAta!$H2105)*60+MINUTE(DAta!$H2105)</f>
        <v>902</v>
      </c>
      <c r="J2105" s="40">
        <v>4</v>
      </c>
      <c r="K2105" s="40">
        <v>6</v>
      </c>
      <c r="L2105" s="39">
        <v>44108</v>
      </c>
      <c r="M2105" s="40">
        <v>6</v>
      </c>
    </row>
    <row r="2106" spans="1:13">
      <c r="A2106" s="37" t="s">
        <v>2131</v>
      </c>
      <c r="B2106" s="36">
        <v>44109</v>
      </c>
      <c r="C2106" s="37" t="s">
        <v>35</v>
      </c>
      <c r="D2106" s="37" t="s">
        <v>17</v>
      </c>
      <c r="E2106" s="37" t="s">
        <v>14</v>
      </c>
      <c r="F2106" s="37" t="s">
        <v>14</v>
      </c>
      <c r="G2106" s="37">
        <v>27</v>
      </c>
      <c r="H2106" s="38">
        <v>87.668324192556696</v>
      </c>
      <c r="I2106" s="37">
        <f>HOUR(DAta!$H2106)*60+MINUTE(DAta!$H2106)</f>
        <v>962</v>
      </c>
      <c r="J2106" s="37">
        <v>4</v>
      </c>
      <c r="K2106" s="37">
        <v>6</v>
      </c>
      <c r="L2106" s="36">
        <v>44109</v>
      </c>
      <c r="M2106" s="37">
        <v>6</v>
      </c>
    </row>
    <row r="2107" spans="1:13">
      <c r="A2107" s="40" t="s">
        <v>2132</v>
      </c>
      <c r="B2107" s="39">
        <v>44110</v>
      </c>
      <c r="C2107" s="40" t="s">
        <v>16</v>
      </c>
      <c r="D2107" s="40" t="s">
        <v>30</v>
      </c>
      <c r="E2107" s="40" t="s">
        <v>14</v>
      </c>
      <c r="F2107" s="40" t="s">
        <v>14</v>
      </c>
      <c r="G2107" s="40">
        <v>116</v>
      </c>
      <c r="H2107" s="41">
        <v>87.709990859223396</v>
      </c>
      <c r="I2107" s="37">
        <f>HOUR(DAta!$H2107)*60+MINUTE(DAta!$H2107)</f>
        <v>1022</v>
      </c>
      <c r="J2107" s="40">
        <v>4</v>
      </c>
      <c r="K2107" s="40">
        <v>6</v>
      </c>
      <c r="L2107" s="39">
        <v>44110</v>
      </c>
      <c r="M2107" s="40">
        <v>6</v>
      </c>
    </row>
    <row r="2108" spans="1:13">
      <c r="A2108" s="37" t="s">
        <v>2133</v>
      </c>
      <c r="B2108" s="36">
        <v>44111</v>
      </c>
      <c r="C2108" s="37" t="s">
        <v>22</v>
      </c>
      <c r="D2108" s="37" t="s">
        <v>24</v>
      </c>
      <c r="E2108" s="37" t="s">
        <v>14</v>
      </c>
      <c r="F2108" s="37" t="s">
        <v>14</v>
      </c>
      <c r="G2108" s="37">
        <v>120</v>
      </c>
      <c r="H2108" s="38">
        <v>87.751657525889996</v>
      </c>
      <c r="I2108" s="37">
        <f>HOUR(DAta!$H2108)*60+MINUTE(DAta!$H2108)</f>
        <v>1082</v>
      </c>
      <c r="J2108" s="37">
        <v>3</v>
      </c>
      <c r="K2108" s="37">
        <v>6</v>
      </c>
      <c r="L2108" s="36">
        <v>44111</v>
      </c>
      <c r="M2108" s="37">
        <v>6</v>
      </c>
    </row>
    <row r="2109" spans="1:13">
      <c r="A2109" s="40" t="s">
        <v>2134</v>
      </c>
      <c r="B2109" s="39">
        <v>44112</v>
      </c>
      <c r="C2109" s="40" t="s">
        <v>22</v>
      </c>
      <c r="D2109" s="40" t="s">
        <v>17</v>
      </c>
      <c r="E2109" s="40" t="s">
        <v>14</v>
      </c>
      <c r="F2109" s="40" t="s">
        <v>14</v>
      </c>
      <c r="G2109" s="40">
        <v>55</v>
      </c>
      <c r="H2109" s="41">
        <v>87.793324192556696</v>
      </c>
      <c r="I2109" s="37">
        <f>HOUR(DAta!$H2109)*60+MINUTE(DAta!$H2109)</f>
        <v>1142</v>
      </c>
      <c r="J2109" s="40">
        <v>5</v>
      </c>
      <c r="K2109" s="40">
        <v>6</v>
      </c>
      <c r="L2109" s="39">
        <v>44112</v>
      </c>
      <c r="M2109" s="40">
        <v>6</v>
      </c>
    </row>
    <row r="2110" spans="1:13">
      <c r="A2110" s="37" t="s">
        <v>2135</v>
      </c>
      <c r="B2110" s="36">
        <v>44113</v>
      </c>
      <c r="C2110" s="37" t="s">
        <v>12</v>
      </c>
      <c r="D2110" s="37" t="s">
        <v>33</v>
      </c>
      <c r="E2110" s="37" t="s">
        <v>14</v>
      </c>
      <c r="F2110" s="37" t="s">
        <v>14</v>
      </c>
      <c r="G2110" s="37">
        <v>46</v>
      </c>
      <c r="H2110" s="38">
        <v>87.834990859223396</v>
      </c>
      <c r="I2110" s="37">
        <f>HOUR(DAta!$H2110)*60+MINUTE(DAta!$H2110)</f>
        <v>1202</v>
      </c>
      <c r="J2110" s="37">
        <v>4</v>
      </c>
      <c r="K2110" s="37">
        <v>6</v>
      </c>
      <c r="L2110" s="36">
        <v>44113</v>
      </c>
      <c r="M2110" s="37">
        <v>6</v>
      </c>
    </row>
    <row r="2111" spans="1:13">
      <c r="A2111" s="40" t="s">
        <v>2136</v>
      </c>
      <c r="B2111" s="39">
        <v>44114</v>
      </c>
      <c r="C2111" s="40" t="s">
        <v>20</v>
      </c>
      <c r="D2111" s="40" t="s">
        <v>13</v>
      </c>
      <c r="E2111" s="40" t="s">
        <v>18</v>
      </c>
      <c r="F2111" s="40" t="s">
        <v>18</v>
      </c>
      <c r="G2111" s="40" t="s">
        <v>26</v>
      </c>
      <c r="H2111" s="41">
        <v>87.876657525889996</v>
      </c>
      <c r="I2111" s="37">
        <f>HOUR(DAta!$H2111)*60+MINUTE(DAta!$H2111)</f>
        <v>1262</v>
      </c>
      <c r="J2111" s="40" t="s">
        <v>26</v>
      </c>
      <c r="K2111" s="40">
        <v>6</v>
      </c>
      <c r="L2111" s="39">
        <v>44114</v>
      </c>
      <c r="M2111" s="40">
        <v>6</v>
      </c>
    </row>
    <row r="2112" spans="1:13">
      <c r="A2112" s="37" t="s">
        <v>2137</v>
      </c>
      <c r="B2112" s="36">
        <v>44115</v>
      </c>
      <c r="C2112" s="37" t="s">
        <v>32</v>
      </c>
      <c r="D2112" s="37" t="s">
        <v>33</v>
      </c>
      <c r="E2112" s="37" t="s">
        <v>14</v>
      </c>
      <c r="F2112" s="37" t="s">
        <v>14</v>
      </c>
      <c r="G2112" s="37">
        <v>78</v>
      </c>
      <c r="H2112" s="38">
        <v>87.918324192556696</v>
      </c>
      <c r="I2112" s="37">
        <f>HOUR(DAta!$H2112)*60+MINUTE(DAta!$H2112)</f>
        <v>1322</v>
      </c>
      <c r="J2112" s="37">
        <v>2</v>
      </c>
      <c r="K2112" s="37">
        <v>6</v>
      </c>
      <c r="L2112" s="36">
        <v>44115</v>
      </c>
      <c r="M2112" s="37">
        <v>6</v>
      </c>
    </row>
    <row r="2113" spans="1:13">
      <c r="A2113" s="40" t="s">
        <v>2138</v>
      </c>
      <c r="B2113" s="39">
        <v>44116</v>
      </c>
      <c r="C2113" s="40" t="s">
        <v>22</v>
      </c>
      <c r="D2113" s="40" t="s">
        <v>24</v>
      </c>
      <c r="E2113" s="40" t="s">
        <v>14</v>
      </c>
      <c r="F2113" s="40" t="s">
        <v>14</v>
      </c>
      <c r="G2113" s="40">
        <v>76</v>
      </c>
      <c r="H2113" s="41">
        <v>87.959990859223396</v>
      </c>
      <c r="I2113" s="37">
        <f>HOUR(DAta!$H2113)*60+MINUTE(DAta!$H2113)</f>
        <v>1382</v>
      </c>
      <c r="J2113" s="40">
        <v>3</v>
      </c>
      <c r="K2113" s="40">
        <v>6</v>
      </c>
      <c r="L2113" s="39">
        <v>44116</v>
      </c>
      <c r="M2113" s="40">
        <v>6</v>
      </c>
    </row>
    <row r="2114" spans="1:13">
      <c r="A2114" s="37" t="s">
        <v>2139</v>
      </c>
      <c r="B2114" s="36">
        <v>44117</v>
      </c>
      <c r="C2114" s="37" t="s">
        <v>16</v>
      </c>
      <c r="D2114" s="37" t="s">
        <v>13</v>
      </c>
      <c r="E2114" s="37" t="s">
        <v>14</v>
      </c>
      <c r="F2114" s="37" t="s">
        <v>14</v>
      </c>
      <c r="G2114" s="37">
        <v>15</v>
      </c>
      <c r="H2114" s="38">
        <v>88.001657525889996</v>
      </c>
      <c r="I2114" s="37">
        <f>HOUR(DAta!$H2114)*60+MINUTE(DAta!$H2114)</f>
        <v>2</v>
      </c>
      <c r="J2114" s="37">
        <v>5</v>
      </c>
      <c r="K2114" s="37">
        <v>6</v>
      </c>
      <c r="L2114" s="36">
        <v>44117</v>
      </c>
      <c r="M2114" s="37">
        <v>6</v>
      </c>
    </row>
    <row r="2115" spans="1:13">
      <c r="A2115" s="40" t="s">
        <v>2140</v>
      </c>
      <c r="B2115" s="39">
        <v>44118</v>
      </c>
      <c r="C2115" s="40" t="s">
        <v>16</v>
      </c>
      <c r="D2115" s="40" t="s">
        <v>30</v>
      </c>
      <c r="E2115" s="40" t="s">
        <v>18</v>
      </c>
      <c r="F2115" s="40" t="s">
        <v>18</v>
      </c>
      <c r="G2115" s="40" t="s">
        <v>26</v>
      </c>
      <c r="H2115" s="41">
        <v>88.043324192556696</v>
      </c>
      <c r="I2115" s="37">
        <f>HOUR(DAta!$H2115)*60+MINUTE(DAta!$H2115)</f>
        <v>62</v>
      </c>
      <c r="J2115" s="40" t="s">
        <v>26</v>
      </c>
      <c r="K2115" s="40">
        <v>6</v>
      </c>
      <c r="L2115" s="39">
        <v>44118</v>
      </c>
      <c r="M2115" s="40">
        <v>6</v>
      </c>
    </row>
    <row r="2116" spans="1:13">
      <c r="A2116" s="37" t="s">
        <v>2141</v>
      </c>
      <c r="B2116" s="36">
        <v>44119</v>
      </c>
      <c r="C2116" s="37" t="s">
        <v>48</v>
      </c>
      <c r="D2116" s="37" t="s">
        <v>17</v>
      </c>
      <c r="E2116" s="37" t="s">
        <v>14</v>
      </c>
      <c r="F2116" s="37" t="s">
        <v>14</v>
      </c>
      <c r="G2116" s="37">
        <v>15</v>
      </c>
      <c r="H2116" s="38">
        <v>88.084990859223396</v>
      </c>
      <c r="I2116" s="37">
        <f>HOUR(DAta!$H2116)*60+MINUTE(DAta!$H2116)</f>
        <v>122</v>
      </c>
      <c r="J2116" s="37">
        <v>1</v>
      </c>
      <c r="K2116" s="37">
        <v>6</v>
      </c>
      <c r="L2116" s="36">
        <v>44119</v>
      </c>
      <c r="M2116" s="37">
        <v>6</v>
      </c>
    </row>
    <row r="2117" spans="1:13">
      <c r="A2117" s="40" t="s">
        <v>2142</v>
      </c>
      <c r="B2117" s="39">
        <v>44120</v>
      </c>
      <c r="C2117" s="40" t="s">
        <v>16</v>
      </c>
      <c r="D2117" s="40" t="s">
        <v>24</v>
      </c>
      <c r="E2117" s="40" t="s">
        <v>18</v>
      </c>
      <c r="F2117" s="40" t="s">
        <v>18</v>
      </c>
      <c r="G2117" s="40" t="s">
        <v>26</v>
      </c>
      <c r="H2117" s="41">
        <v>88.126657525889996</v>
      </c>
      <c r="I2117" s="37">
        <f>HOUR(DAta!$H2117)*60+MINUTE(DAta!$H2117)</f>
        <v>182</v>
      </c>
      <c r="J2117" s="40" t="s">
        <v>26</v>
      </c>
      <c r="K2117" s="40">
        <v>6</v>
      </c>
      <c r="L2117" s="39">
        <v>44120</v>
      </c>
      <c r="M2117" s="40">
        <v>6</v>
      </c>
    </row>
    <row r="2118" spans="1:13">
      <c r="A2118" s="37" t="s">
        <v>2143</v>
      </c>
      <c r="B2118" s="36">
        <v>44121</v>
      </c>
      <c r="C2118" s="37" t="s">
        <v>16</v>
      </c>
      <c r="D2118" s="37" t="s">
        <v>30</v>
      </c>
      <c r="E2118" s="37" t="s">
        <v>14</v>
      </c>
      <c r="F2118" s="37" t="s">
        <v>14</v>
      </c>
      <c r="G2118" s="37">
        <v>82</v>
      </c>
      <c r="H2118" s="38">
        <v>88.168324192556696</v>
      </c>
      <c r="I2118" s="37">
        <f>HOUR(DAta!$H2118)*60+MINUTE(DAta!$H2118)</f>
        <v>242</v>
      </c>
      <c r="J2118" s="37">
        <v>4</v>
      </c>
      <c r="K2118" s="37">
        <v>6</v>
      </c>
      <c r="L2118" s="36">
        <v>44121</v>
      </c>
      <c r="M2118" s="37">
        <v>6</v>
      </c>
    </row>
    <row r="2119" spans="1:13">
      <c r="A2119" s="40" t="s">
        <v>2144</v>
      </c>
      <c r="B2119" s="39">
        <v>44122</v>
      </c>
      <c r="C2119" s="40" t="s">
        <v>22</v>
      </c>
      <c r="D2119" s="40" t="s">
        <v>30</v>
      </c>
      <c r="E2119" s="40" t="s">
        <v>14</v>
      </c>
      <c r="F2119" s="40" t="s">
        <v>14</v>
      </c>
      <c r="G2119" s="40">
        <v>59</v>
      </c>
      <c r="H2119" s="41">
        <v>88.209990859223396</v>
      </c>
      <c r="I2119" s="37">
        <f>HOUR(DAta!$H2119)*60+MINUTE(DAta!$H2119)</f>
        <v>302</v>
      </c>
      <c r="J2119" s="40">
        <v>1</v>
      </c>
      <c r="K2119" s="40">
        <v>6</v>
      </c>
      <c r="L2119" s="39">
        <v>44122</v>
      </c>
      <c r="M2119" s="40">
        <v>6</v>
      </c>
    </row>
    <row r="2120" spans="1:13">
      <c r="A2120" s="37" t="s">
        <v>2145</v>
      </c>
      <c r="B2120" s="36">
        <v>44123</v>
      </c>
      <c r="C2120" s="37" t="s">
        <v>48</v>
      </c>
      <c r="D2120" s="37" t="s">
        <v>33</v>
      </c>
      <c r="E2120" s="37" t="s">
        <v>14</v>
      </c>
      <c r="F2120" s="37" t="s">
        <v>14</v>
      </c>
      <c r="G2120" s="37">
        <v>41</v>
      </c>
      <c r="H2120" s="38">
        <v>88.251657525889996</v>
      </c>
      <c r="I2120" s="37">
        <f>HOUR(DAta!$H2120)*60+MINUTE(DAta!$H2120)</f>
        <v>362</v>
      </c>
      <c r="J2120" s="37">
        <v>4</v>
      </c>
      <c r="K2120" s="37">
        <v>6</v>
      </c>
      <c r="L2120" s="36">
        <v>44123</v>
      </c>
      <c r="M2120" s="37">
        <v>6</v>
      </c>
    </row>
    <row r="2121" spans="1:13">
      <c r="A2121" s="40" t="s">
        <v>2146</v>
      </c>
      <c r="B2121" s="39">
        <v>44124</v>
      </c>
      <c r="C2121" s="40" t="s">
        <v>39</v>
      </c>
      <c r="D2121" s="40" t="s">
        <v>33</v>
      </c>
      <c r="E2121" s="40" t="s">
        <v>14</v>
      </c>
      <c r="F2121" s="40" t="s">
        <v>14</v>
      </c>
      <c r="G2121" s="40">
        <v>39</v>
      </c>
      <c r="H2121" s="41">
        <v>88.293324192556696</v>
      </c>
      <c r="I2121" s="37">
        <f>HOUR(DAta!$H2121)*60+MINUTE(DAta!$H2121)</f>
        <v>422</v>
      </c>
      <c r="J2121" s="40">
        <v>3</v>
      </c>
      <c r="K2121" s="40">
        <v>6</v>
      </c>
      <c r="L2121" s="39">
        <v>44124</v>
      </c>
      <c r="M2121" s="40">
        <v>6</v>
      </c>
    </row>
    <row r="2122" spans="1:13">
      <c r="A2122" s="37" t="s">
        <v>2147</v>
      </c>
      <c r="B2122" s="36">
        <v>44125</v>
      </c>
      <c r="C2122" s="37" t="s">
        <v>39</v>
      </c>
      <c r="D2122" s="37" t="s">
        <v>24</v>
      </c>
      <c r="E2122" s="37" t="s">
        <v>18</v>
      </c>
      <c r="F2122" s="37" t="s">
        <v>18</v>
      </c>
      <c r="G2122" s="37" t="s">
        <v>26</v>
      </c>
      <c r="H2122" s="38">
        <v>88.334990859223396</v>
      </c>
      <c r="I2122" s="37">
        <f>HOUR(DAta!$H2122)*60+MINUTE(DAta!$H2122)</f>
        <v>482</v>
      </c>
      <c r="J2122" s="37" t="s">
        <v>26</v>
      </c>
      <c r="K2122" s="37">
        <v>6</v>
      </c>
      <c r="L2122" s="36">
        <v>44125</v>
      </c>
      <c r="M2122" s="37">
        <v>6</v>
      </c>
    </row>
    <row r="2123" spans="1:13">
      <c r="A2123" s="40" t="s">
        <v>2148</v>
      </c>
      <c r="B2123" s="39">
        <v>44126</v>
      </c>
      <c r="C2123" s="40" t="s">
        <v>39</v>
      </c>
      <c r="D2123" s="40" t="s">
        <v>30</v>
      </c>
      <c r="E2123" s="40" t="s">
        <v>14</v>
      </c>
      <c r="F2123" s="40" t="s">
        <v>14</v>
      </c>
      <c r="G2123" s="40">
        <v>108</v>
      </c>
      <c r="H2123" s="41">
        <v>88.376657525889996</v>
      </c>
      <c r="I2123" s="37">
        <f>HOUR(DAta!$H2123)*60+MINUTE(DAta!$H2123)</f>
        <v>542</v>
      </c>
      <c r="J2123" s="40">
        <v>4</v>
      </c>
      <c r="K2123" s="40">
        <v>6</v>
      </c>
      <c r="L2123" s="39">
        <v>44126</v>
      </c>
      <c r="M2123" s="40">
        <v>6</v>
      </c>
    </row>
    <row r="2124" spans="1:13">
      <c r="A2124" s="37" t="s">
        <v>2149</v>
      </c>
      <c r="B2124" s="36">
        <v>44127</v>
      </c>
      <c r="C2124" s="37" t="s">
        <v>20</v>
      </c>
      <c r="D2124" s="37" t="s">
        <v>24</v>
      </c>
      <c r="E2124" s="37" t="s">
        <v>14</v>
      </c>
      <c r="F2124" s="37" t="s">
        <v>14</v>
      </c>
      <c r="G2124" s="37">
        <v>48</v>
      </c>
      <c r="H2124" s="38">
        <v>88.418324192556696</v>
      </c>
      <c r="I2124" s="37">
        <f>HOUR(DAta!$H2124)*60+MINUTE(DAta!$H2124)</f>
        <v>602</v>
      </c>
      <c r="J2124" s="37">
        <v>4</v>
      </c>
      <c r="K2124" s="37">
        <v>6</v>
      </c>
      <c r="L2124" s="36">
        <v>44127</v>
      </c>
      <c r="M2124" s="37">
        <v>6</v>
      </c>
    </row>
    <row r="2125" spans="1:13">
      <c r="A2125" s="40" t="s">
        <v>2150</v>
      </c>
      <c r="B2125" s="39">
        <v>44128</v>
      </c>
      <c r="C2125" s="40" t="s">
        <v>22</v>
      </c>
      <c r="D2125" s="40" t="s">
        <v>24</v>
      </c>
      <c r="E2125" s="40" t="s">
        <v>14</v>
      </c>
      <c r="F2125" s="40" t="s">
        <v>14</v>
      </c>
      <c r="G2125" s="40">
        <v>106</v>
      </c>
      <c r="H2125" s="41">
        <v>88.459990859223396</v>
      </c>
      <c r="I2125" s="37">
        <f>HOUR(DAta!$H2125)*60+MINUTE(DAta!$H2125)</f>
        <v>662</v>
      </c>
      <c r="J2125" s="40">
        <v>5</v>
      </c>
      <c r="K2125" s="40">
        <v>6</v>
      </c>
      <c r="L2125" s="39">
        <v>44128</v>
      </c>
      <c r="M2125" s="40">
        <v>6</v>
      </c>
    </row>
    <row r="2126" spans="1:13">
      <c r="A2126" s="37" t="s">
        <v>2151</v>
      </c>
      <c r="B2126" s="36">
        <v>44129</v>
      </c>
      <c r="C2126" s="37" t="s">
        <v>16</v>
      </c>
      <c r="D2126" s="37" t="s">
        <v>17</v>
      </c>
      <c r="E2126" s="37" t="s">
        <v>14</v>
      </c>
      <c r="F2126" s="37" t="s">
        <v>14</v>
      </c>
      <c r="G2126" s="37">
        <v>100</v>
      </c>
      <c r="H2126" s="38">
        <v>88.501657525889996</v>
      </c>
      <c r="I2126" s="37">
        <f>HOUR(DAta!$H2126)*60+MINUTE(DAta!$H2126)</f>
        <v>722</v>
      </c>
      <c r="J2126" s="37">
        <v>1</v>
      </c>
      <c r="K2126" s="37">
        <v>6</v>
      </c>
      <c r="L2126" s="36">
        <v>44129</v>
      </c>
      <c r="M2126" s="37">
        <v>6</v>
      </c>
    </row>
    <row r="2127" spans="1:13">
      <c r="A2127" s="40" t="s">
        <v>2152</v>
      </c>
      <c r="B2127" s="39">
        <v>44130</v>
      </c>
      <c r="C2127" s="40" t="s">
        <v>32</v>
      </c>
      <c r="D2127" s="40" t="s">
        <v>17</v>
      </c>
      <c r="E2127" s="40" t="s">
        <v>14</v>
      </c>
      <c r="F2127" s="40" t="s">
        <v>14</v>
      </c>
      <c r="G2127" s="40">
        <v>109</v>
      </c>
      <c r="H2127" s="41">
        <v>88.543324192556696</v>
      </c>
      <c r="I2127" s="37">
        <f>HOUR(DAta!$H2127)*60+MINUTE(DAta!$H2127)</f>
        <v>782</v>
      </c>
      <c r="J2127" s="40">
        <v>2</v>
      </c>
      <c r="K2127" s="40">
        <v>6</v>
      </c>
      <c r="L2127" s="39">
        <v>44130</v>
      </c>
      <c r="M2127" s="40">
        <v>6</v>
      </c>
    </row>
    <row r="2128" spans="1:13">
      <c r="A2128" s="37" t="s">
        <v>2153</v>
      </c>
      <c r="B2128" s="36">
        <v>44131</v>
      </c>
      <c r="C2128" s="37" t="s">
        <v>12</v>
      </c>
      <c r="D2128" s="37" t="s">
        <v>33</v>
      </c>
      <c r="E2128" s="37" t="s">
        <v>18</v>
      </c>
      <c r="F2128" s="37" t="s">
        <v>18</v>
      </c>
      <c r="G2128" s="37" t="s">
        <v>26</v>
      </c>
      <c r="H2128" s="38">
        <v>88.584990859223396</v>
      </c>
      <c r="I2128" s="37">
        <f>HOUR(DAta!$H2128)*60+MINUTE(DAta!$H2128)</f>
        <v>842</v>
      </c>
      <c r="J2128" s="37" t="s">
        <v>26</v>
      </c>
      <c r="K2128" s="37">
        <v>6</v>
      </c>
      <c r="L2128" s="36">
        <v>44131</v>
      </c>
      <c r="M2128" s="37">
        <v>6</v>
      </c>
    </row>
    <row r="2129" spans="1:13">
      <c r="A2129" s="40" t="s">
        <v>2154</v>
      </c>
      <c r="B2129" s="39">
        <v>44132</v>
      </c>
      <c r="C2129" s="40" t="s">
        <v>16</v>
      </c>
      <c r="D2129" s="40" t="s">
        <v>33</v>
      </c>
      <c r="E2129" s="40" t="s">
        <v>14</v>
      </c>
      <c r="F2129" s="40" t="s">
        <v>18</v>
      </c>
      <c r="G2129" s="40">
        <v>26</v>
      </c>
      <c r="H2129" s="41">
        <v>88.626657525889996</v>
      </c>
      <c r="I2129" s="37">
        <f>HOUR(DAta!$H2129)*60+MINUTE(DAta!$H2129)</f>
        <v>902</v>
      </c>
      <c r="J2129" s="40">
        <v>3</v>
      </c>
      <c r="K2129" s="40">
        <v>6</v>
      </c>
      <c r="L2129" s="39">
        <v>44132</v>
      </c>
      <c r="M2129" s="40">
        <v>6</v>
      </c>
    </row>
    <row r="2130" spans="1:13">
      <c r="A2130" s="37" t="s">
        <v>2155</v>
      </c>
      <c r="B2130" s="36">
        <v>44133</v>
      </c>
      <c r="C2130" s="37" t="s">
        <v>48</v>
      </c>
      <c r="D2130" s="37" t="s">
        <v>17</v>
      </c>
      <c r="E2130" s="37" t="s">
        <v>14</v>
      </c>
      <c r="F2130" s="37" t="s">
        <v>14</v>
      </c>
      <c r="G2130" s="37">
        <v>96</v>
      </c>
      <c r="H2130" s="38">
        <v>88.668324192556696</v>
      </c>
      <c r="I2130" s="37">
        <f>HOUR(DAta!$H2130)*60+MINUTE(DAta!$H2130)</f>
        <v>962</v>
      </c>
      <c r="J2130" s="37">
        <v>4</v>
      </c>
      <c r="K2130" s="37">
        <v>6</v>
      </c>
      <c r="L2130" s="36">
        <v>44133</v>
      </c>
      <c r="M2130" s="37">
        <v>6</v>
      </c>
    </row>
    <row r="2131" spans="1:13">
      <c r="A2131" s="40" t="s">
        <v>2156</v>
      </c>
      <c r="B2131" s="39">
        <v>44134</v>
      </c>
      <c r="C2131" s="40" t="s">
        <v>22</v>
      </c>
      <c r="D2131" s="40" t="s">
        <v>33</v>
      </c>
      <c r="E2131" s="40" t="s">
        <v>14</v>
      </c>
      <c r="F2131" s="40" t="s">
        <v>14</v>
      </c>
      <c r="G2131" s="40">
        <v>23</v>
      </c>
      <c r="H2131" s="41">
        <v>88.709990859223396</v>
      </c>
      <c r="I2131" s="37">
        <f>HOUR(DAta!$H2131)*60+MINUTE(DAta!$H2131)</f>
        <v>1022</v>
      </c>
      <c r="J2131" s="40">
        <v>5</v>
      </c>
      <c r="K2131" s="40">
        <v>6</v>
      </c>
      <c r="L2131" s="39">
        <v>44134</v>
      </c>
      <c r="M2131" s="40">
        <v>6</v>
      </c>
    </row>
    <row r="2132" spans="1:13">
      <c r="A2132" s="37" t="s">
        <v>2157</v>
      </c>
      <c r="B2132" s="36">
        <v>44135</v>
      </c>
      <c r="C2132" s="37" t="s">
        <v>39</v>
      </c>
      <c r="D2132" s="37" t="s">
        <v>24</v>
      </c>
      <c r="E2132" s="37" t="s">
        <v>18</v>
      </c>
      <c r="F2132" s="37" t="s">
        <v>18</v>
      </c>
      <c r="G2132" s="37" t="s">
        <v>26</v>
      </c>
      <c r="H2132" s="38">
        <v>88.751657525889996</v>
      </c>
      <c r="I2132" s="37">
        <f>HOUR(DAta!$H2132)*60+MINUTE(DAta!$H2132)</f>
        <v>1082</v>
      </c>
      <c r="J2132" s="37" t="s">
        <v>26</v>
      </c>
      <c r="K2132" s="37">
        <v>6</v>
      </c>
      <c r="L2132" s="36">
        <v>44135</v>
      </c>
      <c r="M2132" s="37">
        <v>6</v>
      </c>
    </row>
    <row r="2133" spans="1:13">
      <c r="A2133" s="40" t="s">
        <v>2158</v>
      </c>
      <c r="B2133" s="39">
        <v>44136</v>
      </c>
      <c r="C2133" s="40" t="s">
        <v>12</v>
      </c>
      <c r="D2133" s="40" t="s">
        <v>24</v>
      </c>
      <c r="E2133" s="40" t="s">
        <v>14</v>
      </c>
      <c r="F2133" s="40" t="s">
        <v>14</v>
      </c>
      <c r="G2133" s="40">
        <v>123</v>
      </c>
      <c r="H2133" s="41">
        <v>88.793324192556696</v>
      </c>
      <c r="I2133" s="37">
        <f>HOUR(DAta!$H2133)*60+MINUTE(DAta!$H2133)</f>
        <v>1142</v>
      </c>
      <c r="J2133" s="40">
        <v>3</v>
      </c>
      <c r="K2133" s="40">
        <v>6</v>
      </c>
      <c r="L2133" s="39">
        <v>44136</v>
      </c>
      <c r="M2133" s="40">
        <v>6</v>
      </c>
    </row>
    <row r="2134" spans="1:13">
      <c r="A2134" s="37" t="s">
        <v>2159</v>
      </c>
      <c r="B2134" s="36">
        <v>44137</v>
      </c>
      <c r="C2134" s="37" t="s">
        <v>48</v>
      </c>
      <c r="D2134" s="37" t="s">
        <v>17</v>
      </c>
      <c r="E2134" s="37" t="s">
        <v>18</v>
      </c>
      <c r="F2134" s="37" t="s">
        <v>18</v>
      </c>
      <c r="G2134" s="37" t="s">
        <v>26</v>
      </c>
      <c r="H2134" s="38">
        <v>88.834990859223396</v>
      </c>
      <c r="I2134" s="37">
        <f>HOUR(DAta!$H2134)*60+MINUTE(DAta!$H2134)</f>
        <v>1202</v>
      </c>
      <c r="J2134" s="37" t="s">
        <v>26</v>
      </c>
      <c r="K2134" s="37">
        <v>6</v>
      </c>
      <c r="L2134" s="36">
        <v>44137</v>
      </c>
      <c r="M2134" s="37">
        <v>6</v>
      </c>
    </row>
    <row r="2135" spans="1:13">
      <c r="A2135" s="40" t="s">
        <v>2160</v>
      </c>
      <c r="B2135" s="39">
        <v>44138</v>
      </c>
      <c r="C2135" s="40" t="s">
        <v>48</v>
      </c>
      <c r="D2135" s="40" t="s">
        <v>13</v>
      </c>
      <c r="E2135" s="40" t="s">
        <v>14</v>
      </c>
      <c r="F2135" s="40" t="s">
        <v>14</v>
      </c>
      <c r="G2135" s="40">
        <v>55</v>
      </c>
      <c r="H2135" s="41">
        <v>88.876657525889996</v>
      </c>
      <c r="I2135" s="37">
        <f>HOUR(DAta!$H2135)*60+MINUTE(DAta!$H2135)</f>
        <v>1262</v>
      </c>
      <c r="J2135" s="40">
        <v>5</v>
      </c>
      <c r="K2135" s="40">
        <v>6</v>
      </c>
      <c r="L2135" s="39">
        <v>44138</v>
      </c>
      <c r="M2135" s="40">
        <v>6</v>
      </c>
    </row>
    <row r="2136" spans="1:13">
      <c r="A2136" s="37" t="s">
        <v>2161</v>
      </c>
      <c r="B2136" s="36">
        <v>44139</v>
      </c>
      <c r="C2136" s="37" t="s">
        <v>16</v>
      </c>
      <c r="D2136" s="37" t="s">
        <v>17</v>
      </c>
      <c r="E2136" s="37" t="s">
        <v>14</v>
      </c>
      <c r="F2136" s="37" t="s">
        <v>14</v>
      </c>
      <c r="G2136" s="37">
        <v>44</v>
      </c>
      <c r="H2136" s="38">
        <v>88.918324192556696</v>
      </c>
      <c r="I2136" s="37">
        <f>HOUR(DAta!$H2136)*60+MINUTE(DAta!$H2136)</f>
        <v>1322</v>
      </c>
      <c r="J2136" s="37">
        <v>4</v>
      </c>
      <c r="K2136" s="37">
        <v>6</v>
      </c>
      <c r="L2136" s="36">
        <v>44139</v>
      </c>
      <c r="M2136" s="37">
        <v>6</v>
      </c>
    </row>
    <row r="2137" spans="1:13">
      <c r="A2137" s="40" t="s">
        <v>2162</v>
      </c>
      <c r="B2137" s="39">
        <v>44140</v>
      </c>
      <c r="C2137" s="40" t="s">
        <v>12</v>
      </c>
      <c r="D2137" s="40" t="s">
        <v>24</v>
      </c>
      <c r="E2137" s="40" t="s">
        <v>14</v>
      </c>
      <c r="F2137" s="40" t="s">
        <v>14</v>
      </c>
      <c r="G2137" s="40">
        <v>73</v>
      </c>
      <c r="H2137" s="41">
        <v>88.959990859223396</v>
      </c>
      <c r="I2137" s="37">
        <f>HOUR(DAta!$H2137)*60+MINUTE(DAta!$H2137)</f>
        <v>1382</v>
      </c>
      <c r="J2137" s="40">
        <v>1</v>
      </c>
      <c r="K2137" s="40">
        <v>6</v>
      </c>
      <c r="L2137" s="39">
        <v>44140</v>
      </c>
      <c r="M2137" s="40">
        <v>6</v>
      </c>
    </row>
    <row r="2138" spans="1:13">
      <c r="A2138" s="37" t="s">
        <v>2163</v>
      </c>
      <c r="B2138" s="36">
        <v>44141</v>
      </c>
      <c r="C2138" s="37" t="s">
        <v>20</v>
      </c>
      <c r="D2138" s="37" t="s">
        <v>24</v>
      </c>
      <c r="E2138" s="37" t="s">
        <v>14</v>
      </c>
      <c r="F2138" s="37" t="s">
        <v>14</v>
      </c>
      <c r="G2138" s="37">
        <v>63</v>
      </c>
      <c r="H2138" s="38">
        <v>89.001657525889996</v>
      </c>
      <c r="I2138" s="37">
        <f>HOUR(DAta!$H2138)*60+MINUTE(DAta!$H2138)</f>
        <v>2</v>
      </c>
      <c r="J2138" s="37">
        <v>3</v>
      </c>
      <c r="K2138" s="37">
        <v>6</v>
      </c>
      <c r="L2138" s="36">
        <v>44141</v>
      </c>
      <c r="M2138" s="37">
        <v>6</v>
      </c>
    </row>
    <row r="2139" spans="1:13">
      <c r="A2139" s="40" t="s">
        <v>2164</v>
      </c>
      <c r="B2139" s="39">
        <v>44142</v>
      </c>
      <c r="C2139" s="40" t="s">
        <v>12</v>
      </c>
      <c r="D2139" s="40" t="s">
        <v>24</v>
      </c>
      <c r="E2139" s="40" t="s">
        <v>18</v>
      </c>
      <c r="F2139" s="40" t="s">
        <v>18</v>
      </c>
      <c r="G2139" s="40" t="s">
        <v>26</v>
      </c>
      <c r="H2139" s="41">
        <v>89.043324192556696</v>
      </c>
      <c r="I2139" s="37">
        <f>HOUR(DAta!$H2139)*60+MINUTE(DAta!$H2139)</f>
        <v>62</v>
      </c>
      <c r="J2139" s="40" t="s">
        <v>26</v>
      </c>
      <c r="K2139" s="40">
        <v>6</v>
      </c>
      <c r="L2139" s="39">
        <v>44142</v>
      </c>
      <c r="M2139" s="40">
        <v>6</v>
      </c>
    </row>
    <row r="2140" spans="1:13">
      <c r="A2140" s="37" t="s">
        <v>2165</v>
      </c>
      <c r="B2140" s="36">
        <v>44143</v>
      </c>
      <c r="C2140" s="37" t="s">
        <v>48</v>
      </c>
      <c r="D2140" s="37" t="s">
        <v>30</v>
      </c>
      <c r="E2140" s="37" t="s">
        <v>14</v>
      </c>
      <c r="F2140" s="37" t="s">
        <v>14</v>
      </c>
      <c r="G2140" s="37">
        <v>82</v>
      </c>
      <c r="H2140" s="38">
        <v>89.084990859223396</v>
      </c>
      <c r="I2140" s="37">
        <f>HOUR(DAta!$H2140)*60+MINUTE(DAta!$H2140)</f>
        <v>122</v>
      </c>
      <c r="J2140" s="37">
        <v>2</v>
      </c>
      <c r="K2140" s="37">
        <v>6</v>
      </c>
      <c r="L2140" s="36">
        <v>44143</v>
      </c>
      <c r="M2140" s="37">
        <v>6</v>
      </c>
    </row>
    <row r="2141" spans="1:13">
      <c r="A2141" s="40" t="s">
        <v>2166</v>
      </c>
      <c r="B2141" s="39">
        <v>44144</v>
      </c>
      <c r="C2141" s="40" t="s">
        <v>22</v>
      </c>
      <c r="D2141" s="40" t="s">
        <v>13</v>
      </c>
      <c r="E2141" s="40" t="s">
        <v>14</v>
      </c>
      <c r="F2141" s="40" t="s">
        <v>14</v>
      </c>
      <c r="G2141" s="40">
        <v>113</v>
      </c>
      <c r="H2141" s="41">
        <v>89.126657525889996</v>
      </c>
      <c r="I2141" s="37">
        <f>HOUR(DAta!$H2141)*60+MINUTE(DAta!$H2141)</f>
        <v>182</v>
      </c>
      <c r="J2141" s="40">
        <v>4</v>
      </c>
      <c r="K2141" s="40">
        <v>6</v>
      </c>
      <c r="L2141" s="39">
        <v>44144</v>
      </c>
      <c r="M2141" s="40">
        <v>6</v>
      </c>
    </row>
    <row r="2142" spans="1:13">
      <c r="A2142" s="37" t="s">
        <v>2167</v>
      </c>
      <c r="B2142" s="36">
        <v>44145</v>
      </c>
      <c r="C2142" s="37" t="s">
        <v>22</v>
      </c>
      <c r="D2142" s="37" t="s">
        <v>17</v>
      </c>
      <c r="E2142" s="37" t="s">
        <v>14</v>
      </c>
      <c r="F2142" s="37" t="s">
        <v>18</v>
      </c>
      <c r="G2142" s="37">
        <v>57</v>
      </c>
      <c r="H2142" s="38">
        <v>89.168324192556696</v>
      </c>
      <c r="I2142" s="37">
        <f>HOUR(DAta!$H2142)*60+MINUTE(DAta!$H2142)</f>
        <v>242</v>
      </c>
      <c r="J2142" s="37">
        <v>4</v>
      </c>
      <c r="K2142" s="37">
        <v>6</v>
      </c>
      <c r="L2142" s="36">
        <v>44145</v>
      </c>
      <c r="M2142" s="37">
        <v>6</v>
      </c>
    </row>
    <row r="2143" spans="1:13">
      <c r="A2143" s="40" t="s">
        <v>2168</v>
      </c>
      <c r="B2143" s="39">
        <v>44146</v>
      </c>
      <c r="C2143" s="40" t="s">
        <v>20</v>
      </c>
      <c r="D2143" s="40" t="s">
        <v>33</v>
      </c>
      <c r="E2143" s="40" t="s">
        <v>14</v>
      </c>
      <c r="F2143" s="40" t="s">
        <v>14</v>
      </c>
      <c r="G2143" s="40">
        <v>63</v>
      </c>
      <c r="H2143" s="41">
        <v>89.209990859223396</v>
      </c>
      <c r="I2143" s="37">
        <f>HOUR(DAta!$H2143)*60+MINUTE(DAta!$H2143)</f>
        <v>302</v>
      </c>
      <c r="J2143" s="40">
        <v>1</v>
      </c>
      <c r="K2143" s="40">
        <v>6</v>
      </c>
      <c r="L2143" s="39">
        <v>44146</v>
      </c>
      <c r="M2143" s="40">
        <v>6</v>
      </c>
    </row>
    <row r="2144" spans="1:13">
      <c r="A2144" s="37" t="s">
        <v>2169</v>
      </c>
      <c r="B2144" s="36">
        <v>44147</v>
      </c>
      <c r="C2144" s="37" t="s">
        <v>12</v>
      </c>
      <c r="D2144" s="37" t="s">
        <v>30</v>
      </c>
      <c r="E2144" s="37" t="s">
        <v>14</v>
      </c>
      <c r="F2144" s="37" t="s">
        <v>14</v>
      </c>
      <c r="G2144" s="37">
        <v>120</v>
      </c>
      <c r="H2144" s="38">
        <v>89.251657525889996</v>
      </c>
      <c r="I2144" s="37">
        <f>HOUR(DAta!$H2144)*60+MINUTE(DAta!$H2144)</f>
        <v>362</v>
      </c>
      <c r="J2144" s="37">
        <v>4</v>
      </c>
      <c r="K2144" s="37">
        <v>6</v>
      </c>
      <c r="L2144" s="36">
        <v>44147</v>
      </c>
      <c r="M2144" s="37">
        <v>6</v>
      </c>
    </row>
    <row r="2145" spans="1:13">
      <c r="A2145" s="40" t="s">
        <v>2170</v>
      </c>
      <c r="B2145" s="39">
        <v>44148</v>
      </c>
      <c r="C2145" s="40" t="s">
        <v>32</v>
      </c>
      <c r="D2145" s="40" t="s">
        <v>17</v>
      </c>
      <c r="E2145" s="40" t="s">
        <v>14</v>
      </c>
      <c r="F2145" s="40" t="s">
        <v>14</v>
      </c>
      <c r="G2145" s="40">
        <v>68</v>
      </c>
      <c r="H2145" s="41">
        <v>89.293324192556696</v>
      </c>
      <c r="I2145" s="37">
        <f>HOUR(DAta!$H2145)*60+MINUTE(DAta!$H2145)</f>
        <v>422</v>
      </c>
      <c r="J2145" s="40">
        <v>5</v>
      </c>
      <c r="K2145" s="40">
        <v>6</v>
      </c>
      <c r="L2145" s="39">
        <v>44148</v>
      </c>
      <c r="M2145" s="40">
        <v>6</v>
      </c>
    </row>
    <row r="2146" spans="1:13">
      <c r="A2146" s="37" t="s">
        <v>2171</v>
      </c>
      <c r="B2146" s="36">
        <v>44149</v>
      </c>
      <c r="C2146" s="37" t="s">
        <v>39</v>
      </c>
      <c r="D2146" s="37" t="s">
        <v>13</v>
      </c>
      <c r="E2146" s="37" t="s">
        <v>14</v>
      </c>
      <c r="F2146" s="37" t="s">
        <v>14</v>
      </c>
      <c r="G2146" s="37">
        <v>31</v>
      </c>
      <c r="H2146" s="38">
        <v>89.334990859223396</v>
      </c>
      <c r="I2146" s="37">
        <f>HOUR(DAta!$H2146)*60+MINUTE(DAta!$H2146)</f>
        <v>482</v>
      </c>
      <c r="J2146" s="37">
        <v>3</v>
      </c>
      <c r="K2146" s="37">
        <v>6</v>
      </c>
      <c r="L2146" s="36">
        <v>44149</v>
      </c>
      <c r="M2146" s="37">
        <v>6</v>
      </c>
    </row>
    <row r="2147" spans="1:13">
      <c r="A2147" s="40" t="s">
        <v>2172</v>
      </c>
      <c r="B2147" s="39">
        <v>44150</v>
      </c>
      <c r="C2147" s="40" t="s">
        <v>16</v>
      </c>
      <c r="D2147" s="40" t="s">
        <v>33</v>
      </c>
      <c r="E2147" s="40" t="s">
        <v>14</v>
      </c>
      <c r="F2147" s="40" t="s">
        <v>14</v>
      </c>
      <c r="G2147" s="40">
        <v>44</v>
      </c>
      <c r="H2147" s="41">
        <v>89.376657525889996</v>
      </c>
      <c r="I2147" s="37">
        <f>HOUR(DAta!$H2147)*60+MINUTE(DAta!$H2147)</f>
        <v>542</v>
      </c>
      <c r="J2147" s="40">
        <v>3</v>
      </c>
      <c r="K2147" s="40">
        <v>6</v>
      </c>
      <c r="L2147" s="39">
        <v>44150</v>
      </c>
      <c r="M2147" s="40">
        <v>6</v>
      </c>
    </row>
    <row r="2148" spans="1:13">
      <c r="A2148" s="37" t="s">
        <v>2173</v>
      </c>
      <c r="B2148" s="36">
        <v>44151</v>
      </c>
      <c r="C2148" s="37" t="s">
        <v>16</v>
      </c>
      <c r="D2148" s="37" t="s">
        <v>24</v>
      </c>
      <c r="E2148" s="37" t="s">
        <v>14</v>
      </c>
      <c r="F2148" s="37" t="s">
        <v>14</v>
      </c>
      <c r="G2148" s="37">
        <v>84</v>
      </c>
      <c r="H2148" s="38">
        <v>89.418324192556696</v>
      </c>
      <c r="I2148" s="37">
        <f>HOUR(DAta!$H2148)*60+MINUTE(DAta!$H2148)</f>
        <v>602</v>
      </c>
      <c r="J2148" s="37">
        <v>5</v>
      </c>
      <c r="K2148" s="37">
        <v>6</v>
      </c>
      <c r="L2148" s="36">
        <v>44151</v>
      </c>
      <c r="M2148" s="37">
        <v>6</v>
      </c>
    </row>
    <row r="2149" spans="1:13">
      <c r="A2149" s="40" t="s">
        <v>2174</v>
      </c>
      <c r="B2149" s="39">
        <v>44152</v>
      </c>
      <c r="C2149" s="40" t="s">
        <v>22</v>
      </c>
      <c r="D2149" s="40" t="s">
        <v>17</v>
      </c>
      <c r="E2149" s="40" t="s">
        <v>14</v>
      </c>
      <c r="F2149" s="40" t="s">
        <v>14</v>
      </c>
      <c r="G2149" s="40">
        <v>79</v>
      </c>
      <c r="H2149" s="41">
        <v>89.459990859223396</v>
      </c>
      <c r="I2149" s="37">
        <f>HOUR(DAta!$H2149)*60+MINUTE(DAta!$H2149)</f>
        <v>662</v>
      </c>
      <c r="J2149" s="40">
        <v>5</v>
      </c>
      <c r="K2149" s="40">
        <v>6</v>
      </c>
      <c r="L2149" s="39">
        <v>44152</v>
      </c>
      <c r="M2149" s="40">
        <v>6</v>
      </c>
    </row>
    <row r="2150" spans="1:13">
      <c r="A2150" s="37" t="s">
        <v>2175</v>
      </c>
      <c r="B2150" s="36">
        <v>44153</v>
      </c>
      <c r="C2150" s="37" t="s">
        <v>12</v>
      </c>
      <c r="D2150" s="37" t="s">
        <v>30</v>
      </c>
      <c r="E2150" s="37" t="s">
        <v>14</v>
      </c>
      <c r="F2150" s="37" t="s">
        <v>14</v>
      </c>
      <c r="G2150" s="37">
        <v>71</v>
      </c>
      <c r="H2150" s="38">
        <v>89.501657525889996</v>
      </c>
      <c r="I2150" s="37">
        <f>HOUR(DAta!$H2150)*60+MINUTE(DAta!$H2150)</f>
        <v>722</v>
      </c>
      <c r="J2150" s="37">
        <v>3</v>
      </c>
      <c r="K2150" s="37">
        <v>6</v>
      </c>
      <c r="L2150" s="36">
        <v>44153</v>
      </c>
      <c r="M2150" s="37">
        <v>7</v>
      </c>
    </row>
    <row r="2151" spans="1:13">
      <c r="A2151" s="40" t="s">
        <v>2176</v>
      </c>
      <c r="B2151" s="39">
        <v>44154</v>
      </c>
      <c r="C2151" s="40" t="s">
        <v>32</v>
      </c>
      <c r="D2151" s="40" t="s">
        <v>30</v>
      </c>
      <c r="E2151" s="40" t="s">
        <v>14</v>
      </c>
      <c r="F2151" s="40" t="s">
        <v>14</v>
      </c>
      <c r="G2151" s="40">
        <v>94</v>
      </c>
      <c r="H2151" s="41">
        <v>89.543324192556696</v>
      </c>
      <c r="I2151" s="37">
        <f>HOUR(DAta!$H2151)*60+MINUTE(DAta!$H2151)</f>
        <v>782</v>
      </c>
      <c r="J2151" s="40">
        <v>3</v>
      </c>
      <c r="K2151" s="40">
        <v>6</v>
      </c>
      <c r="L2151" s="39">
        <v>44154</v>
      </c>
      <c r="M2151" s="40">
        <v>7</v>
      </c>
    </row>
    <row r="2152" spans="1:13">
      <c r="A2152" s="37" t="s">
        <v>2177</v>
      </c>
      <c r="B2152" s="36">
        <v>44155</v>
      </c>
      <c r="C2152" s="37" t="s">
        <v>39</v>
      </c>
      <c r="D2152" s="37" t="s">
        <v>17</v>
      </c>
      <c r="E2152" s="37" t="s">
        <v>18</v>
      </c>
      <c r="F2152" s="37" t="s">
        <v>18</v>
      </c>
      <c r="G2152" s="37" t="s">
        <v>26</v>
      </c>
      <c r="H2152" s="38">
        <v>89.584990859223396</v>
      </c>
      <c r="I2152" s="37">
        <f>HOUR(DAta!$H2152)*60+MINUTE(DAta!$H2152)</f>
        <v>842</v>
      </c>
      <c r="J2152" s="37" t="s">
        <v>26</v>
      </c>
      <c r="K2152" s="37">
        <v>6</v>
      </c>
      <c r="L2152" s="36">
        <v>44155</v>
      </c>
      <c r="M2152" s="37">
        <v>7</v>
      </c>
    </row>
    <row r="2153" spans="1:13">
      <c r="A2153" s="40" t="s">
        <v>2178</v>
      </c>
      <c r="B2153" s="39">
        <v>44156</v>
      </c>
      <c r="C2153" s="40" t="s">
        <v>48</v>
      </c>
      <c r="D2153" s="40" t="s">
        <v>24</v>
      </c>
      <c r="E2153" s="40" t="s">
        <v>14</v>
      </c>
      <c r="F2153" s="40" t="s">
        <v>14</v>
      </c>
      <c r="G2153" s="40">
        <v>11</v>
      </c>
      <c r="H2153" s="41">
        <v>89.626657525889996</v>
      </c>
      <c r="I2153" s="37">
        <f>HOUR(DAta!$H2153)*60+MINUTE(DAta!$H2153)</f>
        <v>902</v>
      </c>
      <c r="J2153" s="40">
        <v>5</v>
      </c>
      <c r="K2153" s="40">
        <v>6</v>
      </c>
      <c r="L2153" s="39">
        <v>44156</v>
      </c>
      <c r="M2153" s="40">
        <v>7</v>
      </c>
    </row>
    <row r="2154" spans="1:13">
      <c r="A2154" s="37" t="s">
        <v>2179</v>
      </c>
      <c r="B2154" s="36">
        <v>44157</v>
      </c>
      <c r="C2154" s="37" t="s">
        <v>22</v>
      </c>
      <c r="D2154" s="37" t="s">
        <v>33</v>
      </c>
      <c r="E2154" s="37" t="s">
        <v>14</v>
      </c>
      <c r="F2154" s="37" t="s">
        <v>14</v>
      </c>
      <c r="G2154" s="37">
        <v>51</v>
      </c>
      <c r="H2154" s="38">
        <v>89.668324192556696</v>
      </c>
      <c r="I2154" s="37">
        <f>HOUR(DAta!$H2154)*60+MINUTE(DAta!$H2154)</f>
        <v>962</v>
      </c>
      <c r="J2154" s="37">
        <v>1</v>
      </c>
      <c r="K2154" s="37">
        <v>6</v>
      </c>
      <c r="L2154" s="36">
        <v>44157</v>
      </c>
      <c r="M2154" s="37">
        <v>7</v>
      </c>
    </row>
    <row r="2155" spans="1:13">
      <c r="A2155" s="40" t="s">
        <v>2180</v>
      </c>
      <c r="B2155" s="39">
        <v>44158</v>
      </c>
      <c r="C2155" s="40" t="s">
        <v>39</v>
      </c>
      <c r="D2155" s="40" t="s">
        <v>33</v>
      </c>
      <c r="E2155" s="40" t="s">
        <v>14</v>
      </c>
      <c r="F2155" s="40" t="s">
        <v>18</v>
      </c>
      <c r="G2155" s="40">
        <v>12</v>
      </c>
      <c r="H2155" s="41">
        <v>89.709990859223396</v>
      </c>
      <c r="I2155" s="37">
        <f>HOUR(DAta!$H2155)*60+MINUTE(DAta!$H2155)</f>
        <v>1022</v>
      </c>
      <c r="J2155" s="40">
        <v>3</v>
      </c>
      <c r="K2155" s="40">
        <v>6</v>
      </c>
      <c r="L2155" s="39">
        <v>44158</v>
      </c>
      <c r="M2155" s="40">
        <v>7</v>
      </c>
    </row>
    <row r="2156" spans="1:13">
      <c r="A2156" s="37" t="s">
        <v>2181</v>
      </c>
      <c r="B2156" s="36">
        <v>44159</v>
      </c>
      <c r="C2156" s="37" t="s">
        <v>32</v>
      </c>
      <c r="D2156" s="37" t="s">
        <v>30</v>
      </c>
      <c r="E2156" s="37" t="s">
        <v>14</v>
      </c>
      <c r="F2156" s="37" t="s">
        <v>14</v>
      </c>
      <c r="G2156" s="37">
        <v>16</v>
      </c>
      <c r="H2156" s="38">
        <v>89.751657525889996</v>
      </c>
      <c r="I2156" s="37">
        <f>HOUR(DAta!$H2156)*60+MINUTE(DAta!$H2156)</f>
        <v>1082</v>
      </c>
      <c r="J2156" s="37">
        <v>4</v>
      </c>
      <c r="K2156" s="37">
        <v>6</v>
      </c>
      <c r="L2156" s="36">
        <v>44159</v>
      </c>
      <c r="M2156" s="37">
        <v>7</v>
      </c>
    </row>
    <row r="2157" spans="1:13">
      <c r="A2157" s="40" t="s">
        <v>2182</v>
      </c>
      <c r="B2157" s="39">
        <v>44160</v>
      </c>
      <c r="C2157" s="40" t="s">
        <v>16</v>
      </c>
      <c r="D2157" s="40" t="s">
        <v>24</v>
      </c>
      <c r="E2157" s="40" t="s">
        <v>18</v>
      </c>
      <c r="F2157" s="40" t="s">
        <v>18</v>
      </c>
      <c r="G2157" s="40" t="s">
        <v>26</v>
      </c>
      <c r="H2157" s="41">
        <v>89.793324192556696</v>
      </c>
      <c r="I2157" s="37">
        <f>HOUR(DAta!$H2157)*60+MINUTE(DAta!$H2157)</f>
        <v>1142</v>
      </c>
      <c r="J2157" s="40" t="s">
        <v>26</v>
      </c>
      <c r="K2157" s="40">
        <v>6</v>
      </c>
      <c r="L2157" s="39">
        <v>44160</v>
      </c>
      <c r="M2157" s="40">
        <v>7</v>
      </c>
    </row>
    <row r="2158" spans="1:13">
      <c r="A2158" s="37" t="s">
        <v>2183</v>
      </c>
      <c r="B2158" s="36">
        <v>44161</v>
      </c>
      <c r="C2158" s="37" t="s">
        <v>32</v>
      </c>
      <c r="D2158" s="37" t="s">
        <v>33</v>
      </c>
      <c r="E2158" s="37" t="s">
        <v>14</v>
      </c>
      <c r="F2158" s="37" t="s">
        <v>14</v>
      </c>
      <c r="G2158" s="37">
        <v>54</v>
      </c>
      <c r="H2158" s="38">
        <v>89.834990859223396</v>
      </c>
      <c r="I2158" s="37">
        <f>HOUR(DAta!$H2158)*60+MINUTE(DAta!$H2158)</f>
        <v>1202</v>
      </c>
      <c r="J2158" s="37">
        <v>3</v>
      </c>
      <c r="K2158" s="37">
        <v>6</v>
      </c>
      <c r="L2158" s="36">
        <v>44161</v>
      </c>
      <c r="M2158" s="37">
        <v>7</v>
      </c>
    </row>
    <row r="2159" spans="1:13">
      <c r="A2159" s="40" t="s">
        <v>2184</v>
      </c>
      <c r="B2159" s="39">
        <v>44162</v>
      </c>
      <c r="C2159" s="40" t="s">
        <v>39</v>
      </c>
      <c r="D2159" s="40" t="s">
        <v>30</v>
      </c>
      <c r="E2159" s="40" t="s">
        <v>14</v>
      </c>
      <c r="F2159" s="40" t="s">
        <v>14</v>
      </c>
      <c r="G2159" s="40">
        <v>106</v>
      </c>
      <c r="H2159" s="41">
        <v>89.876657525889996</v>
      </c>
      <c r="I2159" s="37">
        <f>HOUR(DAta!$H2159)*60+MINUTE(DAta!$H2159)</f>
        <v>1262</v>
      </c>
      <c r="J2159" s="40">
        <v>3</v>
      </c>
      <c r="K2159" s="40">
        <v>6</v>
      </c>
      <c r="L2159" s="39">
        <v>44162</v>
      </c>
      <c r="M2159" s="40">
        <v>7</v>
      </c>
    </row>
    <row r="2160" spans="1:13">
      <c r="A2160" s="37" t="s">
        <v>2185</v>
      </c>
      <c r="B2160" s="36">
        <v>44163</v>
      </c>
      <c r="C2160" s="37" t="s">
        <v>12</v>
      </c>
      <c r="D2160" s="37" t="s">
        <v>24</v>
      </c>
      <c r="E2160" s="37" t="s">
        <v>18</v>
      </c>
      <c r="F2160" s="37" t="s">
        <v>18</v>
      </c>
      <c r="G2160" s="37" t="s">
        <v>26</v>
      </c>
      <c r="H2160" s="38">
        <v>89.918324192556696</v>
      </c>
      <c r="I2160" s="37">
        <f>HOUR(DAta!$H2160)*60+MINUTE(DAta!$H2160)</f>
        <v>1322</v>
      </c>
      <c r="J2160" s="37" t="s">
        <v>26</v>
      </c>
      <c r="K2160" s="37">
        <v>6</v>
      </c>
      <c r="L2160" s="36">
        <v>44163</v>
      </c>
      <c r="M2160" s="37">
        <v>7</v>
      </c>
    </row>
    <row r="2161" spans="1:13">
      <c r="A2161" s="40" t="s">
        <v>2186</v>
      </c>
      <c r="B2161" s="39">
        <v>44164</v>
      </c>
      <c r="C2161" s="40" t="s">
        <v>39</v>
      </c>
      <c r="D2161" s="40" t="s">
        <v>30</v>
      </c>
      <c r="E2161" s="40" t="s">
        <v>14</v>
      </c>
      <c r="F2161" s="40" t="s">
        <v>14</v>
      </c>
      <c r="G2161" s="40">
        <v>13</v>
      </c>
      <c r="H2161" s="41">
        <v>89.959990859223396</v>
      </c>
      <c r="I2161" s="37">
        <f>HOUR(DAta!$H2161)*60+MINUTE(DAta!$H2161)</f>
        <v>1382</v>
      </c>
      <c r="J2161" s="40">
        <v>3</v>
      </c>
      <c r="K2161" s="40">
        <v>6</v>
      </c>
      <c r="L2161" s="39">
        <v>44164</v>
      </c>
      <c r="M2161" s="40">
        <v>7</v>
      </c>
    </row>
    <row r="2162" spans="1:13">
      <c r="A2162" s="37" t="s">
        <v>2187</v>
      </c>
      <c r="B2162" s="36">
        <v>44165</v>
      </c>
      <c r="C2162" s="37" t="s">
        <v>35</v>
      </c>
      <c r="D2162" s="37" t="s">
        <v>33</v>
      </c>
      <c r="E2162" s="37" t="s">
        <v>14</v>
      </c>
      <c r="F2162" s="37" t="s">
        <v>18</v>
      </c>
      <c r="G2162" s="37">
        <v>97</v>
      </c>
      <c r="H2162" s="38">
        <v>90.001657525889996</v>
      </c>
      <c r="I2162" s="37">
        <f>HOUR(DAta!$H2162)*60+MINUTE(DAta!$H2162)</f>
        <v>2</v>
      </c>
      <c r="J2162" s="37">
        <v>4</v>
      </c>
      <c r="K2162" s="37">
        <v>6</v>
      </c>
      <c r="L2162" s="36">
        <v>44165</v>
      </c>
      <c r="M2162" s="37">
        <v>7</v>
      </c>
    </row>
    <row r="2163" spans="1:13">
      <c r="A2163" s="40" t="s">
        <v>2188</v>
      </c>
      <c r="B2163" s="39">
        <v>44166</v>
      </c>
      <c r="C2163" s="40" t="s">
        <v>39</v>
      </c>
      <c r="D2163" s="40" t="s">
        <v>13</v>
      </c>
      <c r="E2163" s="40" t="s">
        <v>14</v>
      </c>
      <c r="F2163" s="40" t="s">
        <v>14</v>
      </c>
      <c r="G2163" s="40">
        <v>124</v>
      </c>
      <c r="H2163" s="41">
        <v>90.043324192556696</v>
      </c>
      <c r="I2163" s="37">
        <f>HOUR(DAta!$H2163)*60+MINUTE(DAta!$H2163)</f>
        <v>62</v>
      </c>
      <c r="J2163" s="40">
        <v>4</v>
      </c>
      <c r="K2163" s="40">
        <v>6</v>
      </c>
      <c r="L2163" s="39">
        <v>44166</v>
      </c>
      <c r="M2163" s="40">
        <v>7</v>
      </c>
    </row>
    <row r="2164" spans="1:13">
      <c r="A2164" s="37" t="s">
        <v>2189</v>
      </c>
      <c r="B2164" s="36">
        <v>44167</v>
      </c>
      <c r="C2164" s="37" t="s">
        <v>48</v>
      </c>
      <c r="D2164" s="37" t="s">
        <v>17</v>
      </c>
      <c r="E2164" s="37" t="s">
        <v>14</v>
      </c>
      <c r="F2164" s="37" t="s">
        <v>14</v>
      </c>
      <c r="G2164" s="37">
        <v>46</v>
      </c>
      <c r="H2164" s="38">
        <v>90.084990859223396</v>
      </c>
      <c r="I2164" s="37">
        <f>HOUR(DAta!$H2164)*60+MINUTE(DAta!$H2164)</f>
        <v>122</v>
      </c>
      <c r="J2164" s="37">
        <v>3</v>
      </c>
      <c r="K2164" s="37">
        <v>6</v>
      </c>
      <c r="L2164" s="36">
        <v>44167</v>
      </c>
      <c r="M2164" s="37">
        <v>7</v>
      </c>
    </row>
    <row r="2165" spans="1:13">
      <c r="A2165" s="40" t="s">
        <v>2190</v>
      </c>
      <c r="B2165" s="39">
        <v>44168</v>
      </c>
      <c r="C2165" s="40" t="s">
        <v>39</v>
      </c>
      <c r="D2165" s="40" t="s">
        <v>33</v>
      </c>
      <c r="E2165" s="40" t="s">
        <v>14</v>
      </c>
      <c r="F2165" s="40" t="s">
        <v>14</v>
      </c>
      <c r="G2165" s="40">
        <v>53</v>
      </c>
      <c r="H2165" s="41">
        <v>90.126657525889996</v>
      </c>
      <c r="I2165" s="37">
        <f>HOUR(DAta!$H2165)*60+MINUTE(DAta!$H2165)</f>
        <v>182</v>
      </c>
      <c r="J2165" s="40">
        <v>4</v>
      </c>
      <c r="K2165" s="40">
        <v>6</v>
      </c>
      <c r="L2165" s="39">
        <v>44168</v>
      </c>
      <c r="M2165" s="40">
        <v>7</v>
      </c>
    </row>
    <row r="2166" spans="1:13">
      <c r="A2166" s="37" t="s">
        <v>2191</v>
      </c>
      <c r="B2166" s="36">
        <v>44169</v>
      </c>
      <c r="C2166" s="37" t="s">
        <v>16</v>
      </c>
      <c r="D2166" s="37" t="s">
        <v>24</v>
      </c>
      <c r="E2166" s="37" t="s">
        <v>14</v>
      </c>
      <c r="F2166" s="37" t="s">
        <v>14</v>
      </c>
      <c r="G2166" s="37">
        <v>51</v>
      </c>
      <c r="H2166" s="38">
        <v>90.168324192556696</v>
      </c>
      <c r="I2166" s="37">
        <f>HOUR(DAta!$H2166)*60+MINUTE(DAta!$H2166)</f>
        <v>242</v>
      </c>
      <c r="J2166" s="37">
        <v>2</v>
      </c>
      <c r="K2166" s="37">
        <v>6</v>
      </c>
      <c r="L2166" s="36">
        <v>44169</v>
      </c>
      <c r="M2166" s="37">
        <v>7</v>
      </c>
    </row>
    <row r="2167" spans="1:13">
      <c r="A2167" s="40" t="s">
        <v>2192</v>
      </c>
      <c r="B2167" s="39">
        <v>44170</v>
      </c>
      <c r="C2167" s="40" t="s">
        <v>12</v>
      </c>
      <c r="D2167" s="40" t="s">
        <v>17</v>
      </c>
      <c r="E2167" s="40" t="s">
        <v>14</v>
      </c>
      <c r="F2167" s="40" t="s">
        <v>14</v>
      </c>
      <c r="G2167" s="40">
        <v>51</v>
      </c>
      <c r="H2167" s="41">
        <v>90.209990859223396</v>
      </c>
      <c r="I2167" s="37">
        <f>HOUR(DAta!$H2167)*60+MINUTE(DAta!$H2167)</f>
        <v>302</v>
      </c>
      <c r="J2167" s="40">
        <v>5</v>
      </c>
      <c r="K2167" s="40">
        <v>6</v>
      </c>
      <c r="L2167" s="39">
        <v>44170</v>
      </c>
      <c r="M2167" s="40">
        <v>7</v>
      </c>
    </row>
    <row r="2168" spans="1:13">
      <c r="A2168" s="37" t="s">
        <v>2193</v>
      </c>
      <c r="B2168" s="36">
        <v>44171</v>
      </c>
      <c r="C2168" s="37" t="s">
        <v>16</v>
      </c>
      <c r="D2168" s="37" t="s">
        <v>13</v>
      </c>
      <c r="E2168" s="37" t="s">
        <v>14</v>
      </c>
      <c r="F2168" s="37" t="s">
        <v>14</v>
      </c>
      <c r="G2168" s="37">
        <v>30</v>
      </c>
      <c r="H2168" s="38">
        <v>90.251657525889996</v>
      </c>
      <c r="I2168" s="37">
        <f>HOUR(DAta!$H2168)*60+MINUTE(DAta!$H2168)</f>
        <v>362</v>
      </c>
      <c r="J2168" s="37">
        <v>4</v>
      </c>
      <c r="K2168" s="37">
        <v>6</v>
      </c>
      <c r="L2168" s="36">
        <v>44171</v>
      </c>
      <c r="M2168" s="37">
        <v>7</v>
      </c>
    </row>
    <row r="2169" spans="1:13">
      <c r="A2169" s="40" t="s">
        <v>2194</v>
      </c>
      <c r="B2169" s="39">
        <v>44172</v>
      </c>
      <c r="C2169" s="40" t="s">
        <v>22</v>
      </c>
      <c r="D2169" s="40" t="s">
        <v>33</v>
      </c>
      <c r="E2169" s="40" t="s">
        <v>14</v>
      </c>
      <c r="F2169" s="40" t="s">
        <v>14</v>
      </c>
      <c r="G2169" s="40">
        <v>51</v>
      </c>
      <c r="H2169" s="41">
        <v>90.293324192556696</v>
      </c>
      <c r="I2169" s="37">
        <f>HOUR(DAta!$H2169)*60+MINUTE(DAta!$H2169)</f>
        <v>422</v>
      </c>
      <c r="J2169" s="40">
        <v>5</v>
      </c>
      <c r="K2169" s="40">
        <v>6</v>
      </c>
      <c r="L2169" s="39">
        <v>44172</v>
      </c>
      <c r="M2169" s="40">
        <v>7</v>
      </c>
    </row>
    <row r="2170" spans="1:13">
      <c r="A2170" s="37" t="s">
        <v>2195</v>
      </c>
      <c r="B2170" s="36">
        <v>44173</v>
      </c>
      <c r="C2170" s="37" t="s">
        <v>16</v>
      </c>
      <c r="D2170" s="37" t="s">
        <v>30</v>
      </c>
      <c r="E2170" s="37" t="s">
        <v>14</v>
      </c>
      <c r="F2170" s="37" t="s">
        <v>14</v>
      </c>
      <c r="G2170" s="37">
        <v>45</v>
      </c>
      <c r="H2170" s="38">
        <v>90.334990859223396</v>
      </c>
      <c r="I2170" s="37">
        <f>HOUR(DAta!$H2170)*60+MINUTE(DAta!$H2170)</f>
        <v>482</v>
      </c>
      <c r="J2170" s="37">
        <v>1</v>
      </c>
      <c r="K2170" s="37">
        <v>6</v>
      </c>
      <c r="L2170" s="36">
        <v>44173</v>
      </c>
      <c r="M2170" s="37">
        <v>7</v>
      </c>
    </row>
    <row r="2171" spans="1:13">
      <c r="A2171" s="40" t="s">
        <v>2196</v>
      </c>
      <c r="B2171" s="39">
        <v>44174</v>
      </c>
      <c r="C2171" s="40" t="s">
        <v>12</v>
      </c>
      <c r="D2171" s="40" t="s">
        <v>13</v>
      </c>
      <c r="E2171" s="40" t="s">
        <v>14</v>
      </c>
      <c r="F2171" s="40" t="s">
        <v>14</v>
      </c>
      <c r="G2171" s="40">
        <v>43</v>
      </c>
      <c r="H2171" s="41">
        <v>90.376657525889996</v>
      </c>
      <c r="I2171" s="37">
        <f>HOUR(DAta!$H2171)*60+MINUTE(DAta!$H2171)</f>
        <v>542</v>
      </c>
      <c r="J2171" s="40">
        <v>5</v>
      </c>
      <c r="K2171" s="40">
        <v>6</v>
      </c>
      <c r="L2171" s="39">
        <v>44174</v>
      </c>
      <c r="M2171" s="40">
        <v>7</v>
      </c>
    </row>
    <row r="2172" spans="1:13">
      <c r="A2172" s="37" t="s">
        <v>2197</v>
      </c>
      <c r="B2172" s="36">
        <v>44175</v>
      </c>
      <c r="C2172" s="37" t="s">
        <v>22</v>
      </c>
      <c r="D2172" s="37" t="s">
        <v>17</v>
      </c>
      <c r="E2172" s="37" t="s">
        <v>14</v>
      </c>
      <c r="F2172" s="37" t="s">
        <v>14</v>
      </c>
      <c r="G2172" s="37">
        <v>51</v>
      </c>
      <c r="H2172" s="38">
        <v>90.418324192556696</v>
      </c>
      <c r="I2172" s="37">
        <f>HOUR(DAta!$H2172)*60+MINUTE(DAta!$H2172)</f>
        <v>602</v>
      </c>
      <c r="J2172" s="37">
        <v>4</v>
      </c>
      <c r="K2172" s="37">
        <v>6</v>
      </c>
      <c r="L2172" s="36">
        <v>44175</v>
      </c>
      <c r="M2172" s="37">
        <v>7</v>
      </c>
    </row>
    <row r="2173" spans="1:13">
      <c r="A2173" s="40" t="s">
        <v>2198</v>
      </c>
      <c r="B2173" s="39">
        <v>44176</v>
      </c>
      <c r="C2173" s="40" t="s">
        <v>16</v>
      </c>
      <c r="D2173" s="40" t="s">
        <v>13</v>
      </c>
      <c r="E2173" s="40" t="s">
        <v>14</v>
      </c>
      <c r="F2173" s="40" t="s">
        <v>14</v>
      </c>
      <c r="G2173" s="40">
        <v>99</v>
      </c>
      <c r="H2173" s="41">
        <v>90.459990859223396</v>
      </c>
      <c r="I2173" s="37">
        <f>HOUR(DAta!$H2173)*60+MINUTE(DAta!$H2173)</f>
        <v>662</v>
      </c>
      <c r="J2173" s="40">
        <v>4</v>
      </c>
      <c r="K2173" s="40">
        <v>6</v>
      </c>
      <c r="L2173" s="39">
        <v>44176</v>
      </c>
      <c r="M2173" s="40">
        <v>7</v>
      </c>
    </row>
    <row r="2174" spans="1:13">
      <c r="A2174" s="37" t="s">
        <v>2199</v>
      </c>
      <c r="B2174" s="36">
        <v>44177</v>
      </c>
      <c r="C2174" s="37" t="s">
        <v>22</v>
      </c>
      <c r="D2174" s="37" t="s">
        <v>30</v>
      </c>
      <c r="E2174" s="37" t="s">
        <v>14</v>
      </c>
      <c r="F2174" s="37" t="s">
        <v>14</v>
      </c>
      <c r="G2174" s="37">
        <v>94</v>
      </c>
      <c r="H2174" s="38">
        <v>90.501657525889996</v>
      </c>
      <c r="I2174" s="37">
        <f>HOUR(DAta!$H2174)*60+MINUTE(DAta!$H2174)</f>
        <v>722</v>
      </c>
      <c r="J2174" s="37">
        <v>5</v>
      </c>
      <c r="K2174" s="37">
        <v>6</v>
      </c>
      <c r="L2174" s="36">
        <v>44177</v>
      </c>
      <c r="M2174" s="37">
        <v>7</v>
      </c>
    </row>
    <row r="2175" spans="1:13">
      <c r="A2175" s="40" t="s">
        <v>2200</v>
      </c>
      <c r="B2175" s="39">
        <v>44178</v>
      </c>
      <c r="C2175" s="40" t="s">
        <v>20</v>
      </c>
      <c r="D2175" s="40" t="s">
        <v>17</v>
      </c>
      <c r="E2175" s="40" t="s">
        <v>14</v>
      </c>
      <c r="F2175" s="40" t="s">
        <v>14</v>
      </c>
      <c r="G2175" s="40">
        <v>11</v>
      </c>
      <c r="H2175" s="41">
        <v>90.543324192556696</v>
      </c>
      <c r="I2175" s="37">
        <f>HOUR(DAta!$H2175)*60+MINUTE(DAta!$H2175)</f>
        <v>782</v>
      </c>
      <c r="J2175" s="40">
        <v>2</v>
      </c>
      <c r="K2175" s="40">
        <v>6</v>
      </c>
      <c r="L2175" s="39">
        <v>44178</v>
      </c>
      <c r="M2175" s="40">
        <v>7</v>
      </c>
    </row>
    <row r="2176" spans="1:13">
      <c r="A2176" s="37" t="s">
        <v>2201</v>
      </c>
      <c r="B2176" s="36">
        <v>44179</v>
      </c>
      <c r="C2176" s="37" t="s">
        <v>12</v>
      </c>
      <c r="D2176" s="37" t="s">
        <v>17</v>
      </c>
      <c r="E2176" s="37" t="s">
        <v>14</v>
      </c>
      <c r="F2176" s="37" t="s">
        <v>14</v>
      </c>
      <c r="G2176" s="37">
        <v>120</v>
      </c>
      <c r="H2176" s="38">
        <v>90.584990859223396</v>
      </c>
      <c r="I2176" s="37">
        <f>HOUR(DAta!$H2176)*60+MINUTE(DAta!$H2176)</f>
        <v>842</v>
      </c>
      <c r="J2176" s="37">
        <v>3</v>
      </c>
      <c r="K2176" s="37">
        <v>6</v>
      </c>
      <c r="L2176" s="36">
        <v>44179</v>
      </c>
      <c r="M2176" s="37">
        <v>7</v>
      </c>
    </row>
    <row r="2177" spans="1:13">
      <c r="A2177" s="40" t="s">
        <v>2202</v>
      </c>
      <c r="B2177" s="39">
        <v>44180</v>
      </c>
      <c r="C2177" s="40" t="s">
        <v>20</v>
      </c>
      <c r="D2177" s="40" t="s">
        <v>30</v>
      </c>
      <c r="E2177" s="40" t="s">
        <v>14</v>
      </c>
      <c r="F2177" s="40" t="s">
        <v>14</v>
      </c>
      <c r="G2177" s="40">
        <v>70</v>
      </c>
      <c r="H2177" s="41">
        <v>90.626657525889996</v>
      </c>
      <c r="I2177" s="37">
        <f>HOUR(DAta!$H2177)*60+MINUTE(DAta!$H2177)</f>
        <v>902</v>
      </c>
      <c r="J2177" s="40">
        <v>3</v>
      </c>
      <c r="K2177" s="40">
        <v>6</v>
      </c>
      <c r="L2177" s="39">
        <v>44180</v>
      </c>
      <c r="M2177" s="40">
        <v>7</v>
      </c>
    </row>
    <row r="2178" spans="1:13">
      <c r="A2178" s="37" t="s">
        <v>2203</v>
      </c>
      <c r="B2178" s="36">
        <v>44181</v>
      </c>
      <c r="C2178" s="37" t="s">
        <v>16</v>
      </c>
      <c r="D2178" s="37" t="s">
        <v>24</v>
      </c>
      <c r="E2178" s="37" t="s">
        <v>14</v>
      </c>
      <c r="F2178" s="37" t="s">
        <v>14</v>
      </c>
      <c r="G2178" s="37">
        <v>111</v>
      </c>
      <c r="H2178" s="38">
        <v>90.668324192556696</v>
      </c>
      <c r="I2178" s="37">
        <f>HOUR(DAta!$H2178)*60+MINUTE(DAta!$H2178)</f>
        <v>962</v>
      </c>
      <c r="J2178" s="37">
        <v>5</v>
      </c>
      <c r="K2178" s="37">
        <v>6</v>
      </c>
      <c r="L2178" s="36">
        <v>44181</v>
      </c>
      <c r="M2178" s="37">
        <v>7</v>
      </c>
    </row>
    <row r="2179" spans="1:13">
      <c r="A2179" s="40" t="s">
        <v>2204</v>
      </c>
      <c r="B2179" s="39">
        <v>44182</v>
      </c>
      <c r="C2179" s="40" t="s">
        <v>39</v>
      </c>
      <c r="D2179" s="40" t="s">
        <v>17</v>
      </c>
      <c r="E2179" s="40" t="s">
        <v>14</v>
      </c>
      <c r="F2179" s="40" t="s">
        <v>14</v>
      </c>
      <c r="G2179" s="40">
        <v>85</v>
      </c>
      <c r="H2179" s="41">
        <v>90.709990859223396</v>
      </c>
      <c r="I2179" s="37">
        <f>HOUR(DAta!$H2179)*60+MINUTE(DAta!$H2179)</f>
        <v>1022</v>
      </c>
      <c r="J2179" s="40">
        <v>1</v>
      </c>
      <c r="K2179" s="40">
        <v>6</v>
      </c>
      <c r="L2179" s="39">
        <v>44182</v>
      </c>
      <c r="M2179" s="40">
        <v>7</v>
      </c>
    </row>
    <row r="2180" spans="1:13">
      <c r="A2180" s="37" t="s">
        <v>2205</v>
      </c>
      <c r="B2180" s="36">
        <v>44183</v>
      </c>
      <c r="C2180" s="37" t="s">
        <v>12</v>
      </c>
      <c r="D2180" s="37" t="s">
        <v>17</v>
      </c>
      <c r="E2180" s="37" t="s">
        <v>14</v>
      </c>
      <c r="F2180" s="37" t="s">
        <v>18</v>
      </c>
      <c r="G2180" s="37">
        <v>58</v>
      </c>
      <c r="H2180" s="38">
        <v>90.751657525889996</v>
      </c>
      <c r="I2180" s="37">
        <f>HOUR(DAta!$H2180)*60+MINUTE(DAta!$H2180)</f>
        <v>1082</v>
      </c>
      <c r="J2180" s="37">
        <v>2</v>
      </c>
      <c r="K2180" s="37">
        <v>6</v>
      </c>
      <c r="L2180" s="36">
        <v>44183</v>
      </c>
      <c r="M2180" s="37">
        <v>7</v>
      </c>
    </row>
    <row r="2181" spans="1:13">
      <c r="A2181" s="40" t="s">
        <v>2206</v>
      </c>
      <c r="B2181" s="39">
        <v>44184</v>
      </c>
      <c r="C2181" s="40" t="s">
        <v>48</v>
      </c>
      <c r="D2181" s="40" t="s">
        <v>30</v>
      </c>
      <c r="E2181" s="40" t="s">
        <v>18</v>
      </c>
      <c r="F2181" s="40" t="s">
        <v>18</v>
      </c>
      <c r="G2181" s="40" t="s">
        <v>26</v>
      </c>
      <c r="H2181" s="41">
        <v>90.793324192556696</v>
      </c>
      <c r="I2181" s="37">
        <f>HOUR(DAta!$H2181)*60+MINUTE(DAta!$H2181)</f>
        <v>1142</v>
      </c>
      <c r="J2181" s="40" t="s">
        <v>26</v>
      </c>
      <c r="K2181" s="40">
        <v>6</v>
      </c>
      <c r="L2181" s="39">
        <v>44184</v>
      </c>
      <c r="M2181" s="40">
        <v>7</v>
      </c>
    </row>
    <row r="2182" spans="1:13">
      <c r="A2182" s="37" t="s">
        <v>2207</v>
      </c>
      <c r="B2182" s="36">
        <v>44185</v>
      </c>
      <c r="C2182" s="37" t="s">
        <v>22</v>
      </c>
      <c r="D2182" s="37" t="s">
        <v>24</v>
      </c>
      <c r="E2182" s="37" t="s">
        <v>14</v>
      </c>
      <c r="F2182" s="37" t="s">
        <v>14</v>
      </c>
      <c r="G2182" s="37">
        <v>14</v>
      </c>
      <c r="H2182" s="38">
        <v>90.834990859223396</v>
      </c>
      <c r="I2182" s="37">
        <f>HOUR(DAta!$H2182)*60+MINUTE(DAta!$H2182)</f>
        <v>1202</v>
      </c>
      <c r="J2182" s="37">
        <v>4</v>
      </c>
      <c r="K2182" s="37">
        <v>6</v>
      </c>
      <c r="L2182" s="36">
        <v>44185</v>
      </c>
      <c r="M2182" s="37">
        <v>7</v>
      </c>
    </row>
    <row r="2183" spans="1:13">
      <c r="A2183" s="40" t="s">
        <v>2208</v>
      </c>
      <c r="B2183" s="39">
        <v>44186</v>
      </c>
      <c r="C2183" s="40" t="s">
        <v>39</v>
      </c>
      <c r="D2183" s="40" t="s">
        <v>24</v>
      </c>
      <c r="E2183" s="40" t="s">
        <v>14</v>
      </c>
      <c r="F2183" s="40" t="s">
        <v>14</v>
      </c>
      <c r="G2183" s="40">
        <v>40</v>
      </c>
      <c r="H2183" s="41">
        <v>90.876657525889996</v>
      </c>
      <c r="I2183" s="37">
        <f>HOUR(DAta!$H2183)*60+MINUTE(DAta!$H2183)</f>
        <v>1262</v>
      </c>
      <c r="J2183" s="40">
        <v>4</v>
      </c>
      <c r="K2183" s="40">
        <v>6</v>
      </c>
      <c r="L2183" s="39">
        <v>44186</v>
      </c>
      <c r="M2183" s="40">
        <v>7</v>
      </c>
    </row>
    <row r="2184" spans="1:13">
      <c r="A2184" s="37" t="s">
        <v>2209</v>
      </c>
      <c r="B2184" s="36">
        <v>44187</v>
      </c>
      <c r="C2184" s="37" t="s">
        <v>32</v>
      </c>
      <c r="D2184" s="37" t="s">
        <v>13</v>
      </c>
      <c r="E2184" s="37" t="s">
        <v>14</v>
      </c>
      <c r="F2184" s="37" t="s">
        <v>14</v>
      </c>
      <c r="G2184" s="37">
        <v>51</v>
      </c>
      <c r="H2184" s="38">
        <v>90.918324192556696</v>
      </c>
      <c r="I2184" s="37">
        <f>HOUR(DAta!$H2184)*60+MINUTE(DAta!$H2184)</f>
        <v>1322</v>
      </c>
      <c r="J2184" s="37">
        <v>3</v>
      </c>
      <c r="K2184" s="37">
        <v>6</v>
      </c>
      <c r="L2184" s="36">
        <v>44187</v>
      </c>
      <c r="M2184" s="37">
        <v>7</v>
      </c>
    </row>
    <row r="2185" spans="1:13">
      <c r="A2185" s="40" t="s">
        <v>2210</v>
      </c>
      <c r="B2185" s="39">
        <v>44188</v>
      </c>
      <c r="C2185" s="40" t="s">
        <v>22</v>
      </c>
      <c r="D2185" s="40" t="s">
        <v>33</v>
      </c>
      <c r="E2185" s="40" t="s">
        <v>14</v>
      </c>
      <c r="F2185" s="40" t="s">
        <v>18</v>
      </c>
      <c r="G2185" s="40">
        <v>16</v>
      </c>
      <c r="H2185" s="41">
        <v>90.959990859223396</v>
      </c>
      <c r="I2185" s="37">
        <f>HOUR(DAta!$H2185)*60+MINUTE(DAta!$H2185)</f>
        <v>1382</v>
      </c>
      <c r="J2185" s="40">
        <v>3</v>
      </c>
      <c r="K2185" s="40">
        <v>6</v>
      </c>
      <c r="L2185" s="39">
        <v>44188</v>
      </c>
      <c r="M2185" s="40">
        <v>7</v>
      </c>
    </row>
    <row r="2186" spans="1:13">
      <c r="A2186" s="37" t="s">
        <v>2211</v>
      </c>
      <c r="B2186" s="36">
        <v>44189</v>
      </c>
      <c r="C2186" s="37" t="s">
        <v>22</v>
      </c>
      <c r="D2186" s="37" t="s">
        <v>13</v>
      </c>
      <c r="E2186" s="37" t="s">
        <v>14</v>
      </c>
      <c r="F2186" s="37" t="s">
        <v>14</v>
      </c>
      <c r="G2186" s="37">
        <v>27</v>
      </c>
      <c r="H2186" s="38">
        <v>91.001657525889996</v>
      </c>
      <c r="I2186" s="37">
        <f>HOUR(DAta!$H2186)*60+MINUTE(DAta!$H2186)</f>
        <v>2</v>
      </c>
      <c r="J2186" s="37">
        <v>3</v>
      </c>
      <c r="K2186" s="37">
        <v>6</v>
      </c>
      <c r="L2186" s="36">
        <v>44189</v>
      </c>
      <c r="M2186" s="37">
        <v>7</v>
      </c>
    </row>
    <row r="2187" spans="1:13">
      <c r="A2187" s="40" t="s">
        <v>2212</v>
      </c>
      <c r="B2187" s="39">
        <v>44190</v>
      </c>
      <c r="C2187" s="40" t="s">
        <v>39</v>
      </c>
      <c r="D2187" s="40" t="s">
        <v>13</v>
      </c>
      <c r="E2187" s="40" t="s">
        <v>14</v>
      </c>
      <c r="F2187" s="40" t="s">
        <v>14</v>
      </c>
      <c r="G2187" s="40">
        <v>14</v>
      </c>
      <c r="H2187" s="41">
        <v>91.043324192556696</v>
      </c>
      <c r="I2187" s="37">
        <f>HOUR(DAta!$H2187)*60+MINUTE(DAta!$H2187)</f>
        <v>62</v>
      </c>
      <c r="J2187" s="40">
        <v>1</v>
      </c>
      <c r="K2187" s="40">
        <v>6</v>
      </c>
      <c r="L2187" s="39">
        <v>44190</v>
      </c>
      <c r="M2187" s="40">
        <v>7</v>
      </c>
    </row>
    <row r="2188" spans="1:13">
      <c r="A2188" s="37" t="s">
        <v>2213</v>
      </c>
      <c r="B2188" s="36">
        <v>44191</v>
      </c>
      <c r="C2188" s="37" t="s">
        <v>39</v>
      </c>
      <c r="D2188" s="37" t="s">
        <v>24</v>
      </c>
      <c r="E2188" s="37" t="s">
        <v>14</v>
      </c>
      <c r="F2188" s="37" t="s">
        <v>14</v>
      </c>
      <c r="G2188" s="37">
        <v>105</v>
      </c>
      <c r="H2188" s="38">
        <v>91.084990859223396</v>
      </c>
      <c r="I2188" s="37">
        <f>HOUR(DAta!$H2188)*60+MINUTE(DAta!$H2188)</f>
        <v>122</v>
      </c>
      <c r="J2188" s="37">
        <v>4</v>
      </c>
      <c r="K2188" s="37">
        <v>6</v>
      </c>
      <c r="L2188" s="36">
        <v>44191</v>
      </c>
      <c r="M2188" s="37">
        <v>7</v>
      </c>
    </row>
    <row r="2189" spans="1:13">
      <c r="A2189" s="40" t="s">
        <v>2214</v>
      </c>
      <c r="B2189" s="39">
        <v>44192</v>
      </c>
      <c r="C2189" s="40" t="s">
        <v>12</v>
      </c>
      <c r="D2189" s="40" t="s">
        <v>33</v>
      </c>
      <c r="E2189" s="40" t="s">
        <v>14</v>
      </c>
      <c r="F2189" s="40" t="s">
        <v>14</v>
      </c>
      <c r="G2189" s="40">
        <v>77</v>
      </c>
      <c r="H2189" s="41">
        <v>91.126657525889996</v>
      </c>
      <c r="I2189" s="37">
        <f>HOUR(DAta!$H2189)*60+MINUTE(DAta!$H2189)</f>
        <v>182</v>
      </c>
      <c r="J2189" s="40">
        <v>4</v>
      </c>
      <c r="K2189" s="40">
        <v>6</v>
      </c>
      <c r="L2189" s="39">
        <v>44192</v>
      </c>
      <c r="M2189" s="40">
        <v>7</v>
      </c>
    </row>
    <row r="2190" spans="1:13">
      <c r="A2190" s="37" t="s">
        <v>2215</v>
      </c>
      <c r="B2190" s="36">
        <v>44193</v>
      </c>
      <c r="C2190" s="37" t="s">
        <v>22</v>
      </c>
      <c r="D2190" s="37" t="s">
        <v>24</v>
      </c>
      <c r="E2190" s="37" t="s">
        <v>14</v>
      </c>
      <c r="F2190" s="37" t="s">
        <v>18</v>
      </c>
      <c r="G2190" s="37">
        <v>71</v>
      </c>
      <c r="H2190" s="38">
        <v>91.168324192556696</v>
      </c>
      <c r="I2190" s="37">
        <f>HOUR(DAta!$H2190)*60+MINUTE(DAta!$H2190)</f>
        <v>242</v>
      </c>
      <c r="J2190" s="37">
        <v>3</v>
      </c>
      <c r="K2190" s="37">
        <v>6</v>
      </c>
      <c r="L2190" s="36">
        <v>44193</v>
      </c>
      <c r="M2190" s="37">
        <v>7</v>
      </c>
    </row>
    <row r="2191" spans="1:13">
      <c r="A2191" s="40" t="s">
        <v>2216</v>
      </c>
      <c r="B2191" s="39">
        <v>44194</v>
      </c>
      <c r="C2191" s="40" t="s">
        <v>48</v>
      </c>
      <c r="D2191" s="40" t="s">
        <v>24</v>
      </c>
      <c r="E2191" s="40" t="s">
        <v>14</v>
      </c>
      <c r="F2191" s="40" t="s">
        <v>14</v>
      </c>
      <c r="G2191" s="40">
        <v>105</v>
      </c>
      <c r="H2191" s="41">
        <v>91.209990859223396</v>
      </c>
      <c r="I2191" s="37">
        <f>HOUR(DAta!$H2191)*60+MINUTE(DAta!$H2191)</f>
        <v>302</v>
      </c>
      <c r="J2191" s="40">
        <v>4</v>
      </c>
      <c r="K2191" s="40">
        <v>6</v>
      </c>
      <c r="L2191" s="39">
        <v>44194</v>
      </c>
      <c r="M2191" s="40">
        <v>7</v>
      </c>
    </row>
    <row r="2192" spans="1:13">
      <c r="A2192" s="37" t="s">
        <v>2217</v>
      </c>
      <c r="B2192" s="36">
        <v>44195</v>
      </c>
      <c r="C2192" s="37" t="s">
        <v>20</v>
      </c>
      <c r="D2192" s="37" t="s">
        <v>30</v>
      </c>
      <c r="E2192" s="37" t="s">
        <v>14</v>
      </c>
      <c r="F2192" s="37" t="s">
        <v>14</v>
      </c>
      <c r="G2192" s="37">
        <v>107</v>
      </c>
      <c r="H2192" s="38">
        <v>91.251657525889996</v>
      </c>
      <c r="I2192" s="37">
        <f>HOUR(DAta!$H2192)*60+MINUTE(DAta!$H2192)</f>
        <v>362</v>
      </c>
      <c r="J2192" s="37">
        <v>4</v>
      </c>
      <c r="K2192" s="37">
        <v>6</v>
      </c>
      <c r="L2192" s="36">
        <v>44195</v>
      </c>
      <c r="M2192" s="37">
        <v>7</v>
      </c>
    </row>
    <row r="2193" spans="1:13">
      <c r="A2193" s="40" t="s">
        <v>2218</v>
      </c>
      <c r="B2193" s="39">
        <v>44196</v>
      </c>
      <c r="C2193" s="40" t="s">
        <v>39</v>
      </c>
      <c r="D2193" s="40" t="s">
        <v>17</v>
      </c>
      <c r="E2193" s="40" t="s">
        <v>18</v>
      </c>
      <c r="F2193" s="40" t="s">
        <v>18</v>
      </c>
      <c r="G2193" s="40" t="s">
        <v>26</v>
      </c>
      <c r="H2193" s="41">
        <v>91.293324192556696</v>
      </c>
      <c r="I2193" s="37">
        <f>HOUR(DAta!$H2193)*60+MINUTE(DAta!$H2193)</f>
        <v>422</v>
      </c>
      <c r="J2193" s="40" t="s">
        <v>26</v>
      </c>
      <c r="K2193" s="40">
        <v>6</v>
      </c>
      <c r="L2193" s="39">
        <v>44196</v>
      </c>
      <c r="M2193" s="40">
        <v>7</v>
      </c>
    </row>
    <row r="2194" spans="1:13">
      <c r="A2194" s="37" t="s">
        <v>2219</v>
      </c>
      <c r="B2194" s="36">
        <v>44197</v>
      </c>
      <c r="C2194" s="37" t="s">
        <v>16</v>
      </c>
      <c r="D2194" s="37" t="s">
        <v>30</v>
      </c>
      <c r="E2194" s="37" t="s">
        <v>14</v>
      </c>
      <c r="F2194" s="37" t="s">
        <v>14</v>
      </c>
      <c r="G2194" s="37">
        <v>53</v>
      </c>
      <c r="H2194" s="38">
        <v>91.334990859223396</v>
      </c>
      <c r="I2194" s="37">
        <f>HOUR(DAta!$H2194)*60+MINUTE(DAta!$H2194)</f>
        <v>482</v>
      </c>
      <c r="J2194" s="37">
        <v>2</v>
      </c>
      <c r="K2194" s="37">
        <v>6</v>
      </c>
      <c r="L2194" s="36">
        <v>44197</v>
      </c>
      <c r="M2194" s="37">
        <v>7</v>
      </c>
    </row>
    <row r="2195" spans="1:13">
      <c r="A2195" s="40" t="s">
        <v>2220</v>
      </c>
      <c r="B2195" s="39">
        <v>44198</v>
      </c>
      <c r="C2195" s="40" t="s">
        <v>35</v>
      </c>
      <c r="D2195" s="40" t="s">
        <v>13</v>
      </c>
      <c r="E2195" s="40" t="s">
        <v>14</v>
      </c>
      <c r="F2195" s="40" t="s">
        <v>14</v>
      </c>
      <c r="G2195" s="40">
        <v>109</v>
      </c>
      <c r="H2195" s="41">
        <v>91.376657525889996</v>
      </c>
      <c r="I2195" s="37">
        <f>HOUR(DAta!$H2195)*60+MINUTE(DAta!$H2195)</f>
        <v>542</v>
      </c>
      <c r="J2195" s="40">
        <v>4</v>
      </c>
      <c r="K2195" s="40">
        <v>6</v>
      </c>
      <c r="L2195" s="39">
        <v>44198</v>
      </c>
      <c r="M2195" s="40">
        <v>7</v>
      </c>
    </row>
    <row r="2196" spans="1:13">
      <c r="A2196" s="37" t="s">
        <v>2221</v>
      </c>
      <c r="B2196" s="36">
        <v>44199</v>
      </c>
      <c r="C2196" s="37" t="s">
        <v>16</v>
      </c>
      <c r="D2196" s="37" t="s">
        <v>17</v>
      </c>
      <c r="E2196" s="37" t="s">
        <v>14</v>
      </c>
      <c r="F2196" s="37" t="s">
        <v>14</v>
      </c>
      <c r="G2196" s="37">
        <v>18</v>
      </c>
      <c r="H2196" s="38">
        <v>91.418324192556696</v>
      </c>
      <c r="I2196" s="37">
        <f>HOUR(DAta!$H2196)*60+MINUTE(DAta!$H2196)</f>
        <v>602</v>
      </c>
      <c r="J2196" s="37">
        <v>4</v>
      </c>
      <c r="K2196" s="37">
        <v>6</v>
      </c>
      <c r="L2196" s="36">
        <v>44199</v>
      </c>
      <c r="M2196" s="37">
        <v>7</v>
      </c>
    </row>
    <row r="2197" spans="1:13">
      <c r="A2197" s="40" t="s">
        <v>2222</v>
      </c>
      <c r="B2197" s="39">
        <v>44200</v>
      </c>
      <c r="C2197" s="40" t="s">
        <v>48</v>
      </c>
      <c r="D2197" s="40" t="s">
        <v>30</v>
      </c>
      <c r="E2197" s="40" t="s">
        <v>14</v>
      </c>
      <c r="F2197" s="40" t="s">
        <v>14</v>
      </c>
      <c r="G2197" s="40">
        <v>34</v>
      </c>
      <c r="H2197" s="41">
        <v>91.459990859223396</v>
      </c>
      <c r="I2197" s="37">
        <f>HOUR(DAta!$H2197)*60+MINUTE(DAta!$H2197)</f>
        <v>662</v>
      </c>
      <c r="J2197" s="40">
        <v>3</v>
      </c>
      <c r="K2197" s="40">
        <v>6</v>
      </c>
      <c r="L2197" s="39">
        <v>44200</v>
      </c>
      <c r="M2197" s="40">
        <v>7</v>
      </c>
    </row>
    <row r="2198" spans="1:13">
      <c r="A2198" s="37" t="s">
        <v>2223</v>
      </c>
      <c r="B2198" s="36">
        <v>44201</v>
      </c>
      <c r="C2198" s="37" t="s">
        <v>32</v>
      </c>
      <c r="D2198" s="37" t="s">
        <v>24</v>
      </c>
      <c r="E2198" s="37" t="s">
        <v>18</v>
      </c>
      <c r="F2198" s="37" t="s">
        <v>18</v>
      </c>
      <c r="G2198" s="37" t="s">
        <v>26</v>
      </c>
      <c r="H2198" s="38">
        <v>91.501657525889996</v>
      </c>
      <c r="I2198" s="37">
        <f>HOUR(DAta!$H2198)*60+MINUTE(DAta!$H2198)</f>
        <v>722</v>
      </c>
      <c r="J2198" s="37" t="s">
        <v>26</v>
      </c>
      <c r="K2198" s="37">
        <v>6</v>
      </c>
      <c r="L2198" s="36">
        <v>44201</v>
      </c>
      <c r="M2198" s="37">
        <v>7</v>
      </c>
    </row>
    <row r="2199" spans="1:13">
      <c r="A2199" s="40" t="s">
        <v>2224</v>
      </c>
      <c r="B2199" s="39">
        <v>44202</v>
      </c>
      <c r="C2199" s="40" t="s">
        <v>39</v>
      </c>
      <c r="D2199" s="40" t="s">
        <v>13</v>
      </c>
      <c r="E2199" s="40" t="s">
        <v>14</v>
      </c>
      <c r="F2199" s="40" t="s">
        <v>14</v>
      </c>
      <c r="G2199" s="40">
        <v>102</v>
      </c>
      <c r="H2199" s="41">
        <v>91.543324192556696</v>
      </c>
      <c r="I2199" s="37">
        <f>HOUR(DAta!$H2199)*60+MINUTE(DAta!$H2199)</f>
        <v>782</v>
      </c>
      <c r="J2199" s="40">
        <v>2</v>
      </c>
      <c r="K2199" s="40">
        <v>6</v>
      </c>
      <c r="L2199" s="39">
        <v>44202</v>
      </c>
      <c r="M2199" s="40">
        <v>7</v>
      </c>
    </row>
    <row r="2200" spans="1:13">
      <c r="A2200" s="37" t="s">
        <v>2225</v>
      </c>
      <c r="B2200" s="36">
        <v>44203</v>
      </c>
      <c r="C2200" s="37" t="s">
        <v>39</v>
      </c>
      <c r="D2200" s="37" t="s">
        <v>24</v>
      </c>
      <c r="E2200" s="37" t="s">
        <v>18</v>
      </c>
      <c r="F2200" s="37" t="s">
        <v>18</v>
      </c>
      <c r="G2200" s="37" t="s">
        <v>26</v>
      </c>
      <c r="H2200" s="38">
        <v>91.584990859223396</v>
      </c>
      <c r="I2200" s="37">
        <f>HOUR(DAta!$H2200)*60+MINUTE(DAta!$H2200)</f>
        <v>842</v>
      </c>
      <c r="J2200" s="37" t="s">
        <v>26</v>
      </c>
      <c r="K2200" s="37">
        <v>6</v>
      </c>
      <c r="L2200" s="36">
        <v>44203</v>
      </c>
      <c r="M2200" s="37">
        <v>7</v>
      </c>
    </row>
    <row r="2201" spans="1:13">
      <c r="A2201" s="40" t="s">
        <v>2226</v>
      </c>
      <c r="B2201" s="39">
        <v>44204</v>
      </c>
      <c r="C2201" s="40" t="s">
        <v>16</v>
      </c>
      <c r="D2201" s="40" t="s">
        <v>24</v>
      </c>
      <c r="E2201" s="40" t="s">
        <v>18</v>
      </c>
      <c r="F2201" s="40" t="s">
        <v>18</v>
      </c>
      <c r="G2201" s="40" t="s">
        <v>26</v>
      </c>
      <c r="H2201" s="41">
        <v>91.626657525889996</v>
      </c>
      <c r="I2201" s="37">
        <f>HOUR(DAta!$H2201)*60+MINUTE(DAta!$H2201)</f>
        <v>902</v>
      </c>
      <c r="J2201" s="40" t="s">
        <v>26</v>
      </c>
      <c r="K2201" s="40">
        <v>6</v>
      </c>
      <c r="L2201" s="39">
        <v>44204</v>
      </c>
      <c r="M2201" s="40">
        <v>7</v>
      </c>
    </row>
    <row r="2202" spans="1:13">
      <c r="A2202" s="37" t="s">
        <v>2227</v>
      </c>
      <c r="B2202" s="36">
        <v>44205</v>
      </c>
      <c r="C2202" s="37" t="s">
        <v>20</v>
      </c>
      <c r="D2202" s="37" t="s">
        <v>24</v>
      </c>
      <c r="E2202" s="37" t="s">
        <v>14</v>
      </c>
      <c r="F2202" s="37" t="s">
        <v>14</v>
      </c>
      <c r="G2202" s="37">
        <v>111</v>
      </c>
      <c r="H2202" s="38">
        <v>91.668324192556696</v>
      </c>
      <c r="I2202" s="37">
        <f>HOUR(DAta!$H2202)*60+MINUTE(DAta!$H2202)</f>
        <v>962</v>
      </c>
      <c r="J2202" s="37">
        <v>5</v>
      </c>
      <c r="K2202" s="37">
        <v>6</v>
      </c>
      <c r="L2202" s="36">
        <v>44205</v>
      </c>
      <c r="M2202" s="37">
        <v>7</v>
      </c>
    </row>
    <row r="2203" spans="1:13">
      <c r="A2203" s="40" t="s">
        <v>2228</v>
      </c>
      <c r="B2203" s="39">
        <v>44206</v>
      </c>
      <c r="C2203" s="40" t="s">
        <v>22</v>
      </c>
      <c r="D2203" s="40" t="s">
        <v>30</v>
      </c>
      <c r="E2203" s="40" t="s">
        <v>14</v>
      </c>
      <c r="F2203" s="40" t="s">
        <v>14</v>
      </c>
      <c r="G2203" s="40">
        <v>81</v>
      </c>
      <c r="H2203" s="41">
        <v>91.709990859223396</v>
      </c>
      <c r="I2203" s="37">
        <f>HOUR(DAta!$H2203)*60+MINUTE(DAta!$H2203)</f>
        <v>1022</v>
      </c>
      <c r="J2203" s="40">
        <v>4</v>
      </c>
      <c r="K2203" s="40">
        <v>6</v>
      </c>
      <c r="L2203" s="39">
        <v>44206</v>
      </c>
      <c r="M2203" s="40">
        <v>7</v>
      </c>
    </row>
    <row r="2204" spans="1:13">
      <c r="A2204" s="37" t="s">
        <v>2229</v>
      </c>
      <c r="B2204" s="36">
        <v>44207</v>
      </c>
      <c r="C2204" s="37" t="s">
        <v>12</v>
      </c>
      <c r="D2204" s="37" t="s">
        <v>30</v>
      </c>
      <c r="E2204" s="37" t="s">
        <v>14</v>
      </c>
      <c r="F2204" s="37" t="s">
        <v>14</v>
      </c>
      <c r="G2204" s="37">
        <v>97</v>
      </c>
      <c r="H2204" s="38">
        <v>91.751657525889996</v>
      </c>
      <c r="I2204" s="37">
        <f>HOUR(DAta!$H2204)*60+MINUTE(DAta!$H2204)</f>
        <v>1082</v>
      </c>
      <c r="J2204" s="37">
        <v>3</v>
      </c>
      <c r="K2204" s="37">
        <v>6</v>
      </c>
      <c r="L2204" s="36">
        <v>44207</v>
      </c>
      <c r="M2204" s="37">
        <v>7</v>
      </c>
    </row>
    <row r="2205" spans="1:13">
      <c r="A2205" s="40" t="s">
        <v>2230</v>
      </c>
      <c r="B2205" s="39">
        <v>44208</v>
      </c>
      <c r="C2205" s="40" t="s">
        <v>22</v>
      </c>
      <c r="D2205" s="40" t="s">
        <v>13</v>
      </c>
      <c r="E2205" s="40" t="s">
        <v>18</v>
      </c>
      <c r="F2205" s="40" t="s">
        <v>18</v>
      </c>
      <c r="G2205" s="40" t="s">
        <v>26</v>
      </c>
      <c r="H2205" s="41">
        <v>91.793324192556696</v>
      </c>
      <c r="I2205" s="37">
        <f>HOUR(DAta!$H2205)*60+MINUTE(DAta!$H2205)</f>
        <v>1142</v>
      </c>
      <c r="J2205" s="40" t="s">
        <v>26</v>
      </c>
      <c r="K2205" s="40">
        <v>6</v>
      </c>
      <c r="L2205" s="39">
        <v>44208</v>
      </c>
      <c r="M2205" s="40">
        <v>7</v>
      </c>
    </row>
    <row r="2206" spans="1:13">
      <c r="A2206" s="37" t="s">
        <v>2231</v>
      </c>
      <c r="B2206" s="36">
        <v>44209</v>
      </c>
      <c r="C2206" s="37" t="s">
        <v>32</v>
      </c>
      <c r="D2206" s="37" t="s">
        <v>30</v>
      </c>
      <c r="E2206" s="37" t="s">
        <v>18</v>
      </c>
      <c r="F2206" s="37" t="s">
        <v>18</v>
      </c>
      <c r="G2206" s="37" t="s">
        <v>26</v>
      </c>
      <c r="H2206" s="38">
        <v>91.834990859223396</v>
      </c>
      <c r="I2206" s="37">
        <f>HOUR(DAta!$H2206)*60+MINUTE(DAta!$H2206)</f>
        <v>1202</v>
      </c>
      <c r="J2206" s="37" t="s">
        <v>26</v>
      </c>
      <c r="K2206" s="37">
        <v>6</v>
      </c>
      <c r="L2206" s="36">
        <v>44209</v>
      </c>
      <c r="M2206" s="37">
        <v>1</v>
      </c>
    </row>
    <row r="2207" spans="1:13">
      <c r="A2207" s="40" t="s">
        <v>2232</v>
      </c>
      <c r="B2207" s="39">
        <v>44210</v>
      </c>
      <c r="C2207" s="40" t="s">
        <v>16</v>
      </c>
      <c r="D2207" s="40" t="s">
        <v>13</v>
      </c>
      <c r="E2207" s="40" t="s">
        <v>14</v>
      </c>
      <c r="F2207" s="40" t="s">
        <v>14</v>
      </c>
      <c r="G2207" s="40">
        <v>17</v>
      </c>
      <c r="H2207" s="41">
        <v>91.876657525889996</v>
      </c>
      <c r="I2207" s="37">
        <f>HOUR(DAta!$H2207)*60+MINUTE(DAta!$H2207)</f>
        <v>1262</v>
      </c>
      <c r="J2207" s="40">
        <v>4</v>
      </c>
      <c r="K2207" s="40">
        <v>6</v>
      </c>
      <c r="L2207" s="39">
        <v>44210</v>
      </c>
      <c r="M2207" s="40">
        <v>1</v>
      </c>
    </row>
    <row r="2208" spans="1:13">
      <c r="A2208" s="37" t="s">
        <v>2233</v>
      </c>
      <c r="B2208" s="36">
        <v>44211</v>
      </c>
      <c r="C2208" s="37" t="s">
        <v>16</v>
      </c>
      <c r="D2208" s="37" t="s">
        <v>30</v>
      </c>
      <c r="E2208" s="37" t="s">
        <v>14</v>
      </c>
      <c r="F2208" s="37" t="s">
        <v>14</v>
      </c>
      <c r="G2208" s="37">
        <v>116</v>
      </c>
      <c r="H2208" s="38">
        <v>91.918324192556696</v>
      </c>
      <c r="I2208" s="37">
        <f>HOUR(DAta!$H2208)*60+MINUTE(DAta!$H2208)</f>
        <v>1322</v>
      </c>
      <c r="J2208" s="37">
        <v>4</v>
      </c>
      <c r="K2208" s="37">
        <v>6</v>
      </c>
      <c r="L2208" s="36">
        <v>44211</v>
      </c>
      <c r="M2208" s="37">
        <v>1</v>
      </c>
    </row>
    <row r="2209" spans="1:13">
      <c r="A2209" s="40" t="s">
        <v>2234</v>
      </c>
      <c r="B2209" s="39">
        <v>44212</v>
      </c>
      <c r="C2209" s="40" t="s">
        <v>35</v>
      </c>
      <c r="D2209" s="40" t="s">
        <v>24</v>
      </c>
      <c r="E2209" s="40" t="s">
        <v>14</v>
      </c>
      <c r="F2209" s="40" t="s">
        <v>14</v>
      </c>
      <c r="G2209" s="40">
        <v>112</v>
      </c>
      <c r="H2209" s="41">
        <v>91.959990859223396</v>
      </c>
      <c r="I2209" s="37">
        <f>HOUR(DAta!$H2209)*60+MINUTE(DAta!$H2209)</f>
        <v>1382</v>
      </c>
      <c r="J2209" s="40">
        <v>3</v>
      </c>
      <c r="K2209" s="40">
        <v>6</v>
      </c>
      <c r="L2209" s="39">
        <v>44212</v>
      </c>
      <c r="M2209" s="40">
        <v>1</v>
      </c>
    </row>
    <row r="2210" spans="1:13">
      <c r="A2210" s="37" t="s">
        <v>2235</v>
      </c>
      <c r="B2210" s="36">
        <v>44213</v>
      </c>
      <c r="C2210" s="37" t="s">
        <v>12</v>
      </c>
      <c r="D2210" s="37" t="s">
        <v>30</v>
      </c>
      <c r="E2210" s="37" t="s">
        <v>14</v>
      </c>
      <c r="F2210" s="37" t="s">
        <v>14</v>
      </c>
      <c r="G2210" s="37">
        <v>40</v>
      </c>
      <c r="H2210" s="38">
        <v>92.001657525889996</v>
      </c>
      <c r="I2210" s="37">
        <f>HOUR(DAta!$H2210)*60+MINUTE(DAta!$H2210)</f>
        <v>2</v>
      </c>
      <c r="J2210" s="37">
        <v>1</v>
      </c>
      <c r="K2210" s="37">
        <v>6</v>
      </c>
      <c r="L2210" s="36">
        <v>44213</v>
      </c>
      <c r="M2210" s="37">
        <v>1</v>
      </c>
    </row>
    <row r="2211" spans="1:13">
      <c r="A2211" s="40" t="s">
        <v>2236</v>
      </c>
      <c r="B2211" s="39">
        <v>44214</v>
      </c>
      <c r="C2211" s="40" t="s">
        <v>16</v>
      </c>
      <c r="D2211" s="40" t="s">
        <v>30</v>
      </c>
      <c r="E2211" s="40" t="s">
        <v>14</v>
      </c>
      <c r="F2211" s="40" t="s">
        <v>14</v>
      </c>
      <c r="G2211" s="40">
        <v>120</v>
      </c>
      <c r="H2211" s="41">
        <v>92.043324192556696</v>
      </c>
      <c r="I2211" s="37">
        <f>HOUR(DAta!$H2211)*60+MINUTE(DAta!$H2211)</f>
        <v>62</v>
      </c>
      <c r="J2211" s="40">
        <v>5</v>
      </c>
      <c r="K2211" s="40">
        <v>6</v>
      </c>
      <c r="L2211" s="39">
        <v>44214</v>
      </c>
      <c r="M2211" s="40">
        <v>1</v>
      </c>
    </row>
    <row r="2212" spans="1:13">
      <c r="A2212" s="37" t="s">
        <v>2237</v>
      </c>
      <c r="B2212" s="36">
        <v>44215</v>
      </c>
      <c r="C2212" s="37" t="s">
        <v>35</v>
      </c>
      <c r="D2212" s="37" t="s">
        <v>24</v>
      </c>
      <c r="E2212" s="37" t="s">
        <v>14</v>
      </c>
      <c r="F2212" s="37" t="s">
        <v>14</v>
      </c>
      <c r="G2212" s="37">
        <v>24</v>
      </c>
      <c r="H2212" s="38">
        <v>92.084990859223396</v>
      </c>
      <c r="I2212" s="37">
        <f>HOUR(DAta!$H2212)*60+MINUTE(DAta!$H2212)</f>
        <v>122</v>
      </c>
      <c r="J2212" s="37">
        <v>4</v>
      </c>
      <c r="K2212" s="37">
        <v>6</v>
      </c>
      <c r="L2212" s="36">
        <v>44215</v>
      </c>
      <c r="M2212" s="37">
        <v>1</v>
      </c>
    </row>
    <row r="2213" spans="1:13">
      <c r="A2213" s="40" t="s">
        <v>2238</v>
      </c>
      <c r="B2213" s="39">
        <v>44216</v>
      </c>
      <c r="C2213" s="40" t="s">
        <v>12</v>
      </c>
      <c r="D2213" s="40" t="s">
        <v>13</v>
      </c>
      <c r="E2213" s="40" t="s">
        <v>18</v>
      </c>
      <c r="F2213" s="40" t="s">
        <v>18</v>
      </c>
      <c r="G2213" s="40" t="s">
        <v>26</v>
      </c>
      <c r="H2213" s="41">
        <v>92.126657525889996</v>
      </c>
      <c r="I2213" s="37">
        <f>HOUR(DAta!$H2213)*60+MINUTE(DAta!$H2213)</f>
        <v>182</v>
      </c>
      <c r="J2213" s="40" t="s">
        <v>26</v>
      </c>
      <c r="K2213" s="40">
        <v>6</v>
      </c>
      <c r="L2213" s="39">
        <v>44216</v>
      </c>
      <c r="M2213" s="40">
        <v>1</v>
      </c>
    </row>
    <row r="2214" spans="1:13">
      <c r="A2214" s="37" t="s">
        <v>2239</v>
      </c>
      <c r="B2214" s="36">
        <v>44217</v>
      </c>
      <c r="C2214" s="37" t="s">
        <v>20</v>
      </c>
      <c r="D2214" s="37" t="s">
        <v>17</v>
      </c>
      <c r="E2214" s="37" t="s">
        <v>14</v>
      </c>
      <c r="F2214" s="37" t="s">
        <v>14</v>
      </c>
      <c r="G2214" s="37">
        <v>122</v>
      </c>
      <c r="H2214" s="38">
        <v>92.168324192556696</v>
      </c>
      <c r="I2214" s="37">
        <f>HOUR(DAta!$H2214)*60+MINUTE(DAta!$H2214)</f>
        <v>242</v>
      </c>
      <c r="J2214" s="37">
        <v>3</v>
      </c>
      <c r="K2214" s="37">
        <v>6</v>
      </c>
      <c r="L2214" s="36">
        <v>44217</v>
      </c>
      <c r="M2214" s="37">
        <v>1</v>
      </c>
    </row>
    <row r="2215" spans="1:13">
      <c r="A2215" s="40" t="s">
        <v>2240</v>
      </c>
      <c r="B2215" s="39">
        <v>44218</v>
      </c>
      <c r="C2215" s="40" t="s">
        <v>20</v>
      </c>
      <c r="D2215" s="40" t="s">
        <v>33</v>
      </c>
      <c r="E2215" s="40" t="s">
        <v>14</v>
      </c>
      <c r="F2215" s="40" t="s">
        <v>14</v>
      </c>
      <c r="G2215" s="40">
        <v>21</v>
      </c>
      <c r="H2215" s="41">
        <v>92.209990859223396</v>
      </c>
      <c r="I2215" s="37">
        <f>HOUR(DAta!$H2215)*60+MINUTE(DAta!$H2215)</f>
        <v>302</v>
      </c>
      <c r="J2215" s="40">
        <v>3</v>
      </c>
      <c r="K2215" s="40">
        <v>6</v>
      </c>
      <c r="L2215" s="39">
        <v>44218</v>
      </c>
      <c r="M2215" s="40">
        <v>1</v>
      </c>
    </row>
    <row r="2216" spans="1:13">
      <c r="A2216" s="37" t="s">
        <v>2241</v>
      </c>
      <c r="B2216" s="36">
        <v>44219</v>
      </c>
      <c r="C2216" s="37" t="s">
        <v>48</v>
      </c>
      <c r="D2216" s="37" t="s">
        <v>13</v>
      </c>
      <c r="E2216" s="37" t="s">
        <v>14</v>
      </c>
      <c r="F2216" s="37" t="s">
        <v>14</v>
      </c>
      <c r="G2216" s="37">
        <v>16</v>
      </c>
      <c r="H2216" s="38">
        <v>92.251657525889996</v>
      </c>
      <c r="I2216" s="37">
        <f>HOUR(DAta!$H2216)*60+MINUTE(DAta!$H2216)</f>
        <v>362</v>
      </c>
      <c r="J2216" s="37">
        <v>5</v>
      </c>
      <c r="K2216" s="37">
        <v>6</v>
      </c>
      <c r="L2216" s="36">
        <v>44219</v>
      </c>
      <c r="M2216" s="37">
        <v>1</v>
      </c>
    </row>
    <row r="2217" spans="1:13">
      <c r="A2217" s="40" t="s">
        <v>2242</v>
      </c>
      <c r="B2217" s="39">
        <v>44220</v>
      </c>
      <c r="C2217" s="40" t="s">
        <v>20</v>
      </c>
      <c r="D2217" s="40" t="s">
        <v>33</v>
      </c>
      <c r="E2217" s="40" t="s">
        <v>18</v>
      </c>
      <c r="F2217" s="40" t="s">
        <v>18</v>
      </c>
      <c r="G2217" s="40" t="s">
        <v>26</v>
      </c>
      <c r="H2217" s="41">
        <v>92.293324192556696</v>
      </c>
      <c r="I2217" s="37">
        <f>HOUR(DAta!$H2217)*60+MINUTE(DAta!$H2217)</f>
        <v>422</v>
      </c>
      <c r="J2217" s="40" t="s">
        <v>26</v>
      </c>
      <c r="K2217" s="40">
        <v>6</v>
      </c>
      <c r="L2217" s="39">
        <v>44220</v>
      </c>
      <c r="M2217" s="40">
        <v>1</v>
      </c>
    </row>
    <row r="2218" spans="1:13">
      <c r="A2218" s="37" t="s">
        <v>2243</v>
      </c>
      <c r="B2218" s="36">
        <v>44221</v>
      </c>
      <c r="C2218" s="37" t="s">
        <v>22</v>
      </c>
      <c r="D2218" s="37" t="s">
        <v>33</v>
      </c>
      <c r="E2218" s="37" t="s">
        <v>14</v>
      </c>
      <c r="F2218" s="37" t="s">
        <v>14</v>
      </c>
      <c r="G2218" s="37">
        <v>65</v>
      </c>
      <c r="H2218" s="38">
        <v>92.334990859223396</v>
      </c>
      <c r="I2218" s="37">
        <f>HOUR(DAta!$H2218)*60+MINUTE(DAta!$H2218)</f>
        <v>482</v>
      </c>
      <c r="J2218" s="37">
        <v>4</v>
      </c>
      <c r="K2218" s="37">
        <v>6</v>
      </c>
      <c r="L2218" s="36">
        <v>44221</v>
      </c>
      <c r="M2218" s="37">
        <v>1</v>
      </c>
    </row>
    <row r="2219" spans="1:13">
      <c r="A2219" s="40" t="s">
        <v>2244</v>
      </c>
      <c r="B2219" s="39">
        <v>44222</v>
      </c>
      <c r="C2219" s="40" t="s">
        <v>39</v>
      </c>
      <c r="D2219" s="40" t="s">
        <v>13</v>
      </c>
      <c r="E2219" s="40" t="s">
        <v>18</v>
      </c>
      <c r="F2219" s="40" t="s">
        <v>18</v>
      </c>
      <c r="G2219" s="40" t="s">
        <v>26</v>
      </c>
      <c r="H2219" s="41">
        <v>92.376657525889996</v>
      </c>
      <c r="I2219" s="37">
        <f>HOUR(DAta!$H2219)*60+MINUTE(DAta!$H2219)</f>
        <v>542</v>
      </c>
      <c r="J2219" s="40" t="s">
        <v>26</v>
      </c>
      <c r="K2219" s="40">
        <v>6</v>
      </c>
      <c r="L2219" s="39">
        <v>44222</v>
      </c>
      <c r="M2219" s="40">
        <v>1</v>
      </c>
    </row>
    <row r="2220" spans="1:13">
      <c r="A2220" s="37" t="s">
        <v>2245</v>
      </c>
      <c r="B2220" s="36">
        <v>44223</v>
      </c>
      <c r="C2220" s="37" t="s">
        <v>39</v>
      </c>
      <c r="D2220" s="37" t="s">
        <v>33</v>
      </c>
      <c r="E2220" s="37" t="s">
        <v>14</v>
      </c>
      <c r="F2220" s="37" t="s">
        <v>18</v>
      </c>
      <c r="G2220" s="37">
        <v>111</v>
      </c>
      <c r="H2220" s="38">
        <v>92.418324192556696</v>
      </c>
      <c r="I2220" s="37">
        <f>HOUR(DAta!$H2220)*60+MINUTE(DAta!$H2220)</f>
        <v>602</v>
      </c>
      <c r="J2220" s="37">
        <v>1</v>
      </c>
      <c r="K2220" s="37">
        <v>6</v>
      </c>
      <c r="L2220" s="36">
        <v>44223</v>
      </c>
      <c r="M2220" s="37">
        <v>1</v>
      </c>
    </row>
    <row r="2221" spans="1:13">
      <c r="A2221" s="40" t="s">
        <v>2246</v>
      </c>
      <c r="B2221" s="39">
        <v>44224</v>
      </c>
      <c r="C2221" s="40" t="s">
        <v>20</v>
      </c>
      <c r="D2221" s="40" t="s">
        <v>13</v>
      </c>
      <c r="E2221" s="40" t="s">
        <v>14</v>
      </c>
      <c r="F2221" s="40" t="s">
        <v>14</v>
      </c>
      <c r="G2221" s="40">
        <v>81</v>
      </c>
      <c r="H2221" s="41">
        <v>92.459990859223396</v>
      </c>
      <c r="I2221" s="37">
        <f>HOUR(DAta!$H2221)*60+MINUTE(DAta!$H2221)</f>
        <v>662</v>
      </c>
      <c r="J2221" s="40">
        <v>2</v>
      </c>
      <c r="K2221" s="40">
        <v>6</v>
      </c>
      <c r="L2221" s="39">
        <v>44224</v>
      </c>
      <c r="M2221" s="40">
        <v>1</v>
      </c>
    </row>
    <row r="2222" spans="1:13">
      <c r="A2222" s="37" t="s">
        <v>2247</v>
      </c>
      <c r="B2222" s="36">
        <v>44225</v>
      </c>
      <c r="C2222" s="37" t="s">
        <v>12</v>
      </c>
      <c r="D2222" s="37" t="s">
        <v>17</v>
      </c>
      <c r="E2222" s="37" t="s">
        <v>18</v>
      </c>
      <c r="F2222" s="37" t="s">
        <v>18</v>
      </c>
      <c r="G2222" s="37" t="s">
        <v>26</v>
      </c>
      <c r="H2222" s="38">
        <v>92.501657525889996</v>
      </c>
      <c r="I2222" s="37">
        <f>HOUR(DAta!$H2222)*60+MINUTE(DAta!$H2222)</f>
        <v>722</v>
      </c>
      <c r="J2222" s="37" t="s">
        <v>26</v>
      </c>
      <c r="K2222" s="37">
        <v>6</v>
      </c>
      <c r="L2222" s="36">
        <v>44225</v>
      </c>
      <c r="M2222" s="37">
        <v>1</v>
      </c>
    </row>
    <row r="2223" spans="1:13">
      <c r="A2223" s="40" t="s">
        <v>2248</v>
      </c>
      <c r="B2223" s="39">
        <v>44226</v>
      </c>
      <c r="C2223" s="40" t="s">
        <v>39</v>
      </c>
      <c r="D2223" s="40" t="s">
        <v>17</v>
      </c>
      <c r="E2223" s="40" t="s">
        <v>14</v>
      </c>
      <c r="F2223" s="40" t="s">
        <v>14</v>
      </c>
      <c r="G2223" s="40">
        <v>85</v>
      </c>
      <c r="H2223" s="41">
        <v>92.543324192556696</v>
      </c>
      <c r="I2223" s="37">
        <f>HOUR(DAta!$H2223)*60+MINUTE(DAta!$H2223)</f>
        <v>782</v>
      </c>
      <c r="J2223" s="40">
        <v>3</v>
      </c>
      <c r="K2223" s="40">
        <v>6</v>
      </c>
      <c r="L2223" s="39">
        <v>44226</v>
      </c>
      <c r="M2223" s="40">
        <v>1</v>
      </c>
    </row>
    <row r="2224" spans="1:13">
      <c r="A2224" s="37" t="s">
        <v>2249</v>
      </c>
      <c r="B2224" s="36">
        <v>44227</v>
      </c>
      <c r="C2224" s="37" t="s">
        <v>39</v>
      </c>
      <c r="D2224" s="37" t="s">
        <v>17</v>
      </c>
      <c r="E2224" s="37" t="s">
        <v>14</v>
      </c>
      <c r="F2224" s="37" t="s">
        <v>14</v>
      </c>
      <c r="G2224" s="37">
        <v>109</v>
      </c>
      <c r="H2224" s="38">
        <v>92.584990859223396</v>
      </c>
      <c r="I2224" s="37">
        <f>HOUR(DAta!$H2224)*60+MINUTE(DAta!$H2224)</f>
        <v>842</v>
      </c>
      <c r="J2224" s="37">
        <v>4</v>
      </c>
      <c r="K2224" s="37">
        <v>6</v>
      </c>
      <c r="L2224" s="36">
        <v>44227</v>
      </c>
      <c r="M2224" s="37">
        <v>1</v>
      </c>
    </row>
    <row r="2225" spans="1:13">
      <c r="A2225" s="40" t="s">
        <v>2250</v>
      </c>
      <c r="B2225" s="39">
        <v>44228</v>
      </c>
      <c r="C2225" s="40" t="s">
        <v>16</v>
      </c>
      <c r="D2225" s="40" t="s">
        <v>33</v>
      </c>
      <c r="E2225" s="40" t="s">
        <v>14</v>
      </c>
      <c r="F2225" s="40" t="s">
        <v>18</v>
      </c>
      <c r="G2225" s="40">
        <v>71</v>
      </c>
      <c r="H2225" s="41">
        <v>92.626657525889996</v>
      </c>
      <c r="I2225" s="37">
        <f>HOUR(DAta!$H2225)*60+MINUTE(DAta!$H2225)</f>
        <v>902</v>
      </c>
      <c r="J2225" s="40">
        <v>4</v>
      </c>
      <c r="K2225" s="40">
        <v>6</v>
      </c>
      <c r="L2225" s="39">
        <v>44228</v>
      </c>
      <c r="M2225" s="40">
        <v>1</v>
      </c>
    </row>
    <row r="2226" spans="1:13">
      <c r="A2226" s="37" t="s">
        <v>2251</v>
      </c>
      <c r="B2226" s="36">
        <v>44229</v>
      </c>
      <c r="C2226" s="37" t="s">
        <v>12</v>
      </c>
      <c r="D2226" s="37" t="s">
        <v>30</v>
      </c>
      <c r="E2226" s="37" t="s">
        <v>14</v>
      </c>
      <c r="F2226" s="37" t="s">
        <v>14</v>
      </c>
      <c r="G2226" s="37">
        <v>50</v>
      </c>
      <c r="H2226" s="38">
        <v>92.668324192556696</v>
      </c>
      <c r="I2226" s="37">
        <f>HOUR(DAta!$H2226)*60+MINUTE(DAta!$H2226)</f>
        <v>962</v>
      </c>
      <c r="J2226" s="37">
        <v>3</v>
      </c>
      <c r="K2226" s="37">
        <v>6</v>
      </c>
      <c r="L2226" s="36">
        <v>44229</v>
      </c>
      <c r="M2226" s="37">
        <v>1</v>
      </c>
    </row>
    <row r="2227" spans="1:13">
      <c r="A2227" s="40" t="s">
        <v>2252</v>
      </c>
      <c r="B2227" s="39">
        <v>44230</v>
      </c>
      <c r="C2227" s="40" t="s">
        <v>22</v>
      </c>
      <c r="D2227" s="40" t="s">
        <v>24</v>
      </c>
      <c r="E2227" s="40" t="s">
        <v>14</v>
      </c>
      <c r="F2227" s="40" t="s">
        <v>14</v>
      </c>
      <c r="G2227" s="40">
        <v>66</v>
      </c>
      <c r="H2227" s="41">
        <v>92.709990859223396</v>
      </c>
      <c r="I2227" s="37">
        <f>HOUR(DAta!$H2227)*60+MINUTE(DAta!$H2227)</f>
        <v>1022</v>
      </c>
      <c r="J2227" s="40">
        <v>3</v>
      </c>
      <c r="K2227" s="40">
        <v>6</v>
      </c>
      <c r="L2227" s="39">
        <v>44230</v>
      </c>
      <c r="M2227" s="40">
        <v>1</v>
      </c>
    </row>
    <row r="2228" spans="1:13">
      <c r="A2228" s="37" t="s">
        <v>2253</v>
      </c>
      <c r="B2228" s="36">
        <v>44231</v>
      </c>
      <c r="C2228" s="37" t="s">
        <v>16</v>
      </c>
      <c r="D2228" s="37" t="s">
        <v>33</v>
      </c>
      <c r="E2228" s="37" t="s">
        <v>14</v>
      </c>
      <c r="F2228" s="37" t="s">
        <v>14</v>
      </c>
      <c r="G2228" s="37">
        <v>36</v>
      </c>
      <c r="H2228" s="38">
        <v>92.751657525889996</v>
      </c>
      <c r="I2228" s="37">
        <f>HOUR(DAta!$H2228)*60+MINUTE(DAta!$H2228)</f>
        <v>1082</v>
      </c>
      <c r="J2228" s="37">
        <v>5</v>
      </c>
      <c r="K2228" s="37">
        <v>6</v>
      </c>
      <c r="L2228" s="36">
        <v>44231</v>
      </c>
      <c r="M2228" s="37">
        <v>1</v>
      </c>
    </row>
    <row r="2229" spans="1:13">
      <c r="A2229" s="40" t="s">
        <v>2254</v>
      </c>
      <c r="B2229" s="39">
        <v>44232</v>
      </c>
      <c r="C2229" s="40" t="s">
        <v>35</v>
      </c>
      <c r="D2229" s="40" t="s">
        <v>33</v>
      </c>
      <c r="E2229" s="40" t="s">
        <v>14</v>
      </c>
      <c r="F2229" s="40" t="s">
        <v>14</v>
      </c>
      <c r="G2229" s="40">
        <v>57</v>
      </c>
      <c r="H2229" s="41">
        <v>92.793324192556696</v>
      </c>
      <c r="I2229" s="37">
        <f>HOUR(DAta!$H2229)*60+MINUTE(DAta!$H2229)</f>
        <v>1142</v>
      </c>
      <c r="J2229" s="40">
        <v>2</v>
      </c>
      <c r="K2229" s="40">
        <v>6</v>
      </c>
      <c r="L2229" s="39">
        <v>44232</v>
      </c>
      <c r="M2229" s="40">
        <v>1</v>
      </c>
    </row>
    <row r="2230" spans="1:13">
      <c r="A2230" s="37" t="s">
        <v>2255</v>
      </c>
      <c r="B2230" s="36">
        <v>44233</v>
      </c>
      <c r="C2230" s="37" t="s">
        <v>22</v>
      </c>
      <c r="D2230" s="37" t="s">
        <v>17</v>
      </c>
      <c r="E2230" s="37" t="s">
        <v>14</v>
      </c>
      <c r="F2230" s="37" t="s">
        <v>14</v>
      </c>
      <c r="G2230" s="37">
        <v>124</v>
      </c>
      <c r="H2230" s="38">
        <v>92.834990859223396</v>
      </c>
      <c r="I2230" s="37">
        <f>HOUR(DAta!$H2230)*60+MINUTE(DAta!$H2230)</f>
        <v>1202</v>
      </c>
      <c r="J2230" s="37">
        <v>5</v>
      </c>
      <c r="K2230" s="37">
        <v>6</v>
      </c>
      <c r="L2230" s="36">
        <v>44233</v>
      </c>
      <c r="M2230" s="37">
        <v>1</v>
      </c>
    </row>
    <row r="2231" spans="1:13">
      <c r="A2231" s="40" t="s">
        <v>2256</v>
      </c>
      <c r="B2231" s="39">
        <v>44234</v>
      </c>
      <c r="C2231" s="40" t="s">
        <v>39</v>
      </c>
      <c r="D2231" s="40" t="s">
        <v>13</v>
      </c>
      <c r="E2231" s="40" t="s">
        <v>14</v>
      </c>
      <c r="F2231" s="40" t="s">
        <v>14</v>
      </c>
      <c r="G2231" s="40">
        <v>57</v>
      </c>
      <c r="H2231" s="41">
        <v>92.876657525889996</v>
      </c>
      <c r="I2231" s="37">
        <f>HOUR(DAta!$H2231)*60+MINUTE(DAta!$H2231)</f>
        <v>1262</v>
      </c>
      <c r="J2231" s="40">
        <v>1</v>
      </c>
      <c r="K2231" s="40">
        <v>6</v>
      </c>
      <c r="L2231" s="39">
        <v>44234</v>
      </c>
      <c r="M2231" s="40">
        <v>1</v>
      </c>
    </row>
    <row r="2232" spans="1:13">
      <c r="A2232" s="37" t="s">
        <v>2257</v>
      </c>
      <c r="B2232" s="36">
        <v>44235</v>
      </c>
      <c r="C2232" s="37" t="s">
        <v>16</v>
      </c>
      <c r="D2232" s="37" t="s">
        <v>24</v>
      </c>
      <c r="E2232" s="37" t="s">
        <v>18</v>
      </c>
      <c r="F2232" s="37" t="s">
        <v>18</v>
      </c>
      <c r="G2232" s="37" t="s">
        <v>26</v>
      </c>
      <c r="H2232" s="38">
        <v>92.918324192556696</v>
      </c>
      <c r="I2232" s="37">
        <f>HOUR(DAta!$H2232)*60+MINUTE(DAta!$H2232)</f>
        <v>1322</v>
      </c>
      <c r="J2232" s="37" t="s">
        <v>26</v>
      </c>
      <c r="K2232" s="37">
        <v>6</v>
      </c>
      <c r="L2232" s="36">
        <v>44235</v>
      </c>
      <c r="M2232" s="37">
        <v>1</v>
      </c>
    </row>
    <row r="2233" spans="1:13">
      <c r="A2233" s="40" t="s">
        <v>2258</v>
      </c>
      <c r="B2233" s="39">
        <v>44236</v>
      </c>
      <c r="C2233" s="40" t="s">
        <v>32</v>
      </c>
      <c r="D2233" s="40" t="s">
        <v>24</v>
      </c>
      <c r="E2233" s="40" t="s">
        <v>14</v>
      </c>
      <c r="F2233" s="40" t="s">
        <v>14</v>
      </c>
      <c r="G2233" s="40">
        <v>51</v>
      </c>
      <c r="H2233" s="41">
        <v>92.959990859223396</v>
      </c>
      <c r="I2233" s="37">
        <f>HOUR(DAta!$H2233)*60+MINUTE(DAta!$H2233)</f>
        <v>1382</v>
      </c>
      <c r="J2233" s="40">
        <v>5</v>
      </c>
      <c r="K2233" s="40">
        <v>6</v>
      </c>
      <c r="L2233" s="39">
        <v>44236</v>
      </c>
      <c r="M2233" s="40">
        <v>1</v>
      </c>
    </row>
    <row r="2234" spans="1:13">
      <c r="A2234" s="37" t="s">
        <v>2259</v>
      </c>
      <c r="B2234" s="36">
        <v>44237</v>
      </c>
      <c r="C2234" s="37" t="s">
        <v>12</v>
      </c>
      <c r="D2234" s="37" t="s">
        <v>24</v>
      </c>
      <c r="E2234" s="37" t="s">
        <v>14</v>
      </c>
      <c r="F2234" s="37" t="s">
        <v>14</v>
      </c>
      <c r="G2234" s="37">
        <v>119</v>
      </c>
      <c r="H2234" s="38">
        <v>93.001657525889996</v>
      </c>
      <c r="I2234" s="37">
        <f>HOUR(DAta!$H2234)*60+MINUTE(DAta!$H2234)</f>
        <v>2</v>
      </c>
      <c r="J2234" s="37">
        <v>3</v>
      </c>
      <c r="K2234" s="37">
        <v>6</v>
      </c>
      <c r="L2234" s="36">
        <v>44237</v>
      </c>
      <c r="M2234" s="37">
        <v>1</v>
      </c>
    </row>
    <row r="2235" spans="1:13">
      <c r="A2235" s="40" t="s">
        <v>2260</v>
      </c>
      <c r="B2235" s="39">
        <v>44238</v>
      </c>
      <c r="C2235" s="40" t="s">
        <v>12</v>
      </c>
      <c r="D2235" s="40" t="s">
        <v>33</v>
      </c>
      <c r="E2235" s="40" t="s">
        <v>14</v>
      </c>
      <c r="F2235" s="40" t="s">
        <v>14</v>
      </c>
      <c r="G2235" s="40">
        <v>62</v>
      </c>
      <c r="H2235" s="41">
        <v>93.043324192556696</v>
      </c>
      <c r="I2235" s="37">
        <f>HOUR(DAta!$H2235)*60+MINUTE(DAta!$H2235)</f>
        <v>62</v>
      </c>
      <c r="J2235" s="40">
        <v>3</v>
      </c>
      <c r="K2235" s="40">
        <v>6</v>
      </c>
      <c r="L2235" s="39">
        <v>44238</v>
      </c>
      <c r="M2235" s="40">
        <v>1</v>
      </c>
    </row>
    <row r="2236" spans="1:13">
      <c r="A2236" s="37" t="s">
        <v>2261</v>
      </c>
      <c r="B2236" s="36">
        <v>44239</v>
      </c>
      <c r="C2236" s="37" t="s">
        <v>35</v>
      </c>
      <c r="D2236" s="37" t="s">
        <v>13</v>
      </c>
      <c r="E2236" s="37" t="s">
        <v>14</v>
      </c>
      <c r="F2236" s="37" t="s">
        <v>14</v>
      </c>
      <c r="G2236" s="37">
        <v>70</v>
      </c>
      <c r="H2236" s="38">
        <v>93.084990859223396</v>
      </c>
      <c r="I2236" s="37">
        <f>HOUR(DAta!$H2236)*60+MINUTE(DAta!$H2236)</f>
        <v>122</v>
      </c>
      <c r="J2236" s="37">
        <v>5</v>
      </c>
      <c r="K2236" s="37">
        <v>6</v>
      </c>
      <c r="L2236" s="36">
        <v>44239</v>
      </c>
      <c r="M2236" s="37">
        <v>1</v>
      </c>
    </row>
    <row r="2237" spans="1:13">
      <c r="A2237" s="40" t="s">
        <v>2262</v>
      </c>
      <c r="B2237" s="39">
        <v>44240</v>
      </c>
      <c r="C2237" s="40" t="s">
        <v>32</v>
      </c>
      <c r="D2237" s="40" t="s">
        <v>13</v>
      </c>
      <c r="E2237" s="40" t="s">
        <v>14</v>
      </c>
      <c r="F2237" s="40" t="s">
        <v>14</v>
      </c>
      <c r="G2237" s="40">
        <v>30</v>
      </c>
      <c r="H2237" s="41">
        <v>93.126657525889996</v>
      </c>
      <c r="I2237" s="37">
        <f>HOUR(DAta!$H2237)*60+MINUTE(DAta!$H2237)</f>
        <v>182</v>
      </c>
      <c r="J2237" s="40">
        <v>4</v>
      </c>
      <c r="K2237" s="40">
        <v>6</v>
      </c>
      <c r="L2237" s="39">
        <v>44240</v>
      </c>
      <c r="M2237" s="40">
        <v>1</v>
      </c>
    </row>
    <row r="2238" spans="1:13">
      <c r="A2238" s="37" t="s">
        <v>2263</v>
      </c>
      <c r="B2238" s="36">
        <v>44241</v>
      </c>
      <c r="C2238" s="37" t="s">
        <v>12</v>
      </c>
      <c r="D2238" s="37" t="s">
        <v>30</v>
      </c>
      <c r="E2238" s="37" t="s">
        <v>14</v>
      </c>
      <c r="F2238" s="37" t="s">
        <v>14</v>
      </c>
      <c r="G2238" s="37">
        <v>17</v>
      </c>
      <c r="H2238" s="38">
        <v>93.168324192556696</v>
      </c>
      <c r="I2238" s="37">
        <f>HOUR(DAta!$H2238)*60+MINUTE(DAta!$H2238)</f>
        <v>242</v>
      </c>
      <c r="J2238" s="37">
        <v>3</v>
      </c>
      <c r="K2238" s="37">
        <v>6</v>
      </c>
      <c r="L2238" s="36">
        <v>44241</v>
      </c>
      <c r="M2238" s="37">
        <v>1</v>
      </c>
    </row>
    <row r="2239" spans="1:13">
      <c r="A2239" s="40" t="s">
        <v>2264</v>
      </c>
      <c r="B2239" s="39">
        <v>44242</v>
      </c>
      <c r="C2239" s="40" t="s">
        <v>35</v>
      </c>
      <c r="D2239" s="40" t="s">
        <v>33</v>
      </c>
      <c r="E2239" s="40" t="s">
        <v>14</v>
      </c>
      <c r="F2239" s="40" t="s">
        <v>14</v>
      </c>
      <c r="G2239" s="40">
        <v>43</v>
      </c>
      <c r="H2239" s="41">
        <v>93.209990859223396</v>
      </c>
      <c r="I2239" s="37">
        <f>HOUR(DAta!$H2239)*60+MINUTE(DAta!$H2239)</f>
        <v>302</v>
      </c>
      <c r="J2239" s="40">
        <v>3</v>
      </c>
      <c r="K2239" s="40">
        <v>6</v>
      </c>
      <c r="L2239" s="39">
        <v>44242</v>
      </c>
      <c r="M2239" s="40">
        <v>1</v>
      </c>
    </row>
    <row r="2240" spans="1:13">
      <c r="A2240" s="37" t="s">
        <v>2265</v>
      </c>
      <c r="B2240" s="36">
        <v>44243</v>
      </c>
      <c r="C2240" s="37" t="s">
        <v>48</v>
      </c>
      <c r="D2240" s="37" t="s">
        <v>17</v>
      </c>
      <c r="E2240" s="37" t="s">
        <v>14</v>
      </c>
      <c r="F2240" s="37" t="s">
        <v>14</v>
      </c>
      <c r="G2240" s="37">
        <v>81</v>
      </c>
      <c r="H2240" s="38">
        <v>93.251657525889996</v>
      </c>
      <c r="I2240" s="37">
        <f>HOUR(DAta!$H2240)*60+MINUTE(DAta!$H2240)</f>
        <v>362</v>
      </c>
      <c r="J2240" s="37">
        <v>5</v>
      </c>
      <c r="K2240" s="37">
        <v>6</v>
      </c>
      <c r="L2240" s="36">
        <v>44243</v>
      </c>
      <c r="M2240" s="37">
        <v>1</v>
      </c>
    </row>
    <row r="2241" spans="1:13">
      <c r="A2241" s="40" t="s">
        <v>2266</v>
      </c>
      <c r="B2241" s="39">
        <v>44244</v>
      </c>
      <c r="C2241" s="40" t="s">
        <v>39</v>
      </c>
      <c r="D2241" s="40" t="s">
        <v>30</v>
      </c>
      <c r="E2241" s="40" t="s">
        <v>14</v>
      </c>
      <c r="F2241" s="40" t="s">
        <v>14</v>
      </c>
      <c r="G2241" s="40">
        <v>58</v>
      </c>
      <c r="H2241" s="41">
        <v>93.293324192556696</v>
      </c>
      <c r="I2241" s="37">
        <f>HOUR(DAta!$H2241)*60+MINUTE(DAta!$H2241)</f>
        <v>422</v>
      </c>
      <c r="J2241" s="40">
        <v>3</v>
      </c>
      <c r="K2241" s="40">
        <v>6</v>
      </c>
      <c r="L2241" s="39">
        <v>44244</v>
      </c>
      <c r="M2241" s="40">
        <v>1</v>
      </c>
    </row>
    <row r="2242" spans="1:13">
      <c r="A2242" s="37" t="s">
        <v>2267</v>
      </c>
      <c r="B2242" s="36">
        <v>44245</v>
      </c>
      <c r="C2242" s="37" t="s">
        <v>39</v>
      </c>
      <c r="D2242" s="37" t="s">
        <v>13</v>
      </c>
      <c r="E2242" s="37" t="s">
        <v>14</v>
      </c>
      <c r="F2242" s="37" t="s">
        <v>14</v>
      </c>
      <c r="G2242" s="37">
        <v>59</v>
      </c>
      <c r="H2242" s="38">
        <v>93.334990859223396</v>
      </c>
      <c r="I2242" s="37">
        <f>HOUR(DAta!$H2242)*60+MINUTE(DAta!$H2242)</f>
        <v>482</v>
      </c>
      <c r="J2242" s="37">
        <v>4</v>
      </c>
      <c r="K2242" s="37">
        <v>6</v>
      </c>
      <c r="L2242" s="36">
        <v>44245</v>
      </c>
      <c r="M2242" s="37">
        <v>1</v>
      </c>
    </row>
    <row r="2243" spans="1:13">
      <c r="A2243" s="40" t="s">
        <v>2268</v>
      </c>
      <c r="B2243" s="39">
        <v>44246</v>
      </c>
      <c r="C2243" s="40" t="s">
        <v>39</v>
      </c>
      <c r="D2243" s="40" t="s">
        <v>33</v>
      </c>
      <c r="E2243" s="40" t="s">
        <v>18</v>
      </c>
      <c r="F2243" s="40" t="s">
        <v>18</v>
      </c>
      <c r="G2243" s="40" t="s">
        <v>26</v>
      </c>
      <c r="H2243" s="41">
        <v>93.376657525889996</v>
      </c>
      <c r="I2243" s="37">
        <f>HOUR(DAta!$H2243)*60+MINUTE(DAta!$H2243)</f>
        <v>542</v>
      </c>
      <c r="J2243" s="40" t="s">
        <v>26</v>
      </c>
      <c r="K2243" s="40">
        <v>6</v>
      </c>
      <c r="L2243" s="39">
        <v>44246</v>
      </c>
      <c r="M2243" s="40">
        <v>1</v>
      </c>
    </row>
    <row r="2244" spans="1:13">
      <c r="A2244" s="37" t="s">
        <v>2269</v>
      </c>
      <c r="B2244" s="36">
        <v>44247</v>
      </c>
      <c r="C2244" s="37" t="s">
        <v>39</v>
      </c>
      <c r="D2244" s="37" t="s">
        <v>17</v>
      </c>
      <c r="E2244" s="37" t="s">
        <v>14</v>
      </c>
      <c r="F2244" s="37" t="s">
        <v>14</v>
      </c>
      <c r="G2244" s="37">
        <v>110</v>
      </c>
      <c r="H2244" s="38">
        <v>93.418324192556696</v>
      </c>
      <c r="I2244" s="37">
        <f>HOUR(DAta!$H2244)*60+MINUTE(DAta!$H2244)</f>
        <v>602</v>
      </c>
      <c r="J2244" s="37">
        <v>5</v>
      </c>
      <c r="K2244" s="37">
        <v>6</v>
      </c>
      <c r="L2244" s="36">
        <v>44247</v>
      </c>
      <c r="M2244" s="37">
        <v>1</v>
      </c>
    </row>
    <row r="2245" spans="1:13">
      <c r="A2245" s="40" t="s">
        <v>2270</v>
      </c>
      <c r="B2245" s="39">
        <v>44248</v>
      </c>
      <c r="C2245" s="40" t="s">
        <v>12</v>
      </c>
      <c r="D2245" s="40" t="s">
        <v>33</v>
      </c>
      <c r="E2245" s="40" t="s">
        <v>14</v>
      </c>
      <c r="F2245" s="40" t="s">
        <v>14</v>
      </c>
      <c r="G2245" s="40">
        <v>91</v>
      </c>
      <c r="H2245" s="41">
        <v>93.459990859223396</v>
      </c>
      <c r="I2245" s="37">
        <f>HOUR(DAta!$H2245)*60+MINUTE(DAta!$H2245)</f>
        <v>662</v>
      </c>
      <c r="J2245" s="40">
        <v>3</v>
      </c>
      <c r="K2245" s="40">
        <v>6</v>
      </c>
      <c r="L2245" s="39">
        <v>44248</v>
      </c>
      <c r="M2245" s="40">
        <v>1</v>
      </c>
    </row>
    <row r="2246" spans="1:13">
      <c r="A2246" s="37" t="s">
        <v>2271</v>
      </c>
      <c r="B2246" s="36">
        <v>44249</v>
      </c>
      <c r="C2246" s="37" t="s">
        <v>22</v>
      </c>
      <c r="D2246" s="37" t="s">
        <v>30</v>
      </c>
      <c r="E2246" s="37" t="s">
        <v>14</v>
      </c>
      <c r="F2246" s="37" t="s">
        <v>14</v>
      </c>
      <c r="G2246" s="37">
        <v>12</v>
      </c>
      <c r="H2246" s="38">
        <v>93.501657525889996</v>
      </c>
      <c r="I2246" s="37">
        <f>HOUR(DAta!$H2246)*60+MINUTE(DAta!$H2246)</f>
        <v>722</v>
      </c>
      <c r="J2246" s="37">
        <v>3</v>
      </c>
      <c r="K2246" s="37">
        <v>6</v>
      </c>
      <c r="L2246" s="36">
        <v>44249</v>
      </c>
      <c r="M2246" s="37">
        <v>1</v>
      </c>
    </row>
    <row r="2247" spans="1:13">
      <c r="A2247" s="40" t="s">
        <v>2272</v>
      </c>
      <c r="B2247" s="39">
        <v>44250</v>
      </c>
      <c r="C2247" s="40" t="s">
        <v>48</v>
      </c>
      <c r="D2247" s="40" t="s">
        <v>24</v>
      </c>
      <c r="E2247" s="40" t="s">
        <v>14</v>
      </c>
      <c r="F2247" s="40" t="s">
        <v>14</v>
      </c>
      <c r="G2247" s="40">
        <v>38</v>
      </c>
      <c r="H2247" s="41">
        <v>93.543324192556696</v>
      </c>
      <c r="I2247" s="37">
        <f>HOUR(DAta!$H2247)*60+MINUTE(DAta!$H2247)</f>
        <v>782</v>
      </c>
      <c r="J2247" s="40">
        <v>5</v>
      </c>
      <c r="K2247" s="40">
        <v>6</v>
      </c>
      <c r="L2247" s="39">
        <v>44250</v>
      </c>
      <c r="M2247" s="40">
        <v>1</v>
      </c>
    </row>
    <row r="2248" spans="1:13">
      <c r="A2248" s="37" t="s">
        <v>2273</v>
      </c>
      <c r="B2248" s="36">
        <v>44251</v>
      </c>
      <c r="C2248" s="37" t="s">
        <v>16</v>
      </c>
      <c r="D2248" s="37" t="s">
        <v>24</v>
      </c>
      <c r="E2248" s="37" t="s">
        <v>14</v>
      </c>
      <c r="F2248" s="37" t="s">
        <v>14</v>
      </c>
      <c r="G2248" s="37">
        <v>83</v>
      </c>
      <c r="H2248" s="38">
        <v>93.584990859223396</v>
      </c>
      <c r="I2248" s="37">
        <f>HOUR(DAta!$H2248)*60+MINUTE(DAta!$H2248)</f>
        <v>842</v>
      </c>
      <c r="J2248" s="37">
        <v>5</v>
      </c>
      <c r="K2248" s="37">
        <v>7</v>
      </c>
      <c r="L2248" s="36">
        <v>44251</v>
      </c>
      <c r="M2248" s="37">
        <v>2</v>
      </c>
    </row>
    <row r="2249" spans="1:13">
      <c r="A2249" s="40" t="s">
        <v>2274</v>
      </c>
      <c r="B2249" s="39">
        <v>44252</v>
      </c>
      <c r="C2249" s="40" t="s">
        <v>35</v>
      </c>
      <c r="D2249" s="40" t="s">
        <v>17</v>
      </c>
      <c r="E2249" s="40" t="s">
        <v>14</v>
      </c>
      <c r="F2249" s="40" t="s">
        <v>14</v>
      </c>
      <c r="G2249" s="40">
        <v>31</v>
      </c>
      <c r="H2249" s="41">
        <v>93.626657525889996</v>
      </c>
      <c r="I2249" s="37">
        <f>HOUR(DAta!$H2249)*60+MINUTE(DAta!$H2249)</f>
        <v>902</v>
      </c>
      <c r="J2249" s="40">
        <v>4</v>
      </c>
      <c r="K2249" s="40">
        <v>7</v>
      </c>
      <c r="L2249" s="39">
        <v>44252</v>
      </c>
      <c r="M2249" s="40">
        <v>2</v>
      </c>
    </row>
    <row r="2250" spans="1:13">
      <c r="A2250" s="37" t="s">
        <v>2275</v>
      </c>
      <c r="B2250" s="36">
        <v>44253</v>
      </c>
      <c r="C2250" s="37" t="s">
        <v>20</v>
      </c>
      <c r="D2250" s="37" t="s">
        <v>33</v>
      </c>
      <c r="E2250" s="37" t="s">
        <v>14</v>
      </c>
      <c r="F2250" s="37" t="s">
        <v>14</v>
      </c>
      <c r="G2250" s="37">
        <v>105</v>
      </c>
      <c r="H2250" s="38">
        <v>93.668324192556696</v>
      </c>
      <c r="I2250" s="37">
        <f>HOUR(DAta!$H2250)*60+MINUTE(DAta!$H2250)</f>
        <v>962</v>
      </c>
      <c r="J2250" s="37">
        <v>5</v>
      </c>
      <c r="K2250" s="37">
        <v>7</v>
      </c>
      <c r="L2250" s="36">
        <v>44253</v>
      </c>
      <c r="M2250" s="37">
        <v>2</v>
      </c>
    </row>
    <row r="2251" spans="1:13">
      <c r="A2251" s="40" t="s">
        <v>2276</v>
      </c>
      <c r="B2251" s="39">
        <v>44254</v>
      </c>
      <c r="C2251" s="40" t="s">
        <v>12</v>
      </c>
      <c r="D2251" s="40" t="s">
        <v>33</v>
      </c>
      <c r="E2251" s="40" t="s">
        <v>14</v>
      </c>
      <c r="F2251" s="40" t="s">
        <v>14</v>
      </c>
      <c r="G2251" s="40">
        <v>98</v>
      </c>
      <c r="H2251" s="41">
        <v>93.709990859223396</v>
      </c>
      <c r="I2251" s="37">
        <f>HOUR(DAta!$H2251)*60+MINUTE(DAta!$H2251)</f>
        <v>1022</v>
      </c>
      <c r="J2251" s="40">
        <v>5</v>
      </c>
      <c r="K2251" s="40">
        <v>7</v>
      </c>
      <c r="L2251" s="39">
        <v>44254</v>
      </c>
      <c r="M2251" s="40">
        <v>2</v>
      </c>
    </row>
    <row r="2252" spans="1:13">
      <c r="A2252" s="37" t="s">
        <v>2277</v>
      </c>
      <c r="B2252" s="36">
        <v>44255</v>
      </c>
      <c r="C2252" s="37" t="s">
        <v>35</v>
      </c>
      <c r="D2252" s="37" t="s">
        <v>17</v>
      </c>
      <c r="E2252" s="37" t="s">
        <v>14</v>
      </c>
      <c r="F2252" s="37" t="s">
        <v>14</v>
      </c>
      <c r="G2252" s="37">
        <v>56</v>
      </c>
      <c r="H2252" s="38">
        <v>93.751657525889996</v>
      </c>
      <c r="I2252" s="37">
        <f>HOUR(DAta!$H2252)*60+MINUTE(DAta!$H2252)</f>
        <v>1082</v>
      </c>
      <c r="J2252" s="37">
        <v>2</v>
      </c>
      <c r="K2252" s="37">
        <v>7</v>
      </c>
      <c r="L2252" s="36">
        <v>44255</v>
      </c>
      <c r="M2252" s="37">
        <v>2</v>
      </c>
    </row>
    <row r="2253" spans="1:13">
      <c r="A2253" s="40" t="s">
        <v>2278</v>
      </c>
      <c r="B2253" s="39">
        <v>44256</v>
      </c>
      <c r="C2253" s="40" t="s">
        <v>16</v>
      </c>
      <c r="D2253" s="40" t="s">
        <v>17</v>
      </c>
      <c r="E2253" s="40" t="s">
        <v>14</v>
      </c>
      <c r="F2253" s="40" t="s">
        <v>14</v>
      </c>
      <c r="G2253" s="40">
        <v>83</v>
      </c>
      <c r="H2253" s="41">
        <v>93.793324192556696</v>
      </c>
      <c r="I2253" s="37">
        <f>HOUR(DAta!$H2253)*60+MINUTE(DAta!$H2253)</f>
        <v>1142</v>
      </c>
      <c r="J2253" s="40">
        <v>5</v>
      </c>
      <c r="K2253" s="40">
        <v>7</v>
      </c>
      <c r="L2253" s="39">
        <v>44256</v>
      </c>
      <c r="M2253" s="40">
        <v>2</v>
      </c>
    </row>
    <row r="2254" spans="1:13">
      <c r="A2254" s="37" t="s">
        <v>2279</v>
      </c>
      <c r="B2254" s="36">
        <v>44257</v>
      </c>
      <c r="C2254" s="37" t="s">
        <v>22</v>
      </c>
      <c r="D2254" s="37" t="s">
        <v>24</v>
      </c>
      <c r="E2254" s="37" t="s">
        <v>14</v>
      </c>
      <c r="F2254" s="37" t="s">
        <v>14</v>
      </c>
      <c r="G2254" s="37">
        <v>42</v>
      </c>
      <c r="H2254" s="38">
        <v>93.834990859223396</v>
      </c>
      <c r="I2254" s="37">
        <f>HOUR(DAta!$H2254)*60+MINUTE(DAta!$H2254)</f>
        <v>1202</v>
      </c>
      <c r="J2254" s="37">
        <v>2</v>
      </c>
      <c r="K2254" s="37">
        <v>7</v>
      </c>
      <c r="L2254" s="36">
        <v>44257</v>
      </c>
      <c r="M2254" s="37">
        <v>2</v>
      </c>
    </row>
    <row r="2255" spans="1:13">
      <c r="A2255" s="40" t="s">
        <v>2280</v>
      </c>
      <c r="B2255" s="39">
        <v>44258</v>
      </c>
      <c r="C2255" s="40" t="s">
        <v>48</v>
      </c>
      <c r="D2255" s="40" t="s">
        <v>30</v>
      </c>
      <c r="E2255" s="40" t="s">
        <v>14</v>
      </c>
      <c r="F2255" s="40" t="s">
        <v>14</v>
      </c>
      <c r="G2255" s="40">
        <v>59</v>
      </c>
      <c r="H2255" s="41">
        <v>93.876657525889996</v>
      </c>
      <c r="I2255" s="37">
        <f>HOUR(DAta!$H2255)*60+MINUTE(DAta!$H2255)</f>
        <v>1262</v>
      </c>
      <c r="J2255" s="40">
        <v>3</v>
      </c>
      <c r="K2255" s="40">
        <v>7</v>
      </c>
      <c r="L2255" s="39">
        <v>44258</v>
      </c>
      <c r="M2255" s="40">
        <v>2</v>
      </c>
    </row>
    <row r="2256" spans="1:13">
      <c r="A2256" s="37" t="s">
        <v>2281</v>
      </c>
      <c r="B2256" s="36">
        <v>44259</v>
      </c>
      <c r="C2256" s="37" t="s">
        <v>48</v>
      </c>
      <c r="D2256" s="37" t="s">
        <v>30</v>
      </c>
      <c r="E2256" s="37" t="s">
        <v>14</v>
      </c>
      <c r="F2256" s="37" t="s">
        <v>14</v>
      </c>
      <c r="G2256" s="37">
        <v>62</v>
      </c>
      <c r="H2256" s="38">
        <v>93.918324192556696</v>
      </c>
      <c r="I2256" s="37">
        <f>HOUR(DAta!$H2256)*60+MINUTE(DAta!$H2256)</f>
        <v>1322</v>
      </c>
      <c r="J2256" s="37">
        <v>4</v>
      </c>
      <c r="K2256" s="37">
        <v>7</v>
      </c>
      <c r="L2256" s="36">
        <v>44259</v>
      </c>
      <c r="M2256" s="37">
        <v>2</v>
      </c>
    </row>
    <row r="2257" spans="1:13">
      <c r="A2257" s="40" t="s">
        <v>2282</v>
      </c>
      <c r="B2257" s="39">
        <v>44260</v>
      </c>
      <c r="C2257" s="40" t="s">
        <v>32</v>
      </c>
      <c r="D2257" s="40" t="s">
        <v>30</v>
      </c>
      <c r="E2257" s="40" t="s">
        <v>14</v>
      </c>
      <c r="F2257" s="40" t="s">
        <v>14</v>
      </c>
      <c r="G2257" s="40">
        <v>63</v>
      </c>
      <c r="H2257" s="41">
        <v>93.959990859223396</v>
      </c>
      <c r="I2257" s="37">
        <f>HOUR(DAta!$H2257)*60+MINUTE(DAta!$H2257)</f>
        <v>1382</v>
      </c>
      <c r="J2257" s="40">
        <v>1</v>
      </c>
      <c r="K2257" s="40">
        <v>7</v>
      </c>
      <c r="L2257" s="39">
        <v>44260</v>
      </c>
      <c r="M2257" s="40">
        <v>2</v>
      </c>
    </row>
    <row r="2258" spans="1:13">
      <c r="A2258" s="37" t="s">
        <v>2283</v>
      </c>
      <c r="B2258" s="36">
        <v>44261</v>
      </c>
      <c r="C2258" s="37" t="s">
        <v>35</v>
      </c>
      <c r="D2258" s="37" t="s">
        <v>17</v>
      </c>
      <c r="E2258" s="37" t="s">
        <v>14</v>
      </c>
      <c r="F2258" s="37" t="s">
        <v>14</v>
      </c>
      <c r="G2258" s="37">
        <v>108</v>
      </c>
      <c r="H2258" s="38">
        <v>94.001657525889996</v>
      </c>
      <c r="I2258" s="37">
        <f>HOUR(DAta!$H2258)*60+MINUTE(DAta!$H2258)</f>
        <v>2</v>
      </c>
      <c r="J2258" s="37">
        <v>3</v>
      </c>
      <c r="K2258" s="37">
        <v>7</v>
      </c>
      <c r="L2258" s="36">
        <v>44261</v>
      </c>
      <c r="M2258" s="37">
        <v>2</v>
      </c>
    </row>
    <row r="2259" spans="1:13">
      <c r="A2259" s="40" t="s">
        <v>2284</v>
      </c>
      <c r="B2259" s="39">
        <v>44262</v>
      </c>
      <c r="C2259" s="40" t="s">
        <v>48</v>
      </c>
      <c r="D2259" s="40" t="s">
        <v>24</v>
      </c>
      <c r="E2259" s="40" t="s">
        <v>14</v>
      </c>
      <c r="F2259" s="40" t="s">
        <v>18</v>
      </c>
      <c r="G2259" s="40">
        <v>100</v>
      </c>
      <c r="H2259" s="41">
        <v>94.043324192556696</v>
      </c>
      <c r="I2259" s="37">
        <f>HOUR(DAta!$H2259)*60+MINUTE(DAta!$H2259)</f>
        <v>62</v>
      </c>
      <c r="J2259" s="40">
        <v>5</v>
      </c>
      <c r="K2259" s="40">
        <v>7</v>
      </c>
      <c r="L2259" s="39">
        <v>44262</v>
      </c>
      <c r="M2259" s="40">
        <v>2</v>
      </c>
    </row>
    <row r="2260" spans="1:13">
      <c r="A2260" s="37" t="s">
        <v>2285</v>
      </c>
      <c r="B2260" s="36">
        <v>44263</v>
      </c>
      <c r="C2260" s="37" t="s">
        <v>39</v>
      </c>
      <c r="D2260" s="37" t="s">
        <v>13</v>
      </c>
      <c r="E2260" s="37" t="s">
        <v>14</v>
      </c>
      <c r="F2260" s="37" t="s">
        <v>14</v>
      </c>
      <c r="G2260" s="37">
        <v>69</v>
      </c>
      <c r="H2260" s="38">
        <v>94.084990859223396</v>
      </c>
      <c r="I2260" s="37">
        <f>HOUR(DAta!$H2260)*60+MINUTE(DAta!$H2260)</f>
        <v>122</v>
      </c>
      <c r="J2260" s="37">
        <v>3</v>
      </c>
      <c r="K2260" s="37">
        <v>7</v>
      </c>
      <c r="L2260" s="36">
        <v>44263</v>
      </c>
      <c r="M2260" s="37">
        <v>2</v>
      </c>
    </row>
    <row r="2261" spans="1:13">
      <c r="A2261" s="40" t="s">
        <v>2286</v>
      </c>
      <c r="B2261" s="39">
        <v>44264</v>
      </c>
      <c r="C2261" s="40" t="s">
        <v>35</v>
      </c>
      <c r="D2261" s="40" t="s">
        <v>30</v>
      </c>
      <c r="E2261" s="40" t="s">
        <v>14</v>
      </c>
      <c r="F2261" s="40" t="s">
        <v>14</v>
      </c>
      <c r="G2261" s="40">
        <v>66</v>
      </c>
      <c r="H2261" s="41">
        <v>94.126657525889996</v>
      </c>
      <c r="I2261" s="37">
        <f>HOUR(DAta!$H2261)*60+MINUTE(DAta!$H2261)</f>
        <v>182</v>
      </c>
      <c r="J2261" s="40">
        <v>2</v>
      </c>
      <c r="K2261" s="40">
        <v>7</v>
      </c>
      <c r="L2261" s="39">
        <v>44264</v>
      </c>
      <c r="M2261" s="40">
        <v>2</v>
      </c>
    </row>
    <row r="2262" spans="1:13">
      <c r="A2262" s="37" t="s">
        <v>2287</v>
      </c>
      <c r="B2262" s="36">
        <v>44265</v>
      </c>
      <c r="C2262" s="37" t="s">
        <v>48</v>
      </c>
      <c r="D2262" s="37" t="s">
        <v>24</v>
      </c>
      <c r="E2262" s="37" t="s">
        <v>18</v>
      </c>
      <c r="F2262" s="37" t="s">
        <v>18</v>
      </c>
      <c r="G2262" s="37" t="s">
        <v>26</v>
      </c>
      <c r="H2262" s="38">
        <v>94.168324192556696</v>
      </c>
      <c r="I2262" s="37">
        <f>HOUR(DAta!$H2262)*60+MINUTE(DAta!$H2262)</f>
        <v>242</v>
      </c>
      <c r="J2262" s="37" t="s">
        <v>26</v>
      </c>
      <c r="K2262" s="37">
        <v>7</v>
      </c>
      <c r="L2262" s="36">
        <v>44265</v>
      </c>
      <c r="M2262" s="37">
        <v>2</v>
      </c>
    </row>
    <row r="2263" spans="1:13">
      <c r="A2263" s="40" t="s">
        <v>2288</v>
      </c>
      <c r="B2263" s="39">
        <v>44266</v>
      </c>
      <c r="C2263" s="40" t="s">
        <v>20</v>
      </c>
      <c r="D2263" s="40" t="s">
        <v>33</v>
      </c>
      <c r="E2263" s="40" t="s">
        <v>18</v>
      </c>
      <c r="F2263" s="40" t="s">
        <v>18</v>
      </c>
      <c r="G2263" s="40" t="s">
        <v>26</v>
      </c>
      <c r="H2263" s="41">
        <v>94.209990859223396</v>
      </c>
      <c r="I2263" s="37">
        <f>HOUR(DAta!$H2263)*60+MINUTE(DAta!$H2263)</f>
        <v>302</v>
      </c>
      <c r="J2263" s="40" t="s">
        <v>26</v>
      </c>
      <c r="K2263" s="40">
        <v>7</v>
      </c>
      <c r="L2263" s="39">
        <v>44266</v>
      </c>
      <c r="M2263" s="40">
        <v>2</v>
      </c>
    </row>
    <row r="2264" spans="1:13">
      <c r="A2264" s="37" t="s">
        <v>2289</v>
      </c>
      <c r="B2264" s="36">
        <v>44267</v>
      </c>
      <c r="C2264" s="37" t="s">
        <v>48</v>
      </c>
      <c r="D2264" s="37" t="s">
        <v>24</v>
      </c>
      <c r="E2264" s="37" t="s">
        <v>14</v>
      </c>
      <c r="F2264" s="37" t="s">
        <v>14</v>
      </c>
      <c r="G2264" s="37">
        <v>122</v>
      </c>
      <c r="H2264" s="38">
        <v>94.251657525889996</v>
      </c>
      <c r="I2264" s="37">
        <f>HOUR(DAta!$H2264)*60+MINUTE(DAta!$H2264)</f>
        <v>362</v>
      </c>
      <c r="J2264" s="37">
        <v>4</v>
      </c>
      <c r="K2264" s="37">
        <v>7</v>
      </c>
      <c r="L2264" s="36">
        <v>44267</v>
      </c>
      <c r="M2264" s="37">
        <v>2</v>
      </c>
    </row>
    <row r="2265" spans="1:13">
      <c r="A2265" s="40" t="s">
        <v>2290</v>
      </c>
      <c r="B2265" s="39">
        <v>44268</v>
      </c>
      <c r="C2265" s="40" t="s">
        <v>48</v>
      </c>
      <c r="D2265" s="40" t="s">
        <v>30</v>
      </c>
      <c r="E2265" s="40" t="s">
        <v>14</v>
      </c>
      <c r="F2265" s="40" t="s">
        <v>14</v>
      </c>
      <c r="G2265" s="40">
        <v>44</v>
      </c>
      <c r="H2265" s="41">
        <v>94.293324192556696</v>
      </c>
      <c r="I2265" s="37">
        <f>HOUR(DAta!$H2265)*60+MINUTE(DAta!$H2265)</f>
        <v>422</v>
      </c>
      <c r="J2265" s="40">
        <v>4</v>
      </c>
      <c r="K2265" s="40">
        <v>7</v>
      </c>
      <c r="L2265" s="39">
        <v>44268</v>
      </c>
      <c r="M2265" s="40">
        <v>2</v>
      </c>
    </row>
    <row r="2266" spans="1:13">
      <c r="A2266" s="37" t="s">
        <v>2291</v>
      </c>
      <c r="B2266" s="36">
        <v>44269</v>
      </c>
      <c r="C2266" s="37" t="s">
        <v>16</v>
      </c>
      <c r="D2266" s="37" t="s">
        <v>13</v>
      </c>
      <c r="E2266" s="37" t="s">
        <v>18</v>
      </c>
      <c r="F2266" s="37" t="s">
        <v>18</v>
      </c>
      <c r="G2266" s="37" t="s">
        <v>26</v>
      </c>
      <c r="H2266" s="38">
        <v>94.334990859223396</v>
      </c>
      <c r="I2266" s="37">
        <f>HOUR(DAta!$H2266)*60+MINUTE(DAta!$H2266)</f>
        <v>482</v>
      </c>
      <c r="J2266" s="37" t="s">
        <v>26</v>
      </c>
      <c r="K2266" s="37">
        <v>7</v>
      </c>
      <c r="L2266" s="36">
        <v>44269</v>
      </c>
      <c r="M2266" s="37">
        <v>2</v>
      </c>
    </row>
    <row r="2267" spans="1:13">
      <c r="A2267" s="40" t="s">
        <v>2292</v>
      </c>
      <c r="B2267" s="39">
        <v>44270</v>
      </c>
      <c r="C2267" s="40" t="s">
        <v>22</v>
      </c>
      <c r="D2267" s="40" t="s">
        <v>17</v>
      </c>
      <c r="E2267" s="40" t="s">
        <v>18</v>
      </c>
      <c r="F2267" s="40" t="s">
        <v>18</v>
      </c>
      <c r="G2267" s="40" t="s">
        <v>26</v>
      </c>
      <c r="H2267" s="41">
        <v>94.376657525889996</v>
      </c>
      <c r="I2267" s="37">
        <f>HOUR(DAta!$H2267)*60+MINUTE(DAta!$H2267)</f>
        <v>542</v>
      </c>
      <c r="J2267" s="40" t="s">
        <v>26</v>
      </c>
      <c r="K2267" s="40">
        <v>7</v>
      </c>
      <c r="L2267" s="39">
        <v>44270</v>
      </c>
      <c r="M2267" s="40">
        <v>2</v>
      </c>
    </row>
    <row r="2268" spans="1:13">
      <c r="A2268" s="37" t="s">
        <v>2293</v>
      </c>
      <c r="B2268" s="36">
        <v>44271</v>
      </c>
      <c r="C2268" s="37" t="s">
        <v>35</v>
      </c>
      <c r="D2268" s="37" t="s">
        <v>13</v>
      </c>
      <c r="E2268" s="37" t="s">
        <v>14</v>
      </c>
      <c r="F2268" s="37" t="s">
        <v>14</v>
      </c>
      <c r="G2268" s="37">
        <v>48</v>
      </c>
      <c r="H2268" s="38">
        <v>94.418324192556696</v>
      </c>
      <c r="I2268" s="37">
        <f>HOUR(DAta!$H2268)*60+MINUTE(DAta!$H2268)</f>
        <v>602</v>
      </c>
      <c r="J2268" s="37">
        <v>3</v>
      </c>
      <c r="K2268" s="37">
        <v>7</v>
      </c>
      <c r="L2268" s="36">
        <v>44271</v>
      </c>
      <c r="M2268" s="37">
        <v>2</v>
      </c>
    </row>
    <row r="2269" spans="1:13">
      <c r="A2269" s="40" t="s">
        <v>2294</v>
      </c>
      <c r="B2269" s="39">
        <v>44272</v>
      </c>
      <c r="C2269" s="40" t="s">
        <v>48</v>
      </c>
      <c r="D2269" s="40" t="s">
        <v>13</v>
      </c>
      <c r="E2269" s="40" t="s">
        <v>14</v>
      </c>
      <c r="F2269" s="40" t="s">
        <v>14</v>
      </c>
      <c r="G2269" s="40">
        <v>82</v>
      </c>
      <c r="H2269" s="41">
        <v>94.459990859223396</v>
      </c>
      <c r="I2269" s="37">
        <f>HOUR(DAta!$H2269)*60+MINUTE(DAta!$H2269)</f>
        <v>662</v>
      </c>
      <c r="J2269" s="40">
        <v>1</v>
      </c>
      <c r="K2269" s="40">
        <v>7</v>
      </c>
      <c r="L2269" s="39">
        <v>44272</v>
      </c>
      <c r="M2269" s="40">
        <v>2</v>
      </c>
    </row>
    <row r="2270" spans="1:13">
      <c r="A2270" s="37" t="s">
        <v>2295</v>
      </c>
      <c r="B2270" s="36">
        <v>44273</v>
      </c>
      <c r="C2270" s="37" t="s">
        <v>22</v>
      </c>
      <c r="D2270" s="37" t="s">
        <v>33</v>
      </c>
      <c r="E2270" s="37" t="s">
        <v>14</v>
      </c>
      <c r="F2270" s="37" t="s">
        <v>18</v>
      </c>
      <c r="G2270" s="37">
        <v>17</v>
      </c>
      <c r="H2270" s="38">
        <v>94.501657525889996</v>
      </c>
      <c r="I2270" s="37">
        <f>HOUR(DAta!$H2270)*60+MINUTE(DAta!$H2270)</f>
        <v>722</v>
      </c>
      <c r="J2270" s="37">
        <v>2</v>
      </c>
      <c r="K2270" s="37">
        <v>7</v>
      </c>
      <c r="L2270" s="36">
        <v>44273</v>
      </c>
      <c r="M2270" s="37">
        <v>2</v>
      </c>
    </row>
    <row r="2271" spans="1:13">
      <c r="A2271" s="40" t="s">
        <v>2296</v>
      </c>
      <c r="B2271" s="39">
        <v>44274</v>
      </c>
      <c r="C2271" s="40" t="s">
        <v>22</v>
      </c>
      <c r="D2271" s="40" t="s">
        <v>24</v>
      </c>
      <c r="E2271" s="40" t="s">
        <v>14</v>
      </c>
      <c r="F2271" s="40" t="s">
        <v>14</v>
      </c>
      <c r="G2271" s="40">
        <v>52</v>
      </c>
      <c r="H2271" s="41">
        <v>94.543324192556696</v>
      </c>
      <c r="I2271" s="37">
        <f>HOUR(DAta!$H2271)*60+MINUTE(DAta!$H2271)</f>
        <v>782</v>
      </c>
      <c r="J2271" s="40">
        <v>5</v>
      </c>
      <c r="K2271" s="40">
        <v>7</v>
      </c>
      <c r="L2271" s="39">
        <v>44274</v>
      </c>
      <c r="M2271" s="40">
        <v>2</v>
      </c>
    </row>
    <row r="2272" spans="1:13">
      <c r="A2272" s="37" t="s">
        <v>2297</v>
      </c>
      <c r="B2272" s="36">
        <v>44275</v>
      </c>
      <c r="C2272" s="37" t="s">
        <v>12</v>
      </c>
      <c r="D2272" s="37" t="s">
        <v>30</v>
      </c>
      <c r="E2272" s="37" t="s">
        <v>14</v>
      </c>
      <c r="F2272" s="37" t="s">
        <v>14</v>
      </c>
      <c r="G2272" s="37">
        <v>61</v>
      </c>
      <c r="H2272" s="38">
        <v>94.584990859223396</v>
      </c>
      <c r="I2272" s="37">
        <f>HOUR(DAta!$H2272)*60+MINUTE(DAta!$H2272)</f>
        <v>842</v>
      </c>
      <c r="J2272" s="37">
        <v>5</v>
      </c>
      <c r="K2272" s="37">
        <v>7</v>
      </c>
      <c r="L2272" s="36">
        <v>44275</v>
      </c>
      <c r="M2272" s="37">
        <v>2</v>
      </c>
    </row>
    <row r="2273" spans="1:13">
      <c r="A2273" s="40" t="s">
        <v>2298</v>
      </c>
      <c r="B2273" s="39">
        <v>44276</v>
      </c>
      <c r="C2273" s="40" t="s">
        <v>48</v>
      </c>
      <c r="D2273" s="40" t="s">
        <v>30</v>
      </c>
      <c r="E2273" s="40" t="s">
        <v>14</v>
      </c>
      <c r="F2273" s="40" t="s">
        <v>14</v>
      </c>
      <c r="G2273" s="40">
        <v>103</v>
      </c>
      <c r="H2273" s="41">
        <v>94.626657525889996</v>
      </c>
      <c r="I2273" s="37">
        <f>HOUR(DAta!$H2273)*60+MINUTE(DAta!$H2273)</f>
        <v>902</v>
      </c>
      <c r="J2273" s="40">
        <v>4</v>
      </c>
      <c r="K2273" s="40">
        <v>7</v>
      </c>
      <c r="L2273" s="39">
        <v>44276</v>
      </c>
      <c r="M2273" s="40">
        <v>2</v>
      </c>
    </row>
    <row r="2274" spans="1:13">
      <c r="A2274" s="37" t="s">
        <v>2299</v>
      </c>
      <c r="B2274" s="36">
        <v>44277</v>
      </c>
      <c r="C2274" s="37" t="s">
        <v>12</v>
      </c>
      <c r="D2274" s="37" t="s">
        <v>30</v>
      </c>
      <c r="E2274" s="37" t="s">
        <v>14</v>
      </c>
      <c r="F2274" s="37" t="s">
        <v>14</v>
      </c>
      <c r="G2274" s="37">
        <v>30</v>
      </c>
      <c r="H2274" s="38">
        <v>94.668324192556696</v>
      </c>
      <c r="I2274" s="37">
        <f>HOUR(DAta!$H2274)*60+MINUTE(DAta!$H2274)</f>
        <v>962</v>
      </c>
      <c r="J2274" s="37">
        <v>4</v>
      </c>
      <c r="K2274" s="37">
        <v>7</v>
      </c>
      <c r="L2274" s="36">
        <v>44277</v>
      </c>
      <c r="M2274" s="37">
        <v>2</v>
      </c>
    </row>
    <row r="2275" spans="1:13">
      <c r="A2275" s="40" t="s">
        <v>2300</v>
      </c>
      <c r="B2275" s="39">
        <v>44278</v>
      </c>
      <c r="C2275" s="40" t="s">
        <v>22</v>
      </c>
      <c r="D2275" s="40" t="s">
        <v>17</v>
      </c>
      <c r="E2275" s="40" t="s">
        <v>18</v>
      </c>
      <c r="F2275" s="40" t="s">
        <v>18</v>
      </c>
      <c r="G2275" s="40" t="s">
        <v>26</v>
      </c>
      <c r="H2275" s="41">
        <v>94.709990859223396</v>
      </c>
      <c r="I2275" s="37">
        <f>HOUR(DAta!$H2275)*60+MINUTE(DAta!$H2275)</f>
        <v>1022</v>
      </c>
      <c r="J2275" s="40" t="s">
        <v>26</v>
      </c>
      <c r="K2275" s="40">
        <v>7</v>
      </c>
      <c r="L2275" s="39">
        <v>44278</v>
      </c>
      <c r="M2275" s="40">
        <v>2</v>
      </c>
    </row>
    <row r="2276" spans="1:13">
      <c r="A2276" s="37" t="s">
        <v>2301</v>
      </c>
      <c r="B2276" s="36">
        <v>44279</v>
      </c>
      <c r="C2276" s="37" t="s">
        <v>32</v>
      </c>
      <c r="D2276" s="37" t="s">
        <v>33</v>
      </c>
      <c r="E2276" s="37" t="s">
        <v>14</v>
      </c>
      <c r="F2276" s="37" t="s">
        <v>14</v>
      </c>
      <c r="G2276" s="37">
        <v>21</v>
      </c>
      <c r="H2276" s="38">
        <v>94.751657525889996</v>
      </c>
      <c r="I2276" s="37">
        <f>HOUR(DAta!$H2276)*60+MINUTE(DAta!$H2276)</f>
        <v>1082</v>
      </c>
      <c r="J2276" s="37">
        <v>5</v>
      </c>
      <c r="K2276" s="37">
        <v>7</v>
      </c>
      <c r="L2276" s="36">
        <v>44279</v>
      </c>
      <c r="M2276" s="37">
        <v>2</v>
      </c>
    </row>
    <row r="2277" spans="1:13">
      <c r="A2277" s="40" t="s">
        <v>2302</v>
      </c>
      <c r="B2277" s="39">
        <v>44280</v>
      </c>
      <c r="C2277" s="40" t="s">
        <v>32</v>
      </c>
      <c r="D2277" s="40" t="s">
        <v>33</v>
      </c>
      <c r="E2277" s="40" t="s">
        <v>14</v>
      </c>
      <c r="F2277" s="40" t="s">
        <v>14</v>
      </c>
      <c r="G2277" s="40">
        <v>117</v>
      </c>
      <c r="H2277" s="41">
        <v>94.793324192556696</v>
      </c>
      <c r="I2277" s="37">
        <f>HOUR(DAta!$H2277)*60+MINUTE(DAta!$H2277)</f>
        <v>1142</v>
      </c>
      <c r="J2277" s="40">
        <v>5</v>
      </c>
      <c r="K2277" s="40">
        <v>7</v>
      </c>
      <c r="L2277" s="39">
        <v>44280</v>
      </c>
      <c r="M2277" s="40">
        <v>2</v>
      </c>
    </row>
    <row r="2278" spans="1:13">
      <c r="A2278" s="37" t="s">
        <v>2303</v>
      </c>
      <c r="B2278" s="36">
        <v>44281</v>
      </c>
      <c r="C2278" s="37" t="s">
        <v>32</v>
      </c>
      <c r="D2278" s="37" t="s">
        <v>30</v>
      </c>
      <c r="E2278" s="37" t="s">
        <v>18</v>
      </c>
      <c r="F2278" s="37" t="s">
        <v>18</v>
      </c>
      <c r="G2278" s="37" t="s">
        <v>26</v>
      </c>
      <c r="H2278" s="38">
        <v>94.834990859223396</v>
      </c>
      <c r="I2278" s="37">
        <f>HOUR(DAta!$H2278)*60+MINUTE(DAta!$H2278)</f>
        <v>1202</v>
      </c>
      <c r="J2278" s="37" t="s">
        <v>26</v>
      </c>
      <c r="K2278" s="37">
        <v>7</v>
      </c>
      <c r="L2278" s="36">
        <v>44281</v>
      </c>
      <c r="M2278" s="37">
        <v>2</v>
      </c>
    </row>
    <row r="2279" spans="1:13">
      <c r="A2279" s="40" t="s">
        <v>2304</v>
      </c>
      <c r="B2279" s="39">
        <v>44282</v>
      </c>
      <c r="C2279" s="40" t="s">
        <v>35</v>
      </c>
      <c r="D2279" s="40" t="s">
        <v>30</v>
      </c>
      <c r="E2279" s="40" t="s">
        <v>14</v>
      </c>
      <c r="F2279" s="40" t="s">
        <v>14</v>
      </c>
      <c r="G2279" s="40">
        <v>110</v>
      </c>
      <c r="H2279" s="41">
        <v>94.876657525889996</v>
      </c>
      <c r="I2279" s="37">
        <f>HOUR(DAta!$H2279)*60+MINUTE(DAta!$H2279)</f>
        <v>1262</v>
      </c>
      <c r="J2279" s="40">
        <v>3</v>
      </c>
      <c r="K2279" s="40">
        <v>7</v>
      </c>
      <c r="L2279" s="39">
        <v>44282</v>
      </c>
      <c r="M2279" s="40">
        <v>2</v>
      </c>
    </row>
    <row r="2280" spans="1:13">
      <c r="A2280" s="37" t="s">
        <v>2305</v>
      </c>
      <c r="B2280" s="36">
        <v>44283</v>
      </c>
      <c r="C2280" s="37" t="s">
        <v>16</v>
      </c>
      <c r="D2280" s="37" t="s">
        <v>24</v>
      </c>
      <c r="E2280" s="37" t="s">
        <v>14</v>
      </c>
      <c r="F2280" s="37" t="s">
        <v>18</v>
      </c>
      <c r="G2280" s="37">
        <v>47</v>
      </c>
      <c r="H2280" s="38">
        <v>94.918324192556696</v>
      </c>
      <c r="I2280" s="37">
        <f>HOUR(DAta!$H2280)*60+MINUTE(DAta!$H2280)</f>
        <v>1322</v>
      </c>
      <c r="J2280" s="37">
        <v>3</v>
      </c>
      <c r="K2280" s="37">
        <v>7</v>
      </c>
      <c r="L2280" s="36">
        <v>44283</v>
      </c>
      <c r="M2280" s="37">
        <v>2</v>
      </c>
    </row>
    <row r="2281" spans="1:13">
      <c r="A2281" s="40" t="s">
        <v>2306</v>
      </c>
      <c r="B2281" s="39">
        <v>44284</v>
      </c>
      <c r="C2281" s="40" t="s">
        <v>12</v>
      </c>
      <c r="D2281" s="40" t="s">
        <v>33</v>
      </c>
      <c r="E2281" s="40" t="s">
        <v>14</v>
      </c>
      <c r="F2281" s="40" t="s">
        <v>14</v>
      </c>
      <c r="G2281" s="40">
        <v>48</v>
      </c>
      <c r="H2281" s="41">
        <v>94.959990859223396</v>
      </c>
      <c r="I2281" s="37">
        <f>HOUR(DAta!$H2281)*60+MINUTE(DAta!$H2281)</f>
        <v>1382</v>
      </c>
      <c r="J2281" s="40">
        <v>4</v>
      </c>
      <c r="K2281" s="40">
        <v>7</v>
      </c>
      <c r="L2281" s="39">
        <v>44284</v>
      </c>
      <c r="M2281" s="40">
        <v>2</v>
      </c>
    </row>
    <row r="2282" spans="1:13">
      <c r="A2282" s="37" t="s">
        <v>2307</v>
      </c>
      <c r="B2282" s="36">
        <v>44285</v>
      </c>
      <c r="C2282" s="37" t="s">
        <v>39</v>
      </c>
      <c r="D2282" s="37" t="s">
        <v>17</v>
      </c>
      <c r="E2282" s="37" t="s">
        <v>14</v>
      </c>
      <c r="F2282" s="37" t="s">
        <v>14</v>
      </c>
      <c r="G2282" s="37">
        <v>63</v>
      </c>
      <c r="H2282" s="38">
        <v>95.001657525889996</v>
      </c>
      <c r="I2282" s="37">
        <f>HOUR(DAta!$H2282)*60+MINUTE(DAta!$H2282)</f>
        <v>2</v>
      </c>
      <c r="J2282" s="37">
        <v>5</v>
      </c>
      <c r="K2282" s="37">
        <v>7</v>
      </c>
      <c r="L2282" s="36">
        <v>44285</v>
      </c>
      <c r="M2282" s="37">
        <v>2</v>
      </c>
    </row>
    <row r="2283" spans="1:13">
      <c r="A2283" s="40" t="s">
        <v>2308</v>
      </c>
      <c r="B2283" s="39">
        <v>44286</v>
      </c>
      <c r="C2283" s="40" t="s">
        <v>35</v>
      </c>
      <c r="D2283" s="40" t="s">
        <v>24</v>
      </c>
      <c r="E2283" s="40" t="s">
        <v>18</v>
      </c>
      <c r="F2283" s="40" t="s">
        <v>18</v>
      </c>
      <c r="G2283" s="40" t="s">
        <v>26</v>
      </c>
      <c r="H2283" s="41">
        <v>95.043324192556696</v>
      </c>
      <c r="I2283" s="37">
        <f>HOUR(DAta!$H2283)*60+MINUTE(DAta!$H2283)</f>
        <v>62</v>
      </c>
      <c r="J2283" s="40" t="s">
        <v>26</v>
      </c>
      <c r="K2283" s="40">
        <v>7</v>
      </c>
      <c r="L2283" s="39">
        <v>44286</v>
      </c>
      <c r="M2283" s="40">
        <v>2</v>
      </c>
    </row>
    <row r="2284" spans="1:13">
      <c r="A2284" s="37" t="s">
        <v>2309</v>
      </c>
      <c r="B2284" s="36">
        <v>44287</v>
      </c>
      <c r="C2284" s="37" t="s">
        <v>12</v>
      </c>
      <c r="D2284" s="37" t="s">
        <v>17</v>
      </c>
      <c r="E2284" s="37" t="s">
        <v>18</v>
      </c>
      <c r="F2284" s="37" t="s">
        <v>18</v>
      </c>
      <c r="G2284" s="37" t="s">
        <v>26</v>
      </c>
      <c r="H2284" s="38">
        <v>95.084990859223396</v>
      </c>
      <c r="I2284" s="37">
        <f>HOUR(DAta!$H2284)*60+MINUTE(DAta!$H2284)</f>
        <v>122</v>
      </c>
      <c r="J2284" s="37" t="s">
        <v>26</v>
      </c>
      <c r="K2284" s="37">
        <v>7</v>
      </c>
      <c r="L2284" s="36">
        <v>44287</v>
      </c>
      <c r="M2284" s="37">
        <v>2</v>
      </c>
    </row>
    <row r="2285" spans="1:13">
      <c r="A2285" s="40" t="s">
        <v>2310</v>
      </c>
      <c r="B2285" s="39">
        <v>44288</v>
      </c>
      <c r="C2285" s="40" t="s">
        <v>32</v>
      </c>
      <c r="D2285" s="40" t="s">
        <v>30</v>
      </c>
      <c r="E2285" s="40" t="s">
        <v>14</v>
      </c>
      <c r="F2285" s="40" t="s">
        <v>14</v>
      </c>
      <c r="G2285" s="40">
        <v>78</v>
      </c>
      <c r="H2285" s="41">
        <v>95.126657525889996</v>
      </c>
      <c r="I2285" s="37">
        <f>HOUR(DAta!$H2285)*60+MINUTE(DAta!$H2285)</f>
        <v>182</v>
      </c>
      <c r="J2285" s="40">
        <v>3</v>
      </c>
      <c r="K2285" s="40">
        <v>7</v>
      </c>
      <c r="L2285" s="39">
        <v>44288</v>
      </c>
      <c r="M2285" s="40">
        <v>2</v>
      </c>
    </row>
    <row r="2286" spans="1:13">
      <c r="A2286" s="37" t="s">
        <v>2311</v>
      </c>
      <c r="B2286" s="36">
        <v>44289</v>
      </c>
      <c r="C2286" s="37" t="s">
        <v>48</v>
      </c>
      <c r="D2286" s="37" t="s">
        <v>30</v>
      </c>
      <c r="E2286" s="37" t="s">
        <v>14</v>
      </c>
      <c r="F2286" s="37" t="s">
        <v>14</v>
      </c>
      <c r="G2286" s="37">
        <v>80</v>
      </c>
      <c r="H2286" s="38">
        <v>95.168324192556696</v>
      </c>
      <c r="I2286" s="37">
        <f>HOUR(DAta!$H2286)*60+MINUTE(DAta!$H2286)</f>
        <v>242</v>
      </c>
      <c r="J2286" s="37">
        <v>5</v>
      </c>
      <c r="K2286" s="37">
        <v>7</v>
      </c>
      <c r="L2286" s="36">
        <v>44289</v>
      </c>
      <c r="M2286" s="37">
        <v>2</v>
      </c>
    </row>
    <row r="2287" spans="1:13">
      <c r="A2287" s="40" t="s">
        <v>2312</v>
      </c>
      <c r="B2287" s="39">
        <v>44290</v>
      </c>
      <c r="C2287" s="40" t="s">
        <v>39</v>
      </c>
      <c r="D2287" s="40" t="s">
        <v>17</v>
      </c>
      <c r="E2287" s="40" t="s">
        <v>18</v>
      </c>
      <c r="F2287" s="40" t="s">
        <v>18</v>
      </c>
      <c r="G2287" s="40" t="s">
        <v>26</v>
      </c>
      <c r="H2287" s="41">
        <v>95.209990859223396</v>
      </c>
      <c r="I2287" s="37">
        <f>HOUR(DAta!$H2287)*60+MINUTE(DAta!$H2287)</f>
        <v>302</v>
      </c>
      <c r="J2287" s="40" t="s">
        <v>26</v>
      </c>
      <c r="K2287" s="40">
        <v>7</v>
      </c>
      <c r="L2287" s="39">
        <v>44290</v>
      </c>
      <c r="M2287" s="40">
        <v>2</v>
      </c>
    </row>
    <row r="2288" spans="1:13">
      <c r="A2288" s="37" t="s">
        <v>2313</v>
      </c>
      <c r="B2288" s="36">
        <v>44291</v>
      </c>
      <c r="C2288" s="37" t="s">
        <v>39</v>
      </c>
      <c r="D2288" s="37" t="s">
        <v>30</v>
      </c>
      <c r="E2288" s="37" t="s">
        <v>14</v>
      </c>
      <c r="F2288" s="37" t="s">
        <v>14</v>
      </c>
      <c r="G2288" s="37">
        <v>93</v>
      </c>
      <c r="H2288" s="38">
        <v>95.251657525889996</v>
      </c>
      <c r="I2288" s="37">
        <f>HOUR(DAta!$H2288)*60+MINUTE(DAta!$H2288)</f>
        <v>362</v>
      </c>
      <c r="J2288" s="37">
        <v>5</v>
      </c>
      <c r="K2288" s="37">
        <v>7</v>
      </c>
      <c r="L2288" s="36">
        <v>44291</v>
      </c>
      <c r="M2288" s="37">
        <v>2</v>
      </c>
    </row>
    <row r="2289" spans="1:13">
      <c r="A2289" s="40" t="s">
        <v>2314</v>
      </c>
      <c r="B2289" s="39">
        <v>44292</v>
      </c>
      <c r="C2289" s="40" t="s">
        <v>22</v>
      </c>
      <c r="D2289" s="40" t="s">
        <v>30</v>
      </c>
      <c r="E2289" s="40" t="s">
        <v>14</v>
      </c>
      <c r="F2289" s="40" t="s">
        <v>14</v>
      </c>
      <c r="G2289" s="40">
        <v>88</v>
      </c>
      <c r="H2289" s="41">
        <v>95.293324192556696</v>
      </c>
      <c r="I2289" s="37">
        <f>HOUR(DAta!$H2289)*60+MINUTE(DAta!$H2289)</f>
        <v>422</v>
      </c>
      <c r="J2289" s="40">
        <v>5</v>
      </c>
      <c r="K2289" s="40">
        <v>7</v>
      </c>
      <c r="L2289" s="39">
        <v>44292</v>
      </c>
      <c r="M2289" s="40">
        <v>2</v>
      </c>
    </row>
    <row r="2290" spans="1:13">
      <c r="A2290" s="37" t="s">
        <v>2315</v>
      </c>
      <c r="B2290" s="36">
        <v>44293</v>
      </c>
      <c r="C2290" s="37" t="s">
        <v>35</v>
      </c>
      <c r="D2290" s="37" t="s">
        <v>33</v>
      </c>
      <c r="E2290" s="37" t="s">
        <v>14</v>
      </c>
      <c r="F2290" s="37" t="s">
        <v>14</v>
      </c>
      <c r="G2290" s="37">
        <v>14</v>
      </c>
      <c r="H2290" s="38">
        <v>95.334990859223396</v>
      </c>
      <c r="I2290" s="37">
        <f>HOUR(DAta!$H2290)*60+MINUTE(DAta!$H2290)</f>
        <v>482</v>
      </c>
      <c r="J2290" s="37">
        <v>5</v>
      </c>
      <c r="K2290" s="37">
        <v>7</v>
      </c>
      <c r="L2290" s="36">
        <v>44293</v>
      </c>
      <c r="M2290" s="37">
        <v>2</v>
      </c>
    </row>
    <row r="2291" spans="1:13">
      <c r="A2291" s="40" t="s">
        <v>2316</v>
      </c>
      <c r="B2291" s="39">
        <v>44294</v>
      </c>
      <c r="C2291" s="40" t="s">
        <v>16</v>
      </c>
      <c r="D2291" s="40" t="s">
        <v>30</v>
      </c>
      <c r="E2291" s="40" t="s">
        <v>14</v>
      </c>
      <c r="F2291" s="40" t="s">
        <v>14</v>
      </c>
      <c r="G2291" s="40">
        <v>59</v>
      </c>
      <c r="H2291" s="41">
        <v>95.376657525889996</v>
      </c>
      <c r="I2291" s="37">
        <f>HOUR(DAta!$H2291)*60+MINUTE(DAta!$H2291)</f>
        <v>542</v>
      </c>
      <c r="J2291" s="40">
        <v>3</v>
      </c>
      <c r="K2291" s="40">
        <v>7</v>
      </c>
      <c r="L2291" s="39">
        <v>44294</v>
      </c>
      <c r="M2291" s="40">
        <v>2</v>
      </c>
    </row>
    <row r="2292" spans="1:13">
      <c r="A2292" s="37" t="s">
        <v>2317</v>
      </c>
      <c r="B2292" s="36">
        <v>44295</v>
      </c>
      <c r="C2292" s="37" t="s">
        <v>20</v>
      </c>
      <c r="D2292" s="37" t="s">
        <v>17</v>
      </c>
      <c r="E2292" s="37" t="s">
        <v>14</v>
      </c>
      <c r="F2292" s="37" t="s">
        <v>14</v>
      </c>
      <c r="G2292" s="37">
        <v>101</v>
      </c>
      <c r="H2292" s="38">
        <v>95.418324192556696</v>
      </c>
      <c r="I2292" s="37">
        <f>HOUR(DAta!$H2292)*60+MINUTE(DAta!$H2292)</f>
        <v>602</v>
      </c>
      <c r="J2292" s="37">
        <v>2</v>
      </c>
      <c r="K2292" s="37">
        <v>7</v>
      </c>
      <c r="L2292" s="36">
        <v>44295</v>
      </c>
      <c r="M2292" s="37">
        <v>2</v>
      </c>
    </row>
    <row r="2293" spans="1:13">
      <c r="A2293" s="40" t="s">
        <v>2318</v>
      </c>
      <c r="B2293" s="39">
        <v>44296</v>
      </c>
      <c r="C2293" s="40" t="s">
        <v>22</v>
      </c>
      <c r="D2293" s="40" t="s">
        <v>33</v>
      </c>
      <c r="E2293" s="40" t="s">
        <v>14</v>
      </c>
      <c r="F2293" s="40" t="s">
        <v>14</v>
      </c>
      <c r="G2293" s="40">
        <v>38</v>
      </c>
      <c r="H2293" s="41">
        <v>95.459990859223396</v>
      </c>
      <c r="I2293" s="37">
        <f>HOUR(DAta!$H2293)*60+MINUTE(DAta!$H2293)</f>
        <v>662</v>
      </c>
      <c r="J2293" s="40">
        <v>2</v>
      </c>
      <c r="K2293" s="40">
        <v>7</v>
      </c>
      <c r="L2293" s="39">
        <v>44296</v>
      </c>
      <c r="M2293" s="40">
        <v>2</v>
      </c>
    </row>
    <row r="2294" spans="1:13">
      <c r="A2294" s="37" t="s">
        <v>2319</v>
      </c>
      <c r="B2294" s="36">
        <v>44297</v>
      </c>
      <c r="C2294" s="37" t="s">
        <v>32</v>
      </c>
      <c r="D2294" s="37" t="s">
        <v>17</v>
      </c>
      <c r="E2294" s="37" t="s">
        <v>14</v>
      </c>
      <c r="F2294" s="37" t="s">
        <v>14</v>
      </c>
      <c r="G2294" s="37">
        <v>104</v>
      </c>
      <c r="H2294" s="38">
        <v>95.501657525889996</v>
      </c>
      <c r="I2294" s="37">
        <f>HOUR(DAta!$H2294)*60+MINUTE(DAta!$H2294)</f>
        <v>722</v>
      </c>
      <c r="J2294" s="37">
        <v>1</v>
      </c>
      <c r="K2294" s="37">
        <v>7</v>
      </c>
      <c r="L2294" s="36">
        <v>44297</v>
      </c>
      <c r="M2294" s="37">
        <v>2</v>
      </c>
    </row>
    <row r="2295" spans="1:13">
      <c r="A2295" s="40" t="s">
        <v>2320</v>
      </c>
      <c r="B2295" s="39">
        <v>44298</v>
      </c>
      <c r="C2295" s="40" t="s">
        <v>20</v>
      </c>
      <c r="D2295" s="40" t="s">
        <v>30</v>
      </c>
      <c r="E2295" s="40" t="s">
        <v>14</v>
      </c>
      <c r="F2295" s="40" t="s">
        <v>14</v>
      </c>
      <c r="G2295" s="40">
        <v>29</v>
      </c>
      <c r="H2295" s="41">
        <v>95.543324192556696</v>
      </c>
      <c r="I2295" s="37">
        <f>HOUR(DAta!$H2295)*60+MINUTE(DAta!$H2295)</f>
        <v>782</v>
      </c>
      <c r="J2295" s="40">
        <v>4</v>
      </c>
      <c r="K2295" s="40">
        <v>7</v>
      </c>
      <c r="L2295" s="39">
        <v>44298</v>
      </c>
      <c r="M2295" s="40">
        <v>2</v>
      </c>
    </row>
    <row r="2296" spans="1:13">
      <c r="A2296" s="37" t="s">
        <v>2321</v>
      </c>
      <c r="B2296" s="36">
        <v>44299</v>
      </c>
      <c r="C2296" s="37" t="s">
        <v>12</v>
      </c>
      <c r="D2296" s="37" t="s">
        <v>33</v>
      </c>
      <c r="E2296" s="37" t="s">
        <v>14</v>
      </c>
      <c r="F2296" s="37" t="s">
        <v>14</v>
      </c>
      <c r="G2296" s="37">
        <v>67</v>
      </c>
      <c r="H2296" s="38">
        <v>95.584990859223396</v>
      </c>
      <c r="I2296" s="37">
        <f>HOUR(DAta!$H2296)*60+MINUTE(DAta!$H2296)</f>
        <v>842</v>
      </c>
      <c r="J2296" s="37">
        <v>2</v>
      </c>
      <c r="K2296" s="37">
        <v>7</v>
      </c>
      <c r="L2296" s="36">
        <v>44299</v>
      </c>
      <c r="M2296" s="37">
        <v>2</v>
      </c>
    </row>
    <row r="2297" spans="1:13">
      <c r="A2297" s="40" t="s">
        <v>2322</v>
      </c>
      <c r="B2297" s="39">
        <v>44300</v>
      </c>
      <c r="C2297" s="40" t="s">
        <v>48</v>
      </c>
      <c r="D2297" s="40" t="s">
        <v>30</v>
      </c>
      <c r="E2297" s="40" t="s">
        <v>14</v>
      </c>
      <c r="F2297" s="40" t="s">
        <v>14</v>
      </c>
      <c r="G2297" s="40">
        <v>75</v>
      </c>
      <c r="H2297" s="41">
        <v>95.626657525889996</v>
      </c>
      <c r="I2297" s="37">
        <f>HOUR(DAta!$H2297)*60+MINUTE(DAta!$H2297)</f>
        <v>902</v>
      </c>
      <c r="J2297" s="40">
        <v>5</v>
      </c>
      <c r="K2297" s="40">
        <v>7</v>
      </c>
      <c r="L2297" s="39">
        <v>44300</v>
      </c>
      <c r="M2297" s="40">
        <v>2</v>
      </c>
    </row>
    <row r="2298" spans="1:13">
      <c r="A2298" s="37" t="s">
        <v>2323</v>
      </c>
      <c r="B2298" s="36">
        <v>44301</v>
      </c>
      <c r="C2298" s="37" t="s">
        <v>22</v>
      </c>
      <c r="D2298" s="37" t="s">
        <v>24</v>
      </c>
      <c r="E2298" s="37" t="s">
        <v>14</v>
      </c>
      <c r="F2298" s="37" t="s">
        <v>14</v>
      </c>
      <c r="G2298" s="37">
        <v>110</v>
      </c>
      <c r="H2298" s="38">
        <v>95.668324192556696</v>
      </c>
      <c r="I2298" s="37">
        <f>HOUR(DAta!$H2298)*60+MINUTE(DAta!$H2298)</f>
        <v>962</v>
      </c>
      <c r="J2298" s="37">
        <v>1</v>
      </c>
      <c r="K2298" s="37">
        <v>7</v>
      </c>
      <c r="L2298" s="36">
        <v>44301</v>
      </c>
      <c r="M2298" s="37">
        <v>2</v>
      </c>
    </row>
    <row r="2299" spans="1:13">
      <c r="A2299" s="40" t="s">
        <v>2324</v>
      </c>
      <c r="B2299" s="39">
        <v>44302</v>
      </c>
      <c r="C2299" s="40" t="s">
        <v>32</v>
      </c>
      <c r="D2299" s="40" t="s">
        <v>33</v>
      </c>
      <c r="E2299" s="40" t="s">
        <v>14</v>
      </c>
      <c r="F2299" s="40" t="s">
        <v>18</v>
      </c>
      <c r="G2299" s="40">
        <v>36</v>
      </c>
      <c r="H2299" s="41">
        <v>95.709990859223396</v>
      </c>
      <c r="I2299" s="37">
        <f>HOUR(DAta!$H2299)*60+MINUTE(DAta!$H2299)</f>
        <v>1022</v>
      </c>
      <c r="J2299" s="40">
        <v>2</v>
      </c>
      <c r="K2299" s="40">
        <v>7</v>
      </c>
      <c r="L2299" s="39">
        <v>44302</v>
      </c>
      <c r="M2299" s="40">
        <v>2</v>
      </c>
    </row>
    <row r="2300" spans="1:13">
      <c r="A2300" s="37" t="s">
        <v>2325</v>
      </c>
      <c r="B2300" s="36">
        <v>44303</v>
      </c>
      <c r="C2300" s="37" t="s">
        <v>12</v>
      </c>
      <c r="D2300" s="37" t="s">
        <v>13</v>
      </c>
      <c r="E2300" s="37" t="s">
        <v>14</v>
      </c>
      <c r="F2300" s="37" t="s">
        <v>14</v>
      </c>
      <c r="G2300" s="37">
        <v>96</v>
      </c>
      <c r="H2300" s="38">
        <v>95.751657525889996</v>
      </c>
      <c r="I2300" s="37">
        <f>HOUR(DAta!$H2300)*60+MINUTE(DAta!$H2300)</f>
        <v>1082</v>
      </c>
      <c r="J2300" s="37">
        <v>2</v>
      </c>
      <c r="K2300" s="37">
        <v>7</v>
      </c>
      <c r="L2300" s="36">
        <v>44303</v>
      </c>
      <c r="M2300" s="37">
        <v>2</v>
      </c>
    </row>
    <row r="2301" spans="1:13">
      <c r="A2301" s="40" t="s">
        <v>2326</v>
      </c>
      <c r="B2301" s="39">
        <v>44304</v>
      </c>
      <c r="C2301" s="40" t="s">
        <v>35</v>
      </c>
      <c r="D2301" s="40" t="s">
        <v>17</v>
      </c>
      <c r="E2301" s="40" t="s">
        <v>14</v>
      </c>
      <c r="F2301" s="40" t="s">
        <v>18</v>
      </c>
      <c r="G2301" s="40">
        <v>91</v>
      </c>
      <c r="H2301" s="41">
        <v>95.793324192556696</v>
      </c>
      <c r="I2301" s="37">
        <f>HOUR(DAta!$H2301)*60+MINUTE(DAta!$H2301)</f>
        <v>1142</v>
      </c>
      <c r="J2301" s="40">
        <v>4</v>
      </c>
      <c r="K2301" s="40">
        <v>7</v>
      </c>
      <c r="L2301" s="39">
        <v>44304</v>
      </c>
      <c r="M2301" s="40">
        <v>2</v>
      </c>
    </row>
    <row r="2302" spans="1:13">
      <c r="A2302" s="37" t="s">
        <v>2327</v>
      </c>
      <c r="B2302" s="36">
        <v>44305</v>
      </c>
      <c r="C2302" s="37" t="s">
        <v>48</v>
      </c>
      <c r="D2302" s="37" t="s">
        <v>30</v>
      </c>
      <c r="E2302" s="37" t="s">
        <v>18</v>
      </c>
      <c r="F2302" s="37" t="s">
        <v>18</v>
      </c>
      <c r="G2302" s="37" t="s">
        <v>26</v>
      </c>
      <c r="H2302" s="38">
        <v>95.834990859223396</v>
      </c>
      <c r="I2302" s="37">
        <f>HOUR(DAta!$H2302)*60+MINUTE(DAta!$H2302)</f>
        <v>1202</v>
      </c>
      <c r="J2302" s="37" t="s">
        <v>26</v>
      </c>
      <c r="K2302" s="37">
        <v>7</v>
      </c>
      <c r="L2302" s="36">
        <v>44305</v>
      </c>
      <c r="M2302" s="37">
        <v>2</v>
      </c>
    </row>
    <row r="2303" spans="1:13">
      <c r="A2303" s="40" t="s">
        <v>2328</v>
      </c>
      <c r="B2303" s="39">
        <v>44306</v>
      </c>
      <c r="C2303" s="40" t="s">
        <v>16</v>
      </c>
      <c r="D2303" s="40" t="s">
        <v>33</v>
      </c>
      <c r="E2303" s="40" t="s">
        <v>14</v>
      </c>
      <c r="F2303" s="40" t="s">
        <v>14</v>
      </c>
      <c r="G2303" s="40">
        <v>53</v>
      </c>
      <c r="H2303" s="41">
        <v>95.876657525889996</v>
      </c>
      <c r="I2303" s="37">
        <f>HOUR(DAta!$H2303)*60+MINUTE(DAta!$H2303)</f>
        <v>1262</v>
      </c>
      <c r="J2303" s="40">
        <v>4</v>
      </c>
      <c r="K2303" s="40">
        <v>7</v>
      </c>
      <c r="L2303" s="39">
        <v>44306</v>
      </c>
      <c r="M2303" s="40">
        <v>2</v>
      </c>
    </row>
    <row r="2304" spans="1:13">
      <c r="A2304" s="37" t="s">
        <v>2329</v>
      </c>
      <c r="B2304" s="36">
        <v>44307</v>
      </c>
      <c r="C2304" s="37" t="s">
        <v>35</v>
      </c>
      <c r="D2304" s="37" t="s">
        <v>33</v>
      </c>
      <c r="E2304" s="37" t="s">
        <v>14</v>
      </c>
      <c r="F2304" s="37" t="s">
        <v>14</v>
      </c>
      <c r="G2304" s="37">
        <v>112</v>
      </c>
      <c r="H2304" s="38">
        <v>95.918324192556696</v>
      </c>
      <c r="I2304" s="37">
        <f>HOUR(DAta!$H2304)*60+MINUTE(DAta!$H2304)</f>
        <v>1322</v>
      </c>
      <c r="J2304" s="37">
        <v>3</v>
      </c>
      <c r="K2304" s="37">
        <v>7</v>
      </c>
      <c r="L2304" s="36">
        <v>44307</v>
      </c>
      <c r="M2304" s="37">
        <v>3</v>
      </c>
    </row>
    <row r="2305" spans="1:13">
      <c r="A2305" s="40" t="s">
        <v>2330</v>
      </c>
      <c r="B2305" s="39">
        <v>44308</v>
      </c>
      <c r="C2305" s="40" t="s">
        <v>20</v>
      </c>
      <c r="D2305" s="40" t="s">
        <v>30</v>
      </c>
      <c r="E2305" s="40" t="s">
        <v>18</v>
      </c>
      <c r="F2305" s="40" t="s">
        <v>18</v>
      </c>
      <c r="G2305" s="40" t="s">
        <v>26</v>
      </c>
      <c r="H2305" s="41">
        <v>95.959990859223396</v>
      </c>
      <c r="I2305" s="37">
        <f>HOUR(DAta!$H2305)*60+MINUTE(DAta!$H2305)</f>
        <v>1382</v>
      </c>
      <c r="J2305" s="40" t="s">
        <v>26</v>
      </c>
      <c r="K2305" s="40">
        <v>7</v>
      </c>
      <c r="L2305" s="39">
        <v>44308</v>
      </c>
      <c r="M2305" s="40">
        <v>3</v>
      </c>
    </row>
    <row r="2306" spans="1:13">
      <c r="A2306" s="37" t="s">
        <v>2331</v>
      </c>
      <c r="B2306" s="36">
        <v>44309</v>
      </c>
      <c r="C2306" s="37" t="s">
        <v>39</v>
      </c>
      <c r="D2306" s="37" t="s">
        <v>17</v>
      </c>
      <c r="E2306" s="37" t="s">
        <v>14</v>
      </c>
      <c r="F2306" s="37" t="s">
        <v>14</v>
      </c>
      <c r="G2306" s="37">
        <v>87</v>
      </c>
      <c r="H2306" s="38">
        <v>96.001657525889996</v>
      </c>
      <c r="I2306" s="37">
        <f>HOUR(DAta!$H2306)*60+MINUTE(DAta!$H2306)</f>
        <v>2</v>
      </c>
      <c r="J2306" s="37">
        <v>3</v>
      </c>
      <c r="K2306" s="37">
        <v>7</v>
      </c>
      <c r="L2306" s="36">
        <v>44309</v>
      </c>
      <c r="M2306" s="37">
        <v>3</v>
      </c>
    </row>
    <row r="2307" spans="1:13">
      <c r="A2307" s="40" t="s">
        <v>2332</v>
      </c>
      <c r="B2307" s="39">
        <v>44310</v>
      </c>
      <c r="C2307" s="40" t="s">
        <v>12</v>
      </c>
      <c r="D2307" s="40" t="s">
        <v>30</v>
      </c>
      <c r="E2307" s="40" t="s">
        <v>14</v>
      </c>
      <c r="F2307" s="40" t="s">
        <v>14</v>
      </c>
      <c r="G2307" s="40">
        <v>78</v>
      </c>
      <c r="H2307" s="41">
        <v>96.043324192556696</v>
      </c>
      <c r="I2307" s="37">
        <f>HOUR(DAta!$H2307)*60+MINUTE(DAta!$H2307)</f>
        <v>62</v>
      </c>
      <c r="J2307" s="40">
        <v>5</v>
      </c>
      <c r="K2307" s="40">
        <v>7</v>
      </c>
      <c r="L2307" s="39">
        <v>44310</v>
      </c>
      <c r="M2307" s="40">
        <v>3</v>
      </c>
    </row>
    <row r="2308" spans="1:13">
      <c r="A2308" s="37" t="s">
        <v>2333</v>
      </c>
      <c r="B2308" s="36">
        <v>44311</v>
      </c>
      <c r="C2308" s="37" t="s">
        <v>32</v>
      </c>
      <c r="D2308" s="37" t="s">
        <v>24</v>
      </c>
      <c r="E2308" s="37" t="s">
        <v>14</v>
      </c>
      <c r="F2308" s="37" t="s">
        <v>18</v>
      </c>
      <c r="G2308" s="37">
        <v>16</v>
      </c>
      <c r="H2308" s="38">
        <v>96.084990859223396</v>
      </c>
      <c r="I2308" s="37">
        <f>HOUR(DAta!$H2308)*60+MINUTE(DAta!$H2308)</f>
        <v>122</v>
      </c>
      <c r="J2308" s="37">
        <v>4</v>
      </c>
      <c r="K2308" s="37">
        <v>7</v>
      </c>
      <c r="L2308" s="36">
        <v>44311</v>
      </c>
      <c r="M2308" s="37">
        <v>3</v>
      </c>
    </row>
    <row r="2309" spans="1:13">
      <c r="A2309" s="40" t="s">
        <v>2334</v>
      </c>
      <c r="B2309" s="39">
        <v>44312</v>
      </c>
      <c r="C2309" s="40" t="s">
        <v>32</v>
      </c>
      <c r="D2309" s="40" t="s">
        <v>33</v>
      </c>
      <c r="E2309" s="40" t="s">
        <v>14</v>
      </c>
      <c r="F2309" s="40" t="s">
        <v>14</v>
      </c>
      <c r="G2309" s="40">
        <v>56</v>
      </c>
      <c r="H2309" s="41">
        <v>96.126657525889996</v>
      </c>
      <c r="I2309" s="37">
        <f>HOUR(DAta!$H2309)*60+MINUTE(DAta!$H2309)</f>
        <v>182</v>
      </c>
      <c r="J2309" s="40">
        <v>4</v>
      </c>
      <c r="K2309" s="40">
        <v>7</v>
      </c>
      <c r="L2309" s="39">
        <v>44312</v>
      </c>
      <c r="M2309" s="40">
        <v>3</v>
      </c>
    </row>
    <row r="2310" spans="1:13">
      <c r="A2310" s="37" t="s">
        <v>2335</v>
      </c>
      <c r="B2310" s="36">
        <v>44313</v>
      </c>
      <c r="C2310" s="37" t="s">
        <v>12</v>
      </c>
      <c r="D2310" s="37" t="s">
        <v>17</v>
      </c>
      <c r="E2310" s="37" t="s">
        <v>14</v>
      </c>
      <c r="F2310" s="37" t="s">
        <v>14</v>
      </c>
      <c r="G2310" s="37">
        <v>87</v>
      </c>
      <c r="H2310" s="38">
        <v>96.168324192556696</v>
      </c>
      <c r="I2310" s="37">
        <f>HOUR(DAta!$H2310)*60+MINUTE(DAta!$H2310)</f>
        <v>242</v>
      </c>
      <c r="J2310" s="37">
        <v>3</v>
      </c>
      <c r="K2310" s="37">
        <v>7</v>
      </c>
      <c r="L2310" s="36">
        <v>44313</v>
      </c>
      <c r="M2310" s="37">
        <v>3</v>
      </c>
    </row>
    <row r="2311" spans="1:13">
      <c r="A2311" s="40" t="s">
        <v>2336</v>
      </c>
      <c r="B2311" s="39">
        <v>44314</v>
      </c>
      <c r="C2311" s="40" t="s">
        <v>16</v>
      </c>
      <c r="D2311" s="40" t="s">
        <v>13</v>
      </c>
      <c r="E2311" s="40" t="s">
        <v>18</v>
      </c>
      <c r="F2311" s="40" t="s">
        <v>18</v>
      </c>
      <c r="G2311" s="40" t="s">
        <v>26</v>
      </c>
      <c r="H2311" s="41">
        <v>96.209990859223396</v>
      </c>
      <c r="I2311" s="37">
        <f>HOUR(DAta!$H2311)*60+MINUTE(DAta!$H2311)</f>
        <v>302</v>
      </c>
      <c r="J2311" s="40" t="s">
        <v>26</v>
      </c>
      <c r="K2311" s="40">
        <v>7</v>
      </c>
      <c r="L2311" s="39">
        <v>44314</v>
      </c>
      <c r="M2311" s="40">
        <v>3</v>
      </c>
    </row>
    <row r="2312" spans="1:13">
      <c r="A2312" s="37" t="s">
        <v>2337</v>
      </c>
      <c r="B2312" s="36">
        <v>44315</v>
      </c>
      <c r="C2312" s="37" t="s">
        <v>32</v>
      </c>
      <c r="D2312" s="37" t="s">
        <v>30</v>
      </c>
      <c r="E2312" s="37" t="s">
        <v>14</v>
      </c>
      <c r="F2312" s="37" t="s">
        <v>18</v>
      </c>
      <c r="G2312" s="37">
        <v>46</v>
      </c>
      <c r="H2312" s="38">
        <v>96.251657525889996</v>
      </c>
      <c r="I2312" s="37">
        <f>HOUR(DAta!$H2312)*60+MINUTE(DAta!$H2312)</f>
        <v>362</v>
      </c>
      <c r="J2312" s="37">
        <v>4</v>
      </c>
      <c r="K2312" s="37">
        <v>7</v>
      </c>
      <c r="L2312" s="36">
        <v>44315</v>
      </c>
      <c r="M2312" s="37">
        <v>3</v>
      </c>
    </row>
    <row r="2313" spans="1:13">
      <c r="A2313" s="40" t="s">
        <v>2338</v>
      </c>
      <c r="B2313" s="39">
        <v>44316</v>
      </c>
      <c r="C2313" s="40" t="s">
        <v>16</v>
      </c>
      <c r="D2313" s="40" t="s">
        <v>24</v>
      </c>
      <c r="E2313" s="40" t="s">
        <v>14</v>
      </c>
      <c r="F2313" s="40" t="s">
        <v>14</v>
      </c>
      <c r="G2313" s="40">
        <v>116</v>
      </c>
      <c r="H2313" s="41">
        <v>96.293324192556696</v>
      </c>
      <c r="I2313" s="37">
        <f>HOUR(DAta!$H2313)*60+MINUTE(DAta!$H2313)</f>
        <v>422</v>
      </c>
      <c r="J2313" s="40">
        <v>3</v>
      </c>
      <c r="K2313" s="40">
        <v>7</v>
      </c>
      <c r="L2313" s="39">
        <v>44316</v>
      </c>
      <c r="M2313" s="40">
        <v>3</v>
      </c>
    </row>
    <row r="2314" spans="1:13">
      <c r="A2314" s="37" t="s">
        <v>2339</v>
      </c>
      <c r="B2314" s="36">
        <v>44317</v>
      </c>
      <c r="C2314" s="37" t="s">
        <v>20</v>
      </c>
      <c r="D2314" s="37" t="s">
        <v>17</v>
      </c>
      <c r="E2314" s="37" t="s">
        <v>14</v>
      </c>
      <c r="F2314" s="37" t="s">
        <v>14</v>
      </c>
      <c r="G2314" s="37">
        <v>26</v>
      </c>
      <c r="H2314" s="38">
        <v>96.334990859223396</v>
      </c>
      <c r="I2314" s="37">
        <f>HOUR(DAta!$H2314)*60+MINUTE(DAta!$H2314)</f>
        <v>482</v>
      </c>
      <c r="J2314" s="37">
        <v>4</v>
      </c>
      <c r="K2314" s="37">
        <v>7</v>
      </c>
      <c r="L2314" s="36">
        <v>44317</v>
      </c>
      <c r="M2314" s="37">
        <v>3</v>
      </c>
    </row>
    <row r="2315" spans="1:13">
      <c r="A2315" s="40" t="s">
        <v>2340</v>
      </c>
      <c r="B2315" s="39">
        <v>44318</v>
      </c>
      <c r="C2315" s="40" t="s">
        <v>35</v>
      </c>
      <c r="D2315" s="40" t="s">
        <v>17</v>
      </c>
      <c r="E2315" s="40" t="s">
        <v>14</v>
      </c>
      <c r="F2315" s="40" t="s">
        <v>14</v>
      </c>
      <c r="G2315" s="40">
        <v>94</v>
      </c>
      <c r="H2315" s="41">
        <v>96.376657525889996</v>
      </c>
      <c r="I2315" s="37">
        <f>HOUR(DAta!$H2315)*60+MINUTE(DAta!$H2315)</f>
        <v>542</v>
      </c>
      <c r="J2315" s="40">
        <v>2</v>
      </c>
      <c r="K2315" s="40">
        <v>7</v>
      </c>
      <c r="L2315" s="39">
        <v>44318</v>
      </c>
      <c r="M2315" s="40">
        <v>3</v>
      </c>
    </row>
    <row r="2316" spans="1:13">
      <c r="A2316" s="37" t="s">
        <v>2341</v>
      </c>
      <c r="B2316" s="36">
        <v>44319</v>
      </c>
      <c r="C2316" s="37" t="s">
        <v>35</v>
      </c>
      <c r="D2316" s="37" t="s">
        <v>33</v>
      </c>
      <c r="E2316" s="37" t="s">
        <v>14</v>
      </c>
      <c r="F2316" s="37" t="s">
        <v>18</v>
      </c>
      <c r="G2316" s="37">
        <v>87</v>
      </c>
      <c r="H2316" s="38">
        <v>96.418324192556696</v>
      </c>
      <c r="I2316" s="37">
        <f>HOUR(DAta!$H2316)*60+MINUTE(DAta!$H2316)</f>
        <v>602</v>
      </c>
      <c r="J2316" s="37">
        <v>3</v>
      </c>
      <c r="K2316" s="37">
        <v>7</v>
      </c>
      <c r="L2316" s="36">
        <v>44319</v>
      </c>
      <c r="M2316" s="37">
        <v>3</v>
      </c>
    </row>
    <row r="2317" spans="1:13">
      <c r="A2317" s="40" t="s">
        <v>2342</v>
      </c>
      <c r="B2317" s="39">
        <v>44320</v>
      </c>
      <c r="C2317" s="40" t="s">
        <v>22</v>
      </c>
      <c r="D2317" s="40" t="s">
        <v>17</v>
      </c>
      <c r="E2317" s="40" t="s">
        <v>14</v>
      </c>
      <c r="F2317" s="40" t="s">
        <v>14</v>
      </c>
      <c r="G2317" s="40">
        <v>14</v>
      </c>
      <c r="H2317" s="41">
        <v>96.459990859223396</v>
      </c>
      <c r="I2317" s="37">
        <f>HOUR(DAta!$H2317)*60+MINUTE(DAta!$H2317)</f>
        <v>662</v>
      </c>
      <c r="J2317" s="40">
        <v>3</v>
      </c>
      <c r="K2317" s="40">
        <v>7</v>
      </c>
      <c r="L2317" s="39">
        <v>44320</v>
      </c>
      <c r="M2317" s="40">
        <v>3</v>
      </c>
    </row>
    <row r="2318" spans="1:13">
      <c r="A2318" s="37" t="s">
        <v>2343</v>
      </c>
      <c r="B2318" s="36">
        <v>44321</v>
      </c>
      <c r="C2318" s="37" t="s">
        <v>32</v>
      </c>
      <c r="D2318" s="37" t="s">
        <v>13</v>
      </c>
      <c r="E2318" s="37" t="s">
        <v>14</v>
      </c>
      <c r="F2318" s="37" t="s">
        <v>14</v>
      </c>
      <c r="G2318" s="37">
        <v>49</v>
      </c>
      <c r="H2318" s="38">
        <v>96.501657525889996</v>
      </c>
      <c r="I2318" s="37">
        <f>HOUR(DAta!$H2318)*60+MINUTE(DAta!$H2318)</f>
        <v>722</v>
      </c>
      <c r="J2318" s="37">
        <v>3</v>
      </c>
      <c r="K2318" s="37">
        <v>7</v>
      </c>
      <c r="L2318" s="36">
        <v>44321</v>
      </c>
      <c r="M2318" s="37">
        <v>3</v>
      </c>
    </row>
    <row r="2319" spans="1:13">
      <c r="A2319" s="40" t="s">
        <v>2344</v>
      </c>
      <c r="B2319" s="39">
        <v>44322</v>
      </c>
      <c r="C2319" s="40" t="s">
        <v>20</v>
      </c>
      <c r="D2319" s="40" t="s">
        <v>13</v>
      </c>
      <c r="E2319" s="40" t="s">
        <v>14</v>
      </c>
      <c r="F2319" s="40" t="s">
        <v>14</v>
      </c>
      <c r="G2319" s="40">
        <v>91</v>
      </c>
      <c r="H2319" s="41">
        <v>96.543324192556696</v>
      </c>
      <c r="I2319" s="37">
        <f>HOUR(DAta!$H2319)*60+MINUTE(DAta!$H2319)</f>
        <v>782</v>
      </c>
      <c r="J2319" s="40">
        <v>2</v>
      </c>
      <c r="K2319" s="40">
        <v>7</v>
      </c>
      <c r="L2319" s="39">
        <v>44322</v>
      </c>
      <c r="M2319" s="40">
        <v>3</v>
      </c>
    </row>
    <row r="2320" spans="1:13">
      <c r="A2320" s="37" t="s">
        <v>2345</v>
      </c>
      <c r="B2320" s="36">
        <v>44323</v>
      </c>
      <c r="C2320" s="37" t="s">
        <v>16</v>
      </c>
      <c r="D2320" s="37" t="s">
        <v>13</v>
      </c>
      <c r="E2320" s="37" t="s">
        <v>14</v>
      </c>
      <c r="F2320" s="37" t="s">
        <v>14</v>
      </c>
      <c r="G2320" s="37">
        <v>63</v>
      </c>
      <c r="H2320" s="38">
        <v>96.584990859223396</v>
      </c>
      <c r="I2320" s="37">
        <f>HOUR(DAta!$H2320)*60+MINUTE(DAta!$H2320)</f>
        <v>842</v>
      </c>
      <c r="J2320" s="37">
        <v>3</v>
      </c>
      <c r="K2320" s="37">
        <v>7</v>
      </c>
      <c r="L2320" s="36">
        <v>44323</v>
      </c>
      <c r="M2320" s="37">
        <v>3</v>
      </c>
    </row>
    <row r="2321" spans="1:13">
      <c r="A2321" s="40" t="s">
        <v>2346</v>
      </c>
      <c r="B2321" s="39">
        <v>44324</v>
      </c>
      <c r="C2321" s="40" t="s">
        <v>12</v>
      </c>
      <c r="D2321" s="40" t="s">
        <v>30</v>
      </c>
      <c r="E2321" s="40" t="s">
        <v>14</v>
      </c>
      <c r="F2321" s="40" t="s">
        <v>14</v>
      </c>
      <c r="G2321" s="40">
        <v>92</v>
      </c>
      <c r="H2321" s="41">
        <v>96.626657525889996</v>
      </c>
      <c r="I2321" s="37">
        <f>HOUR(DAta!$H2321)*60+MINUTE(DAta!$H2321)</f>
        <v>902</v>
      </c>
      <c r="J2321" s="40">
        <v>4</v>
      </c>
      <c r="K2321" s="40">
        <v>7</v>
      </c>
      <c r="L2321" s="39">
        <v>44324</v>
      </c>
      <c r="M2321" s="40">
        <v>3</v>
      </c>
    </row>
    <row r="2322" spans="1:13">
      <c r="A2322" s="37" t="s">
        <v>2347</v>
      </c>
      <c r="B2322" s="36">
        <v>44325</v>
      </c>
      <c r="C2322" s="37" t="s">
        <v>16</v>
      </c>
      <c r="D2322" s="37" t="s">
        <v>24</v>
      </c>
      <c r="E2322" s="37" t="s">
        <v>18</v>
      </c>
      <c r="F2322" s="37" t="s">
        <v>18</v>
      </c>
      <c r="G2322" s="37" t="s">
        <v>26</v>
      </c>
      <c r="H2322" s="38">
        <v>96.668324192556696</v>
      </c>
      <c r="I2322" s="37">
        <f>HOUR(DAta!$H2322)*60+MINUTE(DAta!$H2322)</f>
        <v>962</v>
      </c>
      <c r="J2322" s="37" t="s">
        <v>26</v>
      </c>
      <c r="K2322" s="37">
        <v>7</v>
      </c>
      <c r="L2322" s="36">
        <v>44325</v>
      </c>
      <c r="M2322" s="37">
        <v>3</v>
      </c>
    </row>
    <row r="2323" spans="1:13">
      <c r="A2323" s="40" t="s">
        <v>2348</v>
      </c>
      <c r="B2323" s="39">
        <v>44326</v>
      </c>
      <c r="C2323" s="40" t="s">
        <v>20</v>
      </c>
      <c r="D2323" s="40" t="s">
        <v>24</v>
      </c>
      <c r="E2323" s="40" t="s">
        <v>18</v>
      </c>
      <c r="F2323" s="40" t="s">
        <v>18</v>
      </c>
      <c r="G2323" s="40" t="s">
        <v>26</v>
      </c>
      <c r="H2323" s="41">
        <v>96.709990859223396</v>
      </c>
      <c r="I2323" s="37">
        <f>HOUR(DAta!$H2323)*60+MINUTE(DAta!$H2323)</f>
        <v>1022</v>
      </c>
      <c r="J2323" s="40" t="s">
        <v>26</v>
      </c>
      <c r="K2323" s="40">
        <v>7</v>
      </c>
      <c r="L2323" s="39">
        <v>44326</v>
      </c>
      <c r="M2323" s="40">
        <v>3</v>
      </c>
    </row>
    <row r="2324" spans="1:13">
      <c r="A2324" s="37" t="s">
        <v>2349</v>
      </c>
      <c r="B2324" s="36">
        <v>44327</v>
      </c>
      <c r="C2324" s="37" t="s">
        <v>32</v>
      </c>
      <c r="D2324" s="37" t="s">
        <v>17</v>
      </c>
      <c r="E2324" s="37" t="s">
        <v>14</v>
      </c>
      <c r="F2324" s="37" t="s">
        <v>14</v>
      </c>
      <c r="G2324" s="37">
        <v>34</v>
      </c>
      <c r="H2324" s="38">
        <v>96.751657525889996</v>
      </c>
      <c r="I2324" s="37">
        <f>HOUR(DAta!$H2324)*60+MINUTE(DAta!$H2324)</f>
        <v>1082</v>
      </c>
      <c r="J2324" s="37">
        <v>5</v>
      </c>
      <c r="K2324" s="37">
        <v>7</v>
      </c>
      <c r="L2324" s="36">
        <v>44327</v>
      </c>
      <c r="M2324" s="37">
        <v>3</v>
      </c>
    </row>
    <row r="2325" spans="1:13">
      <c r="A2325" s="40" t="s">
        <v>2350</v>
      </c>
      <c r="B2325" s="39">
        <v>44328</v>
      </c>
      <c r="C2325" s="40" t="s">
        <v>32</v>
      </c>
      <c r="D2325" s="40" t="s">
        <v>24</v>
      </c>
      <c r="E2325" s="40" t="s">
        <v>14</v>
      </c>
      <c r="F2325" s="40" t="s">
        <v>14</v>
      </c>
      <c r="G2325" s="40">
        <v>88</v>
      </c>
      <c r="H2325" s="41">
        <v>96.793324192556696</v>
      </c>
      <c r="I2325" s="37">
        <f>HOUR(DAta!$H2325)*60+MINUTE(DAta!$H2325)</f>
        <v>1142</v>
      </c>
      <c r="J2325" s="40">
        <v>3</v>
      </c>
      <c r="K2325" s="40">
        <v>7</v>
      </c>
      <c r="L2325" s="39">
        <v>44328</v>
      </c>
      <c r="M2325" s="40">
        <v>3</v>
      </c>
    </row>
    <row r="2326" spans="1:13">
      <c r="A2326" s="37" t="s">
        <v>2351</v>
      </c>
      <c r="B2326" s="36">
        <v>44329</v>
      </c>
      <c r="C2326" s="37" t="s">
        <v>39</v>
      </c>
      <c r="D2326" s="37" t="s">
        <v>30</v>
      </c>
      <c r="E2326" s="37" t="s">
        <v>14</v>
      </c>
      <c r="F2326" s="37" t="s">
        <v>14</v>
      </c>
      <c r="G2326" s="37">
        <v>28</v>
      </c>
      <c r="H2326" s="38">
        <v>96.834990859223396</v>
      </c>
      <c r="I2326" s="37">
        <f>HOUR(DAta!$H2326)*60+MINUTE(DAta!$H2326)</f>
        <v>1202</v>
      </c>
      <c r="J2326" s="37">
        <v>3</v>
      </c>
      <c r="K2326" s="37">
        <v>7</v>
      </c>
      <c r="L2326" s="36">
        <v>44329</v>
      </c>
      <c r="M2326" s="37">
        <v>3</v>
      </c>
    </row>
    <row r="2327" spans="1:13">
      <c r="A2327" s="40" t="s">
        <v>2352</v>
      </c>
      <c r="B2327" s="39">
        <v>44330</v>
      </c>
      <c r="C2327" s="40" t="s">
        <v>16</v>
      </c>
      <c r="D2327" s="40" t="s">
        <v>17</v>
      </c>
      <c r="E2327" s="40" t="s">
        <v>18</v>
      </c>
      <c r="F2327" s="40" t="s">
        <v>18</v>
      </c>
      <c r="G2327" s="40" t="s">
        <v>26</v>
      </c>
      <c r="H2327" s="41">
        <v>96.876657525889996</v>
      </c>
      <c r="I2327" s="37">
        <f>HOUR(DAta!$H2327)*60+MINUTE(DAta!$H2327)</f>
        <v>1262</v>
      </c>
      <c r="J2327" s="40" t="s">
        <v>26</v>
      </c>
      <c r="K2327" s="40">
        <v>7</v>
      </c>
      <c r="L2327" s="39">
        <v>44330</v>
      </c>
      <c r="M2327" s="40">
        <v>3</v>
      </c>
    </row>
    <row r="2328" spans="1:13">
      <c r="A2328" s="37" t="s">
        <v>2353</v>
      </c>
      <c r="B2328" s="36">
        <v>44331</v>
      </c>
      <c r="C2328" s="37" t="s">
        <v>32</v>
      </c>
      <c r="D2328" s="37" t="s">
        <v>13</v>
      </c>
      <c r="E2328" s="37" t="s">
        <v>18</v>
      </c>
      <c r="F2328" s="37" t="s">
        <v>18</v>
      </c>
      <c r="G2328" s="37" t="s">
        <v>26</v>
      </c>
      <c r="H2328" s="38">
        <v>96.918324192556696</v>
      </c>
      <c r="I2328" s="37">
        <f>HOUR(DAta!$H2328)*60+MINUTE(DAta!$H2328)</f>
        <v>1322</v>
      </c>
      <c r="J2328" s="37" t="s">
        <v>26</v>
      </c>
      <c r="K2328" s="37">
        <v>7</v>
      </c>
      <c r="L2328" s="36">
        <v>44331</v>
      </c>
      <c r="M2328" s="37">
        <v>3</v>
      </c>
    </row>
    <row r="2329" spans="1:13">
      <c r="A2329" s="40" t="s">
        <v>2354</v>
      </c>
      <c r="B2329" s="39">
        <v>44332</v>
      </c>
      <c r="C2329" s="40" t="s">
        <v>39</v>
      </c>
      <c r="D2329" s="40" t="s">
        <v>13</v>
      </c>
      <c r="E2329" s="40" t="s">
        <v>14</v>
      </c>
      <c r="F2329" s="40" t="s">
        <v>14</v>
      </c>
      <c r="G2329" s="40">
        <v>103</v>
      </c>
      <c r="H2329" s="41">
        <v>96.959990859223396</v>
      </c>
      <c r="I2329" s="37">
        <f>HOUR(DAta!$H2329)*60+MINUTE(DAta!$H2329)</f>
        <v>1382</v>
      </c>
      <c r="J2329" s="40">
        <v>2</v>
      </c>
      <c r="K2329" s="40">
        <v>7</v>
      </c>
      <c r="L2329" s="39">
        <v>44332</v>
      </c>
      <c r="M2329" s="40">
        <v>3</v>
      </c>
    </row>
    <row r="2330" spans="1:13">
      <c r="A2330" s="37" t="s">
        <v>2355</v>
      </c>
      <c r="B2330" s="36">
        <v>44333</v>
      </c>
      <c r="C2330" s="37" t="s">
        <v>35</v>
      </c>
      <c r="D2330" s="37" t="s">
        <v>17</v>
      </c>
      <c r="E2330" s="37" t="s">
        <v>14</v>
      </c>
      <c r="F2330" s="37" t="s">
        <v>14</v>
      </c>
      <c r="G2330" s="37">
        <v>11</v>
      </c>
      <c r="H2330" s="38">
        <v>97.001657525889996</v>
      </c>
      <c r="I2330" s="37">
        <f>HOUR(DAta!$H2330)*60+MINUTE(DAta!$H2330)</f>
        <v>2</v>
      </c>
      <c r="J2330" s="37">
        <v>1</v>
      </c>
      <c r="K2330" s="37">
        <v>7</v>
      </c>
      <c r="L2330" s="36">
        <v>44333</v>
      </c>
      <c r="M2330" s="37">
        <v>3</v>
      </c>
    </row>
    <row r="2331" spans="1:13">
      <c r="A2331" s="40" t="s">
        <v>2356</v>
      </c>
      <c r="B2331" s="39">
        <v>44334</v>
      </c>
      <c r="C2331" s="40" t="s">
        <v>48</v>
      </c>
      <c r="D2331" s="40" t="s">
        <v>30</v>
      </c>
      <c r="E2331" s="40" t="s">
        <v>18</v>
      </c>
      <c r="F2331" s="40" t="s">
        <v>18</v>
      </c>
      <c r="G2331" s="40" t="s">
        <v>26</v>
      </c>
      <c r="H2331" s="41">
        <v>97.043324192556696</v>
      </c>
      <c r="I2331" s="37">
        <f>HOUR(DAta!$H2331)*60+MINUTE(DAta!$H2331)</f>
        <v>62</v>
      </c>
      <c r="J2331" s="40" t="s">
        <v>26</v>
      </c>
      <c r="K2331" s="40">
        <v>7</v>
      </c>
      <c r="L2331" s="39">
        <v>44334</v>
      </c>
      <c r="M2331" s="40">
        <v>3</v>
      </c>
    </row>
    <row r="2332" spans="1:13">
      <c r="A2332" s="37" t="s">
        <v>2357</v>
      </c>
      <c r="B2332" s="36">
        <v>44335</v>
      </c>
      <c r="C2332" s="37" t="s">
        <v>16</v>
      </c>
      <c r="D2332" s="37" t="s">
        <v>24</v>
      </c>
      <c r="E2332" s="37" t="s">
        <v>14</v>
      </c>
      <c r="F2332" s="37" t="s">
        <v>14</v>
      </c>
      <c r="G2332" s="37">
        <v>65</v>
      </c>
      <c r="H2332" s="38">
        <v>97.084990859223396</v>
      </c>
      <c r="I2332" s="37">
        <f>HOUR(DAta!$H2332)*60+MINUTE(DAta!$H2332)</f>
        <v>122</v>
      </c>
      <c r="J2332" s="37">
        <v>5</v>
      </c>
      <c r="K2332" s="37">
        <v>7</v>
      </c>
      <c r="L2332" s="36">
        <v>44335</v>
      </c>
      <c r="M2332" s="37">
        <v>3</v>
      </c>
    </row>
    <row r="2333" spans="1:13">
      <c r="A2333" s="40" t="s">
        <v>2358</v>
      </c>
      <c r="B2333" s="39">
        <v>44336</v>
      </c>
      <c r="C2333" s="40" t="s">
        <v>48</v>
      </c>
      <c r="D2333" s="40" t="s">
        <v>24</v>
      </c>
      <c r="E2333" s="40" t="s">
        <v>14</v>
      </c>
      <c r="F2333" s="40" t="s">
        <v>18</v>
      </c>
      <c r="G2333" s="40">
        <v>46</v>
      </c>
      <c r="H2333" s="41">
        <v>97.126657525889996</v>
      </c>
      <c r="I2333" s="37">
        <f>HOUR(DAta!$H2333)*60+MINUTE(DAta!$H2333)</f>
        <v>182</v>
      </c>
      <c r="J2333" s="40">
        <v>2</v>
      </c>
      <c r="K2333" s="40">
        <v>7</v>
      </c>
      <c r="L2333" s="39">
        <v>44336</v>
      </c>
      <c r="M2333" s="40">
        <v>3</v>
      </c>
    </row>
    <row r="2334" spans="1:13">
      <c r="A2334" s="37" t="s">
        <v>2359</v>
      </c>
      <c r="B2334" s="36">
        <v>44337</v>
      </c>
      <c r="C2334" s="37" t="s">
        <v>20</v>
      </c>
      <c r="D2334" s="37" t="s">
        <v>24</v>
      </c>
      <c r="E2334" s="37" t="s">
        <v>14</v>
      </c>
      <c r="F2334" s="37" t="s">
        <v>14</v>
      </c>
      <c r="G2334" s="37">
        <v>77</v>
      </c>
      <c r="H2334" s="38">
        <v>97.168324192556696</v>
      </c>
      <c r="I2334" s="37">
        <f>HOUR(DAta!$H2334)*60+MINUTE(DAta!$H2334)</f>
        <v>242</v>
      </c>
      <c r="J2334" s="37">
        <v>1</v>
      </c>
      <c r="K2334" s="37">
        <v>7</v>
      </c>
      <c r="L2334" s="36">
        <v>44337</v>
      </c>
      <c r="M2334" s="37">
        <v>3</v>
      </c>
    </row>
    <row r="2335" spans="1:13">
      <c r="A2335" s="40" t="s">
        <v>2360</v>
      </c>
      <c r="B2335" s="39">
        <v>44338</v>
      </c>
      <c r="C2335" s="40" t="s">
        <v>48</v>
      </c>
      <c r="D2335" s="40" t="s">
        <v>13</v>
      </c>
      <c r="E2335" s="40" t="s">
        <v>14</v>
      </c>
      <c r="F2335" s="40" t="s">
        <v>18</v>
      </c>
      <c r="G2335" s="40">
        <v>53</v>
      </c>
      <c r="H2335" s="41">
        <v>97.209990859223396</v>
      </c>
      <c r="I2335" s="37">
        <f>HOUR(DAta!$H2335)*60+MINUTE(DAta!$H2335)</f>
        <v>302</v>
      </c>
      <c r="J2335" s="40">
        <v>2</v>
      </c>
      <c r="K2335" s="40">
        <v>7</v>
      </c>
      <c r="L2335" s="39">
        <v>44338</v>
      </c>
      <c r="M2335" s="40">
        <v>3</v>
      </c>
    </row>
    <row r="2336" spans="1:13">
      <c r="A2336" s="37" t="s">
        <v>2361</v>
      </c>
      <c r="B2336" s="36">
        <v>44339</v>
      </c>
      <c r="C2336" s="37" t="s">
        <v>32</v>
      </c>
      <c r="D2336" s="37" t="s">
        <v>24</v>
      </c>
      <c r="E2336" s="37" t="s">
        <v>14</v>
      </c>
      <c r="F2336" s="37" t="s">
        <v>14</v>
      </c>
      <c r="G2336" s="37">
        <v>30</v>
      </c>
      <c r="H2336" s="38">
        <v>97.251657525889996</v>
      </c>
      <c r="I2336" s="37">
        <f>HOUR(DAta!$H2336)*60+MINUTE(DAta!$H2336)</f>
        <v>362</v>
      </c>
      <c r="J2336" s="37">
        <v>4</v>
      </c>
      <c r="K2336" s="37">
        <v>7</v>
      </c>
      <c r="L2336" s="36">
        <v>44339</v>
      </c>
      <c r="M2336" s="37">
        <v>3</v>
      </c>
    </row>
    <row r="2337" spans="1:13">
      <c r="A2337" s="40" t="s">
        <v>2362</v>
      </c>
      <c r="B2337" s="39">
        <v>44340</v>
      </c>
      <c r="C2337" s="40" t="s">
        <v>35</v>
      </c>
      <c r="D2337" s="40" t="s">
        <v>30</v>
      </c>
      <c r="E2337" s="40" t="s">
        <v>14</v>
      </c>
      <c r="F2337" s="40" t="s">
        <v>14</v>
      </c>
      <c r="G2337" s="40">
        <v>106</v>
      </c>
      <c r="H2337" s="41">
        <v>97.293324192556696</v>
      </c>
      <c r="I2337" s="37">
        <f>HOUR(DAta!$H2337)*60+MINUTE(DAta!$H2337)</f>
        <v>422</v>
      </c>
      <c r="J2337" s="40">
        <v>2</v>
      </c>
      <c r="K2337" s="40">
        <v>7</v>
      </c>
      <c r="L2337" s="39">
        <v>44340</v>
      </c>
      <c r="M2337" s="40">
        <v>3</v>
      </c>
    </row>
    <row r="2338" spans="1:13">
      <c r="A2338" s="37" t="s">
        <v>2363</v>
      </c>
      <c r="B2338" s="36">
        <v>44341</v>
      </c>
      <c r="C2338" s="37" t="s">
        <v>35</v>
      </c>
      <c r="D2338" s="37" t="s">
        <v>33</v>
      </c>
      <c r="E2338" s="37" t="s">
        <v>14</v>
      </c>
      <c r="F2338" s="37" t="s">
        <v>14</v>
      </c>
      <c r="G2338" s="37">
        <v>13</v>
      </c>
      <c r="H2338" s="38">
        <v>97.334990859223396</v>
      </c>
      <c r="I2338" s="37">
        <f>HOUR(DAta!$H2338)*60+MINUTE(DAta!$H2338)</f>
        <v>482</v>
      </c>
      <c r="J2338" s="37">
        <v>4</v>
      </c>
      <c r="K2338" s="37">
        <v>7</v>
      </c>
      <c r="L2338" s="36">
        <v>44341</v>
      </c>
      <c r="M2338" s="37">
        <v>3</v>
      </c>
    </row>
    <row r="2339" spans="1:13">
      <c r="A2339" s="40" t="s">
        <v>2364</v>
      </c>
      <c r="B2339" s="39">
        <v>44342</v>
      </c>
      <c r="C2339" s="40" t="s">
        <v>39</v>
      </c>
      <c r="D2339" s="40" t="s">
        <v>13</v>
      </c>
      <c r="E2339" s="40" t="s">
        <v>14</v>
      </c>
      <c r="F2339" s="40" t="s">
        <v>14</v>
      </c>
      <c r="G2339" s="40">
        <v>45</v>
      </c>
      <c r="H2339" s="41">
        <v>97.376657525889996</v>
      </c>
      <c r="I2339" s="37">
        <f>HOUR(DAta!$H2339)*60+MINUTE(DAta!$H2339)</f>
        <v>542</v>
      </c>
      <c r="J2339" s="40">
        <v>5</v>
      </c>
      <c r="K2339" s="40">
        <v>7</v>
      </c>
      <c r="L2339" s="39">
        <v>44342</v>
      </c>
      <c r="M2339" s="40">
        <v>3</v>
      </c>
    </row>
    <row r="2340" spans="1:13">
      <c r="A2340" s="37" t="s">
        <v>2365</v>
      </c>
      <c r="B2340" s="36">
        <v>44343</v>
      </c>
      <c r="C2340" s="37" t="s">
        <v>20</v>
      </c>
      <c r="D2340" s="37" t="s">
        <v>33</v>
      </c>
      <c r="E2340" s="37" t="s">
        <v>18</v>
      </c>
      <c r="F2340" s="37" t="s">
        <v>18</v>
      </c>
      <c r="G2340" s="37" t="s">
        <v>26</v>
      </c>
      <c r="H2340" s="38">
        <v>97.418324192556696</v>
      </c>
      <c r="I2340" s="37">
        <f>HOUR(DAta!$H2340)*60+MINUTE(DAta!$H2340)</f>
        <v>602</v>
      </c>
      <c r="J2340" s="37" t="s">
        <v>26</v>
      </c>
      <c r="K2340" s="37">
        <v>7</v>
      </c>
      <c r="L2340" s="36">
        <v>44343</v>
      </c>
      <c r="M2340" s="37">
        <v>3</v>
      </c>
    </row>
    <row r="2341" spans="1:13">
      <c r="A2341" s="40" t="s">
        <v>2366</v>
      </c>
      <c r="B2341" s="39">
        <v>44344</v>
      </c>
      <c r="C2341" s="40" t="s">
        <v>22</v>
      </c>
      <c r="D2341" s="40" t="s">
        <v>33</v>
      </c>
      <c r="E2341" s="40" t="s">
        <v>14</v>
      </c>
      <c r="F2341" s="40" t="s">
        <v>14</v>
      </c>
      <c r="G2341" s="40">
        <v>19</v>
      </c>
      <c r="H2341" s="41">
        <v>97.459990859223396</v>
      </c>
      <c r="I2341" s="37">
        <f>HOUR(DAta!$H2341)*60+MINUTE(DAta!$H2341)</f>
        <v>662</v>
      </c>
      <c r="J2341" s="40">
        <v>5</v>
      </c>
      <c r="K2341" s="40">
        <v>7</v>
      </c>
      <c r="L2341" s="39">
        <v>44344</v>
      </c>
      <c r="M2341" s="40">
        <v>3</v>
      </c>
    </row>
    <row r="2342" spans="1:13">
      <c r="A2342" s="37" t="s">
        <v>2367</v>
      </c>
      <c r="B2342" s="36">
        <v>44345</v>
      </c>
      <c r="C2342" s="37" t="s">
        <v>16</v>
      </c>
      <c r="D2342" s="37" t="s">
        <v>24</v>
      </c>
      <c r="E2342" s="37" t="s">
        <v>14</v>
      </c>
      <c r="F2342" s="37" t="s">
        <v>14</v>
      </c>
      <c r="G2342" s="37">
        <v>64</v>
      </c>
      <c r="H2342" s="38">
        <v>97.501657525889996</v>
      </c>
      <c r="I2342" s="37">
        <f>HOUR(DAta!$H2342)*60+MINUTE(DAta!$H2342)</f>
        <v>722</v>
      </c>
      <c r="J2342" s="37">
        <v>5</v>
      </c>
      <c r="K2342" s="37">
        <v>7</v>
      </c>
      <c r="L2342" s="36">
        <v>44345</v>
      </c>
      <c r="M2342" s="37">
        <v>3</v>
      </c>
    </row>
    <row r="2343" spans="1:13">
      <c r="A2343" s="40" t="s">
        <v>2368</v>
      </c>
      <c r="B2343" s="39">
        <v>44346</v>
      </c>
      <c r="C2343" s="40" t="s">
        <v>48</v>
      </c>
      <c r="D2343" s="40" t="s">
        <v>33</v>
      </c>
      <c r="E2343" s="40" t="s">
        <v>14</v>
      </c>
      <c r="F2343" s="40" t="s">
        <v>18</v>
      </c>
      <c r="G2343" s="40">
        <v>47</v>
      </c>
      <c r="H2343" s="41">
        <v>97.543324192556696</v>
      </c>
      <c r="I2343" s="37">
        <f>HOUR(DAta!$H2343)*60+MINUTE(DAta!$H2343)</f>
        <v>782</v>
      </c>
      <c r="J2343" s="40">
        <v>5</v>
      </c>
      <c r="K2343" s="40">
        <v>7</v>
      </c>
      <c r="L2343" s="39">
        <v>44346</v>
      </c>
      <c r="M2343" s="40">
        <v>3</v>
      </c>
    </row>
    <row r="2344" spans="1:13">
      <c r="A2344" s="37" t="s">
        <v>2369</v>
      </c>
      <c r="B2344" s="36">
        <v>44347</v>
      </c>
      <c r="C2344" s="37" t="s">
        <v>22</v>
      </c>
      <c r="D2344" s="37" t="s">
        <v>24</v>
      </c>
      <c r="E2344" s="37" t="s">
        <v>14</v>
      </c>
      <c r="F2344" s="37" t="s">
        <v>14</v>
      </c>
      <c r="G2344" s="37">
        <v>120</v>
      </c>
      <c r="H2344" s="38">
        <v>97.584990859223396</v>
      </c>
      <c r="I2344" s="37">
        <f>HOUR(DAta!$H2344)*60+MINUTE(DAta!$H2344)</f>
        <v>842</v>
      </c>
      <c r="J2344" s="37">
        <v>3</v>
      </c>
      <c r="K2344" s="37">
        <v>7</v>
      </c>
      <c r="L2344" s="36">
        <v>44347</v>
      </c>
      <c r="M2344" s="37">
        <v>3</v>
      </c>
    </row>
    <row r="2345" spans="1:13">
      <c r="A2345" s="40" t="s">
        <v>2370</v>
      </c>
      <c r="B2345" s="39">
        <v>44348</v>
      </c>
      <c r="C2345" s="40" t="s">
        <v>20</v>
      </c>
      <c r="D2345" s="40" t="s">
        <v>13</v>
      </c>
      <c r="E2345" s="40" t="s">
        <v>14</v>
      </c>
      <c r="F2345" s="40" t="s">
        <v>14</v>
      </c>
      <c r="G2345" s="40">
        <v>85</v>
      </c>
      <c r="H2345" s="41">
        <v>97.626657525889996</v>
      </c>
      <c r="I2345" s="37">
        <f>HOUR(DAta!$H2345)*60+MINUTE(DAta!$H2345)</f>
        <v>902</v>
      </c>
      <c r="J2345" s="40">
        <v>3</v>
      </c>
      <c r="K2345" s="40">
        <v>7</v>
      </c>
      <c r="L2345" s="39">
        <v>44348</v>
      </c>
      <c r="M2345" s="40">
        <v>3</v>
      </c>
    </row>
    <row r="2346" spans="1:13">
      <c r="A2346" s="37" t="s">
        <v>2371</v>
      </c>
      <c r="B2346" s="36">
        <v>44349</v>
      </c>
      <c r="C2346" s="37" t="s">
        <v>48</v>
      </c>
      <c r="D2346" s="37" t="s">
        <v>13</v>
      </c>
      <c r="E2346" s="37" t="s">
        <v>14</v>
      </c>
      <c r="F2346" s="37" t="s">
        <v>14</v>
      </c>
      <c r="G2346" s="37">
        <v>64</v>
      </c>
      <c r="H2346" s="38">
        <v>97.668324192556696</v>
      </c>
      <c r="I2346" s="37">
        <f>HOUR(DAta!$H2346)*60+MINUTE(DAta!$H2346)</f>
        <v>962</v>
      </c>
      <c r="J2346" s="37">
        <v>3</v>
      </c>
      <c r="K2346" s="37">
        <v>7</v>
      </c>
      <c r="L2346" s="36">
        <v>44349</v>
      </c>
      <c r="M2346" s="37">
        <v>3</v>
      </c>
    </row>
    <row r="2347" spans="1:13">
      <c r="A2347" s="40" t="s">
        <v>2372</v>
      </c>
      <c r="B2347" s="39">
        <v>44350</v>
      </c>
      <c r="C2347" s="40" t="s">
        <v>12</v>
      </c>
      <c r="D2347" s="40" t="s">
        <v>30</v>
      </c>
      <c r="E2347" s="40" t="s">
        <v>18</v>
      </c>
      <c r="F2347" s="40" t="s">
        <v>18</v>
      </c>
      <c r="G2347" s="40" t="s">
        <v>26</v>
      </c>
      <c r="H2347" s="41">
        <v>97.709990859223396</v>
      </c>
      <c r="I2347" s="37">
        <f>HOUR(DAta!$H2347)*60+MINUTE(DAta!$H2347)</f>
        <v>1022</v>
      </c>
      <c r="J2347" s="40" t="s">
        <v>26</v>
      </c>
      <c r="K2347" s="40">
        <v>7</v>
      </c>
      <c r="L2347" s="39">
        <v>44350</v>
      </c>
      <c r="M2347" s="40">
        <v>3</v>
      </c>
    </row>
    <row r="2348" spans="1:13">
      <c r="A2348" s="37" t="s">
        <v>2373</v>
      </c>
      <c r="B2348" s="36">
        <v>44351</v>
      </c>
      <c r="C2348" s="37" t="s">
        <v>39</v>
      </c>
      <c r="D2348" s="37" t="s">
        <v>17</v>
      </c>
      <c r="E2348" s="37" t="s">
        <v>14</v>
      </c>
      <c r="F2348" s="37" t="s">
        <v>14</v>
      </c>
      <c r="G2348" s="37">
        <v>73</v>
      </c>
      <c r="H2348" s="38">
        <v>97.751657525889996</v>
      </c>
      <c r="I2348" s="37">
        <f>HOUR(DAta!$H2348)*60+MINUTE(DAta!$H2348)</f>
        <v>1082</v>
      </c>
      <c r="J2348" s="37">
        <v>5</v>
      </c>
      <c r="K2348" s="37">
        <v>7</v>
      </c>
      <c r="L2348" s="36">
        <v>44351</v>
      </c>
      <c r="M2348" s="37">
        <v>3</v>
      </c>
    </row>
    <row r="2349" spans="1:13">
      <c r="A2349" s="40" t="s">
        <v>2374</v>
      </c>
      <c r="B2349" s="39">
        <v>44352</v>
      </c>
      <c r="C2349" s="40" t="s">
        <v>16</v>
      </c>
      <c r="D2349" s="40" t="s">
        <v>17</v>
      </c>
      <c r="E2349" s="40" t="s">
        <v>18</v>
      </c>
      <c r="F2349" s="40" t="s">
        <v>18</v>
      </c>
      <c r="G2349" s="40" t="s">
        <v>26</v>
      </c>
      <c r="H2349" s="41">
        <v>97.793324192556696</v>
      </c>
      <c r="I2349" s="37">
        <f>HOUR(DAta!$H2349)*60+MINUTE(DAta!$H2349)</f>
        <v>1142</v>
      </c>
      <c r="J2349" s="40" t="s">
        <v>26</v>
      </c>
      <c r="K2349" s="40">
        <v>7</v>
      </c>
      <c r="L2349" s="39">
        <v>44352</v>
      </c>
      <c r="M2349" s="40">
        <v>3</v>
      </c>
    </row>
    <row r="2350" spans="1:13">
      <c r="A2350" s="37" t="s">
        <v>2375</v>
      </c>
      <c r="B2350" s="36">
        <v>44353</v>
      </c>
      <c r="C2350" s="37" t="s">
        <v>35</v>
      </c>
      <c r="D2350" s="37" t="s">
        <v>17</v>
      </c>
      <c r="E2350" s="37" t="s">
        <v>18</v>
      </c>
      <c r="F2350" s="37" t="s">
        <v>18</v>
      </c>
      <c r="G2350" s="37" t="s">
        <v>26</v>
      </c>
      <c r="H2350" s="38">
        <v>97.834990859223396</v>
      </c>
      <c r="I2350" s="37">
        <f>HOUR(DAta!$H2350)*60+MINUTE(DAta!$H2350)</f>
        <v>1202</v>
      </c>
      <c r="J2350" s="37" t="s">
        <v>26</v>
      </c>
      <c r="K2350" s="37">
        <v>7</v>
      </c>
      <c r="L2350" s="36">
        <v>44353</v>
      </c>
      <c r="M2350" s="37">
        <v>3</v>
      </c>
    </row>
    <row r="2351" spans="1:13">
      <c r="A2351" s="40" t="s">
        <v>2376</v>
      </c>
      <c r="B2351" s="39">
        <v>44354</v>
      </c>
      <c r="C2351" s="40" t="s">
        <v>39</v>
      </c>
      <c r="D2351" s="40" t="s">
        <v>13</v>
      </c>
      <c r="E2351" s="40" t="s">
        <v>14</v>
      </c>
      <c r="F2351" s="40" t="s">
        <v>14</v>
      </c>
      <c r="G2351" s="40">
        <v>122</v>
      </c>
      <c r="H2351" s="41">
        <v>97.876657525889996</v>
      </c>
      <c r="I2351" s="37">
        <f>HOUR(DAta!$H2351)*60+MINUTE(DAta!$H2351)</f>
        <v>1262</v>
      </c>
      <c r="J2351" s="40">
        <v>4</v>
      </c>
      <c r="K2351" s="40">
        <v>7</v>
      </c>
      <c r="L2351" s="39">
        <v>44354</v>
      </c>
      <c r="M2351" s="40">
        <v>3</v>
      </c>
    </row>
    <row r="2352" spans="1:13">
      <c r="A2352" s="37" t="s">
        <v>2377</v>
      </c>
      <c r="B2352" s="36">
        <v>44355</v>
      </c>
      <c r="C2352" s="37" t="s">
        <v>48</v>
      </c>
      <c r="D2352" s="37" t="s">
        <v>13</v>
      </c>
      <c r="E2352" s="37" t="s">
        <v>18</v>
      </c>
      <c r="F2352" s="37" t="s">
        <v>18</v>
      </c>
      <c r="G2352" s="37" t="s">
        <v>26</v>
      </c>
      <c r="H2352" s="38">
        <v>97.918324192556696</v>
      </c>
      <c r="I2352" s="37">
        <f>HOUR(DAta!$H2352)*60+MINUTE(DAta!$H2352)</f>
        <v>1322</v>
      </c>
      <c r="J2352" s="37" t="s">
        <v>26</v>
      </c>
      <c r="K2352" s="37">
        <v>7</v>
      </c>
      <c r="L2352" s="36">
        <v>44355</v>
      </c>
      <c r="M2352" s="37">
        <v>3</v>
      </c>
    </row>
    <row r="2353" spans="1:13">
      <c r="A2353" s="40" t="s">
        <v>2378</v>
      </c>
      <c r="B2353" s="39">
        <v>44356</v>
      </c>
      <c r="C2353" s="40" t="s">
        <v>12</v>
      </c>
      <c r="D2353" s="40" t="s">
        <v>13</v>
      </c>
      <c r="E2353" s="40" t="s">
        <v>18</v>
      </c>
      <c r="F2353" s="40" t="s">
        <v>18</v>
      </c>
      <c r="G2353" s="40" t="s">
        <v>26</v>
      </c>
      <c r="H2353" s="41">
        <v>97.959990859223396</v>
      </c>
      <c r="I2353" s="37">
        <f>HOUR(DAta!$H2353)*60+MINUTE(DAta!$H2353)</f>
        <v>1382</v>
      </c>
      <c r="J2353" s="40" t="s">
        <v>26</v>
      </c>
      <c r="K2353" s="40">
        <v>7</v>
      </c>
      <c r="L2353" s="39">
        <v>44356</v>
      </c>
      <c r="M2353" s="40">
        <v>3</v>
      </c>
    </row>
    <row r="2354" spans="1:13">
      <c r="A2354" s="37" t="s">
        <v>2379</v>
      </c>
      <c r="B2354" s="36">
        <v>44357</v>
      </c>
      <c r="C2354" s="37" t="s">
        <v>12</v>
      </c>
      <c r="D2354" s="37" t="s">
        <v>17</v>
      </c>
      <c r="E2354" s="37" t="s">
        <v>14</v>
      </c>
      <c r="F2354" s="37" t="s">
        <v>14</v>
      </c>
      <c r="G2354" s="37">
        <v>114</v>
      </c>
      <c r="H2354" s="38">
        <v>98.001657525889996</v>
      </c>
      <c r="I2354" s="37">
        <f>HOUR(DAta!$H2354)*60+MINUTE(DAta!$H2354)</f>
        <v>2</v>
      </c>
      <c r="J2354" s="37">
        <v>3</v>
      </c>
      <c r="K2354" s="37">
        <v>7</v>
      </c>
      <c r="L2354" s="36">
        <v>44357</v>
      </c>
      <c r="M2354" s="37">
        <v>3</v>
      </c>
    </row>
    <row r="2355" spans="1:13">
      <c r="A2355" s="40" t="s">
        <v>2380</v>
      </c>
      <c r="B2355" s="39">
        <v>44358</v>
      </c>
      <c r="C2355" s="40" t="s">
        <v>16</v>
      </c>
      <c r="D2355" s="40" t="s">
        <v>17</v>
      </c>
      <c r="E2355" s="40" t="s">
        <v>14</v>
      </c>
      <c r="F2355" s="40" t="s">
        <v>14</v>
      </c>
      <c r="G2355" s="40">
        <v>30</v>
      </c>
      <c r="H2355" s="41">
        <v>98.043324192556696</v>
      </c>
      <c r="I2355" s="37">
        <f>HOUR(DAta!$H2355)*60+MINUTE(DAta!$H2355)</f>
        <v>62</v>
      </c>
      <c r="J2355" s="40">
        <v>1</v>
      </c>
      <c r="K2355" s="40">
        <v>7</v>
      </c>
      <c r="L2355" s="39">
        <v>44358</v>
      </c>
      <c r="M2355" s="40">
        <v>3</v>
      </c>
    </row>
    <row r="2356" spans="1:13">
      <c r="A2356" s="37" t="s">
        <v>2381</v>
      </c>
      <c r="B2356" s="36">
        <v>44359</v>
      </c>
      <c r="C2356" s="37" t="s">
        <v>12</v>
      </c>
      <c r="D2356" s="37" t="s">
        <v>30</v>
      </c>
      <c r="E2356" s="37" t="s">
        <v>14</v>
      </c>
      <c r="F2356" s="37" t="s">
        <v>14</v>
      </c>
      <c r="G2356" s="37">
        <v>47</v>
      </c>
      <c r="H2356" s="38">
        <v>98.084990859223396</v>
      </c>
      <c r="I2356" s="37">
        <f>HOUR(DAta!$H2356)*60+MINUTE(DAta!$H2356)</f>
        <v>122</v>
      </c>
      <c r="J2356" s="37">
        <v>4</v>
      </c>
      <c r="K2356" s="37">
        <v>7</v>
      </c>
      <c r="L2356" s="36">
        <v>44359</v>
      </c>
      <c r="M2356" s="37">
        <v>3</v>
      </c>
    </row>
    <row r="2357" spans="1:13">
      <c r="A2357" s="40" t="s">
        <v>2382</v>
      </c>
      <c r="B2357" s="39">
        <v>44360</v>
      </c>
      <c r="C2357" s="40" t="s">
        <v>35</v>
      </c>
      <c r="D2357" s="40" t="s">
        <v>24</v>
      </c>
      <c r="E2357" s="40" t="s">
        <v>14</v>
      </c>
      <c r="F2357" s="40" t="s">
        <v>14</v>
      </c>
      <c r="G2357" s="40">
        <v>23</v>
      </c>
      <c r="H2357" s="41">
        <v>98.126657525889996</v>
      </c>
      <c r="I2357" s="37">
        <f>HOUR(DAta!$H2357)*60+MINUTE(DAta!$H2357)</f>
        <v>182</v>
      </c>
      <c r="J2357" s="40">
        <v>2</v>
      </c>
      <c r="K2357" s="40">
        <v>7</v>
      </c>
      <c r="L2357" s="39">
        <v>44360</v>
      </c>
      <c r="M2357" s="40">
        <v>3</v>
      </c>
    </row>
    <row r="2358" spans="1:13">
      <c r="A2358" s="37" t="s">
        <v>2383</v>
      </c>
      <c r="B2358" s="36">
        <v>44361</v>
      </c>
      <c r="C2358" s="37" t="s">
        <v>22</v>
      </c>
      <c r="D2358" s="37" t="s">
        <v>24</v>
      </c>
      <c r="E2358" s="37" t="s">
        <v>14</v>
      </c>
      <c r="F2358" s="37" t="s">
        <v>14</v>
      </c>
      <c r="G2358" s="37">
        <v>99</v>
      </c>
      <c r="H2358" s="38">
        <v>98.168324192556696</v>
      </c>
      <c r="I2358" s="37">
        <f>HOUR(DAta!$H2358)*60+MINUTE(DAta!$H2358)</f>
        <v>242</v>
      </c>
      <c r="J2358" s="37">
        <v>3</v>
      </c>
      <c r="K2358" s="37">
        <v>7</v>
      </c>
      <c r="L2358" s="36">
        <v>44361</v>
      </c>
      <c r="M2358" s="37">
        <v>3</v>
      </c>
    </row>
    <row r="2359" spans="1:13">
      <c r="A2359" s="40" t="s">
        <v>2384</v>
      </c>
      <c r="B2359" s="39">
        <v>44362</v>
      </c>
      <c r="C2359" s="40" t="s">
        <v>20</v>
      </c>
      <c r="D2359" s="40" t="s">
        <v>13</v>
      </c>
      <c r="E2359" s="40" t="s">
        <v>14</v>
      </c>
      <c r="F2359" s="40" t="s">
        <v>14</v>
      </c>
      <c r="G2359" s="40">
        <v>51</v>
      </c>
      <c r="H2359" s="41">
        <v>98.209990859223396</v>
      </c>
      <c r="I2359" s="37">
        <f>HOUR(DAta!$H2359)*60+MINUTE(DAta!$H2359)</f>
        <v>302</v>
      </c>
      <c r="J2359" s="40">
        <v>4</v>
      </c>
      <c r="K2359" s="40">
        <v>7</v>
      </c>
      <c r="L2359" s="39">
        <v>44362</v>
      </c>
      <c r="M2359" s="40">
        <v>3</v>
      </c>
    </row>
    <row r="2360" spans="1:13">
      <c r="A2360" s="37" t="s">
        <v>2385</v>
      </c>
      <c r="B2360" s="36">
        <v>44363</v>
      </c>
      <c r="C2360" s="37" t="s">
        <v>12</v>
      </c>
      <c r="D2360" s="37" t="s">
        <v>13</v>
      </c>
      <c r="E2360" s="37" t="s">
        <v>14</v>
      </c>
      <c r="F2360" s="37" t="s">
        <v>14</v>
      </c>
      <c r="G2360" s="37">
        <v>20</v>
      </c>
      <c r="H2360" s="38">
        <v>98.251657525889996</v>
      </c>
      <c r="I2360" s="37">
        <f>HOUR(DAta!$H2360)*60+MINUTE(DAta!$H2360)</f>
        <v>362</v>
      </c>
      <c r="J2360" s="37">
        <v>1</v>
      </c>
      <c r="K2360" s="37">
        <v>7</v>
      </c>
      <c r="L2360" s="36">
        <v>44363</v>
      </c>
      <c r="M2360" s="37">
        <v>3</v>
      </c>
    </row>
    <row r="2361" spans="1:13">
      <c r="A2361" s="40" t="s">
        <v>2386</v>
      </c>
      <c r="B2361" s="39">
        <v>44364</v>
      </c>
      <c r="C2361" s="40" t="s">
        <v>32</v>
      </c>
      <c r="D2361" s="40" t="s">
        <v>30</v>
      </c>
      <c r="E2361" s="40" t="s">
        <v>14</v>
      </c>
      <c r="F2361" s="40" t="s">
        <v>14</v>
      </c>
      <c r="G2361" s="40">
        <v>25</v>
      </c>
      <c r="H2361" s="41">
        <v>98.293324192556696</v>
      </c>
      <c r="I2361" s="37">
        <f>HOUR(DAta!$H2361)*60+MINUTE(DAta!$H2361)</f>
        <v>422</v>
      </c>
      <c r="J2361" s="40">
        <v>5</v>
      </c>
      <c r="K2361" s="40">
        <v>7</v>
      </c>
      <c r="L2361" s="39">
        <v>44364</v>
      </c>
      <c r="M2361" s="40">
        <v>3</v>
      </c>
    </row>
    <row r="2362" spans="1:13">
      <c r="A2362" s="37" t="s">
        <v>2387</v>
      </c>
      <c r="B2362" s="36">
        <v>44365</v>
      </c>
      <c r="C2362" s="37" t="s">
        <v>32</v>
      </c>
      <c r="D2362" s="37" t="s">
        <v>13</v>
      </c>
      <c r="E2362" s="37" t="s">
        <v>18</v>
      </c>
      <c r="F2362" s="37" t="s">
        <v>18</v>
      </c>
      <c r="G2362" s="37" t="s">
        <v>26</v>
      </c>
      <c r="H2362" s="38">
        <v>98.334990859223396</v>
      </c>
      <c r="I2362" s="37">
        <f>HOUR(DAta!$H2362)*60+MINUTE(DAta!$H2362)</f>
        <v>482</v>
      </c>
      <c r="J2362" s="37" t="s">
        <v>26</v>
      </c>
      <c r="K2362" s="37">
        <v>7</v>
      </c>
      <c r="L2362" s="36">
        <v>44365</v>
      </c>
      <c r="M2362" s="37">
        <v>3</v>
      </c>
    </row>
    <row r="2363" spans="1:13">
      <c r="A2363" s="40" t="s">
        <v>2388</v>
      </c>
      <c r="B2363" s="39">
        <v>44366</v>
      </c>
      <c r="C2363" s="40" t="s">
        <v>32</v>
      </c>
      <c r="D2363" s="40" t="s">
        <v>13</v>
      </c>
      <c r="E2363" s="40" t="s">
        <v>14</v>
      </c>
      <c r="F2363" s="40" t="s">
        <v>14</v>
      </c>
      <c r="G2363" s="40">
        <v>69</v>
      </c>
      <c r="H2363" s="41">
        <v>98.376657525889996</v>
      </c>
      <c r="I2363" s="37">
        <f>HOUR(DAta!$H2363)*60+MINUTE(DAta!$H2363)</f>
        <v>542</v>
      </c>
      <c r="J2363" s="40">
        <v>3</v>
      </c>
      <c r="K2363" s="40">
        <v>7</v>
      </c>
      <c r="L2363" s="39">
        <v>44366</v>
      </c>
      <c r="M2363" s="40">
        <v>3</v>
      </c>
    </row>
    <row r="2364" spans="1:13">
      <c r="A2364" s="37" t="s">
        <v>2389</v>
      </c>
      <c r="B2364" s="36">
        <v>44367</v>
      </c>
      <c r="C2364" s="37" t="s">
        <v>48</v>
      </c>
      <c r="D2364" s="37" t="s">
        <v>30</v>
      </c>
      <c r="E2364" s="37" t="s">
        <v>14</v>
      </c>
      <c r="F2364" s="37" t="s">
        <v>14</v>
      </c>
      <c r="G2364" s="37">
        <v>118</v>
      </c>
      <c r="H2364" s="38">
        <v>98.418324192556696</v>
      </c>
      <c r="I2364" s="37">
        <f>HOUR(DAta!$H2364)*60+MINUTE(DAta!$H2364)</f>
        <v>602</v>
      </c>
      <c r="J2364" s="37">
        <v>4</v>
      </c>
      <c r="K2364" s="37">
        <v>7</v>
      </c>
      <c r="L2364" s="36">
        <v>44367</v>
      </c>
      <c r="M2364" s="37">
        <v>3</v>
      </c>
    </row>
    <row r="2365" spans="1:13">
      <c r="A2365" s="40" t="s">
        <v>2390</v>
      </c>
      <c r="B2365" s="39">
        <v>44368</v>
      </c>
      <c r="C2365" s="40" t="s">
        <v>12</v>
      </c>
      <c r="D2365" s="40" t="s">
        <v>24</v>
      </c>
      <c r="E2365" s="40" t="s">
        <v>14</v>
      </c>
      <c r="F2365" s="40" t="s">
        <v>14</v>
      </c>
      <c r="G2365" s="40">
        <v>108</v>
      </c>
      <c r="H2365" s="41">
        <v>98.459990859223396</v>
      </c>
      <c r="I2365" s="37">
        <f>HOUR(DAta!$H2365)*60+MINUTE(DAta!$H2365)</f>
        <v>662</v>
      </c>
      <c r="J2365" s="40">
        <v>5</v>
      </c>
      <c r="K2365" s="40">
        <v>7</v>
      </c>
      <c r="L2365" s="39">
        <v>44368</v>
      </c>
      <c r="M2365" s="40">
        <v>3</v>
      </c>
    </row>
    <row r="2366" spans="1:13">
      <c r="A2366" s="37" t="s">
        <v>2391</v>
      </c>
      <c r="B2366" s="36">
        <v>44369</v>
      </c>
      <c r="C2366" s="37" t="s">
        <v>39</v>
      </c>
      <c r="D2366" s="37" t="s">
        <v>33</v>
      </c>
      <c r="E2366" s="37" t="s">
        <v>14</v>
      </c>
      <c r="F2366" s="37" t="s">
        <v>14</v>
      </c>
      <c r="G2366" s="37">
        <v>59</v>
      </c>
      <c r="H2366" s="38">
        <v>98.501657525889996</v>
      </c>
      <c r="I2366" s="37">
        <f>HOUR(DAta!$H2366)*60+MINUTE(DAta!$H2366)</f>
        <v>722</v>
      </c>
      <c r="J2366" s="37">
        <v>5</v>
      </c>
      <c r="K2366" s="37">
        <v>7</v>
      </c>
      <c r="L2366" s="36">
        <v>44369</v>
      </c>
      <c r="M2366" s="37">
        <v>4</v>
      </c>
    </row>
    <row r="2367" spans="1:13">
      <c r="A2367" s="40" t="s">
        <v>2392</v>
      </c>
      <c r="B2367" s="39">
        <v>44370</v>
      </c>
      <c r="C2367" s="40" t="s">
        <v>12</v>
      </c>
      <c r="D2367" s="40" t="s">
        <v>17</v>
      </c>
      <c r="E2367" s="40" t="s">
        <v>14</v>
      </c>
      <c r="F2367" s="40" t="s">
        <v>14</v>
      </c>
      <c r="G2367" s="40">
        <v>103</v>
      </c>
      <c r="H2367" s="41">
        <v>98.543324192556696</v>
      </c>
      <c r="I2367" s="37">
        <f>HOUR(DAta!$H2367)*60+MINUTE(DAta!$H2367)</f>
        <v>782</v>
      </c>
      <c r="J2367" s="40">
        <v>3</v>
      </c>
      <c r="K2367" s="40">
        <v>7</v>
      </c>
      <c r="L2367" s="39">
        <v>44370</v>
      </c>
      <c r="M2367" s="40">
        <v>4</v>
      </c>
    </row>
    <row r="2368" spans="1:13">
      <c r="A2368" s="37" t="s">
        <v>2393</v>
      </c>
      <c r="B2368" s="36">
        <v>44371</v>
      </c>
      <c r="C2368" s="37" t="s">
        <v>16</v>
      </c>
      <c r="D2368" s="37" t="s">
        <v>24</v>
      </c>
      <c r="E2368" s="37" t="s">
        <v>18</v>
      </c>
      <c r="F2368" s="37" t="s">
        <v>18</v>
      </c>
      <c r="G2368" s="37" t="s">
        <v>26</v>
      </c>
      <c r="H2368" s="38">
        <v>98.584990859223396</v>
      </c>
      <c r="I2368" s="37">
        <f>HOUR(DAta!$H2368)*60+MINUTE(DAta!$H2368)</f>
        <v>842</v>
      </c>
      <c r="J2368" s="37" t="s">
        <v>26</v>
      </c>
      <c r="K2368" s="37">
        <v>7</v>
      </c>
      <c r="L2368" s="36">
        <v>44371</v>
      </c>
      <c r="M2368" s="37">
        <v>4</v>
      </c>
    </row>
    <row r="2369" spans="1:13">
      <c r="A2369" s="40" t="s">
        <v>2394</v>
      </c>
      <c r="B2369" s="39">
        <v>44372</v>
      </c>
      <c r="C2369" s="40" t="s">
        <v>32</v>
      </c>
      <c r="D2369" s="40" t="s">
        <v>13</v>
      </c>
      <c r="E2369" s="40" t="s">
        <v>14</v>
      </c>
      <c r="F2369" s="40" t="s">
        <v>14</v>
      </c>
      <c r="G2369" s="40">
        <v>112</v>
      </c>
      <c r="H2369" s="41">
        <v>98.626657525889996</v>
      </c>
      <c r="I2369" s="37">
        <f>HOUR(DAta!$H2369)*60+MINUTE(DAta!$H2369)</f>
        <v>902</v>
      </c>
      <c r="J2369" s="40">
        <v>1</v>
      </c>
      <c r="K2369" s="40">
        <v>7</v>
      </c>
      <c r="L2369" s="39">
        <v>44372</v>
      </c>
      <c r="M2369" s="40">
        <v>4</v>
      </c>
    </row>
    <row r="2370" spans="1:13">
      <c r="A2370" s="37" t="s">
        <v>2395</v>
      </c>
      <c r="B2370" s="36">
        <v>44373</v>
      </c>
      <c r="C2370" s="37" t="s">
        <v>12</v>
      </c>
      <c r="D2370" s="37" t="s">
        <v>33</v>
      </c>
      <c r="E2370" s="37" t="s">
        <v>14</v>
      </c>
      <c r="F2370" s="37" t="s">
        <v>14</v>
      </c>
      <c r="G2370" s="37">
        <v>38</v>
      </c>
      <c r="H2370" s="38">
        <v>98.668324192556696</v>
      </c>
      <c r="I2370" s="37">
        <f>HOUR(DAta!$H2370)*60+MINUTE(DAta!$H2370)</f>
        <v>962</v>
      </c>
      <c r="J2370" s="37">
        <v>5</v>
      </c>
      <c r="K2370" s="37">
        <v>7</v>
      </c>
      <c r="L2370" s="36">
        <v>44373</v>
      </c>
      <c r="M2370" s="37">
        <v>4</v>
      </c>
    </row>
    <row r="2371" spans="1:13">
      <c r="A2371" s="40" t="s">
        <v>2396</v>
      </c>
      <c r="B2371" s="39">
        <v>44374</v>
      </c>
      <c r="C2371" s="40" t="s">
        <v>32</v>
      </c>
      <c r="D2371" s="40" t="s">
        <v>13</v>
      </c>
      <c r="E2371" s="40" t="s">
        <v>14</v>
      </c>
      <c r="F2371" s="40" t="s">
        <v>14</v>
      </c>
      <c r="G2371" s="40">
        <v>81</v>
      </c>
      <c r="H2371" s="41">
        <v>98.709990859223396</v>
      </c>
      <c r="I2371" s="37">
        <f>HOUR(DAta!$H2371)*60+MINUTE(DAta!$H2371)</f>
        <v>1022</v>
      </c>
      <c r="J2371" s="40">
        <v>3</v>
      </c>
      <c r="K2371" s="40">
        <v>7</v>
      </c>
      <c r="L2371" s="39">
        <v>44374</v>
      </c>
      <c r="M2371" s="40">
        <v>4</v>
      </c>
    </row>
    <row r="2372" spans="1:13">
      <c r="A2372" s="37" t="s">
        <v>2397</v>
      </c>
      <c r="B2372" s="36">
        <v>44375</v>
      </c>
      <c r="C2372" s="37" t="s">
        <v>39</v>
      </c>
      <c r="D2372" s="37" t="s">
        <v>30</v>
      </c>
      <c r="E2372" s="37" t="s">
        <v>14</v>
      </c>
      <c r="F2372" s="37" t="s">
        <v>18</v>
      </c>
      <c r="G2372" s="37">
        <v>115</v>
      </c>
      <c r="H2372" s="38">
        <v>98.751657525889996</v>
      </c>
      <c r="I2372" s="37">
        <f>HOUR(DAta!$H2372)*60+MINUTE(DAta!$H2372)</f>
        <v>1082</v>
      </c>
      <c r="J2372" s="37">
        <v>4</v>
      </c>
      <c r="K2372" s="37">
        <v>7</v>
      </c>
      <c r="L2372" s="36">
        <v>44375</v>
      </c>
      <c r="M2372" s="37">
        <v>4</v>
      </c>
    </row>
    <row r="2373" spans="1:13">
      <c r="A2373" s="40" t="s">
        <v>2398</v>
      </c>
      <c r="B2373" s="39">
        <v>44376</v>
      </c>
      <c r="C2373" s="40" t="s">
        <v>22</v>
      </c>
      <c r="D2373" s="40" t="s">
        <v>13</v>
      </c>
      <c r="E2373" s="40" t="s">
        <v>18</v>
      </c>
      <c r="F2373" s="40" t="s">
        <v>18</v>
      </c>
      <c r="G2373" s="40" t="s">
        <v>26</v>
      </c>
      <c r="H2373" s="41">
        <v>98.793324192556696</v>
      </c>
      <c r="I2373" s="37">
        <f>HOUR(DAta!$H2373)*60+MINUTE(DAta!$H2373)</f>
        <v>1142</v>
      </c>
      <c r="J2373" s="40" t="s">
        <v>26</v>
      </c>
      <c r="K2373" s="40">
        <v>7</v>
      </c>
      <c r="L2373" s="39">
        <v>44376</v>
      </c>
      <c r="M2373" s="40">
        <v>4</v>
      </c>
    </row>
    <row r="2374" spans="1:13">
      <c r="A2374" s="37" t="s">
        <v>2399</v>
      </c>
      <c r="B2374" s="36">
        <v>44377</v>
      </c>
      <c r="C2374" s="37" t="s">
        <v>20</v>
      </c>
      <c r="D2374" s="37" t="s">
        <v>13</v>
      </c>
      <c r="E2374" s="37" t="s">
        <v>14</v>
      </c>
      <c r="F2374" s="37" t="s">
        <v>14</v>
      </c>
      <c r="G2374" s="37">
        <v>45</v>
      </c>
      <c r="H2374" s="38">
        <v>98.834990859223396</v>
      </c>
      <c r="I2374" s="37">
        <f>HOUR(DAta!$H2374)*60+MINUTE(DAta!$H2374)</f>
        <v>1202</v>
      </c>
      <c r="J2374" s="37">
        <v>4</v>
      </c>
      <c r="K2374" s="37">
        <v>7</v>
      </c>
      <c r="L2374" s="36">
        <v>44377</v>
      </c>
      <c r="M2374" s="37">
        <v>4</v>
      </c>
    </row>
    <row r="2375" spans="1:13">
      <c r="A2375" s="40" t="s">
        <v>2400</v>
      </c>
      <c r="B2375" s="39">
        <v>44378</v>
      </c>
      <c r="C2375" s="40" t="s">
        <v>48</v>
      </c>
      <c r="D2375" s="40" t="s">
        <v>30</v>
      </c>
      <c r="E2375" s="40" t="s">
        <v>14</v>
      </c>
      <c r="F2375" s="40" t="s">
        <v>14</v>
      </c>
      <c r="G2375" s="40">
        <v>11</v>
      </c>
      <c r="H2375" s="41">
        <v>98.876657525889996</v>
      </c>
      <c r="I2375" s="37">
        <f>HOUR(DAta!$H2375)*60+MINUTE(DAta!$H2375)</f>
        <v>1262</v>
      </c>
      <c r="J2375" s="40">
        <v>5</v>
      </c>
      <c r="K2375" s="40">
        <v>7</v>
      </c>
      <c r="L2375" s="39">
        <v>44378</v>
      </c>
      <c r="M2375" s="40">
        <v>4</v>
      </c>
    </row>
    <row r="2376" spans="1:13">
      <c r="A2376" s="37" t="s">
        <v>2401</v>
      </c>
      <c r="B2376" s="36">
        <v>44379</v>
      </c>
      <c r="C2376" s="37" t="s">
        <v>35</v>
      </c>
      <c r="D2376" s="37" t="s">
        <v>33</v>
      </c>
      <c r="E2376" s="37" t="s">
        <v>14</v>
      </c>
      <c r="F2376" s="37" t="s">
        <v>14</v>
      </c>
      <c r="G2376" s="37">
        <v>93</v>
      </c>
      <c r="H2376" s="38">
        <v>98.918324192556696</v>
      </c>
      <c r="I2376" s="37">
        <f>HOUR(DAta!$H2376)*60+MINUTE(DAta!$H2376)</f>
        <v>1322</v>
      </c>
      <c r="J2376" s="37">
        <v>1</v>
      </c>
      <c r="K2376" s="37">
        <v>7</v>
      </c>
      <c r="L2376" s="36">
        <v>44379</v>
      </c>
      <c r="M2376" s="37">
        <v>4</v>
      </c>
    </row>
    <row r="2377" spans="1:13">
      <c r="A2377" s="40" t="s">
        <v>2402</v>
      </c>
      <c r="B2377" s="39">
        <v>44380</v>
      </c>
      <c r="C2377" s="40" t="s">
        <v>16</v>
      </c>
      <c r="D2377" s="40" t="s">
        <v>33</v>
      </c>
      <c r="E2377" s="40" t="s">
        <v>14</v>
      </c>
      <c r="F2377" s="40" t="s">
        <v>14</v>
      </c>
      <c r="G2377" s="40">
        <v>107</v>
      </c>
      <c r="H2377" s="41">
        <v>98.959990859223396</v>
      </c>
      <c r="I2377" s="37">
        <f>HOUR(DAta!$H2377)*60+MINUTE(DAta!$H2377)</f>
        <v>1382</v>
      </c>
      <c r="J2377" s="40">
        <v>5</v>
      </c>
      <c r="K2377" s="40">
        <v>7</v>
      </c>
      <c r="L2377" s="39">
        <v>44380</v>
      </c>
      <c r="M2377" s="40">
        <v>4</v>
      </c>
    </row>
    <row r="2378" spans="1:13">
      <c r="A2378" s="37" t="s">
        <v>2403</v>
      </c>
      <c r="B2378" s="36">
        <v>44381</v>
      </c>
      <c r="C2378" s="37" t="s">
        <v>39</v>
      </c>
      <c r="D2378" s="37" t="s">
        <v>24</v>
      </c>
      <c r="E2378" s="37" t="s">
        <v>14</v>
      </c>
      <c r="F2378" s="37" t="s">
        <v>14</v>
      </c>
      <c r="G2378" s="37">
        <v>36</v>
      </c>
      <c r="H2378" s="38">
        <v>99.001657525889996</v>
      </c>
      <c r="I2378" s="37">
        <f>HOUR(DAta!$H2378)*60+MINUTE(DAta!$H2378)</f>
        <v>2</v>
      </c>
      <c r="J2378" s="37">
        <v>3</v>
      </c>
      <c r="K2378" s="37">
        <v>7</v>
      </c>
      <c r="L2378" s="36">
        <v>44381</v>
      </c>
      <c r="M2378" s="37">
        <v>4</v>
      </c>
    </row>
    <row r="2379" spans="1:13">
      <c r="A2379" s="40" t="s">
        <v>2404</v>
      </c>
      <c r="B2379" s="39">
        <v>44382</v>
      </c>
      <c r="C2379" s="40" t="s">
        <v>22</v>
      </c>
      <c r="D2379" s="40" t="s">
        <v>13</v>
      </c>
      <c r="E2379" s="40" t="s">
        <v>14</v>
      </c>
      <c r="F2379" s="40" t="s">
        <v>14</v>
      </c>
      <c r="G2379" s="40">
        <v>81</v>
      </c>
      <c r="H2379" s="41">
        <v>99.043324192556696</v>
      </c>
      <c r="I2379" s="37">
        <f>HOUR(DAta!$H2379)*60+MINUTE(DAta!$H2379)</f>
        <v>62</v>
      </c>
      <c r="J2379" s="40">
        <v>1</v>
      </c>
      <c r="K2379" s="40">
        <v>7</v>
      </c>
      <c r="L2379" s="39">
        <v>44382</v>
      </c>
      <c r="M2379" s="40">
        <v>4</v>
      </c>
    </row>
    <row r="2380" spans="1:13">
      <c r="A2380" s="37" t="s">
        <v>2405</v>
      </c>
      <c r="B2380" s="36">
        <v>44383</v>
      </c>
      <c r="C2380" s="37" t="s">
        <v>22</v>
      </c>
      <c r="D2380" s="37" t="s">
        <v>24</v>
      </c>
      <c r="E2380" s="37" t="s">
        <v>14</v>
      </c>
      <c r="F2380" s="37" t="s">
        <v>14</v>
      </c>
      <c r="G2380" s="37">
        <v>58</v>
      </c>
      <c r="H2380" s="38">
        <v>99.084990859223396</v>
      </c>
      <c r="I2380" s="37">
        <f>HOUR(DAta!$H2380)*60+MINUTE(DAta!$H2380)</f>
        <v>122</v>
      </c>
      <c r="J2380" s="37">
        <v>3</v>
      </c>
      <c r="K2380" s="37">
        <v>7</v>
      </c>
      <c r="L2380" s="36">
        <v>44383</v>
      </c>
      <c r="M2380" s="37">
        <v>4</v>
      </c>
    </row>
    <row r="2381" spans="1:13">
      <c r="A2381" s="40" t="s">
        <v>2406</v>
      </c>
      <c r="B2381" s="39">
        <v>44384</v>
      </c>
      <c r="C2381" s="40" t="s">
        <v>12</v>
      </c>
      <c r="D2381" s="40" t="s">
        <v>13</v>
      </c>
      <c r="E2381" s="40" t="s">
        <v>18</v>
      </c>
      <c r="F2381" s="40" t="s">
        <v>18</v>
      </c>
      <c r="G2381" s="40" t="s">
        <v>26</v>
      </c>
      <c r="H2381" s="41">
        <v>99.126657525889996</v>
      </c>
      <c r="I2381" s="37">
        <f>HOUR(DAta!$H2381)*60+MINUTE(DAta!$H2381)</f>
        <v>182</v>
      </c>
      <c r="J2381" s="40" t="s">
        <v>26</v>
      </c>
      <c r="K2381" s="40">
        <v>7</v>
      </c>
      <c r="L2381" s="39">
        <v>44384</v>
      </c>
      <c r="M2381" s="40">
        <v>4</v>
      </c>
    </row>
    <row r="2382" spans="1:13">
      <c r="A2382" s="37" t="s">
        <v>2407</v>
      </c>
      <c r="B2382" s="36">
        <v>44385</v>
      </c>
      <c r="C2382" s="37" t="s">
        <v>32</v>
      </c>
      <c r="D2382" s="37" t="s">
        <v>13</v>
      </c>
      <c r="E2382" s="37" t="s">
        <v>14</v>
      </c>
      <c r="F2382" s="37" t="s">
        <v>14</v>
      </c>
      <c r="G2382" s="37">
        <v>102</v>
      </c>
      <c r="H2382" s="38">
        <v>99.168324192556696</v>
      </c>
      <c r="I2382" s="37">
        <f>HOUR(DAta!$H2382)*60+MINUTE(DAta!$H2382)</f>
        <v>242</v>
      </c>
      <c r="J2382" s="37">
        <v>5</v>
      </c>
      <c r="K2382" s="37">
        <v>7</v>
      </c>
      <c r="L2382" s="36">
        <v>44385</v>
      </c>
      <c r="M2382" s="37">
        <v>4</v>
      </c>
    </row>
    <row r="2383" spans="1:13">
      <c r="A2383" s="40" t="s">
        <v>2408</v>
      </c>
      <c r="B2383" s="39">
        <v>44386</v>
      </c>
      <c r="C2383" s="40" t="s">
        <v>16</v>
      </c>
      <c r="D2383" s="40" t="s">
        <v>33</v>
      </c>
      <c r="E2383" s="40" t="s">
        <v>14</v>
      </c>
      <c r="F2383" s="40" t="s">
        <v>14</v>
      </c>
      <c r="G2383" s="40">
        <v>63</v>
      </c>
      <c r="H2383" s="41">
        <v>99.209990859223396</v>
      </c>
      <c r="I2383" s="37">
        <f>HOUR(DAta!$H2383)*60+MINUTE(DAta!$H2383)</f>
        <v>302</v>
      </c>
      <c r="J2383" s="40">
        <v>4</v>
      </c>
      <c r="K2383" s="40">
        <v>7</v>
      </c>
      <c r="L2383" s="39">
        <v>44386</v>
      </c>
      <c r="M2383" s="40">
        <v>4</v>
      </c>
    </row>
    <row r="2384" spans="1:13">
      <c r="A2384" s="37" t="s">
        <v>2409</v>
      </c>
      <c r="B2384" s="36">
        <v>44387</v>
      </c>
      <c r="C2384" s="37" t="s">
        <v>48</v>
      </c>
      <c r="D2384" s="37" t="s">
        <v>33</v>
      </c>
      <c r="E2384" s="37" t="s">
        <v>14</v>
      </c>
      <c r="F2384" s="37" t="s">
        <v>14</v>
      </c>
      <c r="G2384" s="37">
        <v>106</v>
      </c>
      <c r="H2384" s="38">
        <v>99.251657525889996</v>
      </c>
      <c r="I2384" s="37">
        <f>HOUR(DAta!$H2384)*60+MINUTE(DAta!$H2384)</f>
        <v>362</v>
      </c>
      <c r="J2384" s="37">
        <v>4</v>
      </c>
      <c r="K2384" s="37">
        <v>7</v>
      </c>
      <c r="L2384" s="36">
        <v>44387</v>
      </c>
      <c r="M2384" s="37">
        <v>4</v>
      </c>
    </row>
    <row r="2385" spans="1:13">
      <c r="A2385" s="40" t="s">
        <v>2410</v>
      </c>
      <c r="B2385" s="39">
        <v>44388</v>
      </c>
      <c r="C2385" s="40" t="s">
        <v>16</v>
      </c>
      <c r="D2385" s="40" t="s">
        <v>30</v>
      </c>
      <c r="E2385" s="40" t="s">
        <v>18</v>
      </c>
      <c r="F2385" s="40" t="s">
        <v>18</v>
      </c>
      <c r="G2385" s="40" t="s">
        <v>26</v>
      </c>
      <c r="H2385" s="41">
        <v>99.293324192556696</v>
      </c>
      <c r="I2385" s="37">
        <f>HOUR(DAta!$H2385)*60+MINUTE(DAta!$H2385)</f>
        <v>422</v>
      </c>
      <c r="J2385" s="40" t="s">
        <v>26</v>
      </c>
      <c r="K2385" s="40">
        <v>7</v>
      </c>
      <c r="L2385" s="39">
        <v>44388</v>
      </c>
      <c r="M2385" s="40">
        <v>4</v>
      </c>
    </row>
    <row r="2386" spans="1:13">
      <c r="A2386" s="37" t="s">
        <v>2411</v>
      </c>
      <c r="B2386" s="36">
        <v>44389</v>
      </c>
      <c r="C2386" s="37" t="s">
        <v>32</v>
      </c>
      <c r="D2386" s="37" t="s">
        <v>24</v>
      </c>
      <c r="E2386" s="37" t="s">
        <v>14</v>
      </c>
      <c r="F2386" s="37" t="s">
        <v>14</v>
      </c>
      <c r="G2386" s="37">
        <v>31</v>
      </c>
      <c r="H2386" s="38">
        <v>99.334990859223396</v>
      </c>
      <c r="I2386" s="37">
        <f>HOUR(DAta!$H2386)*60+MINUTE(DAta!$H2386)</f>
        <v>482</v>
      </c>
      <c r="J2386" s="37">
        <v>4</v>
      </c>
      <c r="K2386" s="37">
        <v>7</v>
      </c>
      <c r="L2386" s="36">
        <v>44389</v>
      </c>
      <c r="M2386" s="37">
        <v>4</v>
      </c>
    </row>
    <row r="2387" spans="1:13">
      <c r="A2387" s="40" t="s">
        <v>2412</v>
      </c>
      <c r="B2387" s="39">
        <v>44390</v>
      </c>
      <c r="C2387" s="40" t="s">
        <v>48</v>
      </c>
      <c r="D2387" s="40" t="s">
        <v>13</v>
      </c>
      <c r="E2387" s="40" t="s">
        <v>14</v>
      </c>
      <c r="F2387" s="40" t="s">
        <v>14</v>
      </c>
      <c r="G2387" s="40">
        <v>93</v>
      </c>
      <c r="H2387" s="41">
        <v>99.376657525889996</v>
      </c>
      <c r="I2387" s="37">
        <f>HOUR(DAta!$H2387)*60+MINUTE(DAta!$H2387)</f>
        <v>542</v>
      </c>
      <c r="J2387" s="40">
        <v>5</v>
      </c>
      <c r="K2387" s="40">
        <v>7</v>
      </c>
      <c r="L2387" s="39">
        <v>44390</v>
      </c>
      <c r="M2387" s="40">
        <v>4</v>
      </c>
    </row>
    <row r="2388" spans="1:13">
      <c r="A2388" s="37" t="s">
        <v>2413</v>
      </c>
      <c r="B2388" s="36">
        <v>44391</v>
      </c>
      <c r="C2388" s="37" t="s">
        <v>12</v>
      </c>
      <c r="D2388" s="37" t="s">
        <v>24</v>
      </c>
      <c r="E2388" s="37" t="s">
        <v>18</v>
      </c>
      <c r="F2388" s="37" t="s">
        <v>18</v>
      </c>
      <c r="G2388" s="37" t="s">
        <v>26</v>
      </c>
      <c r="H2388" s="38">
        <v>99.418324192556696</v>
      </c>
      <c r="I2388" s="37">
        <f>HOUR(DAta!$H2388)*60+MINUTE(DAta!$H2388)</f>
        <v>602</v>
      </c>
      <c r="J2388" s="37" t="s">
        <v>26</v>
      </c>
      <c r="K2388" s="37">
        <v>7</v>
      </c>
      <c r="L2388" s="36">
        <v>44391</v>
      </c>
      <c r="M2388" s="37">
        <v>4</v>
      </c>
    </row>
    <row r="2389" spans="1:13">
      <c r="A2389" s="40" t="s">
        <v>2414</v>
      </c>
      <c r="B2389" s="39">
        <v>44392</v>
      </c>
      <c r="C2389" s="40" t="s">
        <v>16</v>
      </c>
      <c r="D2389" s="40" t="s">
        <v>30</v>
      </c>
      <c r="E2389" s="40" t="s">
        <v>14</v>
      </c>
      <c r="F2389" s="40" t="s">
        <v>14</v>
      </c>
      <c r="G2389" s="40">
        <v>66</v>
      </c>
      <c r="H2389" s="41">
        <v>99.459990859223396</v>
      </c>
      <c r="I2389" s="37">
        <f>HOUR(DAta!$H2389)*60+MINUTE(DAta!$H2389)</f>
        <v>662</v>
      </c>
      <c r="J2389" s="40">
        <v>4</v>
      </c>
      <c r="K2389" s="40">
        <v>7</v>
      </c>
      <c r="L2389" s="39">
        <v>44392</v>
      </c>
      <c r="M2389" s="40">
        <v>4</v>
      </c>
    </row>
    <row r="2390" spans="1:13">
      <c r="A2390" s="37" t="s">
        <v>2415</v>
      </c>
      <c r="B2390" s="36">
        <v>44393</v>
      </c>
      <c r="C2390" s="37" t="s">
        <v>16</v>
      </c>
      <c r="D2390" s="37" t="s">
        <v>24</v>
      </c>
      <c r="E2390" s="37" t="s">
        <v>18</v>
      </c>
      <c r="F2390" s="37" t="s">
        <v>18</v>
      </c>
      <c r="G2390" s="37" t="s">
        <v>26</v>
      </c>
      <c r="H2390" s="38">
        <v>99.501657525889996</v>
      </c>
      <c r="I2390" s="37">
        <f>HOUR(DAta!$H2390)*60+MINUTE(DAta!$H2390)</f>
        <v>722</v>
      </c>
      <c r="J2390" s="37" t="s">
        <v>26</v>
      </c>
      <c r="K2390" s="37">
        <v>7</v>
      </c>
      <c r="L2390" s="36">
        <v>44393</v>
      </c>
      <c r="M2390" s="37">
        <v>4</v>
      </c>
    </row>
    <row r="2391" spans="1:13">
      <c r="A2391" s="40" t="s">
        <v>2416</v>
      </c>
      <c r="B2391" s="39">
        <v>44394</v>
      </c>
      <c r="C2391" s="40" t="s">
        <v>16</v>
      </c>
      <c r="D2391" s="40" t="s">
        <v>30</v>
      </c>
      <c r="E2391" s="40" t="s">
        <v>18</v>
      </c>
      <c r="F2391" s="40" t="s">
        <v>18</v>
      </c>
      <c r="G2391" s="40" t="s">
        <v>26</v>
      </c>
      <c r="H2391" s="41">
        <v>99.543324192556696</v>
      </c>
      <c r="I2391" s="37">
        <f>HOUR(DAta!$H2391)*60+MINUTE(DAta!$H2391)</f>
        <v>782</v>
      </c>
      <c r="J2391" s="40" t="s">
        <v>26</v>
      </c>
      <c r="K2391" s="40">
        <v>7</v>
      </c>
      <c r="L2391" s="39">
        <v>44394</v>
      </c>
      <c r="M2391" s="40">
        <v>4</v>
      </c>
    </row>
    <row r="2392" spans="1:13">
      <c r="A2392" s="37" t="s">
        <v>2417</v>
      </c>
      <c r="B2392" s="36">
        <v>44395</v>
      </c>
      <c r="C2392" s="37" t="s">
        <v>12</v>
      </c>
      <c r="D2392" s="37" t="s">
        <v>24</v>
      </c>
      <c r="E2392" s="37" t="s">
        <v>14</v>
      </c>
      <c r="F2392" s="37" t="s">
        <v>14</v>
      </c>
      <c r="G2392" s="37">
        <v>18</v>
      </c>
      <c r="H2392" s="38">
        <v>99.584990859223396</v>
      </c>
      <c r="I2392" s="37">
        <f>HOUR(DAta!$H2392)*60+MINUTE(DAta!$H2392)</f>
        <v>842</v>
      </c>
      <c r="J2392" s="37">
        <v>5</v>
      </c>
      <c r="K2392" s="37">
        <v>7</v>
      </c>
      <c r="L2392" s="36">
        <v>44395</v>
      </c>
      <c r="M2392" s="37">
        <v>4</v>
      </c>
    </row>
    <row r="2393" spans="1:13">
      <c r="A2393" s="40" t="s">
        <v>2418</v>
      </c>
      <c r="B2393" s="39">
        <v>44396</v>
      </c>
      <c r="C2393" s="40" t="s">
        <v>39</v>
      </c>
      <c r="D2393" s="40" t="s">
        <v>30</v>
      </c>
      <c r="E2393" s="40" t="s">
        <v>14</v>
      </c>
      <c r="F2393" s="40" t="s">
        <v>14</v>
      </c>
      <c r="G2393" s="40">
        <v>65</v>
      </c>
      <c r="H2393" s="41">
        <v>99.626657525889996</v>
      </c>
      <c r="I2393" s="37">
        <f>HOUR(DAta!$H2393)*60+MINUTE(DAta!$H2393)</f>
        <v>902</v>
      </c>
      <c r="J2393" s="40">
        <v>5</v>
      </c>
      <c r="K2393" s="40">
        <v>7</v>
      </c>
      <c r="L2393" s="39">
        <v>44396</v>
      </c>
      <c r="M2393" s="40">
        <v>4</v>
      </c>
    </row>
    <row r="2394" spans="1:13">
      <c r="A2394" s="37" t="s">
        <v>2419</v>
      </c>
      <c r="B2394" s="36">
        <v>44397</v>
      </c>
      <c r="C2394" s="37" t="s">
        <v>48</v>
      </c>
      <c r="D2394" s="37" t="s">
        <v>13</v>
      </c>
      <c r="E2394" s="37" t="s">
        <v>14</v>
      </c>
      <c r="F2394" s="37" t="s">
        <v>14</v>
      </c>
      <c r="G2394" s="37">
        <v>116</v>
      </c>
      <c r="H2394" s="38">
        <v>99.668324192556696</v>
      </c>
      <c r="I2394" s="37">
        <f>HOUR(DAta!$H2394)*60+MINUTE(DAta!$H2394)</f>
        <v>962</v>
      </c>
      <c r="J2394" s="37">
        <v>2</v>
      </c>
      <c r="K2394" s="37">
        <v>7</v>
      </c>
      <c r="L2394" s="36">
        <v>44397</v>
      </c>
      <c r="M2394" s="37">
        <v>4</v>
      </c>
    </row>
    <row r="2395" spans="1:13">
      <c r="A2395" s="40" t="s">
        <v>2420</v>
      </c>
      <c r="B2395" s="39">
        <v>44398</v>
      </c>
      <c r="C2395" s="40" t="s">
        <v>48</v>
      </c>
      <c r="D2395" s="40" t="s">
        <v>24</v>
      </c>
      <c r="E2395" s="40" t="s">
        <v>18</v>
      </c>
      <c r="F2395" s="40" t="s">
        <v>18</v>
      </c>
      <c r="G2395" s="40" t="s">
        <v>26</v>
      </c>
      <c r="H2395" s="41">
        <v>99.709990859223396</v>
      </c>
      <c r="I2395" s="37">
        <f>HOUR(DAta!$H2395)*60+MINUTE(DAta!$H2395)</f>
        <v>1022</v>
      </c>
      <c r="J2395" s="40" t="s">
        <v>26</v>
      </c>
      <c r="K2395" s="40">
        <v>7</v>
      </c>
      <c r="L2395" s="39">
        <v>44398</v>
      </c>
      <c r="M2395" s="40">
        <v>4</v>
      </c>
    </row>
    <row r="2396" spans="1:13">
      <c r="A2396" s="37" t="s">
        <v>2421</v>
      </c>
      <c r="B2396" s="36">
        <v>44399</v>
      </c>
      <c r="C2396" s="37" t="s">
        <v>20</v>
      </c>
      <c r="D2396" s="37" t="s">
        <v>24</v>
      </c>
      <c r="E2396" s="37" t="s">
        <v>18</v>
      </c>
      <c r="F2396" s="37" t="s">
        <v>18</v>
      </c>
      <c r="G2396" s="37" t="s">
        <v>26</v>
      </c>
      <c r="H2396" s="38">
        <v>99.751657525889996</v>
      </c>
      <c r="I2396" s="37">
        <f>HOUR(DAta!$H2396)*60+MINUTE(DAta!$H2396)</f>
        <v>1082</v>
      </c>
      <c r="J2396" s="37" t="s">
        <v>26</v>
      </c>
      <c r="K2396" s="37">
        <v>7</v>
      </c>
      <c r="L2396" s="36">
        <v>44399</v>
      </c>
      <c r="M2396" s="37">
        <v>4</v>
      </c>
    </row>
    <row r="2397" spans="1:13">
      <c r="A2397" s="40" t="s">
        <v>2422</v>
      </c>
      <c r="B2397" s="39">
        <v>44400</v>
      </c>
      <c r="C2397" s="40" t="s">
        <v>39</v>
      </c>
      <c r="D2397" s="40" t="s">
        <v>30</v>
      </c>
      <c r="E2397" s="40" t="s">
        <v>14</v>
      </c>
      <c r="F2397" s="40" t="s">
        <v>14</v>
      </c>
      <c r="G2397" s="40">
        <v>19</v>
      </c>
      <c r="H2397" s="41">
        <v>99.793324192556696</v>
      </c>
      <c r="I2397" s="37">
        <f>HOUR(DAta!$H2397)*60+MINUTE(DAta!$H2397)</f>
        <v>1142</v>
      </c>
      <c r="J2397" s="40">
        <v>5</v>
      </c>
      <c r="K2397" s="40">
        <v>7</v>
      </c>
      <c r="L2397" s="39">
        <v>44400</v>
      </c>
      <c r="M2397" s="40">
        <v>4</v>
      </c>
    </row>
    <row r="2398" spans="1:13">
      <c r="A2398" s="37" t="s">
        <v>2423</v>
      </c>
      <c r="B2398" s="36">
        <v>44401</v>
      </c>
      <c r="C2398" s="37" t="s">
        <v>48</v>
      </c>
      <c r="D2398" s="37" t="s">
        <v>17</v>
      </c>
      <c r="E2398" s="37" t="s">
        <v>18</v>
      </c>
      <c r="F2398" s="37" t="s">
        <v>18</v>
      </c>
      <c r="G2398" s="37" t="s">
        <v>26</v>
      </c>
      <c r="H2398" s="38">
        <v>99.834990859223396</v>
      </c>
      <c r="I2398" s="37">
        <f>HOUR(DAta!$H2398)*60+MINUTE(DAta!$H2398)</f>
        <v>1202</v>
      </c>
      <c r="J2398" s="37" t="s">
        <v>26</v>
      </c>
      <c r="K2398" s="37">
        <v>7</v>
      </c>
      <c r="L2398" s="36">
        <v>44401</v>
      </c>
      <c r="M2398" s="37">
        <v>4</v>
      </c>
    </row>
    <row r="2399" spans="1:13">
      <c r="A2399" s="40" t="s">
        <v>2424</v>
      </c>
      <c r="B2399" s="39">
        <v>44402</v>
      </c>
      <c r="C2399" s="40" t="s">
        <v>22</v>
      </c>
      <c r="D2399" s="40" t="s">
        <v>17</v>
      </c>
      <c r="E2399" s="40" t="s">
        <v>14</v>
      </c>
      <c r="F2399" s="40" t="s">
        <v>14</v>
      </c>
      <c r="G2399" s="40">
        <v>120</v>
      </c>
      <c r="H2399" s="41">
        <v>99.876657525889996</v>
      </c>
      <c r="I2399" s="37">
        <f>HOUR(DAta!$H2399)*60+MINUTE(DAta!$H2399)</f>
        <v>1262</v>
      </c>
      <c r="J2399" s="40">
        <v>3</v>
      </c>
      <c r="K2399" s="40">
        <v>7</v>
      </c>
      <c r="L2399" s="39">
        <v>44402</v>
      </c>
      <c r="M2399" s="40">
        <v>4</v>
      </c>
    </row>
    <row r="2400" spans="1:13">
      <c r="A2400" s="37" t="s">
        <v>2425</v>
      </c>
      <c r="B2400" s="36">
        <v>44403</v>
      </c>
      <c r="C2400" s="37" t="s">
        <v>39</v>
      </c>
      <c r="D2400" s="37" t="s">
        <v>30</v>
      </c>
      <c r="E2400" s="37" t="s">
        <v>14</v>
      </c>
      <c r="F2400" s="37" t="s">
        <v>14</v>
      </c>
      <c r="G2400" s="37">
        <v>32</v>
      </c>
      <c r="H2400" s="38">
        <v>99.918324192556696</v>
      </c>
      <c r="I2400" s="37">
        <f>HOUR(DAta!$H2400)*60+MINUTE(DAta!$H2400)</f>
        <v>1322</v>
      </c>
      <c r="J2400" s="37">
        <v>3</v>
      </c>
      <c r="K2400" s="37">
        <v>7</v>
      </c>
      <c r="L2400" s="36">
        <v>44403</v>
      </c>
      <c r="M2400" s="37">
        <v>4</v>
      </c>
    </row>
    <row r="2401" spans="1:13">
      <c r="A2401" s="40" t="s">
        <v>2426</v>
      </c>
      <c r="B2401" s="39">
        <v>44404</v>
      </c>
      <c r="C2401" s="40" t="s">
        <v>20</v>
      </c>
      <c r="D2401" s="40" t="s">
        <v>30</v>
      </c>
      <c r="E2401" s="40" t="s">
        <v>14</v>
      </c>
      <c r="F2401" s="40" t="s">
        <v>14</v>
      </c>
      <c r="G2401" s="40">
        <v>121</v>
      </c>
      <c r="H2401" s="41">
        <v>99.959990859223396</v>
      </c>
      <c r="I2401" s="37">
        <f>HOUR(DAta!$H2401)*60+MINUTE(DAta!$H2401)</f>
        <v>1382</v>
      </c>
      <c r="J2401" s="40">
        <v>2</v>
      </c>
      <c r="K2401" s="40">
        <v>7</v>
      </c>
      <c r="L2401" s="39">
        <v>44404</v>
      </c>
      <c r="M2401" s="40">
        <v>4</v>
      </c>
    </row>
    <row r="2402" spans="1:13">
      <c r="A2402" s="37" t="s">
        <v>2427</v>
      </c>
      <c r="B2402" s="36">
        <v>44405</v>
      </c>
      <c r="C2402" s="37" t="s">
        <v>32</v>
      </c>
      <c r="D2402" s="37" t="s">
        <v>13</v>
      </c>
      <c r="E2402" s="37" t="s">
        <v>18</v>
      </c>
      <c r="F2402" s="37" t="s">
        <v>18</v>
      </c>
      <c r="G2402" s="37" t="s">
        <v>26</v>
      </c>
      <c r="H2402" s="38">
        <v>100.00165752589</v>
      </c>
      <c r="I2402" s="37">
        <f>HOUR(DAta!$H2402)*60+MINUTE(DAta!$H2402)</f>
        <v>2</v>
      </c>
      <c r="J2402" s="37" t="s">
        <v>26</v>
      </c>
      <c r="K2402" s="37">
        <v>7</v>
      </c>
      <c r="L2402" s="36">
        <v>44405</v>
      </c>
      <c r="M2402" s="37">
        <v>4</v>
      </c>
    </row>
    <row r="2403" spans="1:13">
      <c r="A2403" s="40" t="s">
        <v>2428</v>
      </c>
      <c r="B2403" s="39">
        <v>44406</v>
      </c>
      <c r="C2403" s="40" t="s">
        <v>22</v>
      </c>
      <c r="D2403" s="40" t="s">
        <v>30</v>
      </c>
      <c r="E2403" s="40" t="s">
        <v>14</v>
      </c>
      <c r="F2403" s="40" t="s">
        <v>14</v>
      </c>
      <c r="G2403" s="40">
        <v>82</v>
      </c>
      <c r="H2403" s="41">
        <v>100.04332419255699</v>
      </c>
      <c r="I2403" s="37">
        <f>HOUR(DAta!$H2403)*60+MINUTE(DAta!$H2403)</f>
        <v>62</v>
      </c>
      <c r="J2403" s="40">
        <v>4</v>
      </c>
      <c r="K2403" s="40">
        <v>7</v>
      </c>
      <c r="L2403" s="39">
        <v>44406</v>
      </c>
      <c r="M2403" s="40">
        <v>4</v>
      </c>
    </row>
    <row r="2404" spans="1:13">
      <c r="A2404" s="37" t="s">
        <v>2429</v>
      </c>
      <c r="B2404" s="36">
        <v>44407</v>
      </c>
      <c r="C2404" s="37" t="s">
        <v>39</v>
      </c>
      <c r="D2404" s="37" t="s">
        <v>13</v>
      </c>
      <c r="E2404" s="37" t="s">
        <v>14</v>
      </c>
      <c r="F2404" s="37" t="s">
        <v>14</v>
      </c>
      <c r="G2404" s="37">
        <v>53</v>
      </c>
      <c r="H2404" s="38">
        <v>100.084990859223</v>
      </c>
      <c r="I2404" s="37">
        <f>HOUR(DAta!$H2404)*60+MINUTE(DAta!$H2404)</f>
        <v>122</v>
      </c>
      <c r="J2404" s="37">
        <v>4</v>
      </c>
      <c r="K2404" s="37">
        <v>7</v>
      </c>
      <c r="L2404" s="36">
        <v>44407</v>
      </c>
      <c r="M2404" s="37">
        <v>4</v>
      </c>
    </row>
    <row r="2405" spans="1:13">
      <c r="A2405" s="40" t="s">
        <v>2430</v>
      </c>
      <c r="B2405" s="39">
        <v>44408</v>
      </c>
      <c r="C2405" s="40" t="s">
        <v>20</v>
      </c>
      <c r="D2405" s="40" t="s">
        <v>24</v>
      </c>
      <c r="E2405" s="40" t="s">
        <v>18</v>
      </c>
      <c r="F2405" s="40" t="s">
        <v>18</v>
      </c>
      <c r="G2405" s="40" t="s">
        <v>26</v>
      </c>
      <c r="H2405" s="41">
        <v>100.12665752589</v>
      </c>
      <c r="I2405" s="37">
        <f>HOUR(DAta!$H2405)*60+MINUTE(DAta!$H2405)</f>
        <v>182</v>
      </c>
      <c r="J2405" s="40" t="s">
        <v>26</v>
      </c>
      <c r="K2405" s="40">
        <v>7</v>
      </c>
      <c r="L2405" s="39">
        <v>44408</v>
      </c>
      <c r="M2405" s="40">
        <v>4</v>
      </c>
    </row>
    <row r="2406" spans="1:13">
      <c r="A2406" s="37" t="s">
        <v>2431</v>
      </c>
      <c r="B2406" s="36">
        <v>44409</v>
      </c>
      <c r="C2406" s="37" t="s">
        <v>16</v>
      </c>
      <c r="D2406" s="37" t="s">
        <v>17</v>
      </c>
      <c r="E2406" s="37" t="s">
        <v>14</v>
      </c>
      <c r="F2406" s="37" t="s">
        <v>14</v>
      </c>
      <c r="G2406" s="37">
        <v>16</v>
      </c>
      <c r="H2406" s="38">
        <v>100.16832419255699</v>
      </c>
      <c r="I2406" s="37">
        <f>HOUR(DAta!$H2406)*60+MINUTE(DAta!$H2406)</f>
        <v>242</v>
      </c>
      <c r="J2406" s="37">
        <v>4</v>
      </c>
      <c r="K2406" s="37">
        <v>7</v>
      </c>
      <c r="L2406" s="36">
        <v>44409</v>
      </c>
      <c r="M2406" s="37">
        <v>4</v>
      </c>
    </row>
    <row r="2407" spans="1:13">
      <c r="A2407" s="40" t="s">
        <v>2432</v>
      </c>
      <c r="B2407" s="39">
        <v>44410</v>
      </c>
      <c r="C2407" s="40" t="s">
        <v>39</v>
      </c>
      <c r="D2407" s="40" t="s">
        <v>30</v>
      </c>
      <c r="E2407" s="40" t="s">
        <v>14</v>
      </c>
      <c r="F2407" s="40" t="s">
        <v>14</v>
      </c>
      <c r="G2407" s="40">
        <v>67</v>
      </c>
      <c r="H2407" s="41">
        <v>100.209990859223</v>
      </c>
      <c r="I2407" s="37">
        <f>HOUR(DAta!$H2407)*60+MINUTE(DAta!$H2407)</f>
        <v>302</v>
      </c>
      <c r="J2407" s="40">
        <v>3</v>
      </c>
      <c r="K2407" s="40">
        <v>7</v>
      </c>
      <c r="L2407" s="39">
        <v>44410</v>
      </c>
      <c r="M2407" s="40">
        <v>4</v>
      </c>
    </row>
    <row r="2408" spans="1:13">
      <c r="A2408" s="37" t="s">
        <v>2433</v>
      </c>
      <c r="B2408" s="36">
        <v>44411</v>
      </c>
      <c r="C2408" s="37" t="s">
        <v>48</v>
      </c>
      <c r="D2408" s="37" t="s">
        <v>33</v>
      </c>
      <c r="E2408" s="37" t="s">
        <v>14</v>
      </c>
      <c r="F2408" s="37" t="s">
        <v>14</v>
      </c>
      <c r="G2408" s="37">
        <v>95</v>
      </c>
      <c r="H2408" s="38">
        <v>100.25165752589</v>
      </c>
      <c r="I2408" s="37">
        <f>HOUR(DAta!$H2408)*60+MINUTE(DAta!$H2408)</f>
        <v>362</v>
      </c>
      <c r="J2408" s="37">
        <v>4</v>
      </c>
      <c r="K2408" s="37">
        <v>7</v>
      </c>
      <c r="L2408" s="36">
        <v>44411</v>
      </c>
      <c r="M2408" s="37">
        <v>4</v>
      </c>
    </row>
    <row r="2409" spans="1:13">
      <c r="A2409" s="40" t="s">
        <v>2434</v>
      </c>
      <c r="B2409" s="39">
        <v>44412</v>
      </c>
      <c r="C2409" s="40" t="s">
        <v>12</v>
      </c>
      <c r="D2409" s="40" t="s">
        <v>30</v>
      </c>
      <c r="E2409" s="40" t="s">
        <v>14</v>
      </c>
      <c r="F2409" s="40" t="s">
        <v>14</v>
      </c>
      <c r="G2409" s="40">
        <v>75</v>
      </c>
      <c r="H2409" s="41">
        <v>100.29332419255699</v>
      </c>
      <c r="I2409" s="37">
        <f>HOUR(DAta!$H2409)*60+MINUTE(DAta!$H2409)</f>
        <v>422</v>
      </c>
      <c r="J2409" s="40">
        <v>3</v>
      </c>
      <c r="K2409" s="40">
        <v>7</v>
      </c>
      <c r="L2409" s="39">
        <v>44412</v>
      </c>
      <c r="M2409" s="40">
        <v>4</v>
      </c>
    </row>
    <row r="2410" spans="1:13">
      <c r="A2410" s="37" t="s">
        <v>2435</v>
      </c>
      <c r="B2410" s="36">
        <v>44413</v>
      </c>
      <c r="C2410" s="37" t="s">
        <v>32</v>
      </c>
      <c r="D2410" s="37" t="s">
        <v>33</v>
      </c>
      <c r="E2410" s="37" t="s">
        <v>14</v>
      </c>
      <c r="F2410" s="37" t="s">
        <v>14</v>
      </c>
      <c r="G2410" s="37">
        <v>53</v>
      </c>
      <c r="H2410" s="38">
        <v>100.334990859223</v>
      </c>
      <c r="I2410" s="37">
        <f>HOUR(DAta!$H2410)*60+MINUTE(DAta!$H2410)</f>
        <v>482</v>
      </c>
      <c r="J2410" s="37">
        <v>3</v>
      </c>
      <c r="K2410" s="37">
        <v>7</v>
      </c>
      <c r="L2410" s="36">
        <v>44413</v>
      </c>
      <c r="M2410" s="37">
        <v>4</v>
      </c>
    </row>
    <row r="2411" spans="1:13">
      <c r="A2411" s="40" t="s">
        <v>2436</v>
      </c>
      <c r="B2411" s="39">
        <v>44414</v>
      </c>
      <c r="C2411" s="40" t="s">
        <v>35</v>
      </c>
      <c r="D2411" s="40" t="s">
        <v>13</v>
      </c>
      <c r="E2411" s="40" t="s">
        <v>14</v>
      </c>
      <c r="F2411" s="40" t="s">
        <v>14</v>
      </c>
      <c r="G2411" s="40">
        <v>116</v>
      </c>
      <c r="H2411" s="41">
        <v>100.37665752589</v>
      </c>
      <c r="I2411" s="37">
        <f>HOUR(DAta!$H2411)*60+MINUTE(DAta!$H2411)</f>
        <v>542</v>
      </c>
      <c r="J2411" s="40">
        <v>5</v>
      </c>
      <c r="K2411" s="40">
        <v>7</v>
      </c>
      <c r="L2411" s="39">
        <v>44414</v>
      </c>
      <c r="M2411" s="40">
        <v>4</v>
      </c>
    </row>
    <row r="2412" spans="1:13">
      <c r="A2412" s="37" t="s">
        <v>2437</v>
      </c>
      <c r="B2412" s="36">
        <v>44415</v>
      </c>
      <c r="C2412" s="37" t="s">
        <v>20</v>
      </c>
      <c r="D2412" s="37" t="s">
        <v>17</v>
      </c>
      <c r="E2412" s="37" t="s">
        <v>14</v>
      </c>
      <c r="F2412" s="37" t="s">
        <v>14</v>
      </c>
      <c r="G2412" s="37">
        <v>83</v>
      </c>
      <c r="H2412" s="38">
        <v>100.41832419255699</v>
      </c>
      <c r="I2412" s="37">
        <f>HOUR(DAta!$H2412)*60+MINUTE(DAta!$H2412)</f>
        <v>602</v>
      </c>
      <c r="J2412" s="37">
        <v>3</v>
      </c>
      <c r="K2412" s="37">
        <v>7</v>
      </c>
      <c r="L2412" s="36">
        <v>44415</v>
      </c>
      <c r="M2412" s="37">
        <v>4</v>
      </c>
    </row>
    <row r="2413" spans="1:13">
      <c r="A2413" s="40" t="s">
        <v>2438</v>
      </c>
      <c r="B2413" s="39">
        <v>44416</v>
      </c>
      <c r="C2413" s="40" t="s">
        <v>32</v>
      </c>
      <c r="D2413" s="40" t="s">
        <v>13</v>
      </c>
      <c r="E2413" s="40" t="s">
        <v>14</v>
      </c>
      <c r="F2413" s="40" t="s">
        <v>14</v>
      </c>
      <c r="G2413" s="40">
        <v>92</v>
      </c>
      <c r="H2413" s="41">
        <v>100.459990859223</v>
      </c>
      <c r="I2413" s="37">
        <f>HOUR(DAta!$H2413)*60+MINUTE(DAta!$H2413)</f>
        <v>662</v>
      </c>
      <c r="J2413" s="40">
        <v>4</v>
      </c>
      <c r="K2413" s="40">
        <v>7</v>
      </c>
      <c r="L2413" s="39">
        <v>44416</v>
      </c>
      <c r="M2413" s="40">
        <v>4</v>
      </c>
    </row>
    <row r="2414" spans="1:13">
      <c r="A2414" s="37" t="s">
        <v>2439</v>
      </c>
      <c r="B2414" s="36">
        <v>44417</v>
      </c>
      <c r="C2414" s="37" t="s">
        <v>39</v>
      </c>
      <c r="D2414" s="37" t="s">
        <v>30</v>
      </c>
      <c r="E2414" s="37" t="s">
        <v>14</v>
      </c>
      <c r="F2414" s="37" t="s">
        <v>14</v>
      </c>
      <c r="G2414" s="37">
        <v>24</v>
      </c>
      <c r="H2414" s="38">
        <v>100.50165752589</v>
      </c>
      <c r="I2414" s="37">
        <f>HOUR(DAta!$H2414)*60+MINUTE(DAta!$H2414)</f>
        <v>722</v>
      </c>
      <c r="J2414" s="37">
        <v>3</v>
      </c>
      <c r="K2414" s="37">
        <v>7</v>
      </c>
      <c r="L2414" s="36">
        <v>44417</v>
      </c>
      <c r="M2414" s="37">
        <v>4</v>
      </c>
    </row>
    <row r="2415" spans="1:13">
      <c r="A2415" s="40" t="s">
        <v>2440</v>
      </c>
      <c r="B2415" s="39">
        <v>44418</v>
      </c>
      <c r="C2415" s="40" t="s">
        <v>39</v>
      </c>
      <c r="D2415" s="40" t="s">
        <v>13</v>
      </c>
      <c r="E2415" s="40" t="s">
        <v>14</v>
      </c>
      <c r="F2415" s="40" t="s">
        <v>14</v>
      </c>
      <c r="G2415" s="40">
        <v>16</v>
      </c>
      <c r="H2415" s="41">
        <v>100.54332419255699</v>
      </c>
      <c r="I2415" s="37">
        <f>HOUR(DAta!$H2415)*60+MINUTE(DAta!$H2415)</f>
        <v>782</v>
      </c>
      <c r="J2415" s="40">
        <v>4</v>
      </c>
      <c r="K2415" s="40">
        <v>7</v>
      </c>
      <c r="L2415" s="39">
        <v>44418</v>
      </c>
      <c r="M2415" s="40">
        <v>4</v>
      </c>
    </row>
    <row r="2416" spans="1:13">
      <c r="A2416" s="37" t="s">
        <v>2441</v>
      </c>
      <c r="B2416" s="36">
        <v>44419</v>
      </c>
      <c r="C2416" s="37" t="s">
        <v>32</v>
      </c>
      <c r="D2416" s="37" t="s">
        <v>13</v>
      </c>
      <c r="E2416" s="37" t="s">
        <v>14</v>
      </c>
      <c r="F2416" s="37" t="s">
        <v>14</v>
      </c>
      <c r="G2416" s="37">
        <v>24</v>
      </c>
      <c r="H2416" s="38">
        <v>100.584990859223</v>
      </c>
      <c r="I2416" s="37">
        <f>HOUR(DAta!$H2416)*60+MINUTE(DAta!$H2416)</f>
        <v>842</v>
      </c>
      <c r="J2416" s="37">
        <v>5</v>
      </c>
      <c r="K2416" s="37">
        <v>7</v>
      </c>
      <c r="L2416" s="36">
        <v>44419</v>
      </c>
      <c r="M2416" s="37">
        <v>4</v>
      </c>
    </row>
    <row r="2417" spans="1:13">
      <c r="A2417" s="40" t="s">
        <v>2442</v>
      </c>
      <c r="B2417" s="39">
        <v>44420</v>
      </c>
      <c r="C2417" s="40" t="s">
        <v>39</v>
      </c>
      <c r="D2417" s="40" t="s">
        <v>17</v>
      </c>
      <c r="E2417" s="40" t="s">
        <v>14</v>
      </c>
      <c r="F2417" s="40" t="s">
        <v>14</v>
      </c>
      <c r="G2417" s="40">
        <v>114</v>
      </c>
      <c r="H2417" s="41">
        <v>100.62665752589</v>
      </c>
      <c r="I2417" s="37">
        <f>HOUR(DAta!$H2417)*60+MINUTE(DAta!$H2417)</f>
        <v>902</v>
      </c>
      <c r="J2417" s="40">
        <v>2</v>
      </c>
      <c r="K2417" s="40">
        <v>7</v>
      </c>
      <c r="L2417" s="39">
        <v>44420</v>
      </c>
      <c r="M2417" s="40">
        <v>4</v>
      </c>
    </row>
    <row r="2418" spans="1:13">
      <c r="A2418" s="37" t="s">
        <v>2443</v>
      </c>
      <c r="B2418" s="36">
        <v>44421</v>
      </c>
      <c r="C2418" s="37" t="s">
        <v>32</v>
      </c>
      <c r="D2418" s="37" t="s">
        <v>13</v>
      </c>
      <c r="E2418" s="37" t="s">
        <v>18</v>
      </c>
      <c r="F2418" s="37" t="s">
        <v>18</v>
      </c>
      <c r="G2418" s="37" t="s">
        <v>26</v>
      </c>
      <c r="H2418" s="38">
        <v>100.66832419255699</v>
      </c>
      <c r="I2418" s="37">
        <f>HOUR(DAta!$H2418)*60+MINUTE(DAta!$H2418)</f>
        <v>962</v>
      </c>
      <c r="J2418" s="37" t="s">
        <v>26</v>
      </c>
      <c r="K2418" s="37">
        <v>7</v>
      </c>
      <c r="L2418" s="36">
        <v>44421</v>
      </c>
      <c r="M2418" s="37">
        <v>4</v>
      </c>
    </row>
    <row r="2419" spans="1:13">
      <c r="A2419" s="40" t="s">
        <v>2444</v>
      </c>
      <c r="B2419" s="39">
        <v>44422</v>
      </c>
      <c r="C2419" s="40" t="s">
        <v>32</v>
      </c>
      <c r="D2419" s="40" t="s">
        <v>17</v>
      </c>
      <c r="E2419" s="40" t="s">
        <v>14</v>
      </c>
      <c r="F2419" s="40" t="s">
        <v>14</v>
      </c>
      <c r="G2419" s="40">
        <v>120</v>
      </c>
      <c r="H2419" s="41">
        <v>100.709990859223</v>
      </c>
      <c r="I2419" s="37">
        <f>HOUR(DAta!$H2419)*60+MINUTE(DAta!$H2419)</f>
        <v>1022</v>
      </c>
      <c r="J2419" s="40">
        <v>4</v>
      </c>
      <c r="K2419" s="40">
        <v>7</v>
      </c>
      <c r="L2419" s="39">
        <v>44422</v>
      </c>
      <c r="M2419" s="40">
        <v>4</v>
      </c>
    </row>
    <row r="2420" spans="1:13">
      <c r="A2420" s="37" t="s">
        <v>2445</v>
      </c>
      <c r="B2420" s="36">
        <v>44423</v>
      </c>
      <c r="C2420" s="37" t="s">
        <v>39</v>
      </c>
      <c r="D2420" s="37" t="s">
        <v>33</v>
      </c>
      <c r="E2420" s="37" t="s">
        <v>14</v>
      </c>
      <c r="F2420" s="37" t="s">
        <v>14</v>
      </c>
      <c r="G2420" s="37">
        <v>89</v>
      </c>
      <c r="H2420" s="38">
        <v>100.75165752589</v>
      </c>
      <c r="I2420" s="37">
        <f>HOUR(DAta!$H2420)*60+MINUTE(DAta!$H2420)</f>
        <v>1082</v>
      </c>
      <c r="J2420" s="37">
        <v>5</v>
      </c>
      <c r="K2420" s="37">
        <v>7</v>
      </c>
      <c r="L2420" s="36">
        <v>44423</v>
      </c>
      <c r="M2420" s="37">
        <v>4</v>
      </c>
    </row>
    <row r="2421" spans="1:13">
      <c r="A2421" s="40" t="s">
        <v>2446</v>
      </c>
      <c r="B2421" s="39">
        <v>44424</v>
      </c>
      <c r="C2421" s="40" t="s">
        <v>39</v>
      </c>
      <c r="D2421" s="40" t="s">
        <v>24</v>
      </c>
      <c r="E2421" s="40" t="s">
        <v>14</v>
      </c>
      <c r="F2421" s="40" t="s">
        <v>14</v>
      </c>
      <c r="G2421" s="40">
        <v>83</v>
      </c>
      <c r="H2421" s="41">
        <v>100.79332419255699</v>
      </c>
      <c r="I2421" s="37">
        <f>HOUR(DAta!$H2421)*60+MINUTE(DAta!$H2421)</f>
        <v>1142</v>
      </c>
      <c r="J2421" s="40">
        <v>4</v>
      </c>
      <c r="K2421" s="40">
        <v>7</v>
      </c>
      <c r="L2421" s="39">
        <v>44424</v>
      </c>
      <c r="M2421" s="40">
        <v>4</v>
      </c>
    </row>
    <row r="2422" spans="1:13">
      <c r="A2422" s="37" t="s">
        <v>2447</v>
      </c>
      <c r="B2422" s="36">
        <v>44425</v>
      </c>
      <c r="C2422" s="37" t="s">
        <v>48</v>
      </c>
      <c r="D2422" s="37" t="s">
        <v>33</v>
      </c>
      <c r="E2422" s="37" t="s">
        <v>14</v>
      </c>
      <c r="F2422" s="37" t="s">
        <v>14</v>
      </c>
      <c r="G2422" s="37">
        <v>71</v>
      </c>
      <c r="H2422" s="38">
        <v>100.834990859223</v>
      </c>
      <c r="I2422" s="37">
        <f>HOUR(DAta!$H2422)*60+MINUTE(DAta!$H2422)</f>
        <v>1202</v>
      </c>
      <c r="J2422" s="37">
        <v>5</v>
      </c>
      <c r="K2422" s="37">
        <v>7</v>
      </c>
      <c r="L2422" s="36">
        <v>44425</v>
      </c>
      <c r="M2422" s="37">
        <v>4</v>
      </c>
    </row>
    <row r="2423" spans="1:13">
      <c r="A2423" s="40" t="s">
        <v>2448</v>
      </c>
      <c r="B2423" s="39">
        <v>44426</v>
      </c>
      <c r="C2423" s="40" t="s">
        <v>22</v>
      </c>
      <c r="D2423" s="40" t="s">
        <v>33</v>
      </c>
      <c r="E2423" s="40" t="s">
        <v>14</v>
      </c>
      <c r="F2423" s="40" t="s">
        <v>14</v>
      </c>
      <c r="G2423" s="40">
        <v>62</v>
      </c>
      <c r="H2423" s="41">
        <v>100.87665752589</v>
      </c>
      <c r="I2423" s="37">
        <f>HOUR(DAta!$H2423)*60+MINUTE(DAta!$H2423)</f>
        <v>1262</v>
      </c>
      <c r="J2423" s="40">
        <v>4</v>
      </c>
      <c r="K2423" s="40">
        <v>7</v>
      </c>
      <c r="L2423" s="39">
        <v>44426</v>
      </c>
      <c r="M2423" s="40">
        <v>4</v>
      </c>
    </row>
    <row r="2424" spans="1:13">
      <c r="A2424" s="37" t="s">
        <v>2449</v>
      </c>
      <c r="B2424" s="36">
        <v>44427</v>
      </c>
      <c r="C2424" s="37" t="s">
        <v>16</v>
      </c>
      <c r="D2424" s="37" t="s">
        <v>24</v>
      </c>
      <c r="E2424" s="37" t="s">
        <v>14</v>
      </c>
      <c r="F2424" s="37" t="s">
        <v>14</v>
      </c>
      <c r="G2424" s="37">
        <v>84</v>
      </c>
      <c r="H2424" s="38">
        <v>100.91832419255699</v>
      </c>
      <c r="I2424" s="37">
        <f>HOUR(DAta!$H2424)*60+MINUTE(DAta!$H2424)</f>
        <v>1322</v>
      </c>
      <c r="J2424" s="37">
        <v>2</v>
      </c>
      <c r="K2424" s="37">
        <v>7</v>
      </c>
      <c r="L2424" s="36">
        <v>44427</v>
      </c>
      <c r="M2424" s="37">
        <v>4</v>
      </c>
    </row>
    <row r="2425" spans="1:13">
      <c r="A2425" s="40" t="s">
        <v>2450</v>
      </c>
      <c r="B2425" s="39">
        <v>44428</v>
      </c>
      <c r="C2425" s="40" t="s">
        <v>48</v>
      </c>
      <c r="D2425" s="40" t="s">
        <v>17</v>
      </c>
      <c r="E2425" s="40" t="s">
        <v>14</v>
      </c>
      <c r="F2425" s="40" t="s">
        <v>14</v>
      </c>
      <c r="G2425" s="40">
        <v>17</v>
      </c>
      <c r="H2425" s="41">
        <v>100.959990859223</v>
      </c>
      <c r="I2425" s="37">
        <f>HOUR(DAta!$H2425)*60+MINUTE(DAta!$H2425)</f>
        <v>1382</v>
      </c>
      <c r="J2425" s="40">
        <v>4</v>
      </c>
      <c r="K2425" s="40">
        <v>7</v>
      </c>
      <c r="L2425" s="39">
        <v>44428</v>
      </c>
      <c r="M2425" s="40">
        <v>4</v>
      </c>
    </row>
    <row r="2426" spans="1:13">
      <c r="A2426" s="37" t="s">
        <v>2451</v>
      </c>
      <c r="B2426" s="36">
        <v>44429</v>
      </c>
      <c r="C2426" s="37" t="s">
        <v>22</v>
      </c>
      <c r="D2426" s="37" t="s">
        <v>13</v>
      </c>
      <c r="E2426" s="37" t="s">
        <v>14</v>
      </c>
      <c r="F2426" s="37" t="s">
        <v>14</v>
      </c>
      <c r="G2426" s="37">
        <v>24</v>
      </c>
      <c r="H2426" s="38">
        <v>101.00165752589</v>
      </c>
      <c r="I2426" s="37">
        <f>HOUR(DAta!$H2426)*60+MINUTE(DAta!$H2426)</f>
        <v>2</v>
      </c>
      <c r="J2426" s="37">
        <v>4</v>
      </c>
      <c r="K2426" s="37">
        <v>7</v>
      </c>
      <c r="L2426" s="36">
        <v>44429</v>
      </c>
      <c r="M2426" s="37">
        <v>4</v>
      </c>
    </row>
    <row r="2427" spans="1:13">
      <c r="A2427" s="40" t="s">
        <v>2452</v>
      </c>
      <c r="B2427" s="39">
        <v>44430</v>
      </c>
      <c r="C2427" s="40" t="s">
        <v>35</v>
      </c>
      <c r="D2427" s="40" t="s">
        <v>33</v>
      </c>
      <c r="E2427" s="40" t="s">
        <v>14</v>
      </c>
      <c r="F2427" s="40" t="s">
        <v>14</v>
      </c>
      <c r="G2427" s="40">
        <v>108</v>
      </c>
      <c r="H2427" s="41">
        <v>101.04332419255699</v>
      </c>
      <c r="I2427" s="37">
        <f>HOUR(DAta!$H2427)*60+MINUTE(DAta!$H2427)</f>
        <v>62</v>
      </c>
      <c r="J2427" s="40">
        <v>3</v>
      </c>
      <c r="K2427" s="40">
        <v>7</v>
      </c>
      <c r="L2427" s="39">
        <v>44430</v>
      </c>
      <c r="M2427" s="40">
        <v>4</v>
      </c>
    </row>
    <row r="2428" spans="1:13">
      <c r="A2428" s="37" t="s">
        <v>2453</v>
      </c>
      <c r="B2428" s="36">
        <v>44431</v>
      </c>
      <c r="C2428" s="37" t="s">
        <v>12</v>
      </c>
      <c r="D2428" s="37" t="s">
        <v>24</v>
      </c>
      <c r="E2428" s="37" t="s">
        <v>14</v>
      </c>
      <c r="F2428" s="37" t="s">
        <v>14</v>
      </c>
      <c r="G2428" s="37">
        <v>13</v>
      </c>
      <c r="H2428" s="38">
        <v>101.084990859223</v>
      </c>
      <c r="I2428" s="37">
        <f>HOUR(DAta!$H2428)*60+MINUTE(DAta!$H2428)</f>
        <v>122</v>
      </c>
      <c r="J2428" s="37">
        <v>3</v>
      </c>
      <c r="K2428" s="37">
        <v>7</v>
      </c>
      <c r="L2428" s="36">
        <v>44431</v>
      </c>
      <c r="M2428" s="37">
        <v>4</v>
      </c>
    </row>
    <row r="2429" spans="1:13">
      <c r="A2429" s="40" t="s">
        <v>2454</v>
      </c>
      <c r="B2429" s="39">
        <v>44432</v>
      </c>
      <c r="C2429" s="40" t="s">
        <v>16</v>
      </c>
      <c r="D2429" s="40" t="s">
        <v>17</v>
      </c>
      <c r="E2429" s="40" t="s">
        <v>14</v>
      </c>
      <c r="F2429" s="40" t="s">
        <v>14</v>
      </c>
      <c r="G2429" s="40">
        <v>119</v>
      </c>
      <c r="H2429" s="41">
        <v>101.12665752589</v>
      </c>
      <c r="I2429" s="37">
        <f>HOUR(DAta!$H2429)*60+MINUTE(DAta!$H2429)</f>
        <v>182</v>
      </c>
      <c r="J2429" s="40">
        <v>3</v>
      </c>
      <c r="K2429" s="40">
        <v>7</v>
      </c>
      <c r="L2429" s="39">
        <v>44432</v>
      </c>
      <c r="M2429" s="40">
        <v>4</v>
      </c>
    </row>
    <row r="2430" spans="1:13">
      <c r="A2430" s="37" t="s">
        <v>2455</v>
      </c>
      <c r="B2430" s="36">
        <v>44433</v>
      </c>
      <c r="C2430" s="37" t="s">
        <v>48</v>
      </c>
      <c r="D2430" s="37" t="s">
        <v>24</v>
      </c>
      <c r="E2430" s="37" t="s">
        <v>14</v>
      </c>
      <c r="F2430" s="37" t="s">
        <v>14</v>
      </c>
      <c r="G2430" s="37">
        <v>80</v>
      </c>
      <c r="H2430" s="38">
        <v>101.16832419255699</v>
      </c>
      <c r="I2430" s="37">
        <f>HOUR(DAta!$H2430)*60+MINUTE(DAta!$H2430)</f>
        <v>242</v>
      </c>
      <c r="J2430" s="37">
        <v>2</v>
      </c>
      <c r="K2430" s="37">
        <v>7</v>
      </c>
      <c r="L2430" s="36">
        <v>44433</v>
      </c>
      <c r="M2430" s="37">
        <v>4</v>
      </c>
    </row>
    <row r="2431" spans="1:13">
      <c r="A2431" s="40" t="s">
        <v>2456</v>
      </c>
      <c r="B2431" s="39">
        <v>44434</v>
      </c>
      <c r="C2431" s="40" t="s">
        <v>35</v>
      </c>
      <c r="D2431" s="40" t="s">
        <v>13</v>
      </c>
      <c r="E2431" s="40" t="s">
        <v>14</v>
      </c>
      <c r="F2431" s="40" t="s">
        <v>14</v>
      </c>
      <c r="G2431" s="40">
        <v>99</v>
      </c>
      <c r="H2431" s="41">
        <v>101.209990859223</v>
      </c>
      <c r="I2431" s="37">
        <f>HOUR(DAta!$H2431)*60+MINUTE(DAta!$H2431)</f>
        <v>302</v>
      </c>
      <c r="J2431" s="40">
        <v>4</v>
      </c>
      <c r="K2431" s="40">
        <v>7</v>
      </c>
      <c r="L2431" s="39">
        <v>44434</v>
      </c>
      <c r="M2431" s="40">
        <v>4</v>
      </c>
    </row>
    <row r="2432" spans="1:13">
      <c r="A2432" s="37" t="s">
        <v>2457</v>
      </c>
      <c r="B2432" s="36">
        <v>44435</v>
      </c>
      <c r="C2432" s="37" t="s">
        <v>39</v>
      </c>
      <c r="D2432" s="37" t="s">
        <v>33</v>
      </c>
      <c r="E2432" s="37" t="s">
        <v>14</v>
      </c>
      <c r="F2432" s="37" t="s">
        <v>14</v>
      </c>
      <c r="G2432" s="37">
        <v>60</v>
      </c>
      <c r="H2432" s="38">
        <v>101.25165752589</v>
      </c>
      <c r="I2432" s="37">
        <f>HOUR(DAta!$H2432)*60+MINUTE(DAta!$H2432)</f>
        <v>362</v>
      </c>
      <c r="J2432" s="37">
        <v>4</v>
      </c>
      <c r="K2432" s="37">
        <v>7</v>
      </c>
      <c r="L2432" s="36">
        <v>44435</v>
      </c>
      <c r="M2432" s="37">
        <v>4</v>
      </c>
    </row>
    <row r="2433" spans="1:13">
      <c r="A2433" s="40" t="s">
        <v>2458</v>
      </c>
      <c r="B2433" s="39">
        <v>44436</v>
      </c>
      <c r="C2433" s="40" t="s">
        <v>22</v>
      </c>
      <c r="D2433" s="40" t="s">
        <v>30</v>
      </c>
      <c r="E2433" s="40" t="s">
        <v>14</v>
      </c>
      <c r="F2433" s="40" t="s">
        <v>14</v>
      </c>
      <c r="G2433" s="40">
        <v>121</v>
      </c>
      <c r="H2433" s="41">
        <v>101.29332419255699</v>
      </c>
      <c r="I2433" s="37">
        <f>HOUR(DAta!$H2433)*60+MINUTE(DAta!$H2433)</f>
        <v>422</v>
      </c>
      <c r="J2433" s="40">
        <v>4</v>
      </c>
      <c r="K2433" s="40">
        <v>7</v>
      </c>
      <c r="L2433" s="39">
        <v>44436</v>
      </c>
      <c r="M2433" s="40">
        <v>4</v>
      </c>
    </row>
    <row r="2434" spans="1:13">
      <c r="A2434" s="37" t="s">
        <v>2459</v>
      </c>
      <c r="B2434" s="36">
        <v>44437</v>
      </c>
      <c r="C2434" s="37" t="s">
        <v>12</v>
      </c>
      <c r="D2434" s="37" t="s">
        <v>17</v>
      </c>
      <c r="E2434" s="37" t="s">
        <v>18</v>
      </c>
      <c r="F2434" s="37" t="s">
        <v>18</v>
      </c>
      <c r="G2434" s="37" t="s">
        <v>26</v>
      </c>
      <c r="H2434" s="38">
        <v>101.334990859223</v>
      </c>
      <c r="I2434" s="37">
        <f>HOUR(DAta!$H2434)*60+MINUTE(DAta!$H2434)</f>
        <v>482</v>
      </c>
      <c r="J2434" s="37" t="s">
        <v>26</v>
      </c>
      <c r="K2434" s="37">
        <v>7</v>
      </c>
      <c r="L2434" s="36">
        <v>44437</v>
      </c>
      <c r="M2434" s="37">
        <v>4</v>
      </c>
    </row>
    <row r="2435" spans="1:13">
      <c r="A2435" s="40" t="s">
        <v>2460</v>
      </c>
      <c r="B2435" s="39">
        <v>44438</v>
      </c>
      <c r="C2435" s="40" t="s">
        <v>16</v>
      </c>
      <c r="D2435" s="40" t="s">
        <v>13</v>
      </c>
      <c r="E2435" s="40" t="s">
        <v>14</v>
      </c>
      <c r="F2435" s="40" t="s">
        <v>14</v>
      </c>
      <c r="G2435" s="40">
        <v>91</v>
      </c>
      <c r="H2435" s="41">
        <v>101.37665752589</v>
      </c>
      <c r="I2435" s="37">
        <f>HOUR(DAta!$H2435)*60+MINUTE(DAta!$H2435)</f>
        <v>542</v>
      </c>
      <c r="J2435" s="40">
        <v>2</v>
      </c>
      <c r="K2435" s="40">
        <v>7</v>
      </c>
      <c r="L2435" s="39">
        <v>44438</v>
      </c>
      <c r="M2435" s="40">
        <v>4</v>
      </c>
    </row>
    <row r="2436" spans="1:13">
      <c r="A2436" s="37" t="s">
        <v>2461</v>
      </c>
      <c r="B2436" s="36">
        <v>44439</v>
      </c>
      <c r="C2436" s="37" t="s">
        <v>22</v>
      </c>
      <c r="D2436" s="37" t="s">
        <v>24</v>
      </c>
      <c r="E2436" s="37" t="s">
        <v>14</v>
      </c>
      <c r="F2436" s="37" t="s">
        <v>14</v>
      </c>
      <c r="G2436" s="37">
        <v>91</v>
      </c>
      <c r="H2436" s="38">
        <v>101.41832419255699</v>
      </c>
      <c r="I2436" s="37">
        <f>HOUR(DAta!$H2436)*60+MINUTE(DAta!$H2436)</f>
        <v>602</v>
      </c>
      <c r="J2436" s="37">
        <v>2</v>
      </c>
      <c r="K2436" s="37">
        <v>7</v>
      </c>
      <c r="L2436" s="36">
        <v>44439</v>
      </c>
      <c r="M2436" s="37">
        <v>4</v>
      </c>
    </row>
    <row r="2437" spans="1:13">
      <c r="A2437" s="40" t="s">
        <v>2462</v>
      </c>
      <c r="B2437" s="39">
        <v>44440</v>
      </c>
      <c r="C2437" s="40" t="s">
        <v>12</v>
      </c>
      <c r="D2437" s="40" t="s">
        <v>30</v>
      </c>
      <c r="E2437" s="40" t="s">
        <v>14</v>
      </c>
      <c r="F2437" s="40" t="s">
        <v>14</v>
      </c>
      <c r="G2437" s="40">
        <v>99</v>
      </c>
      <c r="H2437" s="41">
        <v>101.459990859223</v>
      </c>
      <c r="I2437" s="37">
        <f>HOUR(DAta!$H2437)*60+MINUTE(DAta!$H2437)</f>
        <v>662</v>
      </c>
      <c r="J2437" s="40">
        <v>3</v>
      </c>
      <c r="K2437" s="40">
        <v>7</v>
      </c>
      <c r="L2437" s="39">
        <v>44440</v>
      </c>
      <c r="M2437" s="40">
        <v>4</v>
      </c>
    </row>
    <row r="2438" spans="1:13">
      <c r="A2438" s="37" t="s">
        <v>2463</v>
      </c>
      <c r="B2438" s="36">
        <v>44441</v>
      </c>
      <c r="C2438" s="37" t="s">
        <v>39</v>
      </c>
      <c r="D2438" s="37" t="s">
        <v>13</v>
      </c>
      <c r="E2438" s="37" t="s">
        <v>18</v>
      </c>
      <c r="F2438" s="37" t="s">
        <v>18</v>
      </c>
      <c r="G2438" s="37" t="s">
        <v>26</v>
      </c>
      <c r="H2438" s="38">
        <v>101.50165752589</v>
      </c>
      <c r="I2438" s="37">
        <f>HOUR(DAta!$H2438)*60+MINUTE(DAta!$H2438)</f>
        <v>722</v>
      </c>
      <c r="J2438" s="37" t="s">
        <v>26</v>
      </c>
      <c r="K2438" s="37">
        <v>7</v>
      </c>
      <c r="L2438" s="36">
        <v>44441</v>
      </c>
      <c r="M2438" s="37">
        <v>5</v>
      </c>
    </row>
    <row r="2439" spans="1:13">
      <c r="A2439" s="40" t="s">
        <v>2464</v>
      </c>
      <c r="B2439" s="39">
        <v>44442</v>
      </c>
      <c r="C2439" s="40" t="s">
        <v>35</v>
      </c>
      <c r="D2439" s="40" t="s">
        <v>24</v>
      </c>
      <c r="E2439" s="40" t="s">
        <v>18</v>
      </c>
      <c r="F2439" s="40" t="s">
        <v>18</v>
      </c>
      <c r="G2439" s="40" t="s">
        <v>26</v>
      </c>
      <c r="H2439" s="41">
        <v>101.54332419255699</v>
      </c>
      <c r="I2439" s="37">
        <f>HOUR(DAta!$H2439)*60+MINUTE(DAta!$H2439)</f>
        <v>782</v>
      </c>
      <c r="J2439" s="40" t="s">
        <v>26</v>
      </c>
      <c r="K2439" s="40">
        <v>7</v>
      </c>
      <c r="L2439" s="39">
        <v>44442</v>
      </c>
      <c r="M2439" s="40">
        <v>5</v>
      </c>
    </row>
    <row r="2440" spans="1:13">
      <c r="A2440" s="37" t="s">
        <v>2465</v>
      </c>
      <c r="B2440" s="36">
        <v>44443</v>
      </c>
      <c r="C2440" s="37" t="s">
        <v>39</v>
      </c>
      <c r="D2440" s="37" t="s">
        <v>17</v>
      </c>
      <c r="E2440" s="37" t="s">
        <v>14</v>
      </c>
      <c r="F2440" s="37" t="s">
        <v>14</v>
      </c>
      <c r="G2440" s="37">
        <v>101</v>
      </c>
      <c r="H2440" s="38">
        <v>101.584990859223</v>
      </c>
      <c r="I2440" s="37">
        <f>HOUR(DAta!$H2440)*60+MINUTE(DAta!$H2440)</f>
        <v>842</v>
      </c>
      <c r="J2440" s="37">
        <v>3</v>
      </c>
      <c r="K2440" s="37">
        <v>7</v>
      </c>
      <c r="L2440" s="36">
        <v>44443</v>
      </c>
      <c r="M2440" s="37">
        <v>5</v>
      </c>
    </row>
    <row r="2441" spans="1:13">
      <c r="A2441" s="40" t="s">
        <v>2466</v>
      </c>
      <c r="B2441" s="39">
        <v>44444</v>
      </c>
      <c r="C2441" s="40" t="s">
        <v>12</v>
      </c>
      <c r="D2441" s="40" t="s">
        <v>17</v>
      </c>
      <c r="E2441" s="40" t="s">
        <v>14</v>
      </c>
      <c r="F2441" s="40" t="s">
        <v>14</v>
      </c>
      <c r="G2441" s="40">
        <v>61</v>
      </c>
      <c r="H2441" s="41">
        <v>101.62665752589</v>
      </c>
      <c r="I2441" s="37">
        <f>HOUR(DAta!$H2441)*60+MINUTE(DAta!$H2441)</f>
        <v>902</v>
      </c>
      <c r="J2441" s="40">
        <v>1</v>
      </c>
      <c r="K2441" s="40">
        <v>7</v>
      </c>
      <c r="L2441" s="39">
        <v>44444</v>
      </c>
      <c r="M2441" s="40">
        <v>5</v>
      </c>
    </row>
    <row r="2442" spans="1:13">
      <c r="A2442" s="37" t="s">
        <v>2467</v>
      </c>
      <c r="B2442" s="36">
        <v>44445</v>
      </c>
      <c r="C2442" s="37" t="s">
        <v>16</v>
      </c>
      <c r="D2442" s="37" t="s">
        <v>33</v>
      </c>
      <c r="E2442" s="37" t="s">
        <v>14</v>
      </c>
      <c r="F2442" s="37" t="s">
        <v>14</v>
      </c>
      <c r="G2442" s="37">
        <v>35</v>
      </c>
      <c r="H2442" s="38">
        <v>101.66832419255699</v>
      </c>
      <c r="I2442" s="37">
        <f>HOUR(DAta!$H2442)*60+MINUTE(DAta!$H2442)</f>
        <v>962</v>
      </c>
      <c r="J2442" s="37">
        <v>4</v>
      </c>
      <c r="K2442" s="37">
        <v>7</v>
      </c>
      <c r="L2442" s="36">
        <v>44445</v>
      </c>
      <c r="M2442" s="37">
        <v>5</v>
      </c>
    </row>
    <row r="2443" spans="1:13">
      <c r="A2443" s="40" t="s">
        <v>2468</v>
      </c>
      <c r="B2443" s="39">
        <v>44446</v>
      </c>
      <c r="C2443" s="40" t="s">
        <v>35</v>
      </c>
      <c r="D2443" s="40" t="s">
        <v>13</v>
      </c>
      <c r="E2443" s="40" t="s">
        <v>14</v>
      </c>
      <c r="F2443" s="40" t="s">
        <v>18</v>
      </c>
      <c r="G2443" s="40">
        <v>55</v>
      </c>
      <c r="H2443" s="41">
        <v>101.709990859223</v>
      </c>
      <c r="I2443" s="37">
        <f>HOUR(DAta!$H2443)*60+MINUTE(DAta!$H2443)</f>
        <v>1022</v>
      </c>
      <c r="J2443" s="40">
        <v>1</v>
      </c>
      <c r="K2443" s="40">
        <v>7</v>
      </c>
      <c r="L2443" s="39">
        <v>44446</v>
      </c>
      <c r="M2443" s="40">
        <v>5</v>
      </c>
    </row>
    <row r="2444" spans="1:13">
      <c r="A2444" s="37" t="s">
        <v>2469</v>
      </c>
      <c r="B2444" s="36">
        <v>44447</v>
      </c>
      <c r="C2444" s="37" t="s">
        <v>39</v>
      </c>
      <c r="D2444" s="37" t="s">
        <v>30</v>
      </c>
      <c r="E2444" s="37" t="s">
        <v>18</v>
      </c>
      <c r="F2444" s="37" t="s">
        <v>18</v>
      </c>
      <c r="G2444" s="37" t="s">
        <v>26</v>
      </c>
      <c r="H2444" s="38">
        <v>101.75165752589</v>
      </c>
      <c r="I2444" s="37">
        <f>HOUR(DAta!$H2444)*60+MINUTE(DAta!$H2444)</f>
        <v>1082</v>
      </c>
      <c r="J2444" s="37" t="s">
        <v>26</v>
      </c>
      <c r="K2444" s="37">
        <v>7</v>
      </c>
      <c r="L2444" s="36">
        <v>44447</v>
      </c>
      <c r="M2444" s="37">
        <v>5</v>
      </c>
    </row>
    <row r="2445" spans="1:13">
      <c r="A2445" s="40" t="s">
        <v>2470</v>
      </c>
      <c r="B2445" s="39">
        <v>44448</v>
      </c>
      <c r="C2445" s="40" t="s">
        <v>32</v>
      </c>
      <c r="D2445" s="40" t="s">
        <v>17</v>
      </c>
      <c r="E2445" s="40" t="s">
        <v>18</v>
      </c>
      <c r="F2445" s="40" t="s">
        <v>18</v>
      </c>
      <c r="G2445" s="40" t="s">
        <v>26</v>
      </c>
      <c r="H2445" s="41">
        <v>101.79332419255699</v>
      </c>
      <c r="I2445" s="37">
        <f>HOUR(DAta!$H2445)*60+MINUTE(DAta!$H2445)</f>
        <v>1142</v>
      </c>
      <c r="J2445" s="40" t="s">
        <v>26</v>
      </c>
      <c r="K2445" s="40">
        <v>7</v>
      </c>
      <c r="L2445" s="39">
        <v>44448</v>
      </c>
      <c r="M2445" s="40">
        <v>5</v>
      </c>
    </row>
    <row r="2446" spans="1:13">
      <c r="A2446" s="37" t="s">
        <v>2471</v>
      </c>
      <c r="B2446" s="36">
        <v>44449</v>
      </c>
      <c r="C2446" s="37" t="s">
        <v>16</v>
      </c>
      <c r="D2446" s="37" t="s">
        <v>30</v>
      </c>
      <c r="E2446" s="37" t="s">
        <v>14</v>
      </c>
      <c r="F2446" s="37" t="s">
        <v>14</v>
      </c>
      <c r="G2446" s="37">
        <v>107</v>
      </c>
      <c r="H2446" s="38">
        <v>101.834990859223</v>
      </c>
      <c r="I2446" s="37">
        <f>HOUR(DAta!$H2446)*60+MINUTE(DAta!$H2446)</f>
        <v>1202</v>
      </c>
      <c r="J2446" s="37">
        <v>5</v>
      </c>
      <c r="K2446" s="37">
        <v>7</v>
      </c>
      <c r="L2446" s="36">
        <v>44449</v>
      </c>
      <c r="M2446" s="37">
        <v>5</v>
      </c>
    </row>
    <row r="2447" spans="1:13">
      <c r="A2447" s="40" t="s">
        <v>2472</v>
      </c>
      <c r="B2447" s="39">
        <v>44450</v>
      </c>
      <c r="C2447" s="40" t="s">
        <v>16</v>
      </c>
      <c r="D2447" s="40" t="s">
        <v>33</v>
      </c>
      <c r="E2447" s="40" t="s">
        <v>14</v>
      </c>
      <c r="F2447" s="40" t="s">
        <v>14</v>
      </c>
      <c r="G2447" s="40">
        <v>21</v>
      </c>
      <c r="H2447" s="41">
        <v>101.87665752589</v>
      </c>
      <c r="I2447" s="37">
        <f>HOUR(DAta!$H2447)*60+MINUTE(DAta!$H2447)</f>
        <v>1262</v>
      </c>
      <c r="J2447" s="40">
        <v>5</v>
      </c>
      <c r="K2447" s="40">
        <v>7</v>
      </c>
      <c r="L2447" s="39">
        <v>44450</v>
      </c>
      <c r="M2447" s="40">
        <v>5</v>
      </c>
    </row>
    <row r="2448" spans="1:13">
      <c r="A2448" s="37" t="s">
        <v>2473</v>
      </c>
      <c r="B2448" s="36">
        <v>44451</v>
      </c>
      <c r="C2448" s="37" t="s">
        <v>35</v>
      </c>
      <c r="D2448" s="37" t="s">
        <v>13</v>
      </c>
      <c r="E2448" s="37" t="s">
        <v>14</v>
      </c>
      <c r="F2448" s="37" t="s">
        <v>14</v>
      </c>
      <c r="G2448" s="37">
        <v>79</v>
      </c>
      <c r="H2448" s="38">
        <v>101.91832419255699</v>
      </c>
      <c r="I2448" s="37">
        <f>HOUR(DAta!$H2448)*60+MINUTE(DAta!$H2448)</f>
        <v>1322</v>
      </c>
      <c r="J2448" s="37">
        <v>4</v>
      </c>
      <c r="K2448" s="37">
        <v>7</v>
      </c>
      <c r="L2448" s="36">
        <v>44451</v>
      </c>
      <c r="M2448" s="37">
        <v>5</v>
      </c>
    </row>
    <row r="2449" spans="1:13">
      <c r="A2449" s="40" t="s">
        <v>2474</v>
      </c>
      <c r="B2449" s="39">
        <v>44452</v>
      </c>
      <c r="C2449" s="40" t="s">
        <v>12</v>
      </c>
      <c r="D2449" s="40" t="s">
        <v>24</v>
      </c>
      <c r="E2449" s="40" t="s">
        <v>14</v>
      </c>
      <c r="F2449" s="40" t="s">
        <v>14</v>
      </c>
      <c r="G2449" s="40">
        <v>67</v>
      </c>
      <c r="H2449" s="41">
        <v>101.959990859223</v>
      </c>
      <c r="I2449" s="37">
        <f>HOUR(DAta!$H2449)*60+MINUTE(DAta!$H2449)</f>
        <v>1382</v>
      </c>
      <c r="J2449" s="40">
        <v>3</v>
      </c>
      <c r="K2449" s="40">
        <v>7</v>
      </c>
      <c r="L2449" s="39">
        <v>44452</v>
      </c>
      <c r="M2449" s="40">
        <v>5</v>
      </c>
    </row>
    <row r="2450" spans="1:13">
      <c r="A2450" s="37" t="s">
        <v>2475</v>
      </c>
      <c r="B2450" s="36">
        <v>44453</v>
      </c>
      <c r="C2450" s="37" t="s">
        <v>16</v>
      </c>
      <c r="D2450" s="37" t="s">
        <v>17</v>
      </c>
      <c r="E2450" s="37" t="s">
        <v>14</v>
      </c>
      <c r="F2450" s="37" t="s">
        <v>14</v>
      </c>
      <c r="G2450" s="37">
        <v>32</v>
      </c>
      <c r="H2450" s="38">
        <v>102.00165752589</v>
      </c>
      <c r="I2450" s="37">
        <f>HOUR(DAta!$H2450)*60+MINUTE(DAta!$H2450)</f>
        <v>2</v>
      </c>
      <c r="J2450" s="37">
        <v>3</v>
      </c>
      <c r="K2450" s="37">
        <v>7</v>
      </c>
      <c r="L2450" s="36">
        <v>44453</v>
      </c>
      <c r="M2450" s="37">
        <v>5</v>
      </c>
    </row>
    <row r="2451" spans="1:13">
      <c r="A2451" s="40" t="s">
        <v>2476</v>
      </c>
      <c r="B2451" s="39">
        <v>44454</v>
      </c>
      <c r="C2451" s="40" t="s">
        <v>16</v>
      </c>
      <c r="D2451" s="40" t="s">
        <v>13</v>
      </c>
      <c r="E2451" s="40" t="s">
        <v>18</v>
      </c>
      <c r="F2451" s="40" t="s">
        <v>18</v>
      </c>
      <c r="G2451" s="40" t="s">
        <v>26</v>
      </c>
      <c r="H2451" s="41">
        <v>102.04332419255699</v>
      </c>
      <c r="I2451" s="37">
        <f>HOUR(DAta!$H2451)*60+MINUTE(DAta!$H2451)</f>
        <v>62</v>
      </c>
      <c r="J2451" s="40" t="s">
        <v>26</v>
      </c>
      <c r="K2451" s="40">
        <v>7</v>
      </c>
      <c r="L2451" s="39">
        <v>44454</v>
      </c>
      <c r="M2451" s="40">
        <v>5</v>
      </c>
    </row>
    <row r="2452" spans="1:13">
      <c r="A2452" s="37" t="s">
        <v>2477</v>
      </c>
      <c r="B2452" s="36">
        <v>44455</v>
      </c>
      <c r="C2452" s="37" t="s">
        <v>39</v>
      </c>
      <c r="D2452" s="37" t="s">
        <v>13</v>
      </c>
      <c r="E2452" s="37" t="s">
        <v>14</v>
      </c>
      <c r="F2452" s="37" t="s">
        <v>14</v>
      </c>
      <c r="G2452" s="37">
        <v>79</v>
      </c>
      <c r="H2452" s="38">
        <v>102.084990859223</v>
      </c>
      <c r="I2452" s="37">
        <f>HOUR(DAta!$H2452)*60+MINUTE(DAta!$H2452)</f>
        <v>122</v>
      </c>
      <c r="J2452" s="37">
        <v>4</v>
      </c>
      <c r="K2452" s="37">
        <v>7</v>
      </c>
      <c r="L2452" s="36">
        <v>44455</v>
      </c>
      <c r="M2452" s="37">
        <v>5</v>
      </c>
    </row>
    <row r="2453" spans="1:13">
      <c r="A2453" s="40" t="s">
        <v>2478</v>
      </c>
      <c r="B2453" s="39">
        <v>44456</v>
      </c>
      <c r="C2453" s="40" t="s">
        <v>32</v>
      </c>
      <c r="D2453" s="40" t="s">
        <v>30</v>
      </c>
      <c r="E2453" s="40" t="s">
        <v>14</v>
      </c>
      <c r="F2453" s="40" t="s">
        <v>14</v>
      </c>
      <c r="G2453" s="40">
        <v>117</v>
      </c>
      <c r="H2453" s="41">
        <v>102.12665752589</v>
      </c>
      <c r="I2453" s="37">
        <f>HOUR(DAta!$H2453)*60+MINUTE(DAta!$H2453)</f>
        <v>182</v>
      </c>
      <c r="J2453" s="40">
        <v>3</v>
      </c>
      <c r="K2453" s="40">
        <v>7</v>
      </c>
      <c r="L2453" s="39">
        <v>44456</v>
      </c>
      <c r="M2453" s="40">
        <v>5</v>
      </c>
    </row>
    <row r="2454" spans="1:13">
      <c r="A2454" s="37" t="s">
        <v>2479</v>
      </c>
      <c r="B2454" s="36">
        <v>44457</v>
      </c>
      <c r="C2454" s="37" t="s">
        <v>48</v>
      </c>
      <c r="D2454" s="37" t="s">
        <v>17</v>
      </c>
      <c r="E2454" s="37" t="s">
        <v>14</v>
      </c>
      <c r="F2454" s="37" t="s">
        <v>14</v>
      </c>
      <c r="G2454" s="37">
        <v>110</v>
      </c>
      <c r="H2454" s="38">
        <v>102.16832419255699</v>
      </c>
      <c r="I2454" s="37">
        <f>HOUR(DAta!$H2454)*60+MINUTE(DAta!$H2454)</f>
        <v>242</v>
      </c>
      <c r="J2454" s="37">
        <v>4</v>
      </c>
      <c r="K2454" s="37">
        <v>7</v>
      </c>
      <c r="L2454" s="36">
        <v>44457</v>
      </c>
      <c r="M2454" s="37">
        <v>5</v>
      </c>
    </row>
    <row r="2455" spans="1:13">
      <c r="A2455" s="40" t="s">
        <v>2480</v>
      </c>
      <c r="B2455" s="39">
        <v>44458</v>
      </c>
      <c r="C2455" s="40" t="s">
        <v>48</v>
      </c>
      <c r="D2455" s="40" t="s">
        <v>30</v>
      </c>
      <c r="E2455" s="40" t="s">
        <v>14</v>
      </c>
      <c r="F2455" s="40" t="s">
        <v>14</v>
      </c>
      <c r="G2455" s="40">
        <v>31</v>
      </c>
      <c r="H2455" s="41">
        <v>102.209990859223</v>
      </c>
      <c r="I2455" s="37">
        <f>HOUR(DAta!$H2455)*60+MINUTE(DAta!$H2455)</f>
        <v>302</v>
      </c>
      <c r="J2455" s="40">
        <v>4</v>
      </c>
      <c r="K2455" s="40">
        <v>7</v>
      </c>
      <c r="L2455" s="39">
        <v>44458</v>
      </c>
      <c r="M2455" s="40">
        <v>5</v>
      </c>
    </row>
    <row r="2456" spans="1:13">
      <c r="A2456" s="37" t="s">
        <v>2481</v>
      </c>
      <c r="B2456" s="36">
        <v>44459</v>
      </c>
      <c r="C2456" s="37" t="s">
        <v>48</v>
      </c>
      <c r="D2456" s="37" t="s">
        <v>13</v>
      </c>
      <c r="E2456" s="37" t="s">
        <v>18</v>
      </c>
      <c r="F2456" s="37" t="s">
        <v>18</v>
      </c>
      <c r="G2456" s="37" t="s">
        <v>26</v>
      </c>
      <c r="H2456" s="38">
        <v>102.25165752589</v>
      </c>
      <c r="I2456" s="37">
        <f>HOUR(DAta!$H2456)*60+MINUTE(DAta!$H2456)</f>
        <v>362</v>
      </c>
      <c r="J2456" s="37" t="s">
        <v>26</v>
      </c>
      <c r="K2456" s="37">
        <v>7</v>
      </c>
      <c r="L2456" s="36">
        <v>44459</v>
      </c>
      <c r="M2456" s="37">
        <v>5</v>
      </c>
    </row>
    <row r="2457" spans="1:13">
      <c r="A2457" s="40" t="s">
        <v>2482</v>
      </c>
      <c r="B2457" s="39">
        <v>44460</v>
      </c>
      <c r="C2457" s="40" t="s">
        <v>22</v>
      </c>
      <c r="D2457" s="40" t="s">
        <v>33</v>
      </c>
      <c r="E2457" s="40" t="s">
        <v>14</v>
      </c>
      <c r="F2457" s="40" t="s">
        <v>14</v>
      </c>
      <c r="G2457" s="40">
        <v>87</v>
      </c>
      <c r="H2457" s="41">
        <v>102.29332419255699</v>
      </c>
      <c r="I2457" s="37">
        <f>HOUR(DAta!$H2457)*60+MINUTE(DAta!$H2457)</f>
        <v>422</v>
      </c>
      <c r="J2457" s="40">
        <v>4</v>
      </c>
      <c r="K2457" s="40">
        <v>7</v>
      </c>
      <c r="L2457" s="39">
        <v>44460</v>
      </c>
      <c r="M2457" s="40">
        <v>5</v>
      </c>
    </row>
    <row r="2458" spans="1:13">
      <c r="A2458" s="37" t="s">
        <v>2483</v>
      </c>
      <c r="B2458" s="36">
        <v>44461</v>
      </c>
      <c r="C2458" s="37" t="s">
        <v>16</v>
      </c>
      <c r="D2458" s="37" t="s">
        <v>17</v>
      </c>
      <c r="E2458" s="37" t="s">
        <v>14</v>
      </c>
      <c r="F2458" s="37" t="s">
        <v>14</v>
      </c>
      <c r="G2458" s="37">
        <v>99</v>
      </c>
      <c r="H2458" s="38">
        <v>102.334990859223</v>
      </c>
      <c r="I2458" s="37">
        <f>HOUR(DAta!$H2458)*60+MINUTE(DAta!$H2458)</f>
        <v>482</v>
      </c>
      <c r="J2458" s="37">
        <v>5</v>
      </c>
      <c r="K2458" s="37">
        <v>7</v>
      </c>
      <c r="L2458" s="36">
        <v>44461</v>
      </c>
      <c r="M2458" s="37">
        <v>5</v>
      </c>
    </row>
    <row r="2459" spans="1:13">
      <c r="A2459" s="40" t="s">
        <v>2484</v>
      </c>
      <c r="B2459" s="39">
        <v>44462</v>
      </c>
      <c r="C2459" s="40" t="s">
        <v>39</v>
      </c>
      <c r="D2459" s="40" t="s">
        <v>33</v>
      </c>
      <c r="E2459" s="40" t="s">
        <v>14</v>
      </c>
      <c r="F2459" s="40" t="s">
        <v>14</v>
      </c>
      <c r="G2459" s="40">
        <v>83</v>
      </c>
      <c r="H2459" s="41">
        <v>102.37665752589</v>
      </c>
      <c r="I2459" s="37">
        <f>HOUR(DAta!$H2459)*60+MINUTE(DAta!$H2459)</f>
        <v>542</v>
      </c>
      <c r="J2459" s="40">
        <v>4</v>
      </c>
      <c r="K2459" s="40">
        <v>7</v>
      </c>
      <c r="L2459" s="39">
        <v>44462</v>
      </c>
      <c r="M2459" s="40">
        <v>5</v>
      </c>
    </row>
    <row r="2460" spans="1:13">
      <c r="A2460" s="37" t="s">
        <v>2485</v>
      </c>
      <c r="B2460" s="36">
        <v>44463</v>
      </c>
      <c r="C2460" s="37" t="s">
        <v>12</v>
      </c>
      <c r="D2460" s="37" t="s">
        <v>30</v>
      </c>
      <c r="E2460" s="37" t="s">
        <v>14</v>
      </c>
      <c r="F2460" s="37" t="s">
        <v>14</v>
      </c>
      <c r="G2460" s="37">
        <v>36</v>
      </c>
      <c r="H2460" s="38">
        <v>102.41832419255699</v>
      </c>
      <c r="I2460" s="37">
        <f>HOUR(DAta!$H2460)*60+MINUTE(DAta!$H2460)</f>
        <v>602</v>
      </c>
      <c r="J2460" s="37">
        <v>3</v>
      </c>
      <c r="K2460" s="37">
        <v>7</v>
      </c>
      <c r="L2460" s="36">
        <v>44463</v>
      </c>
      <c r="M2460" s="37">
        <v>5</v>
      </c>
    </row>
    <row r="2461" spans="1:13">
      <c r="A2461" s="40" t="s">
        <v>2486</v>
      </c>
      <c r="B2461" s="39">
        <v>44464</v>
      </c>
      <c r="C2461" s="40" t="s">
        <v>48</v>
      </c>
      <c r="D2461" s="40" t="s">
        <v>30</v>
      </c>
      <c r="E2461" s="40" t="s">
        <v>14</v>
      </c>
      <c r="F2461" s="40" t="s">
        <v>14</v>
      </c>
      <c r="G2461" s="40">
        <v>67</v>
      </c>
      <c r="H2461" s="41">
        <v>102.459990859223</v>
      </c>
      <c r="I2461" s="37">
        <f>HOUR(DAta!$H2461)*60+MINUTE(DAta!$H2461)</f>
        <v>662</v>
      </c>
      <c r="J2461" s="40">
        <v>3</v>
      </c>
      <c r="K2461" s="40">
        <v>7</v>
      </c>
      <c r="L2461" s="39">
        <v>44464</v>
      </c>
      <c r="M2461" s="40">
        <v>5</v>
      </c>
    </row>
    <row r="2462" spans="1:13">
      <c r="A2462" s="37" t="s">
        <v>2487</v>
      </c>
      <c r="B2462" s="36">
        <v>44465</v>
      </c>
      <c r="C2462" s="37" t="s">
        <v>20</v>
      </c>
      <c r="D2462" s="37" t="s">
        <v>17</v>
      </c>
      <c r="E2462" s="37" t="s">
        <v>14</v>
      </c>
      <c r="F2462" s="37" t="s">
        <v>14</v>
      </c>
      <c r="G2462" s="37">
        <v>91</v>
      </c>
      <c r="H2462" s="38">
        <v>102.50165752589</v>
      </c>
      <c r="I2462" s="37">
        <f>HOUR(DAta!$H2462)*60+MINUTE(DAta!$H2462)</f>
        <v>722</v>
      </c>
      <c r="J2462" s="37">
        <v>4</v>
      </c>
      <c r="K2462" s="37">
        <v>7</v>
      </c>
      <c r="L2462" s="36">
        <v>44465</v>
      </c>
      <c r="M2462" s="37">
        <v>5</v>
      </c>
    </row>
    <row r="2463" spans="1:13">
      <c r="A2463" s="40" t="s">
        <v>2488</v>
      </c>
      <c r="B2463" s="39">
        <v>44466</v>
      </c>
      <c r="C2463" s="40" t="s">
        <v>48</v>
      </c>
      <c r="D2463" s="40" t="s">
        <v>17</v>
      </c>
      <c r="E2463" s="40" t="s">
        <v>18</v>
      </c>
      <c r="F2463" s="40" t="s">
        <v>18</v>
      </c>
      <c r="G2463" s="40" t="s">
        <v>26</v>
      </c>
      <c r="H2463" s="41">
        <v>102.54332419255699</v>
      </c>
      <c r="I2463" s="37">
        <f>HOUR(DAta!$H2463)*60+MINUTE(DAta!$H2463)</f>
        <v>782</v>
      </c>
      <c r="J2463" s="40" t="s">
        <v>26</v>
      </c>
      <c r="K2463" s="40">
        <v>7</v>
      </c>
      <c r="L2463" s="39">
        <v>44466</v>
      </c>
      <c r="M2463" s="40">
        <v>5</v>
      </c>
    </row>
    <row r="2464" spans="1:13">
      <c r="A2464" s="37" t="s">
        <v>2489</v>
      </c>
      <c r="B2464" s="36">
        <v>44467</v>
      </c>
      <c r="C2464" s="37" t="s">
        <v>22</v>
      </c>
      <c r="D2464" s="37" t="s">
        <v>33</v>
      </c>
      <c r="E2464" s="37" t="s">
        <v>14</v>
      </c>
      <c r="F2464" s="37" t="s">
        <v>14</v>
      </c>
      <c r="G2464" s="37">
        <v>29</v>
      </c>
      <c r="H2464" s="38">
        <v>102.584990859223</v>
      </c>
      <c r="I2464" s="37">
        <f>HOUR(DAta!$H2464)*60+MINUTE(DAta!$H2464)</f>
        <v>842</v>
      </c>
      <c r="J2464" s="37">
        <v>3</v>
      </c>
      <c r="K2464" s="37">
        <v>7</v>
      </c>
      <c r="L2464" s="36">
        <v>44467</v>
      </c>
      <c r="M2464" s="37">
        <v>5</v>
      </c>
    </row>
    <row r="2465" spans="1:13">
      <c r="A2465" s="40" t="s">
        <v>2490</v>
      </c>
      <c r="B2465" s="39">
        <v>44468</v>
      </c>
      <c r="C2465" s="40" t="s">
        <v>12</v>
      </c>
      <c r="D2465" s="40" t="s">
        <v>30</v>
      </c>
      <c r="E2465" s="40" t="s">
        <v>14</v>
      </c>
      <c r="F2465" s="40" t="s">
        <v>14</v>
      </c>
      <c r="G2465" s="40">
        <v>86</v>
      </c>
      <c r="H2465" s="41">
        <v>102.62665752589</v>
      </c>
      <c r="I2465" s="37">
        <f>HOUR(DAta!$H2465)*60+MINUTE(DAta!$H2465)</f>
        <v>902</v>
      </c>
      <c r="J2465" s="40">
        <v>1</v>
      </c>
      <c r="K2465" s="40">
        <v>7</v>
      </c>
      <c r="L2465" s="39">
        <v>44468</v>
      </c>
      <c r="M2465" s="40">
        <v>5</v>
      </c>
    </row>
    <row r="2466" spans="1:13">
      <c r="A2466" s="37" t="s">
        <v>2491</v>
      </c>
      <c r="B2466" s="36">
        <v>44469</v>
      </c>
      <c r="C2466" s="37" t="s">
        <v>32</v>
      </c>
      <c r="D2466" s="37" t="s">
        <v>24</v>
      </c>
      <c r="E2466" s="37" t="s">
        <v>14</v>
      </c>
      <c r="F2466" s="37" t="s">
        <v>14</v>
      </c>
      <c r="G2466" s="37">
        <v>58</v>
      </c>
      <c r="H2466" s="38">
        <v>102.66832419255699</v>
      </c>
      <c r="I2466" s="37">
        <f>HOUR(DAta!$H2466)*60+MINUTE(DAta!$H2466)</f>
        <v>962</v>
      </c>
      <c r="J2466" s="37">
        <v>5</v>
      </c>
      <c r="K2466" s="37">
        <v>7</v>
      </c>
      <c r="L2466" s="36">
        <v>44469</v>
      </c>
      <c r="M2466" s="37">
        <v>5</v>
      </c>
    </row>
    <row r="2467" spans="1:13">
      <c r="A2467" s="40" t="s">
        <v>2492</v>
      </c>
      <c r="B2467" s="39">
        <v>44470</v>
      </c>
      <c r="C2467" s="40" t="s">
        <v>22</v>
      </c>
      <c r="D2467" s="40" t="s">
        <v>24</v>
      </c>
      <c r="E2467" s="40" t="s">
        <v>14</v>
      </c>
      <c r="F2467" s="40" t="s">
        <v>14</v>
      </c>
      <c r="G2467" s="40">
        <v>57</v>
      </c>
      <c r="H2467" s="41">
        <v>102.709990859223</v>
      </c>
      <c r="I2467" s="37">
        <f>HOUR(DAta!$H2467)*60+MINUTE(DAta!$H2467)</f>
        <v>1022</v>
      </c>
      <c r="J2467" s="40">
        <v>1</v>
      </c>
      <c r="K2467" s="40">
        <v>7</v>
      </c>
      <c r="L2467" s="39">
        <v>44470</v>
      </c>
      <c r="M2467" s="40">
        <v>5</v>
      </c>
    </row>
    <row r="2468" spans="1:13">
      <c r="A2468" s="37" t="s">
        <v>2493</v>
      </c>
      <c r="B2468" s="36">
        <v>44471</v>
      </c>
      <c r="C2468" s="37" t="s">
        <v>32</v>
      </c>
      <c r="D2468" s="37" t="s">
        <v>33</v>
      </c>
      <c r="E2468" s="37" t="s">
        <v>14</v>
      </c>
      <c r="F2468" s="37" t="s">
        <v>14</v>
      </c>
      <c r="G2468" s="37">
        <v>70</v>
      </c>
      <c r="H2468" s="38">
        <v>102.75165752589</v>
      </c>
      <c r="I2468" s="37">
        <f>HOUR(DAta!$H2468)*60+MINUTE(DAta!$H2468)</f>
        <v>1082</v>
      </c>
      <c r="J2468" s="37">
        <v>3</v>
      </c>
      <c r="K2468" s="37">
        <v>7</v>
      </c>
      <c r="L2468" s="36">
        <v>44471</v>
      </c>
      <c r="M2468" s="37">
        <v>5</v>
      </c>
    </row>
    <row r="2469" spans="1:13">
      <c r="A2469" s="40" t="s">
        <v>2494</v>
      </c>
      <c r="B2469" s="39">
        <v>44472</v>
      </c>
      <c r="C2469" s="40" t="s">
        <v>32</v>
      </c>
      <c r="D2469" s="40" t="s">
        <v>30</v>
      </c>
      <c r="E2469" s="40" t="s">
        <v>18</v>
      </c>
      <c r="F2469" s="40" t="s">
        <v>18</v>
      </c>
      <c r="G2469" s="40" t="s">
        <v>26</v>
      </c>
      <c r="H2469" s="41">
        <v>102.79332419255699</v>
      </c>
      <c r="I2469" s="37">
        <f>HOUR(DAta!$H2469)*60+MINUTE(DAta!$H2469)</f>
        <v>1142</v>
      </c>
      <c r="J2469" s="40" t="s">
        <v>26</v>
      </c>
      <c r="K2469" s="40">
        <v>7</v>
      </c>
      <c r="L2469" s="39">
        <v>44472</v>
      </c>
      <c r="M2469" s="40">
        <v>5</v>
      </c>
    </row>
    <row r="2470" spans="1:13">
      <c r="A2470" s="37" t="s">
        <v>2495</v>
      </c>
      <c r="B2470" s="36">
        <v>44473</v>
      </c>
      <c r="C2470" s="37" t="s">
        <v>35</v>
      </c>
      <c r="D2470" s="37" t="s">
        <v>13</v>
      </c>
      <c r="E2470" s="37" t="s">
        <v>14</v>
      </c>
      <c r="F2470" s="37" t="s">
        <v>14</v>
      </c>
      <c r="G2470" s="37">
        <v>77</v>
      </c>
      <c r="H2470" s="38">
        <v>102.834990859223</v>
      </c>
      <c r="I2470" s="37">
        <f>HOUR(DAta!$H2470)*60+MINUTE(DAta!$H2470)</f>
        <v>1202</v>
      </c>
      <c r="J2470" s="37">
        <v>4</v>
      </c>
      <c r="K2470" s="37">
        <v>7</v>
      </c>
      <c r="L2470" s="36">
        <v>44473</v>
      </c>
      <c r="M2470" s="37">
        <v>5</v>
      </c>
    </row>
    <row r="2471" spans="1:13">
      <c r="A2471" s="40" t="s">
        <v>2496</v>
      </c>
      <c r="B2471" s="39">
        <v>44474</v>
      </c>
      <c r="C2471" s="40" t="s">
        <v>48</v>
      </c>
      <c r="D2471" s="40" t="s">
        <v>13</v>
      </c>
      <c r="E2471" s="40" t="s">
        <v>14</v>
      </c>
      <c r="F2471" s="40" t="s">
        <v>14</v>
      </c>
      <c r="G2471" s="40">
        <v>31</v>
      </c>
      <c r="H2471" s="41">
        <v>102.87665752589</v>
      </c>
      <c r="I2471" s="37">
        <f>HOUR(DAta!$H2471)*60+MINUTE(DAta!$H2471)</f>
        <v>1262</v>
      </c>
      <c r="J2471" s="40">
        <v>5</v>
      </c>
      <c r="K2471" s="40">
        <v>7</v>
      </c>
      <c r="L2471" s="39">
        <v>44474</v>
      </c>
      <c r="M2471" s="40">
        <v>5</v>
      </c>
    </row>
    <row r="2472" spans="1:13">
      <c r="A2472" s="37" t="s">
        <v>2497</v>
      </c>
      <c r="B2472" s="36">
        <v>44475</v>
      </c>
      <c r="C2472" s="37" t="s">
        <v>12</v>
      </c>
      <c r="D2472" s="37" t="s">
        <v>17</v>
      </c>
      <c r="E2472" s="37" t="s">
        <v>14</v>
      </c>
      <c r="F2472" s="37" t="s">
        <v>14</v>
      </c>
      <c r="G2472" s="37">
        <v>43</v>
      </c>
      <c r="H2472" s="38">
        <v>102.91832419255699</v>
      </c>
      <c r="I2472" s="37">
        <f>HOUR(DAta!$H2472)*60+MINUTE(DAta!$H2472)</f>
        <v>1322</v>
      </c>
      <c r="J2472" s="37">
        <v>2</v>
      </c>
      <c r="K2472" s="37">
        <v>7</v>
      </c>
      <c r="L2472" s="36">
        <v>44475</v>
      </c>
      <c r="M2472" s="37">
        <v>5</v>
      </c>
    </row>
    <row r="2473" spans="1:13">
      <c r="A2473" s="40" t="s">
        <v>2498</v>
      </c>
      <c r="B2473" s="39">
        <v>44476</v>
      </c>
      <c r="C2473" s="40" t="s">
        <v>32</v>
      </c>
      <c r="D2473" s="40" t="s">
        <v>17</v>
      </c>
      <c r="E2473" s="40" t="s">
        <v>14</v>
      </c>
      <c r="F2473" s="40" t="s">
        <v>14</v>
      </c>
      <c r="G2473" s="40">
        <v>38</v>
      </c>
      <c r="H2473" s="41">
        <v>102.959990859223</v>
      </c>
      <c r="I2473" s="37">
        <f>HOUR(DAta!$H2473)*60+MINUTE(DAta!$H2473)</f>
        <v>1382</v>
      </c>
      <c r="J2473" s="40">
        <v>4</v>
      </c>
      <c r="K2473" s="40">
        <v>7</v>
      </c>
      <c r="L2473" s="39">
        <v>44476</v>
      </c>
      <c r="M2473" s="40">
        <v>5</v>
      </c>
    </row>
    <row r="2474" spans="1:13">
      <c r="A2474" s="37" t="s">
        <v>2499</v>
      </c>
      <c r="B2474" s="36">
        <v>44477</v>
      </c>
      <c r="C2474" s="37" t="s">
        <v>12</v>
      </c>
      <c r="D2474" s="37" t="s">
        <v>17</v>
      </c>
      <c r="E2474" s="37" t="s">
        <v>18</v>
      </c>
      <c r="F2474" s="37" t="s">
        <v>18</v>
      </c>
      <c r="G2474" s="37" t="s">
        <v>26</v>
      </c>
      <c r="H2474" s="38">
        <v>103.00165752589</v>
      </c>
      <c r="I2474" s="37">
        <f>HOUR(DAta!$H2474)*60+MINUTE(DAta!$H2474)</f>
        <v>2</v>
      </c>
      <c r="J2474" s="37" t="s">
        <v>26</v>
      </c>
      <c r="K2474" s="37">
        <v>7</v>
      </c>
      <c r="L2474" s="36">
        <v>44477</v>
      </c>
      <c r="M2474" s="37">
        <v>5</v>
      </c>
    </row>
    <row r="2475" spans="1:13">
      <c r="A2475" s="40" t="s">
        <v>2500</v>
      </c>
      <c r="B2475" s="39">
        <v>44478</v>
      </c>
      <c r="C2475" s="40" t="s">
        <v>12</v>
      </c>
      <c r="D2475" s="40" t="s">
        <v>13</v>
      </c>
      <c r="E2475" s="40" t="s">
        <v>14</v>
      </c>
      <c r="F2475" s="40" t="s">
        <v>18</v>
      </c>
      <c r="G2475" s="40">
        <v>83</v>
      </c>
      <c r="H2475" s="41">
        <v>103.04332419255699</v>
      </c>
      <c r="I2475" s="37">
        <f>HOUR(DAta!$H2475)*60+MINUTE(DAta!$H2475)</f>
        <v>62</v>
      </c>
      <c r="J2475" s="40">
        <v>5</v>
      </c>
      <c r="K2475" s="40">
        <v>7</v>
      </c>
      <c r="L2475" s="39">
        <v>44478</v>
      </c>
      <c r="M2475" s="40">
        <v>5</v>
      </c>
    </row>
    <row r="2476" spans="1:13">
      <c r="A2476" s="37" t="s">
        <v>2501</v>
      </c>
      <c r="B2476" s="36">
        <v>44479</v>
      </c>
      <c r="C2476" s="37" t="s">
        <v>32</v>
      </c>
      <c r="D2476" s="37" t="s">
        <v>30</v>
      </c>
      <c r="E2476" s="37" t="s">
        <v>14</v>
      </c>
      <c r="F2476" s="37" t="s">
        <v>14</v>
      </c>
      <c r="G2476" s="37">
        <v>122</v>
      </c>
      <c r="H2476" s="38">
        <v>103.084990859223</v>
      </c>
      <c r="I2476" s="37">
        <f>HOUR(DAta!$H2476)*60+MINUTE(DAta!$H2476)</f>
        <v>122</v>
      </c>
      <c r="J2476" s="37">
        <v>5</v>
      </c>
      <c r="K2476" s="37">
        <v>7</v>
      </c>
      <c r="L2476" s="36">
        <v>44479</v>
      </c>
      <c r="M2476" s="37">
        <v>5</v>
      </c>
    </row>
    <row r="2477" spans="1:13">
      <c r="A2477" s="40" t="s">
        <v>2502</v>
      </c>
      <c r="B2477" s="39">
        <v>44480</v>
      </c>
      <c r="C2477" s="40" t="s">
        <v>48</v>
      </c>
      <c r="D2477" s="40" t="s">
        <v>17</v>
      </c>
      <c r="E2477" s="40" t="s">
        <v>14</v>
      </c>
      <c r="F2477" s="40" t="s">
        <v>14</v>
      </c>
      <c r="G2477" s="40">
        <v>42</v>
      </c>
      <c r="H2477" s="41">
        <v>103.12665752589</v>
      </c>
      <c r="I2477" s="37">
        <f>HOUR(DAta!$H2477)*60+MINUTE(DAta!$H2477)</f>
        <v>182</v>
      </c>
      <c r="J2477" s="40">
        <v>5</v>
      </c>
      <c r="K2477" s="40">
        <v>7</v>
      </c>
      <c r="L2477" s="39">
        <v>44480</v>
      </c>
      <c r="M2477" s="40">
        <v>5</v>
      </c>
    </row>
    <row r="2478" spans="1:13">
      <c r="A2478" s="37" t="s">
        <v>2503</v>
      </c>
      <c r="B2478" s="36">
        <v>44481</v>
      </c>
      <c r="C2478" s="37" t="s">
        <v>16</v>
      </c>
      <c r="D2478" s="37" t="s">
        <v>33</v>
      </c>
      <c r="E2478" s="37" t="s">
        <v>14</v>
      </c>
      <c r="F2478" s="37" t="s">
        <v>14</v>
      </c>
      <c r="G2478" s="37">
        <v>61</v>
      </c>
      <c r="H2478" s="38">
        <v>103.16832419255699</v>
      </c>
      <c r="I2478" s="37">
        <f>HOUR(DAta!$H2478)*60+MINUTE(DAta!$H2478)</f>
        <v>242</v>
      </c>
      <c r="J2478" s="37">
        <v>4</v>
      </c>
      <c r="K2478" s="37">
        <v>7</v>
      </c>
      <c r="L2478" s="36">
        <v>44481</v>
      </c>
      <c r="M2478" s="37">
        <v>5</v>
      </c>
    </row>
    <row r="2479" spans="1:13">
      <c r="A2479" s="40" t="s">
        <v>2504</v>
      </c>
      <c r="B2479" s="39">
        <v>44482</v>
      </c>
      <c r="C2479" s="40" t="s">
        <v>32</v>
      </c>
      <c r="D2479" s="40" t="s">
        <v>33</v>
      </c>
      <c r="E2479" s="40" t="s">
        <v>14</v>
      </c>
      <c r="F2479" s="40" t="s">
        <v>18</v>
      </c>
      <c r="G2479" s="40">
        <v>103</v>
      </c>
      <c r="H2479" s="41">
        <v>103.209990859223</v>
      </c>
      <c r="I2479" s="37">
        <f>HOUR(DAta!$H2479)*60+MINUTE(DAta!$H2479)</f>
        <v>302</v>
      </c>
      <c r="J2479" s="40">
        <v>3</v>
      </c>
      <c r="K2479" s="40">
        <v>7</v>
      </c>
      <c r="L2479" s="39">
        <v>44482</v>
      </c>
      <c r="M2479" s="40">
        <v>5</v>
      </c>
    </row>
    <row r="2480" spans="1:13">
      <c r="A2480" s="37" t="s">
        <v>2505</v>
      </c>
      <c r="B2480" s="36">
        <v>44483</v>
      </c>
      <c r="C2480" s="37" t="s">
        <v>16</v>
      </c>
      <c r="D2480" s="37" t="s">
        <v>33</v>
      </c>
      <c r="E2480" s="37" t="s">
        <v>14</v>
      </c>
      <c r="F2480" s="37" t="s">
        <v>14</v>
      </c>
      <c r="G2480" s="37">
        <v>110</v>
      </c>
      <c r="H2480" s="38">
        <v>103.25165752589</v>
      </c>
      <c r="I2480" s="37">
        <f>HOUR(DAta!$H2480)*60+MINUTE(DAta!$H2480)</f>
        <v>362</v>
      </c>
      <c r="J2480" s="37">
        <v>4</v>
      </c>
      <c r="K2480" s="37">
        <v>7</v>
      </c>
      <c r="L2480" s="36">
        <v>44483</v>
      </c>
      <c r="M2480" s="37">
        <v>5</v>
      </c>
    </row>
    <row r="2481" spans="1:13">
      <c r="A2481" s="40" t="s">
        <v>2506</v>
      </c>
      <c r="B2481" s="39">
        <v>44484</v>
      </c>
      <c r="C2481" s="40" t="s">
        <v>12</v>
      </c>
      <c r="D2481" s="40" t="s">
        <v>33</v>
      </c>
      <c r="E2481" s="40" t="s">
        <v>18</v>
      </c>
      <c r="F2481" s="40" t="s">
        <v>18</v>
      </c>
      <c r="G2481" s="40" t="s">
        <v>26</v>
      </c>
      <c r="H2481" s="41">
        <v>103.29332419255699</v>
      </c>
      <c r="I2481" s="37">
        <f>HOUR(DAta!$H2481)*60+MINUTE(DAta!$H2481)</f>
        <v>422</v>
      </c>
      <c r="J2481" s="40" t="s">
        <v>26</v>
      </c>
      <c r="K2481" s="40">
        <v>7</v>
      </c>
      <c r="L2481" s="39">
        <v>44484</v>
      </c>
      <c r="M2481" s="40">
        <v>5</v>
      </c>
    </row>
    <row r="2482" spans="1:13">
      <c r="A2482" s="37" t="s">
        <v>2507</v>
      </c>
      <c r="B2482" s="36">
        <v>44485</v>
      </c>
      <c r="C2482" s="37" t="s">
        <v>39</v>
      </c>
      <c r="D2482" s="37" t="s">
        <v>24</v>
      </c>
      <c r="E2482" s="37" t="s">
        <v>18</v>
      </c>
      <c r="F2482" s="37" t="s">
        <v>18</v>
      </c>
      <c r="G2482" s="37" t="s">
        <v>26</v>
      </c>
      <c r="H2482" s="38">
        <v>103.334990859223</v>
      </c>
      <c r="I2482" s="37">
        <f>HOUR(DAta!$H2482)*60+MINUTE(DAta!$H2482)</f>
        <v>482</v>
      </c>
      <c r="J2482" s="37" t="s">
        <v>26</v>
      </c>
      <c r="K2482" s="37">
        <v>7</v>
      </c>
      <c r="L2482" s="36">
        <v>44485</v>
      </c>
      <c r="M2482" s="37">
        <v>6</v>
      </c>
    </row>
    <row r="2483" spans="1:13">
      <c r="A2483" s="40" t="s">
        <v>2508</v>
      </c>
      <c r="B2483" s="39">
        <v>44486</v>
      </c>
      <c r="C2483" s="40" t="s">
        <v>48</v>
      </c>
      <c r="D2483" s="40" t="s">
        <v>17</v>
      </c>
      <c r="E2483" s="40" t="s">
        <v>18</v>
      </c>
      <c r="F2483" s="40" t="s">
        <v>18</v>
      </c>
      <c r="G2483" s="40" t="s">
        <v>26</v>
      </c>
      <c r="H2483" s="41">
        <v>103.37665752589</v>
      </c>
      <c r="I2483" s="37">
        <f>HOUR(DAta!$H2483)*60+MINUTE(DAta!$H2483)</f>
        <v>542</v>
      </c>
      <c r="J2483" s="40" t="s">
        <v>26</v>
      </c>
      <c r="K2483" s="40">
        <v>7</v>
      </c>
      <c r="L2483" s="39">
        <v>44486</v>
      </c>
      <c r="M2483" s="40">
        <v>6</v>
      </c>
    </row>
    <row r="2484" spans="1:13">
      <c r="A2484" s="37" t="s">
        <v>2509</v>
      </c>
      <c r="B2484" s="36">
        <v>44487</v>
      </c>
      <c r="C2484" s="37" t="s">
        <v>39</v>
      </c>
      <c r="D2484" s="37" t="s">
        <v>17</v>
      </c>
      <c r="E2484" s="37" t="s">
        <v>14</v>
      </c>
      <c r="F2484" s="37" t="s">
        <v>14</v>
      </c>
      <c r="G2484" s="37">
        <v>88</v>
      </c>
      <c r="H2484" s="38">
        <v>103.41832419255699</v>
      </c>
      <c r="I2484" s="37">
        <f>HOUR(DAta!$H2484)*60+MINUTE(DAta!$H2484)</f>
        <v>602</v>
      </c>
      <c r="J2484" s="37">
        <v>2</v>
      </c>
      <c r="K2484" s="37">
        <v>7</v>
      </c>
      <c r="L2484" s="36">
        <v>44487</v>
      </c>
      <c r="M2484" s="37">
        <v>6</v>
      </c>
    </row>
    <row r="2485" spans="1:13">
      <c r="A2485" s="40" t="s">
        <v>2510</v>
      </c>
      <c r="B2485" s="39">
        <v>44488</v>
      </c>
      <c r="C2485" s="40" t="s">
        <v>32</v>
      </c>
      <c r="D2485" s="40" t="s">
        <v>33</v>
      </c>
      <c r="E2485" s="40" t="s">
        <v>18</v>
      </c>
      <c r="F2485" s="40" t="s">
        <v>18</v>
      </c>
      <c r="G2485" s="40" t="s">
        <v>26</v>
      </c>
      <c r="H2485" s="41">
        <v>103.459990859223</v>
      </c>
      <c r="I2485" s="37">
        <f>HOUR(DAta!$H2485)*60+MINUTE(DAta!$H2485)</f>
        <v>662</v>
      </c>
      <c r="J2485" s="40" t="s">
        <v>26</v>
      </c>
      <c r="K2485" s="40">
        <v>7</v>
      </c>
      <c r="L2485" s="39">
        <v>44488</v>
      </c>
      <c r="M2485" s="40">
        <v>6</v>
      </c>
    </row>
    <row r="2486" spans="1:13">
      <c r="A2486" s="37" t="s">
        <v>2511</v>
      </c>
      <c r="B2486" s="36">
        <v>44489</v>
      </c>
      <c r="C2486" s="37" t="s">
        <v>20</v>
      </c>
      <c r="D2486" s="37" t="s">
        <v>17</v>
      </c>
      <c r="E2486" s="37" t="s">
        <v>14</v>
      </c>
      <c r="F2486" s="37" t="s">
        <v>14</v>
      </c>
      <c r="G2486" s="37">
        <v>57</v>
      </c>
      <c r="H2486" s="38">
        <v>103.50165752589</v>
      </c>
      <c r="I2486" s="37">
        <f>HOUR(DAta!$H2486)*60+MINUTE(DAta!$H2486)</f>
        <v>722</v>
      </c>
      <c r="J2486" s="37">
        <v>5</v>
      </c>
      <c r="K2486" s="37">
        <v>7</v>
      </c>
      <c r="L2486" s="36">
        <v>44489</v>
      </c>
      <c r="M2486" s="37">
        <v>6</v>
      </c>
    </row>
    <row r="2487" spans="1:13">
      <c r="A2487" s="40" t="s">
        <v>2512</v>
      </c>
      <c r="B2487" s="39">
        <v>44490</v>
      </c>
      <c r="C2487" s="40" t="s">
        <v>32</v>
      </c>
      <c r="D2487" s="40" t="s">
        <v>24</v>
      </c>
      <c r="E2487" s="40" t="s">
        <v>18</v>
      </c>
      <c r="F2487" s="40" t="s">
        <v>18</v>
      </c>
      <c r="G2487" s="40" t="s">
        <v>26</v>
      </c>
      <c r="H2487" s="41">
        <v>103.54332419255699</v>
      </c>
      <c r="I2487" s="37">
        <f>HOUR(DAta!$H2487)*60+MINUTE(DAta!$H2487)</f>
        <v>782</v>
      </c>
      <c r="J2487" s="40" t="s">
        <v>26</v>
      </c>
      <c r="K2487" s="40">
        <v>7</v>
      </c>
      <c r="L2487" s="39">
        <v>44490</v>
      </c>
      <c r="M2487" s="40">
        <v>6</v>
      </c>
    </row>
    <row r="2488" spans="1:13">
      <c r="A2488" s="37" t="s">
        <v>2513</v>
      </c>
      <c r="B2488" s="36">
        <v>44491</v>
      </c>
      <c r="C2488" s="37" t="s">
        <v>16</v>
      </c>
      <c r="D2488" s="37" t="s">
        <v>13</v>
      </c>
      <c r="E2488" s="37" t="s">
        <v>18</v>
      </c>
      <c r="F2488" s="37" t="s">
        <v>18</v>
      </c>
      <c r="G2488" s="37" t="s">
        <v>26</v>
      </c>
      <c r="H2488" s="38">
        <v>103.584990859223</v>
      </c>
      <c r="I2488" s="37">
        <f>HOUR(DAta!$H2488)*60+MINUTE(DAta!$H2488)</f>
        <v>842</v>
      </c>
      <c r="J2488" s="37" t="s">
        <v>26</v>
      </c>
      <c r="K2488" s="37">
        <v>7</v>
      </c>
      <c r="L2488" s="36">
        <v>44491</v>
      </c>
      <c r="M2488" s="37">
        <v>6</v>
      </c>
    </row>
    <row r="2489" spans="1:13">
      <c r="A2489" s="40" t="s">
        <v>2514</v>
      </c>
      <c r="B2489" s="39">
        <v>44492</v>
      </c>
      <c r="C2489" s="40" t="s">
        <v>48</v>
      </c>
      <c r="D2489" s="40" t="s">
        <v>13</v>
      </c>
      <c r="E2489" s="40" t="s">
        <v>14</v>
      </c>
      <c r="F2489" s="40" t="s">
        <v>14</v>
      </c>
      <c r="G2489" s="40">
        <v>37</v>
      </c>
      <c r="H2489" s="41">
        <v>103.62665752589</v>
      </c>
      <c r="I2489" s="37">
        <f>HOUR(DAta!$H2489)*60+MINUTE(DAta!$H2489)</f>
        <v>902</v>
      </c>
      <c r="J2489" s="40">
        <v>3</v>
      </c>
      <c r="K2489" s="40">
        <v>7</v>
      </c>
      <c r="L2489" s="39">
        <v>44492</v>
      </c>
      <c r="M2489" s="40">
        <v>6</v>
      </c>
    </row>
    <row r="2490" spans="1:13">
      <c r="A2490" s="37" t="s">
        <v>2515</v>
      </c>
      <c r="B2490" s="36">
        <v>44493</v>
      </c>
      <c r="C2490" s="37" t="s">
        <v>22</v>
      </c>
      <c r="D2490" s="37" t="s">
        <v>24</v>
      </c>
      <c r="E2490" s="37" t="s">
        <v>14</v>
      </c>
      <c r="F2490" s="37" t="s">
        <v>14</v>
      </c>
      <c r="G2490" s="37">
        <v>62</v>
      </c>
      <c r="H2490" s="38">
        <v>103.66832419255699</v>
      </c>
      <c r="I2490" s="37">
        <f>HOUR(DAta!$H2490)*60+MINUTE(DAta!$H2490)</f>
        <v>962</v>
      </c>
      <c r="J2490" s="37">
        <v>2</v>
      </c>
      <c r="K2490" s="37">
        <v>7</v>
      </c>
      <c r="L2490" s="36">
        <v>44493</v>
      </c>
      <c r="M2490" s="37">
        <v>6</v>
      </c>
    </row>
    <row r="2491" spans="1:13">
      <c r="A2491" s="40" t="s">
        <v>2516</v>
      </c>
      <c r="B2491" s="39">
        <v>44494</v>
      </c>
      <c r="C2491" s="40" t="s">
        <v>22</v>
      </c>
      <c r="D2491" s="40" t="s">
        <v>33</v>
      </c>
      <c r="E2491" s="40" t="s">
        <v>14</v>
      </c>
      <c r="F2491" s="40" t="s">
        <v>14</v>
      </c>
      <c r="G2491" s="40">
        <v>48</v>
      </c>
      <c r="H2491" s="41">
        <v>103.709990859223</v>
      </c>
      <c r="I2491" s="37">
        <f>HOUR(DAta!$H2491)*60+MINUTE(DAta!$H2491)</f>
        <v>1022</v>
      </c>
      <c r="J2491" s="40">
        <v>4</v>
      </c>
      <c r="K2491" s="40">
        <v>7</v>
      </c>
      <c r="L2491" s="39">
        <v>44494</v>
      </c>
      <c r="M2491" s="40">
        <v>6</v>
      </c>
    </row>
    <row r="2492" spans="1:13">
      <c r="A2492" s="37" t="s">
        <v>2517</v>
      </c>
      <c r="B2492" s="36">
        <v>44495</v>
      </c>
      <c r="C2492" s="37" t="s">
        <v>48</v>
      </c>
      <c r="D2492" s="37" t="s">
        <v>17</v>
      </c>
      <c r="E2492" s="37" t="s">
        <v>14</v>
      </c>
      <c r="F2492" s="37" t="s">
        <v>14</v>
      </c>
      <c r="G2492" s="37">
        <v>123</v>
      </c>
      <c r="H2492" s="38">
        <v>103.75165752589</v>
      </c>
      <c r="I2492" s="37">
        <f>HOUR(DAta!$H2492)*60+MINUTE(DAta!$H2492)</f>
        <v>1082</v>
      </c>
      <c r="J2492" s="37">
        <v>3</v>
      </c>
      <c r="K2492" s="37">
        <v>7</v>
      </c>
      <c r="L2492" s="36">
        <v>44495</v>
      </c>
      <c r="M2492" s="37">
        <v>6</v>
      </c>
    </row>
    <row r="2493" spans="1:13">
      <c r="A2493" s="40" t="s">
        <v>2518</v>
      </c>
      <c r="B2493" s="39">
        <v>44496</v>
      </c>
      <c r="C2493" s="40" t="s">
        <v>22</v>
      </c>
      <c r="D2493" s="40" t="s">
        <v>13</v>
      </c>
      <c r="E2493" s="40" t="s">
        <v>14</v>
      </c>
      <c r="F2493" s="40" t="s">
        <v>14</v>
      </c>
      <c r="G2493" s="40">
        <v>83</v>
      </c>
      <c r="H2493" s="41">
        <v>103.79332419255699</v>
      </c>
      <c r="I2493" s="37">
        <f>HOUR(DAta!$H2493)*60+MINUTE(DAta!$H2493)</f>
        <v>1142</v>
      </c>
      <c r="J2493" s="40">
        <v>5</v>
      </c>
      <c r="K2493" s="40">
        <v>7</v>
      </c>
      <c r="L2493" s="39">
        <v>44496</v>
      </c>
      <c r="M2493" s="40">
        <v>6</v>
      </c>
    </row>
    <row r="2494" spans="1:13">
      <c r="A2494" s="37" t="s">
        <v>2519</v>
      </c>
      <c r="B2494" s="36">
        <v>44497</v>
      </c>
      <c r="C2494" s="37" t="s">
        <v>35</v>
      </c>
      <c r="D2494" s="37" t="s">
        <v>30</v>
      </c>
      <c r="E2494" s="37" t="s">
        <v>14</v>
      </c>
      <c r="F2494" s="37" t="s">
        <v>14</v>
      </c>
      <c r="G2494" s="37">
        <v>23</v>
      </c>
      <c r="H2494" s="38">
        <v>103.834990859223</v>
      </c>
      <c r="I2494" s="37">
        <f>HOUR(DAta!$H2494)*60+MINUTE(DAta!$H2494)</f>
        <v>1202</v>
      </c>
      <c r="J2494" s="37">
        <v>5</v>
      </c>
      <c r="K2494" s="37">
        <v>7</v>
      </c>
      <c r="L2494" s="36">
        <v>44497</v>
      </c>
      <c r="M2494" s="37">
        <v>6</v>
      </c>
    </row>
    <row r="2495" spans="1:13">
      <c r="A2495" s="40" t="s">
        <v>2520</v>
      </c>
      <c r="B2495" s="39">
        <v>44498</v>
      </c>
      <c r="C2495" s="40" t="s">
        <v>48</v>
      </c>
      <c r="D2495" s="40" t="s">
        <v>24</v>
      </c>
      <c r="E2495" s="40" t="s">
        <v>18</v>
      </c>
      <c r="F2495" s="40" t="s">
        <v>18</v>
      </c>
      <c r="G2495" s="40" t="s">
        <v>26</v>
      </c>
      <c r="H2495" s="41">
        <v>103.87665752589</v>
      </c>
      <c r="I2495" s="37">
        <f>HOUR(DAta!$H2495)*60+MINUTE(DAta!$H2495)</f>
        <v>1262</v>
      </c>
      <c r="J2495" s="40" t="s">
        <v>26</v>
      </c>
      <c r="K2495" s="40">
        <v>7</v>
      </c>
      <c r="L2495" s="39">
        <v>44498</v>
      </c>
      <c r="M2495" s="40">
        <v>6</v>
      </c>
    </row>
    <row r="2496" spans="1:13">
      <c r="A2496" s="37" t="s">
        <v>2521</v>
      </c>
      <c r="B2496" s="36">
        <v>44499</v>
      </c>
      <c r="C2496" s="37" t="s">
        <v>22</v>
      </c>
      <c r="D2496" s="37" t="s">
        <v>33</v>
      </c>
      <c r="E2496" s="37" t="s">
        <v>14</v>
      </c>
      <c r="F2496" s="37" t="s">
        <v>18</v>
      </c>
      <c r="G2496" s="37">
        <v>27</v>
      </c>
      <c r="H2496" s="38">
        <v>103.91832419255699</v>
      </c>
      <c r="I2496" s="37">
        <f>HOUR(DAta!$H2496)*60+MINUTE(DAta!$H2496)</f>
        <v>1322</v>
      </c>
      <c r="J2496" s="37">
        <v>3</v>
      </c>
      <c r="K2496" s="37">
        <v>7</v>
      </c>
      <c r="L2496" s="36">
        <v>44499</v>
      </c>
      <c r="M2496" s="37">
        <v>6</v>
      </c>
    </row>
    <row r="2497" spans="1:13">
      <c r="A2497" s="40" t="s">
        <v>2522</v>
      </c>
      <c r="B2497" s="39">
        <v>44500</v>
      </c>
      <c r="C2497" s="40" t="s">
        <v>35</v>
      </c>
      <c r="D2497" s="40" t="s">
        <v>30</v>
      </c>
      <c r="E2497" s="40" t="s">
        <v>14</v>
      </c>
      <c r="F2497" s="40" t="s">
        <v>14</v>
      </c>
      <c r="G2497" s="40">
        <v>78</v>
      </c>
      <c r="H2497" s="41">
        <v>103.959990859223</v>
      </c>
      <c r="I2497" s="37">
        <f>HOUR(DAta!$H2497)*60+MINUTE(DAta!$H2497)</f>
        <v>1382</v>
      </c>
      <c r="J2497" s="40">
        <v>5</v>
      </c>
      <c r="K2497" s="40">
        <v>7</v>
      </c>
      <c r="L2497" s="39">
        <v>44500</v>
      </c>
      <c r="M2497" s="40">
        <v>6</v>
      </c>
    </row>
    <row r="2498" spans="1:13">
      <c r="A2498" s="37" t="s">
        <v>2523</v>
      </c>
      <c r="B2498" s="36">
        <v>44501</v>
      </c>
      <c r="C2498" s="37" t="s">
        <v>16</v>
      </c>
      <c r="D2498" s="37" t="s">
        <v>33</v>
      </c>
      <c r="E2498" s="37" t="s">
        <v>14</v>
      </c>
      <c r="F2498" s="37" t="s">
        <v>14</v>
      </c>
      <c r="G2498" s="37">
        <v>82</v>
      </c>
      <c r="H2498" s="38">
        <v>104.00165752589</v>
      </c>
      <c r="I2498" s="37">
        <f>HOUR(DAta!$H2498)*60+MINUTE(DAta!$H2498)</f>
        <v>2</v>
      </c>
      <c r="J2498" s="37">
        <v>3</v>
      </c>
      <c r="K2498" s="37">
        <v>7</v>
      </c>
      <c r="L2498" s="36">
        <v>44501</v>
      </c>
      <c r="M2498" s="37">
        <v>6</v>
      </c>
    </row>
    <row r="2499" spans="1:13">
      <c r="A2499" s="40" t="s">
        <v>2524</v>
      </c>
      <c r="B2499" s="39">
        <v>44502</v>
      </c>
      <c r="C2499" s="40" t="s">
        <v>32</v>
      </c>
      <c r="D2499" s="40" t="s">
        <v>33</v>
      </c>
      <c r="E2499" s="40" t="s">
        <v>14</v>
      </c>
      <c r="F2499" s="40" t="s">
        <v>14</v>
      </c>
      <c r="G2499" s="40">
        <v>50</v>
      </c>
      <c r="H2499" s="41">
        <v>104.04332419255699</v>
      </c>
      <c r="I2499" s="37">
        <f>HOUR(DAta!$H2499)*60+MINUTE(DAta!$H2499)</f>
        <v>62</v>
      </c>
      <c r="J2499" s="40">
        <v>4</v>
      </c>
      <c r="K2499" s="40">
        <v>7</v>
      </c>
      <c r="L2499" s="39">
        <v>44502</v>
      </c>
      <c r="M2499" s="40">
        <v>6</v>
      </c>
    </row>
    <row r="2500" spans="1:13">
      <c r="A2500" s="37" t="s">
        <v>2525</v>
      </c>
      <c r="B2500" s="36">
        <v>44503</v>
      </c>
      <c r="C2500" s="37" t="s">
        <v>12</v>
      </c>
      <c r="D2500" s="37" t="s">
        <v>30</v>
      </c>
      <c r="E2500" s="37" t="s">
        <v>14</v>
      </c>
      <c r="F2500" s="37" t="s">
        <v>14</v>
      </c>
      <c r="G2500" s="37">
        <v>90</v>
      </c>
      <c r="H2500" s="38">
        <v>104.084990859223</v>
      </c>
      <c r="I2500" s="37">
        <f>HOUR(DAta!$H2500)*60+MINUTE(DAta!$H2500)</f>
        <v>122</v>
      </c>
      <c r="J2500" s="37">
        <v>4</v>
      </c>
      <c r="K2500" s="37">
        <v>7</v>
      </c>
      <c r="L2500" s="36">
        <v>44503</v>
      </c>
      <c r="M2500" s="37">
        <v>6</v>
      </c>
    </row>
    <row r="2501" spans="1:13">
      <c r="A2501" s="40" t="s">
        <v>2526</v>
      </c>
      <c r="B2501" s="39">
        <v>44504</v>
      </c>
      <c r="C2501" s="40" t="s">
        <v>35</v>
      </c>
      <c r="D2501" s="40" t="s">
        <v>30</v>
      </c>
      <c r="E2501" s="40" t="s">
        <v>14</v>
      </c>
      <c r="F2501" s="40" t="s">
        <v>14</v>
      </c>
      <c r="G2501" s="40">
        <v>89</v>
      </c>
      <c r="H2501" s="41">
        <v>104.12665752589</v>
      </c>
      <c r="I2501" s="37">
        <f>HOUR(DAta!$H2501)*60+MINUTE(DAta!$H2501)</f>
        <v>182</v>
      </c>
      <c r="J2501" s="40">
        <v>3</v>
      </c>
      <c r="K2501" s="40">
        <v>7</v>
      </c>
      <c r="L2501" s="39">
        <v>44504</v>
      </c>
      <c r="M2501" s="40">
        <v>6</v>
      </c>
    </row>
    <row r="2502" spans="1:13">
      <c r="A2502" s="37" t="s">
        <v>2527</v>
      </c>
      <c r="B2502" s="36">
        <v>44505</v>
      </c>
      <c r="C2502" s="37" t="s">
        <v>39</v>
      </c>
      <c r="D2502" s="37" t="s">
        <v>24</v>
      </c>
      <c r="E2502" s="37" t="s">
        <v>14</v>
      </c>
      <c r="F2502" s="37" t="s">
        <v>14</v>
      </c>
      <c r="G2502" s="37">
        <v>79</v>
      </c>
      <c r="H2502" s="38">
        <v>104.16832419255699</v>
      </c>
      <c r="I2502" s="37">
        <f>HOUR(DAta!$H2502)*60+MINUTE(DAta!$H2502)</f>
        <v>242</v>
      </c>
      <c r="J2502" s="37">
        <v>1</v>
      </c>
      <c r="K2502" s="37">
        <v>7</v>
      </c>
      <c r="L2502" s="36">
        <v>44505</v>
      </c>
      <c r="M2502" s="37">
        <v>6</v>
      </c>
    </row>
    <row r="2503" spans="1:13">
      <c r="A2503" s="40" t="s">
        <v>2528</v>
      </c>
      <c r="B2503" s="39">
        <v>44506</v>
      </c>
      <c r="C2503" s="40" t="s">
        <v>22</v>
      </c>
      <c r="D2503" s="40" t="s">
        <v>13</v>
      </c>
      <c r="E2503" s="40" t="s">
        <v>14</v>
      </c>
      <c r="F2503" s="40" t="s">
        <v>14</v>
      </c>
      <c r="G2503" s="40">
        <v>123</v>
      </c>
      <c r="H2503" s="41">
        <v>104.209990859223</v>
      </c>
      <c r="I2503" s="37">
        <f>HOUR(DAta!$H2503)*60+MINUTE(DAta!$H2503)</f>
        <v>302</v>
      </c>
      <c r="J2503" s="40">
        <v>2</v>
      </c>
      <c r="K2503" s="40">
        <v>7</v>
      </c>
      <c r="L2503" s="39">
        <v>44506</v>
      </c>
      <c r="M2503" s="40">
        <v>6</v>
      </c>
    </row>
    <row r="2504" spans="1:13">
      <c r="A2504" s="37" t="s">
        <v>2529</v>
      </c>
      <c r="B2504" s="36">
        <v>44507</v>
      </c>
      <c r="C2504" s="37" t="s">
        <v>48</v>
      </c>
      <c r="D2504" s="37" t="s">
        <v>30</v>
      </c>
      <c r="E2504" s="37" t="s">
        <v>14</v>
      </c>
      <c r="F2504" s="37" t="s">
        <v>14</v>
      </c>
      <c r="G2504" s="37">
        <v>97</v>
      </c>
      <c r="H2504" s="38">
        <v>104.25165752589</v>
      </c>
      <c r="I2504" s="37">
        <f>HOUR(DAta!$H2504)*60+MINUTE(DAta!$H2504)</f>
        <v>362</v>
      </c>
      <c r="J2504" s="37">
        <v>1</v>
      </c>
      <c r="K2504" s="37">
        <v>7</v>
      </c>
      <c r="L2504" s="36">
        <v>44507</v>
      </c>
      <c r="M2504" s="37">
        <v>6</v>
      </c>
    </row>
    <row r="2505" spans="1:13">
      <c r="A2505" s="40" t="s">
        <v>2530</v>
      </c>
      <c r="B2505" s="39">
        <v>44508</v>
      </c>
      <c r="C2505" s="40" t="s">
        <v>48</v>
      </c>
      <c r="D2505" s="40" t="s">
        <v>17</v>
      </c>
      <c r="E2505" s="40" t="s">
        <v>14</v>
      </c>
      <c r="F2505" s="40" t="s">
        <v>14</v>
      </c>
      <c r="G2505" s="40">
        <v>74</v>
      </c>
      <c r="H2505" s="41">
        <v>104.29332419255699</v>
      </c>
      <c r="I2505" s="37">
        <f>HOUR(DAta!$H2505)*60+MINUTE(DAta!$H2505)</f>
        <v>422</v>
      </c>
      <c r="J2505" s="40">
        <v>3</v>
      </c>
      <c r="K2505" s="40">
        <v>7</v>
      </c>
      <c r="L2505" s="39">
        <v>44508</v>
      </c>
      <c r="M2505" s="40">
        <v>6</v>
      </c>
    </row>
    <row r="2506" spans="1:13">
      <c r="A2506" s="37" t="s">
        <v>2531</v>
      </c>
      <c r="B2506" s="36">
        <v>44509</v>
      </c>
      <c r="C2506" s="37" t="s">
        <v>32</v>
      </c>
      <c r="D2506" s="37" t="s">
        <v>30</v>
      </c>
      <c r="E2506" s="37" t="s">
        <v>14</v>
      </c>
      <c r="F2506" s="37" t="s">
        <v>14</v>
      </c>
      <c r="G2506" s="37">
        <v>68</v>
      </c>
      <c r="H2506" s="38">
        <v>104.334990859223</v>
      </c>
      <c r="I2506" s="37">
        <f>HOUR(DAta!$H2506)*60+MINUTE(DAta!$H2506)</f>
        <v>482</v>
      </c>
      <c r="J2506" s="37">
        <v>5</v>
      </c>
      <c r="K2506" s="37">
        <v>7</v>
      </c>
      <c r="L2506" s="36">
        <v>44509</v>
      </c>
      <c r="M2506" s="37">
        <v>6</v>
      </c>
    </row>
    <row r="2507" spans="1:13">
      <c r="A2507" s="40" t="s">
        <v>2532</v>
      </c>
      <c r="B2507" s="39">
        <v>44510</v>
      </c>
      <c r="C2507" s="40" t="s">
        <v>35</v>
      </c>
      <c r="D2507" s="40" t="s">
        <v>33</v>
      </c>
      <c r="E2507" s="40" t="s">
        <v>14</v>
      </c>
      <c r="F2507" s="40" t="s">
        <v>14</v>
      </c>
      <c r="G2507" s="40">
        <v>100</v>
      </c>
      <c r="H2507" s="41">
        <v>104.37665752589</v>
      </c>
      <c r="I2507" s="37">
        <f>HOUR(DAta!$H2507)*60+MINUTE(DAta!$H2507)</f>
        <v>542</v>
      </c>
      <c r="J2507" s="40">
        <v>5</v>
      </c>
      <c r="K2507" s="40">
        <v>7</v>
      </c>
      <c r="L2507" s="39">
        <v>44510</v>
      </c>
      <c r="M2507" s="40">
        <v>6</v>
      </c>
    </row>
    <row r="2508" spans="1:13">
      <c r="A2508" s="37" t="s">
        <v>2533</v>
      </c>
      <c r="B2508" s="36">
        <v>44511</v>
      </c>
      <c r="C2508" s="37" t="s">
        <v>32</v>
      </c>
      <c r="D2508" s="37" t="s">
        <v>30</v>
      </c>
      <c r="E2508" s="37" t="s">
        <v>18</v>
      </c>
      <c r="F2508" s="37" t="s">
        <v>18</v>
      </c>
      <c r="G2508" s="37" t="s">
        <v>26</v>
      </c>
      <c r="H2508" s="38">
        <v>104.41832419255699</v>
      </c>
      <c r="I2508" s="37">
        <f>HOUR(DAta!$H2508)*60+MINUTE(DAta!$H2508)</f>
        <v>602</v>
      </c>
      <c r="J2508" s="37" t="s">
        <v>26</v>
      </c>
      <c r="K2508" s="37">
        <v>7</v>
      </c>
      <c r="L2508" s="36">
        <v>44511</v>
      </c>
      <c r="M2508" s="37">
        <v>6</v>
      </c>
    </row>
    <row r="2509" spans="1:13">
      <c r="A2509" s="40" t="s">
        <v>2534</v>
      </c>
      <c r="B2509" s="39">
        <v>44512</v>
      </c>
      <c r="C2509" s="40" t="s">
        <v>39</v>
      </c>
      <c r="D2509" s="40" t="s">
        <v>13</v>
      </c>
      <c r="E2509" s="40" t="s">
        <v>14</v>
      </c>
      <c r="F2509" s="40" t="s">
        <v>14</v>
      </c>
      <c r="G2509" s="40">
        <v>34</v>
      </c>
      <c r="H2509" s="41">
        <v>104.459990859223</v>
      </c>
      <c r="I2509" s="37">
        <f>HOUR(DAta!$H2509)*60+MINUTE(DAta!$H2509)</f>
        <v>662</v>
      </c>
      <c r="J2509" s="40">
        <v>4</v>
      </c>
      <c r="K2509" s="40">
        <v>7</v>
      </c>
      <c r="L2509" s="39">
        <v>44512</v>
      </c>
      <c r="M2509" s="40">
        <v>6</v>
      </c>
    </row>
    <row r="2510" spans="1:13">
      <c r="A2510" s="37" t="s">
        <v>2535</v>
      </c>
      <c r="B2510" s="36">
        <v>44513</v>
      </c>
      <c r="C2510" s="37" t="s">
        <v>48</v>
      </c>
      <c r="D2510" s="37" t="s">
        <v>17</v>
      </c>
      <c r="E2510" s="37" t="s">
        <v>18</v>
      </c>
      <c r="F2510" s="37" t="s">
        <v>18</v>
      </c>
      <c r="G2510" s="37" t="s">
        <v>26</v>
      </c>
      <c r="H2510" s="38">
        <v>104.50165752589</v>
      </c>
      <c r="I2510" s="37">
        <f>HOUR(DAta!$H2510)*60+MINUTE(DAta!$H2510)</f>
        <v>722</v>
      </c>
      <c r="J2510" s="37" t="s">
        <v>26</v>
      </c>
      <c r="K2510" s="37">
        <v>7</v>
      </c>
      <c r="L2510" s="36">
        <v>44513</v>
      </c>
      <c r="M2510" s="37">
        <v>6</v>
      </c>
    </row>
    <row r="2511" spans="1:13">
      <c r="A2511" s="40" t="s">
        <v>2536</v>
      </c>
      <c r="B2511" s="39">
        <v>44514</v>
      </c>
      <c r="C2511" s="40" t="s">
        <v>22</v>
      </c>
      <c r="D2511" s="40" t="s">
        <v>13</v>
      </c>
      <c r="E2511" s="40" t="s">
        <v>14</v>
      </c>
      <c r="F2511" s="40" t="s">
        <v>14</v>
      </c>
      <c r="G2511" s="40">
        <v>33</v>
      </c>
      <c r="H2511" s="41">
        <v>104.54332419255699</v>
      </c>
      <c r="I2511" s="37">
        <f>HOUR(DAta!$H2511)*60+MINUTE(DAta!$H2511)</f>
        <v>782</v>
      </c>
      <c r="J2511" s="40">
        <v>1</v>
      </c>
      <c r="K2511" s="40">
        <v>7</v>
      </c>
      <c r="L2511" s="39">
        <v>44514</v>
      </c>
      <c r="M2511" s="40">
        <v>6</v>
      </c>
    </row>
    <row r="2512" spans="1:13">
      <c r="A2512" s="37" t="s">
        <v>2537</v>
      </c>
      <c r="B2512" s="36">
        <v>44515</v>
      </c>
      <c r="C2512" s="37" t="s">
        <v>22</v>
      </c>
      <c r="D2512" s="37" t="s">
        <v>13</v>
      </c>
      <c r="E2512" s="37" t="s">
        <v>14</v>
      </c>
      <c r="F2512" s="37" t="s">
        <v>14</v>
      </c>
      <c r="G2512" s="37">
        <v>63</v>
      </c>
      <c r="H2512" s="38">
        <v>104.584990859223</v>
      </c>
      <c r="I2512" s="37">
        <f>HOUR(DAta!$H2512)*60+MINUTE(DAta!$H2512)</f>
        <v>842</v>
      </c>
      <c r="J2512" s="37">
        <v>5</v>
      </c>
      <c r="K2512" s="37">
        <v>7</v>
      </c>
      <c r="L2512" s="36">
        <v>44515</v>
      </c>
      <c r="M2512" s="37">
        <v>6</v>
      </c>
    </row>
    <row r="2513" spans="1:13">
      <c r="A2513" s="40" t="s">
        <v>2538</v>
      </c>
      <c r="B2513" s="39">
        <v>44516</v>
      </c>
      <c r="C2513" s="40" t="s">
        <v>22</v>
      </c>
      <c r="D2513" s="40" t="s">
        <v>17</v>
      </c>
      <c r="E2513" s="40" t="s">
        <v>14</v>
      </c>
      <c r="F2513" s="40" t="s">
        <v>14</v>
      </c>
      <c r="G2513" s="40">
        <v>54</v>
      </c>
      <c r="H2513" s="41">
        <v>104.62665752589</v>
      </c>
      <c r="I2513" s="37">
        <f>HOUR(DAta!$H2513)*60+MINUTE(DAta!$H2513)</f>
        <v>902</v>
      </c>
      <c r="J2513" s="40">
        <v>1</v>
      </c>
      <c r="K2513" s="40">
        <v>7</v>
      </c>
      <c r="L2513" s="39">
        <v>44516</v>
      </c>
      <c r="M2513" s="40">
        <v>6</v>
      </c>
    </row>
    <row r="2514" spans="1:13">
      <c r="A2514" s="37" t="s">
        <v>2539</v>
      </c>
      <c r="B2514" s="36">
        <v>44517</v>
      </c>
      <c r="C2514" s="37" t="s">
        <v>22</v>
      </c>
      <c r="D2514" s="37" t="s">
        <v>30</v>
      </c>
      <c r="E2514" s="37" t="s">
        <v>18</v>
      </c>
      <c r="F2514" s="37" t="s">
        <v>18</v>
      </c>
      <c r="G2514" s="37" t="s">
        <v>26</v>
      </c>
      <c r="H2514" s="38">
        <v>104.66832419255699</v>
      </c>
      <c r="I2514" s="37">
        <f>HOUR(DAta!$H2514)*60+MINUTE(DAta!$H2514)</f>
        <v>962</v>
      </c>
      <c r="J2514" s="37" t="s">
        <v>26</v>
      </c>
      <c r="K2514" s="37">
        <v>7</v>
      </c>
      <c r="L2514" s="36">
        <v>44517</v>
      </c>
      <c r="M2514" s="37">
        <v>6</v>
      </c>
    </row>
    <row r="2515" spans="1:13">
      <c r="A2515" s="40" t="s">
        <v>2540</v>
      </c>
      <c r="B2515" s="39">
        <v>44518</v>
      </c>
      <c r="C2515" s="40" t="s">
        <v>22</v>
      </c>
      <c r="D2515" s="40" t="s">
        <v>17</v>
      </c>
      <c r="E2515" s="40" t="s">
        <v>14</v>
      </c>
      <c r="F2515" s="40" t="s">
        <v>14</v>
      </c>
      <c r="G2515" s="40">
        <v>91</v>
      </c>
      <c r="H2515" s="41">
        <v>104.709990859223</v>
      </c>
      <c r="I2515" s="37">
        <f>HOUR(DAta!$H2515)*60+MINUTE(DAta!$H2515)</f>
        <v>1022</v>
      </c>
      <c r="J2515" s="40">
        <v>2</v>
      </c>
      <c r="K2515" s="40">
        <v>7</v>
      </c>
      <c r="L2515" s="39">
        <v>44518</v>
      </c>
      <c r="M2515" s="40">
        <v>6</v>
      </c>
    </row>
    <row r="2516" spans="1:13">
      <c r="A2516" s="37" t="s">
        <v>2541</v>
      </c>
      <c r="B2516" s="36">
        <v>44519</v>
      </c>
      <c r="C2516" s="37" t="s">
        <v>16</v>
      </c>
      <c r="D2516" s="37" t="s">
        <v>24</v>
      </c>
      <c r="E2516" s="37" t="s">
        <v>14</v>
      </c>
      <c r="F2516" s="37" t="s">
        <v>14</v>
      </c>
      <c r="G2516" s="37">
        <v>89</v>
      </c>
      <c r="H2516" s="38">
        <v>104.75165752589</v>
      </c>
      <c r="I2516" s="37">
        <f>HOUR(DAta!$H2516)*60+MINUTE(DAta!$H2516)</f>
        <v>1082</v>
      </c>
      <c r="J2516" s="37">
        <v>4</v>
      </c>
      <c r="K2516" s="37">
        <v>7</v>
      </c>
      <c r="L2516" s="36">
        <v>44519</v>
      </c>
      <c r="M2516" s="37">
        <v>6</v>
      </c>
    </row>
    <row r="2517" spans="1:13">
      <c r="A2517" s="40" t="s">
        <v>2542</v>
      </c>
      <c r="B2517" s="39">
        <v>44520</v>
      </c>
      <c r="C2517" s="40" t="s">
        <v>35</v>
      </c>
      <c r="D2517" s="40" t="s">
        <v>24</v>
      </c>
      <c r="E2517" s="40" t="s">
        <v>14</v>
      </c>
      <c r="F2517" s="40" t="s">
        <v>14</v>
      </c>
      <c r="G2517" s="40">
        <v>75</v>
      </c>
      <c r="H2517" s="41">
        <v>104.79332419255699</v>
      </c>
      <c r="I2517" s="37">
        <f>HOUR(DAta!$H2517)*60+MINUTE(DAta!$H2517)</f>
        <v>1142</v>
      </c>
      <c r="J2517" s="40">
        <v>5</v>
      </c>
      <c r="K2517" s="40">
        <v>7</v>
      </c>
      <c r="L2517" s="39">
        <v>44520</v>
      </c>
      <c r="M2517" s="40">
        <v>6</v>
      </c>
    </row>
    <row r="2518" spans="1:13">
      <c r="A2518" s="37" t="s">
        <v>2543</v>
      </c>
      <c r="B2518" s="36">
        <v>44521</v>
      </c>
      <c r="C2518" s="37" t="s">
        <v>22</v>
      </c>
      <c r="D2518" s="37" t="s">
        <v>33</v>
      </c>
      <c r="E2518" s="37" t="s">
        <v>14</v>
      </c>
      <c r="F2518" s="37" t="s">
        <v>14</v>
      </c>
      <c r="G2518" s="37">
        <v>54</v>
      </c>
      <c r="H2518" s="38">
        <v>104.834990859223</v>
      </c>
      <c r="I2518" s="37">
        <f>HOUR(DAta!$H2518)*60+MINUTE(DAta!$H2518)</f>
        <v>1202</v>
      </c>
      <c r="J2518" s="37">
        <v>4</v>
      </c>
      <c r="K2518" s="37">
        <v>7</v>
      </c>
      <c r="L2518" s="36">
        <v>44521</v>
      </c>
      <c r="M2518" s="37">
        <v>6</v>
      </c>
    </row>
    <row r="2519" spans="1:13">
      <c r="A2519" s="40" t="s">
        <v>2544</v>
      </c>
      <c r="B2519" s="39">
        <v>44522</v>
      </c>
      <c r="C2519" s="40" t="s">
        <v>20</v>
      </c>
      <c r="D2519" s="40" t="s">
        <v>24</v>
      </c>
      <c r="E2519" s="40" t="s">
        <v>14</v>
      </c>
      <c r="F2519" s="40" t="s">
        <v>14</v>
      </c>
      <c r="G2519" s="40">
        <v>43</v>
      </c>
      <c r="H2519" s="41">
        <v>104.87665752589</v>
      </c>
      <c r="I2519" s="37">
        <f>HOUR(DAta!$H2519)*60+MINUTE(DAta!$H2519)</f>
        <v>1262</v>
      </c>
      <c r="J2519" s="40">
        <v>3</v>
      </c>
      <c r="K2519" s="40">
        <v>7</v>
      </c>
      <c r="L2519" s="39">
        <v>44522</v>
      </c>
      <c r="M2519" s="40">
        <v>6</v>
      </c>
    </row>
    <row r="2520" spans="1:13">
      <c r="A2520" s="37" t="s">
        <v>2545</v>
      </c>
      <c r="B2520" s="36">
        <v>44523</v>
      </c>
      <c r="C2520" s="37" t="s">
        <v>20</v>
      </c>
      <c r="D2520" s="37" t="s">
        <v>30</v>
      </c>
      <c r="E2520" s="37" t="s">
        <v>14</v>
      </c>
      <c r="F2520" s="37" t="s">
        <v>14</v>
      </c>
      <c r="G2520" s="37">
        <v>45</v>
      </c>
      <c r="H2520" s="38">
        <v>104.91832419255699</v>
      </c>
      <c r="I2520" s="37">
        <f>HOUR(DAta!$H2520)*60+MINUTE(DAta!$H2520)</f>
        <v>1322</v>
      </c>
      <c r="J2520" s="37">
        <v>4</v>
      </c>
      <c r="K2520" s="37">
        <v>7</v>
      </c>
      <c r="L2520" s="36">
        <v>44523</v>
      </c>
      <c r="M2520" s="37">
        <v>6</v>
      </c>
    </row>
    <row r="2521" spans="1:13">
      <c r="A2521" s="40" t="s">
        <v>2546</v>
      </c>
      <c r="B2521" s="39">
        <v>44524</v>
      </c>
      <c r="C2521" s="40" t="s">
        <v>39</v>
      </c>
      <c r="D2521" s="40" t="s">
        <v>24</v>
      </c>
      <c r="E2521" s="40" t="s">
        <v>14</v>
      </c>
      <c r="F2521" s="40" t="s">
        <v>14</v>
      </c>
      <c r="G2521" s="40">
        <v>79</v>
      </c>
      <c r="H2521" s="41">
        <v>104.959990859223</v>
      </c>
      <c r="I2521" s="37">
        <f>HOUR(DAta!$H2521)*60+MINUTE(DAta!$H2521)</f>
        <v>1382</v>
      </c>
      <c r="J2521" s="40">
        <v>5</v>
      </c>
      <c r="K2521" s="40">
        <v>7</v>
      </c>
      <c r="L2521" s="39">
        <v>44524</v>
      </c>
      <c r="M2521" s="40">
        <v>6</v>
      </c>
    </row>
    <row r="2522" spans="1:13">
      <c r="A2522" s="37" t="s">
        <v>2547</v>
      </c>
      <c r="B2522" s="36">
        <v>44525</v>
      </c>
      <c r="C2522" s="37" t="s">
        <v>35</v>
      </c>
      <c r="D2522" s="37" t="s">
        <v>17</v>
      </c>
      <c r="E2522" s="37" t="s">
        <v>14</v>
      </c>
      <c r="F2522" s="37" t="s">
        <v>14</v>
      </c>
      <c r="G2522" s="37">
        <v>27</v>
      </c>
      <c r="H2522" s="38">
        <v>105.00165752589</v>
      </c>
      <c r="I2522" s="37">
        <f>HOUR(DAta!$H2522)*60+MINUTE(DAta!$H2522)</f>
        <v>2</v>
      </c>
      <c r="J2522" s="37">
        <v>3</v>
      </c>
      <c r="K2522" s="37">
        <v>7</v>
      </c>
      <c r="L2522" s="36">
        <v>44525</v>
      </c>
      <c r="M2522" s="37">
        <v>6</v>
      </c>
    </row>
    <row r="2523" spans="1:13">
      <c r="A2523" s="40" t="s">
        <v>2548</v>
      </c>
      <c r="B2523" s="39">
        <v>44526</v>
      </c>
      <c r="C2523" s="40" t="s">
        <v>12</v>
      </c>
      <c r="D2523" s="40" t="s">
        <v>24</v>
      </c>
      <c r="E2523" s="40" t="s">
        <v>14</v>
      </c>
      <c r="F2523" s="40" t="s">
        <v>14</v>
      </c>
      <c r="G2523" s="40">
        <v>59</v>
      </c>
      <c r="H2523" s="41">
        <v>105.04332419255699</v>
      </c>
      <c r="I2523" s="37">
        <f>HOUR(DAta!$H2523)*60+MINUTE(DAta!$H2523)</f>
        <v>62</v>
      </c>
      <c r="J2523" s="40">
        <v>3</v>
      </c>
      <c r="K2523" s="40">
        <v>7</v>
      </c>
      <c r="L2523" s="39">
        <v>44526</v>
      </c>
      <c r="M2523" s="40">
        <v>6</v>
      </c>
    </row>
    <row r="2524" spans="1:13">
      <c r="A2524" s="37" t="s">
        <v>2549</v>
      </c>
      <c r="B2524" s="36">
        <v>44527</v>
      </c>
      <c r="C2524" s="37" t="s">
        <v>20</v>
      </c>
      <c r="D2524" s="37" t="s">
        <v>13</v>
      </c>
      <c r="E2524" s="37" t="s">
        <v>14</v>
      </c>
      <c r="F2524" s="37" t="s">
        <v>18</v>
      </c>
      <c r="G2524" s="37">
        <v>70</v>
      </c>
      <c r="H2524" s="38">
        <v>105.084990859223</v>
      </c>
      <c r="I2524" s="37">
        <f>HOUR(DAta!$H2524)*60+MINUTE(DAta!$H2524)</f>
        <v>122</v>
      </c>
      <c r="J2524" s="37">
        <v>4</v>
      </c>
      <c r="K2524" s="37">
        <v>7</v>
      </c>
      <c r="L2524" s="36">
        <v>44527</v>
      </c>
      <c r="M2524" s="37">
        <v>6</v>
      </c>
    </row>
    <row r="2525" spans="1:13">
      <c r="A2525" s="40" t="s">
        <v>2550</v>
      </c>
      <c r="B2525" s="39">
        <v>44528</v>
      </c>
      <c r="C2525" s="40" t="s">
        <v>48</v>
      </c>
      <c r="D2525" s="40" t="s">
        <v>24</v>
      </c>
      <c r="E2525" s="40" t="s">
        <v>14</v>
      </c>
      <c r="F2525" s="40" t="s">
        <v>18</v>
      </c>
      <c r="G2525" s="40">
        <v>92</v>
      </c>
      <c r="H2525" s="41">
        <v>105.12665752589</v>
      </c>
      <c r="I2525" s="37">
        <f>HOUR(DAta!$H2525)*60+MINUTE(DAta!$H2525)</f>
        <v>182</v>
      </c>
      <c r="J2525" s="40">
        <v>5</v>
      </c>
      <c r="K2525" s="40">
        <v>7</v>
      </c>
      <c r="L2525" s="39">
        <v>44528</v>
      </c>
      <c r="M2525" s="40">
        <v>6</v>
      </c>
    </row>
    <row r="2526" spans="1:13">
      <c r="A2526" s="37" t="s">
        <v>2551</v>
      </c>
      <c r="B2526" s="36">
        <v>44529</v>
      </c>
      <c r="C2526" s="37" t="s">
        <v>22</v>
      </c>
      <c r="D2526" s="37" t="s">
        <v>17</v>
      </c>
      <c r="E2526" s="37" t="s">
        <v>14</v>
      </c>
      <c r="F2526" s="37" t="s">
        <v>14</v>
      </c>
      <c r="G2526" s="37">
        <v>96</v>
      </c>
      <c r="H2526" s="38">
        <v>105.16832419255699</v>
      </c>
      <c r="I2526" s="37">
        <f>HOUR(DAta!$H2526)*60+MINUTE(DAta!$H2526)</f>
        <v>242</v>
      </c>
      <c r="J2526" s="37">
        <v>2</v>
      </c>
      <c r="K2526" s="37">
        <v>7</v>
      </c>
      <c r="L2526" s="36">
        <v>44529</v>
      </c>
      <c r="M2526" s="37">
        <v>6</v>
      </c>
    </row>
    <row r="2527" spans="1:13">
      <c r="A2527" s="40" t="s">
        <v>2552</v>
      </c>
      <c r="B2527" s="39">
        <v>44530</v>
      </c>
      <c r="C2527" s="40" t="s">
        <v>16</v>
      </c>
      <c r="D2527" s="40" t="s">
        <v>33</v>
      </c>
      <c r="E2527" s="40" t="s">
        <v>14</v>
      </c>
      <c r="F2527" s="40" t="s">
        <v>14</v>
      </c>
      <c r="G2527" s="40">
        <v>79</v>
      </c>
      <c r="H2527" s="41">
        <v>105.209990859223</v>
      </c>
      <c r="I2527" s="37">
        <f>HOUR(DAta!$H2527)*60+MINUTE(DAta!$H2527)</f>
        <v>302</v>
      </c>
      <c r="J2527" s="40">
        <v>5</v>
      </c>
      <c r="K2527" s="40">
        <v>7</v>
      </c>
      <c r="L2527" s="39">
        <v>44530</v>
      </c>
      <c r="M2527" s="40">
        <v>6</v>
      </c>
    </row>
    <row r="2528" spans="1:13">
      <c r="A2528" s="37" t="s">
        <v>2553</v>
      </c>
      <c r="B2528" s="36">
        <v>44531</v>
      </c>
      <c r="C2528" s="37" t="s">
        <v>22</v>
      </c>
      <c r="D2528" s="37" t="s">
        <v>30</v>
      </c>
      <c r="E2528" s="37" t="s">
        <v>14</v>
      </c>
      <c r="F2528" s="37" t="s">
        <v>14</v>
      </c>
      <c r="G2528" s="37">
        <v>115</v>
      </c>
      <c r="H2528" s="38">
        <v>105.25165752589</v>
      </c>
      <c r="I2528" s="37">
        <f>HOUR(DAta!$H2528)*60+MINUTE(DAta!$H2528)</f>
        <v>362</v>
      </c>
      <c r="J2528" s="37">
        <v>5</v>
      </c>
      <c r="K2528" s="37">
        <v>7</v>
      </c>
      <c r="L2528" s="36">
        <v>44531</v>
      </c>
      <c r="M2528" s="37">
        <v>6</v>
      </c>
    </row>
    <row r="2529" spans="1:13">
      <c r="A2529" s="40" t="s">
        <v>2554</v>
      </c>
      <c r="B2529" s="39">
        <v>44532</v>
      </c>
      <c r="C2529" s="40" t="s">
        <v>32</v>
      </c>
      <c r="D2529" s="40" t="s">
        <v>24</v>
      </c>
      <c r="E2529" s="40" t="s">
        <v>14</v>
      </c>
      <c r="F2529" s="40" t="s">
        <v>14</v>
      </c>
      <c r="G2529" s="40">
        <v>71</v>
      </c>
      <c r="H2529" s="41">
        <v>105.29332419255699</v>
      </c>
      <c r="I2529" s="37">
        <f>HOUR(DAta!$H2529)*60+MINUTE(DAta!$H2529)</f>
        <v>422</v>
      </c>
      <c r="J2529" s="40">
        <v>3</v>
      </c>
      <c r="K2529" s="40">
        <v>7</v>
      </c>
      <c r="L2529" s="39">
        <v>44532</v>
      </c>
      <c r="M2529" s="40">
        <v>6</v>
      </c>
    </row>
    <row r="2530" spans="1:13">
      <c r="A2530" s="37" t="s">
        <v>2555</v>
      </c>
      <c r="B2530" s="36">
        <v>44533</v>
      </c>
      <c r="C2530" s="37" t="s">
        <v>39</v>
      </c>
      <c r="D2530" s="37" t="s">
        <v>33</v>
      </c>
      <c r="E2530" s="37" t="s">
        <v>18</v>
      </c>
      <c r="F2530" s="37" t="s">
        <v>18</v>
      </c>
      <c r="G2530" s="37" t="s">
        <v>26</v>
      </c>
      <c r="H2530" s="38">
        <v>105.334990859223</v>
      </c>
      <c r="I2530" s="37">
        <f>HOUR(DAta!$H2530)*60+MINUTE(DAta!$H2530)</f>
        <v>482</v>
      </c>
      <c r="J2530" s="37" t="s">
        <v>26</v>
      </c>
      <c r="K2530" s="37">
        <v>7</v>
      </c>
      <c r="L2530" s="36">
        <v>44533</v>
      </c>
      <c r="M2530" s="37">
        <v>6</v>
      </c>
    </row>
    <row r="2531" spans="1:13">
      <c r="A2531" s="40" t="s">
        <v>2556</v>
      </c>
      <c r="B2531" s="39">
        <v>44534</v>
      </c>
      <c r="C2531" s="40" t="s">
        <v>20</v>
      </c>
      <c r="D2531" s="40" t="s">
        <v>24</v>
      </c>
      <c r="E2531" s="40" t="s">
        <v>14</v>
      </c>
      <c r="F2531" s="40" t="s">
        <v>18</v>
      </c>
      <c r="G2531" s="40">
        <v>124</v>
      </c>
      <c r="H2531" s="41">
        <v>105.37665752589</v>
      </c>
      <c r="I2531" s="37">
        <f>HOUR(DAta!$H2531)*60+MINUTE(DAta!$H2531)</f>
        <v>542</v>
      </c>
      <c r="J2531" s="40">
        <v>4</v>
      </c>
      <c r="K2531" s="40">
        <v>7</v>
      </c>
      <c r="L2531" s="39">
        <v>44534</v>
      </c>
      <c r="M2531" s="40">
        <v>6</v>
      </c>
    </row>
    <row r="2532" spans="1:13">
      <c r="A2532" s="37" t="s">
        <v>2557</v>
      </c>
      <c r="B2532" s="36">
        <v>44535</v>
      </c>
      <c r="C2532" s="37" t="s">
        <v>12</v>
      </c>
      <c r="D2532" s="37" t="s">
        <v>24</v>
      </c>
      <c r="E2532" s="37" t="s">
        <v>18</v>
      </c>
      <c r="F2532" s="37" t="s">
        <v>18</v>
      </c>
      <c r="G2532" s="37" t="s">
        <v>26</v>
      </c>
      <c r="H2532" s="38">
        <v>105.41832419255699</v>
      </c>
      <c r="I2532" s="37">
        <f>HOUR(DAta!$H2532)*60+MINUTE(DAta!$H2532)</f>
        <v>602</v>
      </c>
      <c r="J2532" s="37" t="s">
        <v>26</v>
      </c>
      <c r="K2532" s="37">
        <v>7</v>
      </c>
      <c r="L2532" s="36">
        <v>44535</v>
      </c>
      <c r="M2532" s="37">
        <v>6</v>
      </c>
    </row>
    <row r="2533" spans="1:13">
      <c r="A2533" s="40" t="s">
        <v>2558</v>
      </c>
      <c r="B2533" s="39">
        <v>44536</v>
      </c>
      <c r="C2533" s="40" t="s">
        <v>35</v>
      </c>
      <c r="D2533" s="40" t="s">
        <v>13</v>
      </c>
      <c r="E2533" s="40" t="s">
        <v>14</v>
      </c>
      <c r="F2533" s="40" t="s">
        <v>14</v>
      </c>
      <c r="G2533" s="40">
        <v>35</v>
      </c>
      <c r="H2533" s="41">
        <v>105.459990859223</v>
      </c>
      <c r="I2533" s="37">
        <f>HOUR(DAta!$H2533)*60+MINUTE(DAta!$H2533)</f>
        <v>662</v>
      </c>
      <c r="J2533" s="40">
        <v>5</v>
      </c>
      <c r="K2533" s="40">
        <v>7</v>
      </c>
      <c r="L2533" s="39">
        <v>44536</v>
      </c>
      <c r="M2533" s="40">
        <v>6</v>
      </c>
    </row>
    <row r="2534" spans="1:13">
      <c r="A2534" s="37" t="s">
        <v>2559</v>
      </c>
      <c r="B2534" s="36">
        <v>44537</v>
      </c>
      <c r="C2534" s="37" t="s">
        <v>48</v>
      </c>
      <c r="D2534" s="37" t="s">
        <v>13</v>
      </c>
      <c r="E2534" s="37" t="s">
        <v>14</v>
      </c>
      <c r="F2534" s="37" t="s">
        <v>14</v>
      </c>
      <c r="G2534" s="37">
        <v>106</v>
      </c>
      <c r="H2534" s="38">
        <v>105.50165752589</v>
      </c>
      <c r="I2534" s="37">
        <f>HOUR(DAta!$H2534)*60+MINUTE(DAta!$H2534)</f>
        <v>722</v>
      </c>
      <c r="J2534" s="37">
        <v>3</v>
      </c>
      <c r="K2534" s="37">
        <v>7</v>
      </c>
      <c r="L2534" s="36">
        <v>44537</v>
      </c>
      <c r="M2534" s="37">
        <v>6</v>
      </c>
    </row>
    <row r="2535" spans="1:13">
      <c r="A2535" s="40" t="s">
        <v>2560</v>
      </c>
      <c r="B2535" s="39">
        <v>44538</v>
      </c>
      <c r="C2535" s="40" t="s">
        <v>48</v>
      </c>
      <c r="D2535" s="40" t="s">
        <v>13</v>
      </c>
      <c r="E2535" s="40" t="s">
        <v>14</v>
      </c>
      <c r="F2535" s="40" t="s">
        <v>14</v>
      </c>
      <c r="G2535" s="40">
        <v>32</v>
      </c>
      <c r="H2535" s="41">
        <v>105.54332419255699</v>
      </c>
      <c r="I2535" s="37">
        <f>HOUR(DAta!$H2535)*60+MINUTE(DAta!$H2535)</f>
        <v>782</v>
      </c>
      <c r="J2535" s="40">
        <v>4</v>
      </c>
      <c r="K2535" s="40">
        <v>7</v>
      </c>
      <c r="L2535" s="39">
        <v>44538</v>
      </c>
      <c r="M2535" s="40">
        <v>6</v>
      </c>
    </row>
    <row r="2536" spans="1:13">
      <c r="A2536" s="37" t="s">
        <v>2561</v>
      </c>
      <c r="B2536" s="36">
        <v>44539</v>
      </c>
      <c r="C2536" s="37" t="s">
        <v>32</v>
      </c>
      <c r="D2536" s="37" t="s">
        <v>24</v>
      </c>
      <c r="E2536" s="37" t="s">
        <v>14</v>
      </c>
      <c r="F2536" s="37" t="s">
        <v>14</v>
      </c>
      <c r="G2536" s="37">
        <v>119</v>
      </c>
      <c r="H2536" s="38">
        <v>105.584990859223</v>
      </c>
      <c r="I2536" s="37">
        <f>HOUR(DAta!$H2536)*60+MINUTE(DAta!$H2536)</f>
        <v>842</v>
      </c>
      <c r="J2536" s="37">
        <v>4</v>
      </c>
      <c r="K2536" s="37">
        <v>7</v>
      </c>
      <c r="L2536" s="36">
        <v>44539</v>
      </c>
      <c r="M2536" s="37">
        <v>7</v>
      </c>
    </row>
    <row r="2537" spans="1:13">
      <c r="A2537" s="40" t="s">
        <v>2562</v>
      </c>
      <c r="B2537" s="39">
        <v>44540</v>
      </c>
      <c r="C2537" s="40" t="s">
        <v>22</v>
      </c>
      <c r="D2537" s="40" t="s">
        <v>13</v>
      </c>
      <c r="E2537" s="40" t="s">
        <v>14</v>
      </c>
      <c r="F2537" s="40" t="s">
        <v>14</v>
      </c>
      <c r="G2537" s="40">
        <v>112</v>
      </c>
      <c r="H2537" s="41">
        <v>105.62665752589</v>
      </c>
      <c r="I2537" s="37">
        <f>HOUR(DAta!$H2537)*60+MINUTE(DAta!$H2537)</f>
        <v>902</v>
      </c>
      <c r="J2537" s="40">
        <v>2</v>
      </c>
      <c r="K2537" s="40">
        <v>7</v>
      </c>
      <c r="L2537" s="39">
        <v>44540</v>
      </c>
      <c r="M2537" s="40">
        <v>7</v>
      </c>
    </row>
    <row r="2538" spans="1:13">
      <c r="A2538" s="37" t="s">
        <v>2563</v>
      </c>
      <c r="B2538" s="36">
        <v>44541</v>
      </c>
      <c r="C2538" s="37" t="s">
        <v>20</v>
      </c>
      <c r="D2538" s="37" t="s">
        <v>17</v>
      </c>
      <c r="E2538" s="37" t="s">
        <v>14</v>
      </c>
      <c r="F2538" s="37" t="s">
        <v>14</v>
      </c>
      <c r="G2538" s="37">
        <v>49</v>
      </c>
      <c r="H2538" s="38">
        <v>105.66832419255699</v>
      </c>
      <c r="I2538" s="37">
        <f>HOUR(DAta!$H2538)*60+MINUTE(DAta!$H2538)</f>
        <v>962</v>
      </c>
      <c r="J2538" s="37">
        <v>1</v>
      </c>
      <c r="K2538" s="37">
        <v>7</v>
      </c>
      <c r="L2538" s="36">
        <v>44541</v>
      </c>
      <c r="M2538" s="37">
        <v>7</v>
      </c>
    </row>
    <row r="2539" spans="1:13">
      <c r="A2539" s="40" t="s">
        <v>2564</v>
      </c>
      <c r="B2539" s="39">
        <v>44542</v>
      </c>
      <c r="C2539" s="40" t="s">
        <v>20</v>
      </c>
      <c r="D2539" s="40" t="s">
        <v>13</v>
      </c>
      <c r="E2539" s="40" t="s">
        <v>18</v>
      </c>
      <c r="F2539" s="40" t="s">
        <v>18</v>
      </c>
      <c r="G2539" s="40" t="s">
        <v>26</v>
      </c>
      <c r="H2539" s="41">
        <v>105.709990859223</v>
      </c>
      <c r="I2539" s="37">
        <f>HOUR(DAta!$H2539)*60+MINUTE(DAta!$H2539)</f>
        <v>1022</v>
      </c>
      <c r="J2539" s="40" t="s">
        <v>26</v>
      </c>
      <c r="K2539" s="40">
        <v>7</v>
      </c>
      <c r="L2539" s="39">
        <v>44542</v>
      </c>
      <c r="M2539" s="40">
        <v>7</v>
      </c>
    </row>
    <row r="2540" spans="1:13">
      <c r="A2540" s="37" t="s">
        <v>2565</v>
      </c>
      <c r="B2540" s="36">
        <v>44543</v>
      </c>
      <c r="C2540" s="37" t="s">
        <v>35</v>
      </c>
      <c r="D2540" s="37" t="s">
        <v>30</v>
      </c>
      <c r="E2540" s="37" t="s">
        <v>14</v>
      </c>
      <c r="F2540" s="37" t="s">
        <v>14</v>
      </c>
      <c r="G2540" s="37">
        <v>74</v>
      </c>
      <c r="H2540" s="38">
        <v>105.75165752589</v>
      </c>
      <c r="I2540" s="37">
        <f>HOUR(DAta!$H2540)*60+MINUTE(DAta!$H2540)</f>
        <v>1082</v>
      </c>
      <c r="J2540" s="37">
        <v>3</v>
      </c>
      <c r="K2540" s="37">
        <v>7</v>
      </c>
      <c r="L2540" s="36">
        <v>44543</v>
      </c>
      <c r="M2540" s="37">
        <v>7</v>
      </c>
    </row>
    <row r="2541" spans="1:13">
      <c r="A2541" s="40" t="s">
        <v>2566</v>
      </c>
      <c r="B2541" s="39">
        <v>44544</v>
      </c>
      <c r="C2541" s="40" t="s">
        <v>22</v>
      </c>
      <c r="D2541" s="40" t="s">
        <v>33</v>
      </c>
      <c r="E2541" s="40" t="s">
        <v>14</v>
      </c>
      <c r="F2541" s="40" t="s">
        <v>18</v>
      </c>
      <c r="G2541" s="40">
        <v>117</v>
      </c>
      <c r="H2541" s="41">
        <v>105.79332419255699</v>
      </c>
      <c r="I2541" s="37">
        <f>HOUR(DAta!$H2541)*60+MINUTE(DAta!$H2541)</f>
        <v>1142</v>
      </c>
      <c r="J2541" s="40">
        <v>4</v>
      </c>
      <c r="K2541" s="40">
        <v>7</v>
      </c>
      <c r="L2541" s="39">
        <v>44544</v>
      </c>
      <c r="M2541" s="40">
        <v>7</v>
      </c>
    </row>
    <row r="2542" spans="1:13">
      <c r="A2542" s="37" t="s">
        <v>2567</v>
      </c>
      <c r="B2542" s="36">
        <v>44545</v>
      </c>
      <c r="C2542" s="37" t="s">
        <v>32</v>
      </c>
      <c r="D2542" s="37" t="s">
        <v>13</v>
      </c>
      <c r="E2542" s="37" t="s">
        <v>18</v>
      </c>
      <c r="F2542" s="37" t="s">
        <v>18</v>
      </c>
      <c r="G2542" s="37" t="s">
        <v>26</v>
      </c>
      <c r="H2542" s="38">
        <v>105.834990859223</v>
      </c>
      <c r="I2542" s="37">
        <f>HOUR(DAta!$H2542)*60+MINUTE(DAta!$H2542)</f>
        <v>1202</v>
      </c>
      <c r="J2542" s="37" t="s">
        <v>26</v>
      </c>
      <c r="K2542" s="37">
        <v>7</v>
      </c>
      <c r="L2542" s="36">
        <v>44545</v>
      </c>
      <c r="M2542" s="37">
        <v>7</v>
      </c>
    </row>
    <row r="2543" spans="1:13">
      <c r="A2543" s="40" t="s">
        <v>2568</v>
      </c>
      <c r="B2543" s="39">
        <v>44546</v>
      </c>
      <c r="C2543" s="40" t="s">
        <v>12</v>
      </c>
      <c r="D2543" s="40" t="s">
        <v>30</v>
      </c>
      <c r="E2543" s="40" t="s">
        <v>14</v>
      </c>
      <c r="F2543" s="40" t="s">
        <v>14</v>
      </c>
      <c r="G2543" s="40">
        <v>40</v>
      </c>
      <c r="H2543" s="41">
        <v>105.87665752589</v>
      </c>
      <c r="I2543" s="37">
        <f>HOUR(DAta!$H2543)*60+MINUTE(DAta!$H2543)</f>
        <v>1262</v>
      </c>
      <c r="J2543" s="40">
        <v>1</v>
      </c>
      <c r="K2543" s="40">
        <v>7</v>
      </c>
      <c r="L2543" s="39">
        <v>44546</v>
      </c>
      <c r="M2543" s="40">
        <v>7</v>
      </c>
    </row>
    <row r="2544" spans="1:13">
      <c r="A2544" s="37" t="s">
        <v>2569</v>
      </c>
      <c r="B2544" s="36">
        <v>44547</v>
      </c>
      <c r="C2544" s="37" t="s">
        <v>39</v>
      </c>
      <c r="D2544" s="37" t="s">
        <v>13</v>
      </c>
      <c r="E2544" s="37" t="s">
        <v>14</v>
      </c>
      <c r="F2544" s="37" t="s">
        <v>14</v>
      </c>
      <c r="G2544" s="37">
        <v>87</v>
      </c>
      <c r="H2544" s="38">
        <v>105.91832419255699</v>
      </c>
      <c r="I2544" s="37">
        <f>HOUR(DAta!$H2544)*60+MINUTE(DAta!$H2544)</f>
        <v>1322</v>
      </c>
      <c r="J2544" s="37">
        <v>5</v>
      </c>
      <c r="K2544" s="37">
        <v>7</v>
      </c>
      <c r="L2544" s="36">
        <v>44547</v>
      </c>
      <c r="M2544" s="37">
        <v>7</v>
      </c>
    </row>
    <row r="2545" spans="1:13">
      <c r="A2545" s="40" t="s">
        <v>2570</v>
      </c>
      <c r="B2545" s="39">
        <v>44548</v>
      </c>
      <c r="C2545" s="40" t="s">
        <v>39</v>
      </c>
      <c r="D2545" s="40" t="s">
        <v>33</v>
      </c>
      <c r="E2545" s="40" t="s">
        <v>14</v>
      </c>
      <c r="F2545" s="40" t="s">
        <v>14</v>
      </c>
      <c r="G2545" s="40">
        <v>58</v>
      </c>
      <c r="H2545" s="41">
        <v>105.959990859223</v>
      </c>
      <c r="I2545" s="37">
        <f>HOUR(DAta!$H2545)*60+MINUTE(DAta!$H2545)</f>
        <v>1382</v>
      </c>
      <c r="J2545" s="40">
        <v>4</v>
      </c>
      <c r="K2545" s="40">
        <v>7</v>
      </c>
      <c r="L2545" s="39">
        <v>44548</v>
      </c>
      <c r="M2545" s="40">
        <v>7</v>
      </c>
    </row>
    <row r="2546" spans="1:13">
      <c r="A2546" s="37" t="s">
        <v>2571</v>
      </c>
      <c r="B2546" s="36">
        <v>44549</v>
      </c>
      <c r="C2546" s="37" t="s">
        <v>16</v>
      </c>
      <c r="D2546" s="37" t="s">
        <v>17</v>
      </c>
      <c r="E2546" s="37" t="s">
        <v>14</v>
      </c>
      <c r="F2546" s="37" t="s">
        <v>14</v>
      </c>
      <c r="G2546" s="37">
        <v>84</v>
      </c>
      <c r="H2546" s="38">
        <v>106.00165752589</v>
      </c>
      <c r="I2546" s="37">
        <f>HOUR(DAta!$H2546)*60+MINUTE(DAta!$H2546)</f>
        <v>2</v>
      </c>
      <c r="J2546" s="37">
        <v>4</v>
      </c>
      <c r="K2546" s="37">
        <v>7</v>
      </c>
      <c r="L2546" s="36">
        <v>44549</v>
      </c>
      <c r="M2546" s="37">
        <v>7</v>
      </c>
    </row>
    <row r="2547" spans="1:13">
      <c r="A2547" s="40" t="s">
        <v>2572</v>
      </c>
      <c r="B2547" s="39">
        <v>44550</v>
      </c>
      <c r="C2547" s="40" t="s">
        <v>32</v>
      </c>
      <c r="D2547" s="40" t="s">
        <v>24</v>
      </c>
      <c r="E2547" s="40" t="s">
        <v>14</v>
      </c>
      <c r="F2547" s="40" t="s">
        <v>14</v>
      </c>
      <c r="G2547" s="40">
        <v>54</v>
      </c>
      <c r="H2547" s="41">
        <v>106.04332419255699</v>
      </c>
      <c r="I2547" s="37">
        <f>HOUR(DAta!$H2547)*60+MINUTE(DAta!$H2547)</f>
        <v>62</v>
      </c>
      <c r="J2547" s="40">
        <v>2</v>
      </c>
      <c r="K2547" s="40">
        <v>7</v>
      </c>
      <c r="L2547" s="39">
        <v>44550</v>
      </c>
      <c r="M2547" s="40">
        <v>7</v>
      </c>
    </row>
    <row r="2548" spans="1:13">
      <c r="A2548" s="37" t="s">
        <v>2573</v>
      </c>
      <c r="B2548" s="36">
        <v>44551</v>
      </c>
      <c r="C2548" s="37" t="s">
        <v>48</v>
      </c>
      <c r="D2548" s="37" t="s">
        <v>13</v>
      </c>
      <c r="E2548" s="37" t="s">
        <v>14</v>
      </c>
      <c r="F2548" s="37" t="s">
        <v>14</v>
      </c>
      <c r="G2548" s="37">
        <v>13</v>
      </c>
      <c r="H2548" s="38">
        <v>106.084990859223</v>
      </c>
      <c r="I2548" s="37">
        <f>HOUR(DAta!$H2548)*60+MINUTE(DAta!$H2548)</f>
        <v>122</v>
      </c>
      <c r="J2548" s="37">
        <v>5</v>
      </c>
      <c r="K2548" s="37">
        <v>7</v>
      </c>
      <c r="L2548" s="36">
        <v>44551</v>
      </c>
      <c r="M2548" s="37">
        <v>7</v>
      </c>
    </row>
    <row r="2549" spans="1:13">
      <c r="A2549" s="40" t="s">
        <v>2574</v>
      </c>
      <c r="B2549" s="39">
        <v>44552</v>
      </c>
      <c r="C2549" s="40" t="s">
        <v>12</v>
      </c>
      <c r="D2549" s="40" t="s">
        <v>17</v>
      </c>
      <c r="E2549" s="40" t="s">
        <v>18</v>
      </c>
      <c r="F2549" s="40" t="s">
        <v>18</v>
      </c>
      <c r="G2549" s="40" t="s">
        <v>26</v>
      </c>
      <c r="H2549" s="41">
        <v>106.12665752589</v>
      </c>
      <c r="I2549" s="37">
        <f>HOUR(DAta!$H2549)*60+MINUTE(DAta!$H2549)</f>
        <v>182</v>
      </c>
      <c r="J2549" s="40" t="s">
        <v>26</v>
      </c>
      <c r="K2549" s="40">
        <v>7</v>
      </c>
      <c r="L2549" s="39">
        <v>44552</v>
      </c>
      <c r="M2549" s="40">
        <v>7</v>
      </c>
    </row>
    <row r="2550" spans="1:13">
      <c r="A2550" s="37" t="s">
        <v>2575</v>
      </c>
      <c r="B2550" s="36">
        <v>44553</v>
      </c>
      <c r="C2550" s="37" t="s">
        <v>32</v>
      </c>
      <c r="D2550" s="37" t="s">
        <v>17</v>
      </c>
      <c r="E2550" s="37" t="s">
        <v>14</v>
      </c>
      <c r="F2550" s="37" t="s">
        <v>14</v>
      </c>
      <c r="G2550" s="37">
        <v>42</v>
      </c>
      <c r="H2550" s="38">
        <v>106.16832419255699</v>
      </c>
      <c r="I2550" s="37">
        <f>HOUR(DAta!$H2550)*60+MINUTE(DAta!$H2550)</f>
        <v>242</v>
      </c>
      <c r="J2550" s="37">
        <v>4</v>
      </c>
      <c r="K2550" s="37">
        <v>7</v>
      </c>
      <c r="L2550" s="36">
        <v>44553</v>
      </c>
      <c r="M2550" s="37">
        <v>7</v>
      </c>
    </row>
    <row r="2551" spans="1:13">
      <c r="A2551" s="40" t="s">
        <v>2576</v>
      </c>
      <c r="B2551" s="39">
        <v>44554</v>
      </c>
      <c r="C2551" s="40" t="s">
        <v>20</v>
      </c>
      <c r="D2551" s="40" t="s">
        <v>24</v>
      </c>
      <c r="E2551" s="40" t="s">
        <v>14</v>
      </c>
      <c r="F2551" s="40" t="s">
        <v>14</v>
      </c>
      <c r="G2551" s="40">
        <v>12</v>
      </c>
      <c r="H2551" s="41">
        <v>106.209990859223</v>
      </c>
      <c r="I2551" s="37">
        <f>HOUR(DAta!$H2551)*60+MINUTE(DAta!$H2551)</f>
        <v>302</v>
      </c>
      <c r="J2551" s="40">
        <v>1</v>
      </c>
      <c r="K2551" s="40">
        <v>7</v>
      </c>
      <c r="L2551" s="39">
        <v>44554</v>
      </c>
      <c r="M2551" s="40">
        <v>7</v>
      </c>
    </row>
    <row r="2552" spans="1:13">
      <c r="A2552" s="37" t="s">
        <v>2577</v>
      </c>
      <c r="B2552" s="36">
        <v>44555</v>
      </c>
      <c r="C2552" s="37" t="s">
        <v>12</v>
      </c>
      <c r="D2552" s="37" t="s">
        <v>30</v>
      </c>
      <c r="E2552" s="37" t="s">
        <v>14</v>
      </c>
      <c r="F2552" s="37" t="s">
        <v>14</v>
      </c>
      <c r="G2552" s="37">
        <v>13</v>
      </c>
      <c r="H2552" s="38">
        <v>106.25165752589</v>
      </c>
      <c r="I2552" s="37">
        <f>HOUR(DAta!$H2552)*60+MINUTE(DAta!$H2552)</f>
        <v>362</v>
      </c>
      <c r="J2552" s="37">
        <v>3</v>
      </c>
      <c r="K2552" s="37">
        <v>7</v>
      </c>
      <c r="L2552" s="36">
        <v>44555</v>
      </c>
      <c r="M2552" s="37">
        <v>7</v>
      </c>
    </row>
    <row r="2553" spans="1:13">
      <c r="A2553" s="40" t="s">
        <v>2578</v>
      </c>
      <c r="B2553" s="39">
        <v>44556</v>
      </c>
      <c r="C2553" s="40" t="s">
        <v>22</v>
      </c>
      <c r="D2553" s="40" t="s">
        <v>13</v>
      </c>
      <c r="E2553" s="40" t="s">
        <v>18</v>
      </c>
      <c r="F2553" s="40" t="s">
        <v>18</v>
      </c>
      <c r="G2553" s="40" t="s">
        <v>26</v>
      </c>
      <c r="H2553" s="41">
        <v>106.29332419255699</v>
      </c>
      <c r="I2553" s="37">
        <f>HOUR(DAta!$H2553)*60+MINUTE(DAta!$H2553)</f>
        <v>422</v>
      </c>
      <c r="J2553" s="40" t="s">
        <v>26</v>
      </c>
      <c r="K2553" s="40">
        <v>7</v>
      </c>
      <c r="L2553" s="39">
        <v>44556</v>
      </c>
      <c r="M2553" s="40">
        <v>7</v>
      </c>
    </row>
    <row r="2554" spans="1:13">
      <c r="A2554" s="37" t="s">
        <v>2579</v>
      </c>
      <c r="B2554" s="36">
        <v>44557</v>
      </c>
      <c r="C2554" s="37" t="s">
        <v>12</v>
      </c>
      <c r="D2554" s="37" t="s">
        <v>33</v>
      </c>
      <c r="E2554" s="37" t="s">
        <v>14</v>
      </c>
      <c r="F2554" s="37" t="s">
        <v>14</v>
      </c>
      <c r="G2554" s="37">
        <v>100</v>
      </c>
      <c r="H2554" s="38">
        <v>106.334990859223</v>
      </c>
      <c r="I2554" s="37">
        <f>HOUR(DAta!$H2554)*60+MINUTE(DAta!$H2554)</f>
        <v>482</v>
      </c>
      <c r="J2554" s="37">
        <v>5</v>
      </c>
      <c r="K2554" s="37">
        <v>7</v>
      </c>
      <c r="L2554" s="36">
        <v>44557</v>
      </c>
      <c r="M2554" s="37">
        <v>7</v>
      </c>
    </row>
    <row r="2555" spans="1:13">
      <c r="A2555" s="40" t="s">
        <v>2580</v>
      </c>
      <c r="B2555" s="39">
        <v>44558</v>
      </c>
      <c r="C2555" s="40" t="s">
        <v>35</v>
      </c>
      <c r="D2555" s="40" t="s">
        <v>24</v>
      </c>
      <c r="E2555" s="40" t="s">
        <v>14</v>
      </c>
      <c r="F2555" s="40" t="s">
        <v>14</v>
      </c>
      <c r="G2555" s="40">
        <v>70</v>
      </c>
      <c r="H2555" s="41">
        <v>106.37665752589</v>
      </c>
      <c r="I2555" s="37">
        <f>HOUR(DAta!$H2555)*60+MINUTE(DAta!$H2555)</f>
        <v>542</v>
      </c>
      <c r="J2555" s="40">
        <v>2</v>
      </c>
      <c r="K2555" s="40">
        <v>7</v>
      </c>
      <c r="L2555" s="39">
        <v>44558</v>
      </c>
      <c r="M2555" s="40">
        <v>7</v>
      </c>
    </row>
    <row r="2556" spans="1:13">
      <c r="A2556" s="37" t="s">
        <v>2581</v>
      </c>
      <c r="B2556" s="36">
        <v>44559</v>
      </c>
      <c r="C2556" s="37" t="s">
        <v>20</v>
      </c>
      <c r="D2556" s="37" t="s">
        <v>33</v>
      </c>
      <c r="E2556" s="37" t="s">
        <v>18</v>
      </c>
      <c r="F2556" s="37" t="s">
        <v>18</v>
      </c>
      <c r="G2556" s="37" t="s">
        <v>26</v>
      </c>
      <c r="H2556" s="38">
        <v>106.41832419255699</v>
      </c>
      <c r="I2556" s="37">
        <f>HOUR(DAta!$H2556)*60+MINUTE(DAta!$H2556)</f>
        <v>602</v>
      </c>
      <c r="J2556" s="37" t="s">
        <v>26</v>
      </c>
      <c r="K2556" s="37">
        <v>7</v>
      </c>
      <c r="L2556" s="36">
        <v>44559</v>
      </c>
      <c r="M2556" s="37">
        <v>7</v>
      </c>
    </row>
    <row r="2557" spans="1:13">
      <c r="A2557" s="40" t="s">
        <v>2582</v>
      </c>
      <c r="B2557" s="39">
        <v>44560</v>
      </c>
      <c r="C2557" s="40" t="s">
        <v>32</v>
      </c>
      <c r="D2557" s="40" t="s">
        <v>17</v>
      </c>
      <c r="E2557" s="40" t="s">
        <v>18</v>
      </c>
      <c r="F2557" s="40" t="s">
        <v>18</v>
      </c>
      <c r="G2557" s="40" t="s">
        <v>26</v>
      </c>
      <c r="H2557" s="41">
        <v>106.459990859223</v>
      </c>
      <c r="I2557" s="37">
        <f>HOUR(DAta!$H2557)*60+MINUTE(DAta!$H2557)</f>
        <v>662</v>
      </c>
      <c r="J2557" s="40" t="s">
        <v>26</v>
      </c>
      <c r="K2557" s="40">
        <v>7</v>
      </c>
      <c r="L2557" s="39">
        <v>44560</v>
      </c>
      <c r="M2557" s="40">
        <v>7</v>
      </c>
    </row>
    <row r="2558" spans="1:13">
      <c r="A2558" s="37" t="s">
        <v>2583</v>
      </c>
      <c r="B2558" s="36">
        <v>44561</v>
      </c>
      <c r="C2558" s="37" t="s">
        <v>16</v>
      </c>
      <c r="D2558" s="37" t="s">
        <v>17</v>
      </c>
      <c r="E2558" s="37" t="s">
        <v>14</v>
      </c>
      <c r="F2558" s="37" t="s">
        <v>14</v>
      </c>
      <c r="G2558" s="37">
        <v>102</v>
      </c>
      <c r="H2558" s="38">
        <v>106.50165752589</v>
      </c>
      <c r="I2558" s="37">
        <f>HOUR(DAta!$H2558)*60+MINUTE(DAta!$H2558)</f>
        <v>722</v>
      </c>
      <c r="J2558" s="37">
        <v>4</v>
      </c>
      <c r="K2558" s="37">
        <v>7</v>
      </c>
      <c r="L2558" s="36">
        <v>44561</v>
      </c>
      <c r="M2558" s="37">
        <v>7</v>
      </c>
    </row>
    <row r="2559" spans="1:13">
      <c r="A2559" s="40" t="s">
        <v>2584</v>
      </c>
      <c r="B2559" s="39">
        <v>44562</v>
      </c>
      <c r="C2559" s="40" t="s">
        <v>16</v>
      </c>
      <c r="D2559" s="40" t="s">
        <v>17</v>
      </c>
      <c r="E2559" s="40" t="s">
        <v>14</v>
      </c>
      <c r="F2559" s="40" t="s">
        <v>14</v>
      </c>
      <c r="G2559" s="40">
        <v>82</v>
      </c>
      <c r="H2559" s="41">
        <v>106.54332419255699</v>
      </c>
      <c r="I2559" s="37">
        <f>HOUR(DAta!$H2559)*60+MINUTE(DAta!$H2559)</f>
        <v>782</v>
      </c>
      <c r="J2559" s="40">
        <v>3</v>
      </c>
      <c r="K2559" s="40">
        <v>7</v>
      </c>
      <c r="L2559" s="39">
        <v>44562</v>
      </c>
      <c r="M2559" s="40">
        <v>7</v>
      </c>
    </row>
    <row r="2560" spans="1:13">
      <c r="A2560" s="37" t="s">
        <v>2585</v>
      </c>
      <c r="B2560" s="36">
        <v>44563</v>
      </c>
      <c r="C2560" s="37" t="s">
        <v>35</v>
      </c>
      <c r="D2560" s="37" t="s">
        <v>33</v>
      </c>
      <c r="E2560" s="37" t="s">
        <v>14</v>
      </c>
      <c r="F2560" s="37" t="s">
        <v>18</v>
      </c>
      <c r="G2560" s="37">
        <v>24</v>
      </c>
      <c r="H2560" s="38">
        <v>106.584990859223</v>
      </c>
      <c r="I2560" s="37">
        <f>HOUR(DAta!$H2560)*60+MINUTE(DAta!$H2560)</f>
        <v>842</v>
      </c>
      <c r="J2560" s="37">
        <v>5</v>
      </c>
      <c r="K2560" s="37">
        <v>7</v>
      </c>
      <c r="L2560" s="36">
        <v>44563</v>
      </c>
      <c r="M2560" s="37">
        <v>7</v>
      </c>
    </row>
    <row r="2561" spans="1:13">
      <c r="A2561" s="40" t="s">
        <v>2586</v>
      </c>
      <c r="B2561" s="39">
        <v>44564</v>
      </c>
      <c r="C2561" s="40" t="s">
        <v>20</v>
      </c>
      <c r="D2561" s="40" t="s">
        <v>30</v>
      </c>
      <c r="E2561" s="40" t="s">
        <v>14</v>
      </c>
      <c r="F2561" s="40" t="s">
        <v>14</v>
      </c>
      <c r="G2561" s="40">
        <v>10</v>
      </c>
      <c r="H2561" s="41">
        <v>106.62665752589</v>
      </c>
      <c r="I2561" s="37">
        <f>HOUR(DAta!$H2561)*60+MINUTE(DAta!$H2561)</f>
        <v>902</v>
      </c>
      <c r="J2561" s="40">
        <v>5</v>
      </c>
      <c r="K2561" s="40">
        <v>7</v>
      </c>
      <c r="L2561" s="39">
        <v>44564</v>
      </c>
      <c r="M2561" s="40">
        <v>7</v>
      </c>
    </row>
    <row r="2562" spans="1:13">
      <c r="A2562" s="37" t="s">
        <v>2587</v>
      </c>
      <c r="B2562" s="36">
        <v>44565</v>
      </c>
      <c r="C2562" s="37" t="s">
        <v>32</v>
      </c>
      <c r="D2562" s="37" t="s">
        <v>24</v>
      </c>
      <c r="E2562" s="37" t="s">
        <v>18</v>
      </c>
      <c r="F2562" s="37" t="s">
        <v>18</v>
      </c>
      <c r="G2562" s="37" t="s">
        <v>26</v>
      </c>
      <c r="H2562" s="38">
        <v>106.66832419255699</v>
      </c>
      <c r="I2562" s="37">
        <f>HOUR(DAta!$H2562)*60+MINUTE(DAta!$H2562)</f>
        <v>962</v>
      </c>
      <c r="J2562" s="37" t="s">
        <v>26</v>
      </c>
      <c r="K2562" s="37">
        <v>7</v>
      </c>
      <c r="L2562" s="36">
        <v>44565</v>
      </c>
      <c r="M2562" s="37">
        <v>7</v>
      </c>
    </row>
    <row r="2563" spans="1:13">
      <c r="A2563" s="40" t="s">
        <v>2588</v>
      </c>
      <c r="B2563" s="39">
        <v>44566</v>
      </c>
      <c r="C2563" s="40" t="s">
        <v>20</v>
      </c>
      <c r="D2563" s="40" t="s">
        <v>33</v>
      </c>
      <c r="E2563" s="40" t="s">
        <v>14</v>
      </c>
      <c r="F2563" s="40" t="s">
        <v>14</v>
      </c>
      <c r="G2563" s="40">
        <v>80</v>
      </c>
      <c r="H2563" s="41">
        <v>106.709990859223</v>
      </c>
      <c r="I2563" s="37">
        <f>HOUR(DAta!$H2563)*60+MINUTE(DAta!$H2563)</f>
        <v>1022</v>
      </c>
      <c r="J2563" s="40">
        <v>1</v>
      </c>
      <c r="K2563" s="40">
        <v>7</v>
      </c>
      <c r="L2563" s="39">
        <v>44566</v>
      </c>
      <c r="M2563" s="40">
        <v>7</v>
      </c>
    </row>
    <row r="2564" spans="1:13">
      <c r="A2564" s="37" t="s">
        <v>2589</v>
      </c>
      <c r="B2564" s="36">
        <v>44567</v>
      </c>
      <c r="C2564" s="37" t="s">
        <v>20</v>
      </c>
      <c r="D2564" s="37" t="s">
        <v>17</v>
      </c>
      <c r="E2564" s="37" t="s">
        <v>14</v>
      </c>
      <c r="F2564" s="37" t="s">
        <v>14</v>
      </c>
      <c r="G2564" s="37">
        <v>63</v>
      </c>
      <c r="H2564" s="38">
        <v>106.75165752589</v>
      </c>
      <c r="I2564" s="37">
        <f>HOUR(DAta!$H2564)*60+MINUTE(DAta!$H2564)</f>
        <v>1082</v>
      </c>
      <c r="J2564" s="37">
        <v>4</v>
      </c>
      <c r="K2564" s="37">
        <v>7</v>
      </c>
      <c r="L2564" s="36">
        <v>44567</v>
      </c>
      <c r="M2564" s="37">
        <v>7</v>
      </c>
    </row>
    <row r="2565" spans="1:13">
      <c r="A2565" s="40" t="s">
        <v>2590</v>
      </c>
      <c r="B2565" s="39">
        <v>44568</v>
      </c>
      <c r="C2565" s="40" t="s">
        <v>22</v>
      </c>
      <c r="D2565" s="40" t="s">
        <v>13</v>
      </c>
      <c r="E2565" s="40" t="s">
        <v>14</v>
      </c>
      <c r="F2565" s="40" t="s">
        <v>14</v>
      </c>
      <c r="G2565" s="40">
        <v>43</v>
      </c>
      <c r="H2565" s="41">
        <v>106.79332419255699</v>
      </c>
      <c r="I2565" s="37">
        <f>HOUR(DAta!$H2565)*60+MINUTE(DAta!$H2565)</f>
        <v>1142</v>
      </c>
      <c r="J2565" s="40">
        <v>4</v>
      </c>
      <c r="K2565" s="40">
        <v>7</v>
      </c>
      <c r="L2565" s="39">
        <v>44568</v>
      </c>
      <c r="M2565" s="40">
        <v>7</v>
      </c>
    </row>
    <row r="2566" spans="1:13">
      <c r="A2566" s="37" t="s">
        <v>2591</v>
      </c>
      <c r="B2566" s="36">
        <v>44569</v>
      </c>
      <c r="C2566" s="37" t="s">
        <v>48</v>
      </c>
      <c r="D2566" s="37" t="s">
        <v>24</v>
      </c>
      <c r="E2566" s="37" t="s">
        <v>18</v>
      </c>
      <c r="F2566" s="37" t="s">
        <v>18</v>
      </c>
      <c r="G2566" s="37" t="s">
        <v>26</v>
      </c>
      <c r="H2566" s="38">
        <v>106.834990859223</v>
      </c>
      <c r="I2566" s="37">
        <f>HOUR(DAta!$H2566)*60+MINUTE(DAta!$H2566)</f>
        <v>1202</v>
      </c>
      <c r="J2566" s="37" t="s">
        <v>26</v>
      </c>
      <c r="K2566" s="37">
        <v>7</v>
      </c>
      <c r="L2566" s="36">
        <v>44569</v>
      </c>
      <c r="M2566" s="37">
        <v>7</v>
      </c>
    </row>
    <row r="2567" spans="1:13">
      <c r="A2567" s="40" t="s">
        <v>2592</v>
      </c>
      <c r="B2567" s="39">
        <v>44570</v>
      </c>
      <c r="C2567" s="40" t="s">
        <v>12</v>
      </c>
      <c r="D2567" s="40" t="s">
        <v>24</v>
      </c>
      <c r="E2567" s="40" t="s">
        <v>14</v>
      </c>
      <c r="F2567" s="40" t="s">
        <v>14</v>
      </c>
      <c r="G2567" s="40">
        <v>87</v>
      </c>
      <c r="H2567" s="41">
        <v>106.87665752589</v>
      </c>
      <c r="I2567" s="37">
        <f>HOUR(DAta!$H2567)*60+MINUTE(DAta!$H2567)</f>
        <v>1262</v>
      </c>
      <c r="J2567" s="40">
        <v>4</v>
      </c>
      <c r="K2567" s="40">
        <v>7</v>
      </c>
      <c r="L2567" s="39">
        <v>44570</v>
      </c>
      <c r="M2567" s="40">
        <v>7</v>
      </c>
    </row>
    <row r="2568" spans="1:13">
      <c r="A2568" s="37" t="s">
        <v>2593</v>
      </c>
      <c r="B2568" s="36">
        <v>44571</v>
      </c>
      <c r="C2568" s="37" t="s">
        <v>35</v>
      </c>
      <c r="D2568" s="37" t="s">
        <v>17</v>
      </c>
      <c r="E2568" s="37" t="s">
        <v>14</v>
      </c>
      <c r="F2568" s="37" t="s">
        <v>14</v>
      </c>
      <c r="G2568" s="37">
        <v>125</v>
      </c>
      <c r="H2568" s="38">
        <v>106.91832419255699</v>
      </c>
      <c r="I2568" s="37">
        <f>HOUR(DAta!$H2568)*60+MINUTE(DAta!$H2568)</f>
        <v>1322</v>
      </c>
      <c r="J2568" s="37">
        <v>4</v>
      </c>
      <c r="K2568" s="37">
        <v>7</v>
      </c>
      <c r="L2568" s="36">
        <v>44571</v>
      </c>
      <c r="M2568" s="37">
        <v>7</v>
      </c>
    </row>
    <row r="2569" spans="1:13">
      <c r="A2569" s="40" t="s">
        <v>2594</v>
      </c>
      <c r="B2569" s="39">
        <v>44572</v>
      </c>
      <c r="C2569" s="40" t="s">
        <v>20</v>
      </c>
      <c r="D2569" s="40" t="s">
        <v>24</v>
      </c>
      <c r="E2569" s="40" t="s">
        <v>14</v>
      </c>
      <c r="F2569" s="40" t="s">
        <v>14</v>
      </c>
      <c r="G2569" s="40">
        <v>56</v>
      </c>
      <c r="H2569" s="41">
        <v>106.959990859223</v>
      </c>
      <c r="I2569" s="37">
        <f>HOUR(DAta!$H2569)*60+MINUTE(DAta!$H2569)</f>
        <v>1382</v>
      </c>
      <c r="J2569" s="40">
        <v>1</v>
      </c>
      <c r="K2569" s="40">
        <v>7</v>
      </c>
      <c r="L2569" s="39">
        <v>44572</v>
      </c>
      <c r="M2569" s="40">
        <v>7</v>
      </c>
    </row>
    <row r="2570" spans="1:13">
      <c r="A2570" s="37" t="s">
        <v>2595</v>
      </c>
      <c r="B2570" s="36">
        <v>44573</v>
      </c>
      <c r="C2570" s="37" t="s">
        <v>22</v>
      </c>
      <c r="D2570" s="37" t="s">
        <v>24</v>
      </c>
      <c r="E2570" s="37" t="s">
        <v>14</v>
      </c>
      <c r="F2570" s="37" t="s">
        <v>14</v>
      </c>
      <c r="G2570" s="37">
        <v>88</v>
      </c>
      <c r="H2570" s="38">
        <v>107.00165752589</v>
      </c>
      <c r="I2570" s="37">
        <f>HOUR(DAta!$H2570)*60+MINUTE(DAta!$H2570)</f>
        <v>2</v>
      </c>
      <c r="J2570" s="37">
        <v>3</v>
      </c>
      <c r="K2570" s="37">
        <v>7</v>
      </c>
      <c r="L2570" s="36">
        <v>44573</v>
      </c>
      <c r="M2570" s="37">
        <v>7</v>
      </c>
    </row>
    <row r="2571" spans="1:13">
      <c r="A2571" s="40" t="s">
        <v>2596</v>
      </c>
      <c r="B2571" s="39">
        <v>44574</v>
      </c>
      <c r="C2571" s="40" t="s">
        <v>32</v>
      </c>
      <c r="D2571" s="40" t="s">
        <v>24</v>
      </c>
      <c r="E2571" s="40" t="s">
        <v>14</v>
      </c>
      <c r="F2571" s="40" t="s">
        <v>14</v>
      </c>
      <c r="G2571" s="40">
        <v>45</v>
      </c>
      <c r="H2571" s="41">
        <v>107.04332419255699</v>
      </c>
      <c r="I2571" s="37">
        <f>HOUR(DAta!$H2571)*60+MINUTE(DAta!$H2571)</f>
        <v>62</v>
      </c>
      <c r="J2571" s="40">
        <v>4</v>
      </c>
      <c r="K2571" s="40">
        <v>7</v>
      </c>
      <c r="L2571" s="39">
        <v>44574</v>
      </c>
      <c r="M2571" s="40">
        <v>7</v>
      </c>
    </row>
    <row r="2572" spans="1:13">
      <c r="A2572" s="37" t="s">
        <v>2597</v>
      </c>
      <c r="B2572" s="36">
        <v>44575</v>
      </c>
      <c r="C2572" s="37" t="s">
        <v>48</v>
      </c>
      <c r="D2572" s="37" t="s">
        <v>17</v>
      </c>
      <c r="E2572" s="37" t="s">
        <v>14</v>
      </c>
      <c r="F2572" s="37" t="s">
        <v>14</v>
      </c>
      <c r="G2572" s="37">
        <v>24</v>
      </c>
      <c r="H2572" s="38">
        <v>107.084990859223</v>
      </c>
      <c r="I2572" s="37">
        <f>HOUR(DAta!$H2572)*60+MINUTE(DAta!$H2572)</f>
        <v>122</v>
      </c>
      <c r="J2572" s="37">
        <v>4</v>
      </c>
      <c r="K2572" s="37">
        <v>7</v>
      </c>
      <c r="L2572" s="36">
        <v>44575</v>
      </c>
      <c r="M2572" s="37">
        <v>7</v>
      </c>
    </row>
    <row r="2573" spans="1:13">
      <c r="A2573" s="40" t="s">
        <v>2598</v>
      </c>
      <c r="B2573" s="39">
        <v>44576</v>
      </c>
      <c r="C2573" s="40" t="s">
        <v>32</v>
      </c>
      <c r="D2573" s="40" t="s">
        <v>13</v>
      </c>
      <c r="E2573" s="40" t="s">
        <v>14</v>
      </c>
      <c r="F2573" s="40" t="s">
        <v>14</v>
      </c>
      <c r="G2573" s="40">
        <v>23</v>
      </c>
      <c r="H2573" s="41">
        <v>107.12665752589</v>
      </c>
      <c r="I2573" s="37">
        <f>HOUR(DAta!$H2573)*60+MINUTE(DAta!$H2573)</f>
        <v>182</v>
      </c>
      <c r="J2573" s="40">
        <v>5</v>
      </c>
      <c r="K2573" s="40">
        <v>7</v>
      </c>
      <c r="L2573" s="39">
        <v>44576</v>
      </c>
      <c r="M2573" s="40">
        <v>7</v>
      </c>
    </row>
    <row r="2574" spans="1:13">
      <c r="A2574" s="37" t="s">
        <v>2599</v>
      </c>
      <c r="B2574" s="36">
        <v>44577</v>
      </c>
      <c r="C2574" s="37" t="s">
        <v>16</v>
      </c>
      <c r="D2574" s="37" t="s">
        <v>24</v>
      </c>
      <c r="E2574" s="37" t="s">
        <v>14</v>
      </c>
      <c r="F2574" s="37" t="s">
        <v>14</v>
      </c>
      <c r="G2574" s="37">
        <v>66</v>
      </c>
      <c r="H2574" s="38">
        <v>107.16832419255699</v>
      </c>
      <c r="I2574" s="37">
        <f>HOUR(DAta!$H2574)*60+MINUTE(DAta!$H2574)</f>
        <v>242</v>
      </c>
      <c r="J2574" s="37">
        <v>5</v>
      </c>
      <c r="K2574" s="37">
        <v>7</v>
      </c>
      <c r="L2574" s="36">
        <v>44577</v>
      </c>
      <c r="M2574" s="37">
        <v>7</v>
      </c>
    </row>
    <row r="2575" spans="1:13">
      <c r="A2575" s="40" t="s">
        <v>2600</v>
      </c>
      <c r="B2575" s="39">
        <v>44578</v>
      </c>
      <c r="C2575" s="40" t="s">
        <v>39</v>
      </c>
      <c r="D2575" s="40" t="s">
        <v>30</v>
      </c>
      <c r="E2575" s="40" t="s">
        <v>18</v>
      </c>
      <c r="F2575" s="40" t="s">
        <v>18</v>
      </c>
      <c r="G2575" s="40" t="s">
        <v>26</v>
      </c>
      <c r="H2575" s="41">
        <v>107.209990859223</v>
      </c>
      <c r="I2575" s="37">
        <f>HOUR(DAta!$H2575)*60+MINUTE(DAta!$H2575)</f>
        <v>302</v>
      </c>
      <c r="J2575" s="40" t="s">
        <v>26</v>
      </c>
      <c r="K2575" s="40">
        <v>7</v>
      </c>
      <c r="L2575" s="39">
        <v>44578</v>
      </c>
      <c r="M2575" s="40">
        <v>7</v>
      </c>
    </row>
    <row r="2576" spans="1:13">
      <c r="A2576" s="37" t="s">
        <v>2601</v>
      </c>
      <c r="B2576" s="36">
        <v>44579</v>
      </c>
      <c r="C2576" s="37" t="s">
        <v>35</v>
      </c>
      <c r="D2576" s="37" t="s">
        <v>33</v>
      </c>
      <c r="E2576" s="37" t="s">
        <v>14</v>
      </c>
      <c r="F2576" s="37" t="s">
        <v>14</v>
      </c>
      <c r="G2576" s="37">
        <v>67</v>
      </c>
      <c r="H2576" s="38">
        <v>107.25165752589</v>
      </c>
      <c r="I2576" s="37">
        <f>HOUR(DAta!$H2576)*60+MINUTE(DAta!$H2576)</f>
        <v>362</v>
      </c>
      <c r="J2576" s="37">
        <v>4</v>
      </c>
      <c r="K2576" s="37">
        <v>7</v>
      </c>
      <c r="L2576" s="36">
        <v>44579</v>
      </c>
      <c r="M2576" s="37">
        <v>7</v>
      </c>
    </row>
    <row r="2577" spans="1:13">
      <c r="A2577" s="40" t="s">
        <v>2602</v>
      </c>
      <c r="B2577" s="39">
        <v>44580</v>
      </c>
      <c r="C2577" s="40" t="s">
        <v>16</v>
      </c>
      <c r="D2577" s="40" t="s">
        <v>17</v>
      </c>
      <c r="E2577" s="40" t="s">
        <v>14</v>
      </c>
      <c r="F2577" s="40" t="s">
        <v>14</v>
      </c>
      <c r="G2577" s="40">
        <v>39</v>
      </c>
      <c r="H2577" s="41">
        <v>107.29332419255699</v>
      </c>
      <c r="I2577" s="37">
        <f>HOUR(DAta!$H2577)*60+MINUTE(DAta!$H2577)</f>
        <v>422</v>
      </c>
      <c r="J2577" s="40">
        <v>1</v>
      </c>
      <c r="K2577" s="40">
        <v>7</v>
      </c>
      <c r="L2577" s="39">
        <v>44580</v>
      </c>
      <c r="M2577" s="40">
        <v>7</v>
      </c>
    </row>
    <row r="2578" spans="1:13">
      <c r="A2578" s="37" t="s">
        <v>2603</v>
      </c>
      <c r="B2578" s="36">
        <v>44581</v>
      </c>
      <c r="C2578" s="37" t="s">
        <v>16</v>
      </c>
      <c r="D2578" s="37" t="s">
        <v>33</v>
      </c>
      <c r="E2578" s="37" t="s">
        <v>14</v>
      </c>
      <c r="F2578" s="37" t="s">
        <v>14</v>
      </c>
      <c r="G2578" s="37">
        <v>70</v>
      </c>
      <c r="H2578" s="38">
        <v>107.334990859223</v>
      </c>
      <c r="I2578" s="37">
        <f>HOUR(DAta!$H2578)*60+MINUTE(DAta!$H2578)</f>
        <v>482</v>
      </c>
      <c r="J2578" s="37">
        <v>1</v>
      </c>
      <c r="K2578" s="37">
        <v>7</v>
      </c>
      <c r="L2578" s="36">
        <v>44581</v>
      </c>
      <c r="M2578" s="37">
        <v>7</v>
      </c>
    </row>
    <row r="2579" spans="1:13">
      <c r="A2579" s="40" t="s">
        <v>2604</v>
      </c>
      <c r="B2579" s="39">
        <v>44582</v>
      </c>
      <c r="C2579" s="40" t="s">
        <v>32</v>
      </c>
      <c r="D2579" s="40" t="s">
        <v>30</v>
      </c>
      <c r="E2579" s="40" t="s">
        <v>14</v>
      </c>
      <c r="F2579" s="40" t="s">
        <v>14</v>
      </c>
      <c r="G2579" s="40">
        <v>40</v>
      </c>
      <c r="H2579" s="41">
        <v>107.37665752589</v>
      </c>
      <c r="I2579" s="37">
        <f>HOUR(DAta!$H2579)*60+MINUTE(DAta!$H2579)</f>
        <v>542</v>
      </c>
      <c r="J2579" s="40">
        <v>5</v>
      </c>
      <c r="K2579" s="40">
        <v>7</v>
      </c>
      <c r="L2579" s="39">
        <v>44582</v>
      </c>
      <c r="M2579" s="40">
        <v>7</v>
      </c>
    </row>
    <row r="2580" spans="1:13">
      <c r="A2580" s="37" t="s">
        <v>2605</v>
      </c>
      <c r="B2580" s="36">
        <v>44583</v>
      </c>
      <c r="C2580" s="37" t="s">
        <v>20</v>
      </c>
      <c r="D2580" s="37" t="s">
        <v>13</v>
      </c>
      <c r="E2580" s="37" t="s">
        <v>18</v>
      </c>
      <c r="F2580" s="37" t="s">
        <v>18</v>
      </c>
      <c r="G2580" s="37" t="s">
        <v>26</v>
      </c>
      <c r="H2580" s="38">
        <v>107.41832419255699</v>
      </c>
      <c r="I2580" s="37">
        <f>HOUR(DAta!$H2580)*60+MINUTE(DAta!$H2580)</f>
        <v>602</v>
      </c>
      <c r="J2580" s="37" t="s">
        <v>26</v>
      </c>
      <c r="K2580" s="37">
        <v>7</v>
      </c>
      <c r="L2580" s="36">
        <v>44583</v>
      </c>
      <c r="M2580" s="37">
        <v>7</v>
      </c>
    </row>
    <row r="2581" spans="1:13">
      <c r="A2581" s="40" t="s">
        <v>2606</v>
      </c>
      <c r="B2581" s="39">
        <v>44584</v>
      </c>
      <c r="C2581" s="40" t="s">
        <v>39</v>
      </c>
      <c r="D2581" s="40" t="s">
        <v>30</v>
      </c>
      <c r="E2581" s="40" t="s">
        <v>14</v>
      </c>
      <c r="F2581" s="40" t="s">
        <v>14</v>
      </c>
      <c r="G2581" s="40">
        <v>28</v>
      </c>
      <c r="H2581" s="41">
        <v>107.459990859223</v>
      </c>
      <c r="I2581" s="37">
        <f>HOUR(DAta!$H2581)*60+MINUTE(DAta!$H2581)</f>
        <v>662</v>
      </c>
      <c r="J2581" s="40">
        <v>3</v>
      </c>
      <c r="K2581" s="40">
        <v>7</v>
      </c>
      <c r="L2581" s="39">
        <v>44584</v>
      </c>
      <c r="M2581" s="40">
        <v>7</v>
      </c>
    </row>
    <row r="2582" spans="1:13">
      <c r="A2582" s="37" t="s">
        <v>2607</v>
      </c>
      <c r="B2582" s="36">
        <v>44585</v>
      </c>
      <c r="C2582" s="37" t="s">
        <v>35</v>
      </c>
      <c r="D2582" s="37" t="s">
        <v>17</v>
      </c>
      <c r="E2582" s="37" t="s">
        <v>14</v>
      </c>
      <c r="F2582" s="37" t="s">
        <v>14</v>
      </c>
      <c r="G2582" s="37">
        <v>107</v>
      </c>
      <c r="H2582" s="38">
        <v>107.50165752589</v>
      </c>
      <c r="I2582" s="37">
        <f>HOUR(DAta!$H2582)*60+MINUTE(DAta!$H2582)</f>
        <v>722</v>
      </c>
      <c r="J2582" s="37">
        <v>2</v>
      </c>
      <c r="K2582" s="37">
        <v>7</v>
      </c>
      <c r="L2582" s="36">
        <v>44585</v>
      </c>
      <c r="M2582" s="37">
        <v>7</v>
      </c>
    </row>
    <row r="2583" spans="1:13">
      <c r="A2583" s="40" t="s">
        <v>2608</v>
      </c>
      <c r="B2583" s="39">
        <v>44586</v>
      </c>
      <c r="C2583" s="40" t="s">
        <v>20</v>
      </c>
      <c r="D2583" s="40" t="s">
        <v>24</v>
      </c>
      <c r="E2583" s="40" t="s">
        <v>14</v>
      </c>
      <c r="F2583" s="40" t="s">
        <v>14</v>
      </c>
      <c r="G2583" s="40">
        <v>62</v>
      </c>
      <c r="H2583" s="41">
        <v>107.54332419255699</v>
      </c>
      <c r="I2583" s="37">
        <f>HOUR(DAta!$H2583)*60+MINUTE(DAta!$H2583)</f>
        <v>782</v>
      </c>
      <c r="J2583" s="40">
        <v>4</v>
      </c>
      <c r="K2583" s="40">
        <v>7</v>
      </c>
      <c r="L2583" s="39">
        <v>44586</v>
      </c>
      <c r="M2583" s="40">
        <v>7</v>
      </c>
    </row>
    <row r="2584" spans="1:13">
      <c r="A2584" s="37" t="s">
        <v>2609</v>
      </c>
      <c r="B2584" s="36">
        <v>44587</v>
      </c>
      <c r="C2584" s="37" t="s">
        <v>12</v>
      </c>
      <c r="D2584" s="37" t="s">
        <v>17</v>
      </c>
      <c r="E2584" s="37" t="s">
        <v>14</v>
      </c>
      <c r="F2584" s="37" t="s">
        <v>14</v>
      </c>
      <c r="G2584" s="37">
        <v>80</v>
      </c>
      <c r="H2584" s="38">
        <v>107.584990859223</v>
      </c>
      <c r="I2584" s="37">
        <f>HOUR(DAta!$H2584)*60+MINUTE(DAta!$H2584)</f>
        <v>842</v>
      </c>
      <c r="J2584" s="37">
        <v>4</v>
      </c>
      <c r="K2584" s="37">
        <v>7</v>
      </c>
      <c r="L2584" s="36">
        <v>44587</v>
      </c>
      <c r="M2584" s="37">
        <v>7</v>
      </c>
    </row>
    <row r="2585" spans="1:13">
      <c r="A2585" s="40" t="s">
        <v>2610</v>
      </c>
      <c r="B2585" s="39">
        <v>44588</v>
      </c>
      <c r="C2585" s="40" t="s">
        <v>20</v>
      </c>
      <c r="D2585" s="40" t="s">
        <v>13</v>
      </c>
      <c r="E2585" s="40" t="s">
        <v>14</v>
      </c>
      <c r="F2585" s="40" t="s">
        <v>14</v>
      </c>
      <c r="G2585" s="40">
        <v>63</v>
      </c>
      <c r="H2585" s="41">
        <v>107.62665752589</v>
      </c>
      <c r="I2585" s="37">
        <f>HOUR(DAta!$H2585)*60+MINUTE(DAta!$H2585)</f>
        <v>902</v>
      </c>
      <c r="J2585" s="40">
        <v>3</v>
      </c>
      <c r="K2585" s="40">
        <v>7</v>
      </c>
      <c r="L2585" s="39">
        <v>44588</v>
      </c>
      <c r="M2585" s="40">
        <v>7</v>
      </c>
    </row>
    <row r="2586" spans="1:13">
      <c r="A2586" s="37" t="s">
        <v>2611</v>
      </c>
      <c r="B2586" s="36">
        <v>44589</v>
      </c>
      <c r="C2586" s="37" t="s">
        <v>16</v>
      </c>
      <c r="D2586" s="37" t="s">
        <v>17</v>
      </c>
      <c r="E2586" s="37" t="s">
        <v>14</v>
      </c>
      <c r="F2586" s="37" t="s">
        <v>14</v>
      </c>
      <c r="G2586" s="37">
        <v>36</v>
      </c>
      <c r="H2586" s="38">
        <v>107.66832419255699</v>
      </c>
      <c r="I2586" s="37">
        <f>HOUR(DAta!$H2586)*60+MINUTE(DAta!$H2586)</f>
        <v>962</v>
      </c>
      <c r="J2586" s="37">
        <v>3</v>
      </c>
      <c r="K2586" s="37">
        <v>7</v>
      </c>
      <c r="L2586" s="36">
        <v>44589</v>
      </c>
      <c r="M2586" s="37">
        <v>7</v>
      </c>
    </row>
    <row r="2587" spans="1:13">
      <c r="A2587" s="40" t="s">
        <v>2612</v>
      </c>
      <c r="B2587" s="39">
        <v>44590</v>
      </c>
      <c r="C2587" s="40" t="s">
        <v>48</v>
      </c>
      <c r="D2587" s="40" t="s">
        <v>13</v>
      </c>
      <c r="E2587" s="40" t="s">
        <v>14</v>
      </c>
      <c r="F2587" s="40" t="s">
        <v>14</v>
      </c>
      <c r="G2587" s="40">
        <v>64</v>
      </c>
      <c r="H2587" s="41">
        <v>107.709990859223</v>
      </c>
      <c r="I2587" s="37">
        <f>HOUR(DAta!$H2587)*60+MINUTE(DAta!$H2587)</f>
        <v>1022</v>
      </c>
      <c r="J2587" s="40">
        <v>3</v>
      </c>
      <c r="K2587" s="40">
        <v>7</v>
      </c>
      <c r="L2587" s="39">
        <v>44590</v>
      </c>
      <c r="M2587" s="40">
        <v>7</v>
      </c>
    </row>
    <row r="2588" spans="1:13">
      <c r="A2588" s="37" t="s">
        <v>2613</v>
      </c>
      <c r="B2588" s="36">
        <v>44591</v>
      </c>
      <c r="C2588" s="37" t="s">
        <v>22</v>
      </c>
      <c r="D2588" s="37" t="s">
        <v>13</v>
      </c>
      <c r="E2588" s="37" t="s">
        <v>14</v>
      </c>
      <c r="F2588" s="37" t="s">
        <v>14</v>
      </c>
      <c r="G2588" s="37">
        <v>110</v>
      </c>
      <c r="H2588" s="38">
        <v>107.75165752589</v>
      </c>
      <c r="I2588" s="37">
        <f>HOUR(DAta!$H2588)*60+MINUTE(DAta!$H2588)</f>
        <v>1082</v>
      </c>
      <c r="J2588" s="37">
        <v>3</v>
      </c>
      <c r="K2588" s="37">
        <v>7</v>
      </c>
      <c r="L2588" s="36">
        <v>44591</v>
      </c>
      <c r="M2588" s="37">
        <v>7</v>
      </c>
    </row>
    <row r="2589" spans="1:13">
      <c r="A2589" s="40" t="s">
        <v>2614</v>
      </c>
      <c r="B2589" s="39">
        <v>44592</v>
      </c>
      <c r="C2589" s="40" t="s">
        <v>32</v>
      </c>
      <c r="D2589" s="40" t="s">
        <v>30</v>
      </c>
      <c r="E2589" s="40" t="s">
        <v>14</v>
      </c>
      <c r="F2589" s="40" t="s">
        <v>14</v>
      </c>
      <c r="G2589" s="40">
        <v>43</v>
      </c>
      <c r="H2589" s="41">
        <v>107.79332419255699</v>
      </c>
      <c r="I2589" s="37">
        <f>HOUR(DAta!$H2589)*60+MINUTE(DAta!$H2589)</f>
        <v>1142</v>
      </c>
      <c r="J2589" s="40">
        <v>3</v>
      </c>
      <c r="K2589" s="40">
        <v>7</v>
      </c>
      <c r="L2589" s="39">
        <v>44592</v>
      </c>
      <c r="M2589" s="40">
        <v>7</v>
      </c>
    </row>
    <row r="2590" spans="1:13">
      <c r="A2590" s="37" t="s">
        <v>2615</v>
      </c>
      <c r="B2590" s="36">
        <v>44593</v>
      </c>
      <c r="C2590" s="37" t="s">
        <v>32</v>
      </c>
      <c r="D2590" s="37" t="s">
        <v>17</v>
      </c>
      <c r="E2590" s="37" t="s">
        <v>14</v>
      </c>
      <c r="F2590" s="37" t="s">
        <v>14</v>
      </c>
      <c r="G2590" s="37">
        <v>76</v>
      </c>
      <c r="H2590" s="38">
        <v>107.834990859223</v>
      </c>
      <c r="I2590" s="37">
        <f>HOUR(DAta!$H2590)*60+MINUTE(DAta!$H2590)</f>
        <v>1202</v>
      </c>
      <c r="J2590" s="37">
        <v>5</v>
      </c>
      <c r="K2590" s="37">
        <v>7</v>
      </c>
      <c r="L2590" s="36">
        <v>44593</v>
      </c>
      <c r="M2590" s="37">
        <v>7</v>
      </c>
    </row>
    <row r="2591" spans="1:13">
      <c r="A2591" s="40" t="s">
        <v>2616</v>
      </c>
      <c r="B2591" s="39">
        <v>44594</v>
      </c>
      <c r="C2591" s="40" t="s">
        <v>35</v>
      </c>
      <c r="D2591" s="40" t="s">
        <v>17</v>
      </c>
      <c r="E2591" s="40" t="s">
        <v>14</v>
      </c>
      <c r="F2591" s="40" t="s">
        <v>14</v>
      </c>
      <c r="G2591" s="40">
        <v>45</v>
      </c>
      <c r="H2591" s="41">
        <v>107.87665752589</v>
      </c>
      <c r="I2591" s="37">
        <f>HOUR(DAta!$H2591)*60+MINUTE(DAta!$H2591)</f>
        <v>1262</v>
      </c>
      <c r="J2591" s="40">
        <v>2</v>
      </c>
      <c r="K2591" s="40">
        <v>7</v>
      </c>
      <c r="L2591" s="39">
        <v>44594</v>
      </c>
      <c r="M2591" s="40">
        <v>7</v>
      </c>
    </row>
    <row r="2592" spans="1:13">
      <c r="A2592" s="37" t="s">
        <v>2617</v>
      </c>
      <c r="B2592" s="36">
        <v>44595</v>
      </c>
      <c r="C2592" s="37" t="s">
        <v>39</v>
      </c>
      <c r="D2592" s="37" t="s">
        <v>33</v>
      </c>
      <c r="E2592" s="37" t="s">
        <v>14</v>
      </c>
      <c r="F2592" s="37" t="s">
        <v>18</v>
      </c>
      <c r="G2592" s="37">
        <v>109</v>
      </c>
      <c r="H2592" s="38">
        <v>107.91832419255699</v>
      </c>
      <c r="I2592" s="37">
        <f>HOUR(DAta!$H2592)*60+MINUTE(DAta!$H2592)</f>
        <v>1322</v>
      </c>
      <c r="J2592" s="37">
        <v>3</v>
      </c>
      <c r="K2592" s="37">
        <v>7</v>
      </c>
      <c r="L2592" s="36">
        <v>44595</v>
      </c>
      <c r="M2592" s="37">
        <v>7</v>
      </c>
    </row>
    <row r="2593" spans="1:13">
      <c r="A2593" s="40" t="s">
        <v>2618</v>
      </c>
      <c r="B2593" s="39">
        <v>44596</v>
      </c>
      <c r="C2593" s="40" t="s">
        <v>35</v>
      </c>
      <c r="D2593" s="40" t="s">
        <v>33</v>
      </c>
      <c r="E2593" s="40" t="s">
        <v>14</v>
      </c>
      <c r="F2593" s="40" t="s">
        <v>14</v>
      </c>
      <c r="G2593" s="40">
        <v>68</v>
      </c>
      <c r="H2593" s="41">
        <v>107.959990859223</v>
      </c>
      <c r="I2593" s="37">
        <f>HOUR(DAta!$H2593)*60+MINUTE(DAta!$H2593)</f>
        <v>1382</v>
      </c>
      <c r="J2593" s="40">
        <v>4</v>
      </c>
      <c r="K2593" s="40">
        <v>7</v>
      </c>
      <c r="L2593" s="39">
        <v>44596</v>
      </c>
      <c r="M2593" s="40">
        <v>7</v>
      </c>
    </row>
    <row r="2594" spans="1:13">
      <c r="A2594" s="37" t="s">
        <v>2619</v>
      </c>
      <c r="B2594" s="36">
        <v>44597</v>
      </c>
      <c r="C2594" s="37" t="s">
        <v>22</v>
      </c>
      <c r="D2594" s="37" t="s">
        <v>13</v>
      </c>
      <c r="E2594" s="37" t="s">
        <v>14</v>
      </c>
      <c r="F2594" s="37" t="s">
        <v>18</v>
      </c>
      <c r="G2594" s="37">
        <v>99</v>
      </c>
      <c r="H2594" s="38">
        <v>108.00165752589</v>
      </c>
      <c r="I2594" s="37">
        <f>HOUR(DAta!$H2594)*60+MINUTE(DAta!$H2594)</f>
        <v>2</v>
      </c>
      <c r="J2594" s="37">
        <v>1</v>
      </c>
      <c r="K2594" s="37">
        <v>7</v>
      </c>
      <c r="L2594" s="36">
        <v>44597</v>
      </c>
      <c r="M2594" s="37">
        <v>7</v>
      </c>
    </row>
    <row r="2595" spans="1:13">
      <c r="A2595" s="40" t="s">
        <v>2620</v>
      </c>
      <c r="B2595" s="39">
        <v>44598</v>
      </c>
      <c r="C2595" s="40" t="s">
        <v>48</v>
      </c>
      <c r="D2595" s="40" t="s">
        <v>13</v>
      </c>
      <c r="E2595" s="40" t="s">
        <v>14</v>
      </c>
      <c r="F2595" s="40" t="s">
        <v>14</v>
      </c>
      <c r="G2595" s="40">
        <v>27</v>
      </c>
      <c r="H2595" s="41">
        <v>108.04332419255699</v>
      </c>
      <c r="I2595" s="37">
        <f>HOUR(DAta!$H2595)*60+MINUTE(DAta!$H2595)</f>
        <v>62</v>
      </c>
      <c r="J2595" s="40">
        <v>4</v>
      </c>
      <c r="K2595" s="40">
        <v>7</v>
      </c>
      <c r="L2595" s="39">
        <v>44598</v>
      </c>
      <c r="M2595" s="40">
        <v>7</v>
      </c>
    </row>
    <row r="2596" spans="1:13">
      <c r="A2596" s="37" t="s">
        <v>2621</v>
      </c>
      <c r="B2596" s="36">
        <v>44599</v>
      </c>
      <c r="C2596" s="37" t="s">
        <v>22</v>
      </c>
      <c r="D2596" s="37" t="s">
        <v>33</v>
      </c>
      <c r="E2596" s="37" t="s">
        <v>14</v>
      </c>
      <c r="F2596" s="37" t="s">
        <v>14</v>
      </c>
      <c r="G2596" s="37">
        <v>14</v>
      </c>
      <c r="H2596" s="38">
        <v>108.084990859223</v>
      </c>
      <c r="I2596" s="37">
        <f>HOUR(DAta!$H2596)*60+MINUTE(DAta!$H2596)</f>
        <v>122</v>
      </c>
      <c r="J2596" s="37">
        <v>3</v>
      </c>
      <c r="K2596" s="37">
        <v>7</v>
      </c>
      <c r="L2596" s="36">
        <v>44599</v>
      </c>
      <c r="M2596" s="37">
        <v>1</v>
      </c>
    </row>
    <row r="2597" spans="1:13">
      <c r="A2597" s="40" t="s">
        <v>2622</v>
      </c>
      <c r="B2597" s="39">
        <v>44600</v>
      </c>
      <c r="C2597" s="40" t="s">
        <v>22</v>
      </c>
      <c r="D2597" s="40" t="s">
        <v>30</v>
      </c>
      <c r="E2597" s="40" t="s">
        <v>14</v>
      </c>
      <c r="F2597" s="40" t="s">
        <v>14</v>
      </c>
      <c r="G2597" s="40">
        <v>81</v>
      </c>
      <c r="H2597" s="41">
        <v>108.12665752589</v>
      </c>
      <c r="I2597" s="37">
        <f>HOUR(DAta!$H2597)*60+MINUTE(DAta!$H2597)</f>
        <v>182</v>
      </c>
      <c r="J2597" s="40">
        <v>3</v>
      </c>
      <c r="K2597" s="40">
        <v>7</v>
      </c>
      <c r="L2597" s="39">
        <v>44600</v>
      </c>
      <c r="M2597" s="40">
        <v>1</v>
      </c>
    </row>
    <row r="2598" spans="1:13">
      <c r="A2598" s="37" t="s">
        <v>2623</v>
      </c>
      <c r="B2598" s="36">
        <v>44601</v>
      </c>
      <c r="C2598" s="37" t="s">
        <v>48</v>
      </c>
      <c r="D2598" s="37" t="s">
        <v>30</v>
      </c>
      <c r="E2598" s="37" t="s">
        <v>14</v>
      </c>
      <c r="F2598" s="37" t="s">
        <v>14</v>
      </c>
      <c r="G2598" s="37">
        <v>24</v>
      </c>
      <c r="H2598" s="38">
        <v>108.16832419255699</v>
      </c>
      <c r="I2598" s="37">
        <f>HOUR(DAta!$H2598)*60+MINUTE(DAta!$H2598)</f>
        <v>242</v>
      </c>
      <c r="J2598" s="37">
        <v>3</v>
      </c>
      <c r="K2598" s="37">
        <v>7</v>
      </c>
      <c r="L2598" s="36">
        <v>44601</v>
      </c>
      <c r="M2598" s="37">
        <v>1</v>
      </c>
    </row>
    <row r="2599" spans="1:13">
      <c r="A2599" s="40" t="s">
        <v>2624</v>
      </c>
      <c r="B2599" s="39">
        <v>44602</v>
      </c>
      <c r="C2599" s="40" t="s">
        <v>48</v>
      </c>
      <c r="D2599" s="40" t="s">
        <v>13</v>
      </c>
      <c r="E2599" s="40" t="s">
        <v>14</v>
      </c>
      <c r="F2599" s="40" t="s">
        <v>14</v>
      </c>
      <c r="G2599" s="40">
        <v>13</v>
      </c>
      <c r="H2599" s="41">
        <v>108.209990859223</v>
      </c>
      <c r="I2599" s="37">
        <f>HOUR(DAta!$H2599)*60+MINUTE(DAta!$H2599)</f>
        <v>302</v>
      </c>
      <c r="J2599" s="40">
        <v>1</v>
      </c>
      <c r="K2599" s="40">
        <v>7</v>
      </c>
      <c r="L2599" s="39">
        <v>44602</v>
      </c>
      <c r="M2599" s="40">
        <v>1</v>
      </c>
    </row>
    <row r="2600" spans="1:13">
      <c r="A2600" s="37" t="s">
        <v>2625</v>
      </c>
      <c r="B2600" s="36">
        <v>44603</v>
      </c>
      <c r="C2600" s="37" t="s">
        <v>16</v>
      </c>
      <c r="D2600" s="37" t="s">
        <v>17</v>
      </c>
      <c r="E2600" s="37" t="s">
        <v>14</v>
      </c>
      <c r="F2600" s="37" t="s">
        <v>14</v>
      </c>
      <c r="G2600" s="37">
        <v>89</v>
      </c>
      <c r="H2600" s="38">
        <v>108.25165752589</v>
      </c>
      <c r="I2600" s="37">
        <f>HOUR(DAta!$H2600)*60+MINUTE(DAta!$H2600)</f>
        <v>362</v>
      </c>
      <c r="J2600" s="37">
        <v>1</v>
      </c>
      <c r="K2600" s="37">
        <v>7</v>
      </c>
      <c r="L2600" s="36">
        <v>44603</v>
      </c>
      <c r="M2600" s="37">
        <v>1</v>
      </c>
    </row>
    <row r="2601" spans="1:13">
      <c r="A2601" s="40" t="s">
        <v>2626</v>
      </c>
      <c r="B2601" s="39">
        <v>44604</v>
      </c>
      <c r="C2601" s="40" t="s">
        <v>16</v>
      </c>
      <c r="D2601" s="40" t="s">
        <v>33</v>
      </c>
      <c r="E2601" s="40" t="s">
        <v>14</v>
      </c>
      <c r="F2601" s="40" t="s">
        <v>14</v>
      </c>
      <c r="G2601" s="40">
        <v>103</v>
      </c>
      <c r="H2601" s="41">
        <v>108.29332419255699</v>
      </c>
      <c r="I2601" s="37">
        <f>HOUR(DAta!$H2601)*60+MINUTE(DAta!$H2601)</f>
        <v>422</v>
      </c>
      <c r="J2601" s="40">
        <v>4</v>
      </c>
      <c r="K2601" s="40">
        <v>7</v>
      </c>
      <c r="L2601" s="39">
        <v>44604</v>
      </c>
      <c r="M2601" s="40">
        <v>1</v>
      </c>
    </row>
    <row r="2602" spans="1:13">
      <c r="A2602" s="37" t="s">
        <v>2627</v>
      </c>
      <c r="B2602" s="36">
        <v>44605</v>
      </c>
      <c r="C2602" s="37" t="s">
        <v>32</v>
      </c>
      <c r="D2602" s="37" t="s">
        <v>24</v>
      </c>
      <c r="E2602" s="37" t="s">
        <v>14</v>
      </c>
      <c r="F2602" s="37" t="s">
        <v>14</v>
      </c>
      <c r="G2602" s="37">
        <v>103</v>
      </c>
      <c r="H2602" s="38">
        <v>108.334990859223</v>
      </c>
      <c r="I2602" s="37">
        <f>HOUR(DAta!$H2602)*60+MINUTE(DAta!$H2602)</f>
        <v>482</v>
      </c>
      <c r="J2602" s="37">
        <v>3</v>
      </c>
      <c r="K2602" s="37">
        <v>7</v>
      </c>
      <c r="L2602" s="36">
        <v>44605</v>
      </c>
      <c r="M2602" s="37">
        <v>1</v>
      </c>
    </row>
    <row r="2603" spans="1:13">
      <c r="A2603" s="40" t="s">
        <v>2628</v>
      </c>
      <c r="B2603" s="39">
        <v>44606</v>
      </c>
      <c r="C2603" s="40" t="s">
        <v>22</v>
      </c>
      <c r="D2603" s="40" t="s">
        <v>24</v>
      </c>
      <c r="E2603" s="40" t="s">
        <v>18</v>
      </c>
      <c r="F2603" s="40" t="s">
        <v>18</v>
      </c>
      <c r="G2603" s="40" t="s">
        <v>26</v>
      </c>
      <c r="H2603" s="41">
        <v>108.37665752589</v>
      </c>
      <c r="I2603" s="37">
        <f>HOUR(DAta!$H2603)*60+MINUTE(DAta!$H2603)</f>
        <v>542</v>
      </c>
      <c r="J2603" s="40" t="s">
        <v>26</v>
      </c>
      <c r="K2603" s="40">
        <v>7</v>
      </c>
      <c r="L2603" s="39">
        <v>44606</v>
      </c>
      <c r="M2603" s="40">
        <v>1</v>
      </c>
    </row>
    <row r="2604" spans="1:13">
      <c r="A2604" s="37" t="s">
        <v>2629</v>
      </c>
      <c r="B2604" s="36">
        <v>44607</v>
      </c>
      <c r="C2604" s="37" t="s">
        <v>20</v>
      </c>
      <c r="D2604" s="37" t="s">
        <v>13</v>
      </c>
      <c r="E2604" s="37" t="s">
        <v>14</v>
      </c>
      <c r="F2604" s="37" t="s">
        <v>18</v>
      </c>
      <c r="G2604" s="37">
        <v>59</v>
      </c>
      <c r="H2604" s="38">
        <v>108.41832419255699</v>
      </c>
      <c r="I2604" s="37">
        <f>HOUR(DAta!$H2604)*60+MINUTE(DAta!$H2604)</f>
        <v>602</v>
      </c>
      <c r="J2604" s="37">
        <v>3</v>
      </c>
      <c r="K2604" s="37">
        <v>7</v>
      </c>
      <c r="L2604" s="36">
        <v>44607</v>
      </c>
      <c r="M2604" s="37">
        <v>1</v>
      </c>
    </row>
    <row r="2605" spans="1:13">
      <c r="A2605" s="40" t="s">
        <v>2630</v>
      </c>
      <c r="B2605" s="39">
        <v>44608</v>
      </c>
      <c r="C2605" s="40" t="s">
        <v>35</v>
      </c>
      <c r="D2605" s="40" t="s">
        <v>24</v>
      </c>
      <c r="E2605" s="40" t="s">
        <v>14</v>
      </c>
      <c r="F2605" s="40" t="s">
        <v>14</v>
      </c>
      <c r="G2605" s="40">
        <v>113</v>
      </c>
      <c r="H2605" s="41">
        <v>108.459990859223</v>
      </c>
      <c r="I2605" s="37">
        <f>HOUR(DAta!$H2605)*60+MINUTE(DAta!$H2605)</f>
        <v>662</v>
      </c>
      <c r="J2605" s="40">
        <v>3</v>
      </c>
      <c r="K2605" s="40">
        <v>7</v>
      </c>
      <c r="L2605" s="39">
        <v>44608</v>
      </c>
      <c r="M2605" s="40">
        <v>1</v>
      </c>
    </row>
    <row r="2606" spans="1:13">
      <c r="A2606" s="37" t="s">
        <v>2631</v>
      </c>
      <c r="B2606" s="36">
        <v>44609</v>
      </c>
      <c r="C2606" s="37" t="s">
        <v>12</v>
      </c>
      <c r="D2606" s="37" t="s">
        <v>13</v>
      </c>
      <c r="E2606" s="37" t="s">
        <v>14</v>
      </c>
      <c r="F2606" s="37" t="s">
        <v>14</v>
      </c>
      <c r="G2606" s="37">
        <v>69</v>
      </c>
      <c r="H2606" s="38">
        <v>108.50165752589</v>
      </c>
      <c r="I2606" s="37">
        <f>HOUR(DAta!$H2606)*60+MINUTE(DAta!$H2606)</f>
        <v>722</v>
      </c>
      <c r="J2606" s="37">
        <v>2</v>
      </c>
      <c r="K2606" s="37">
        <v>7</v>
      </c>
      <c r="L2606" s="36">
        <v>44609</v>
      </c>
      <c r="M2606" s="37">
        <v>1</v>
      </c>
    </row>
    <row r="2607" spans="1:13">
      <c r="A2607" s="40" t="s">
        <v>2632</v>
      </c>
      <c r="B2607" s="39">
        <v>44610</v>
      </c>
      <c r="C2607" s="40" t="s">
        <v>12</v>
      </c>
      <c r="D2607" s="40" t="s">
        <v>17</v>
      </c>
      <c r="E2607" s="40" t="s">
        <v>14</v>
      </c>
      <c r="F2607" s="40" t="s">
        <v>14</v>
      </c>
      <c r="G2607" s="40">
        <v>69</v>
      </c>
      <c r="H2607" s="41">
        <v>108.54332419255699</v>
      </c>
      <c r="I2607" s="37">
        <f>HOUR(DAta!$H2607)*60+MINUTE(DAta!$H2607)</f>
        <v>782</v>
      </c>
      <c r="J2607" s="40">
        <v>2</v>
      </c>
      <c r="K2607" s="40">
        <v>7</v>
      </c>
      <c r="L2607" s="39">
        <v>44610</v>
      </c>
      <c r="M2607" s="40">
        <v>1</v>
      </c>
    </row>
    <row r="2608" spans="1:13">
      <c r="A2608" s="37" t="s">
        <v>2633</v>
      </c>
      <c r="B2608" s="36">
        <v>44611</v>
      </c>
      <c r="C2608" s="37" t="s">
        <v>16</v>
      </c>
      <c r="D2608" s="37" t="s">
        <v>17</v>
      </c>
      <c r="E2608" s="37" t="s">
        <v>14</v>
      </c>
      <c r="F2608" s="37" t="s">
        <v>18</v>
      </c>
      <c r="G2608" s="37">
        <v>11</v>
      </c>
      <c r="H2608" s="38">
        <v>108.584990859223</v>
      </c>
      <c r="I2608" s="37">
        <f>HOUR(DAta!$H2608)*60+MINUTE(DAta!$H2608)</f>
        <v>842</v>
      </c>
      <c r="J2608" s="37">
        <v>4</v>
      </c>
      <c r="K2608" s="37">
        <v>7</v>
      </c>
      <c r="L2608" s="36">
        <v>44611</v>
      </c>
      <c r="M2608" s="37">
        <v>1</v>
      </c>
    </row>
    <row r="2609" spans="1:13">
      <c r="A2609" s="40" t="s">
        <v>2634</v>
      </c>
      <c r="B2609" s="39">
        <v>44612</v>
      </c>
      <c r="C2609" s="40" t="s">
        <v>48</v>
      </c>
      <c r="D2609" s="40" t="s">
        <v>13</v>
      </c>
      <c r="E2609" s="40" t="s">
        <v>14</v>
      </c>
      <c r="F2609" s="40" t="s">
        <v>14</v>
      </c>
      <c r="G2609" s="40">
        <v>75</v>
      </c>
      <c r="H2609" s="41">
        <v>108.62665752589</v>
      </c>
      <c r="I2609" s="37">
        <f>HOUR(DAta!$H2609)*60+MINUTE(DAta!$H2609)</f>
        <v>902</v>
      </c>
      <c r="J2609" s="40">
        <v>2</v>
      </c>
      <c r="K2609" s="40">
        <v>7</v>
      </c>
      <c r="L2609" s="39">
        <v>44612</v>
      </c>
      <c r="M2609" s="40">
        <v>1</v>
      </c>
    </row>
    <row r="2610" spans="1:13">
      <c r="A2610" s="37" t="s">
        <v>2635</v>
      </c>
      <c r="B2610" s="36">
        <v>44613</v>
      </c>
      <c r="C2610" s="37" t="s">
        <v>32</v>
      </c>
      <c r="D2610" s="37" t="s">
        <v>17</v>
      </c>
      <c r="E2610" s="37" t="s">
        <v>14</v>
      </c>
      <c r="F2610" s="37" t="s">
        <v>18</v>
      </c>
      <c r="G2610" s="37">
        <v>24</v>
      </c>
      <c r="H2610" s="38">
        <v>108.66832419255699</v>
      </c>
      <c r="I2610" s="37">
        <f>HOUR(DAta!$H2610)*60+MINUTE(DAta!$H2610)</f>
        <v>962</v>
      </c>
      <c r="J2610" s="37">
        <v>5</v>
      </c>
      <c r="K2610" s="37">
        <v>7</v>
      </c>
      <c r="L2610" s="36">
        <v>44613</v>
      </c>
      <c r="M2610" s="37">
        <v>1</v>
      </c>
    </row>
    <row r="2611" spans="1:13">
      <c r="A2611" s="40" t="s">
        <v>2636</v>
      </c>
      <c r="B2611" s="39">
        <v>44614</v>
      </c>
      <c r="C2611" s="40" t="s">
        <v>16</v>
      </c>
      <c r="D2611" s="40" t="s">
        <v>30</v>
      </c>
      <c r="E2611" s="40" t="s">
        <v>14</v>
      </c>
      <c r="F2611" s="40" t="s">
        <v>14</v>
      </c>
      <c r="G2611" s="40">
        <v>124</v>
      </c>
      <c r="H2611" s="41">
        <v>108.709990859223</v>
      </c>
      <c r="I2611" s="37">
        <f>HOUR(DAta!$H2611)*60+MINUTE(DAta!$H2611)</f>
        <v>1022</v>
      </c>
      <c r="J2611" s="40">
        <v>3</v>
      </c>
      <c r="K2611" s="40">
        <v>7</v>
      </c>
      <c r="L2611" s="39">
        <v>44614</v>
      </c>
      <c r="M2611" s="40">
        <v>1</v>
      </c>
    </row>
    <row r="2612" spans="1:13">
      <c r="A2612" s="37" t="s">
        <v>2637</v>
      </c>
      <c r="B2612" s="36">
        <v>44615</v>
      </c>
      <c r="C2612" s="37" t="s">
        <v>22</v>
      </c>
      <c r="D2612" s="37" t="s">
        <v>30</v>
      </c>
      <c r="E2612" s="37" t="s">
        <v>14</v>
      </c>
      <c r="F2612" s="37" t="s">
        <v>14</v>
      </c>
      <c r="G2612" s="37">
        <v>32</v>
      </c>
      <c r="H2612" s="38">
        <v>108.75165752589</v>
      </c>
      <c r="I2612" s="37">
        <f>HOUR(DAta!$H2612)*60+MINUTE(DAta!$H2612)</f>
        <v>1082</v>
      </c>
      <c r="J2612" s="37">
        <v>5</v>
      </c>
      <c r="K2612" s="37">
        <v>7</v>
      </c>
      <c r="L2612" s="36">
        <v>44615</v>
      </c>
      <c r="M2612" s="37">
        <v>1</v>
      </c>
    </row>
    <row r="2613" spans="1:13">
      <c r="A2613" s="40" t="s">
        <v>2638</v>
      </c>
      <c r="B2613" s="39">
        <v>44616</v>
      </c>
      <c r="C2613" s="40" t="s">
        <v>20</v>
      </c>
      <c r="D2613" s="40" t="s">
        <v>30</v>
      </c>
      <c r="E2613" s="40" t="s">
        <v>14</v>
      </c>
      <c r="F2613" s="40" t="s">
        <v>14</v>
      </c>
      <c r="G2613" s="40">
        <v>105</v>
      </c>
      <c r="H2613" s="41">
        <v>108.79332419255699</v>
      </c>
      <c r="I2613" s="37">
        <f>HOUR(DAta!$H2613)*60+MINUTE(DAta!$H2613)</f>
        <v>1142</v>
      </c>
      <c r="J2613" s="40">
        <v>5</v>
      </c>
      <c r="K2613" s="40">
        <v>7</v>
      </c>
      <c r="L2613" s="39">
        <v>44616</v>
      </c>
      <c r="M2613" s="40">
        <v>1</v>
      </c>
    </row>
    <row r="2614" spans="1:13">
      <c r="A2614" s="37" t="s">
        <v>2639</v>
      </c>
      <c r="B2614" s="36">
        <v>44617</v>
      </c>
      <c r="C2614" s="37" t="s">
        <v>16</v>
      </c>
      <c r="D2614" s="37" t="s">
        <v>17</v>
      </c>
      <c r="E2614" s="37" t="s">
        <v>18</v>
      </c>
      <c r="F2614" s="37" t="s">
        <v>18</v>
      </c>
      <c r="G2614" s="37" t="s">
        <v>26</v>
      </c>
      <c r="H2614" s="38">
        <v>108.834990859223</v>
      </c>
      <c r="I2614" s="37">
        <f>HOUR(DAta!$H2614)*60+MINUTE(DAta!$H2614)</f>
        <v>1202</v>
      </c>
      <c r="J2614" s="37" t="s">
        <v>26</v>
      </c>
      <c r="K2614" s="37">
        <v>7</v>
      </c>
      <c r="L2614" s="36">
        <v>44617</v>
      </c>
      <c r="M2614" s="37">
        <v>1</v>
      </c>
    </row>
    <row r="2615" spans="1:13">
      <c r="A2615" s="40" t="s">
        <v>2640</v>
      </c>
      <c r="B2615" s="39">
        <v>44618</v>
      </c>
      <c r="C2615" s="40" t="s">
        <v>32</v>
      </c>
      <c r="D2615" s="40" t="s">
        <v>24</v>
      </c>
      <c r="E2615" s="40" t="s">
        <v>14</v>
      </c>
      <c r="F2615" s="40" t="s">
        <v>14</v>
      </c>
      <c r="G2615" s="40">
        <v>94</v>
      </c>
      <c r="H2615" s="41">
        <v>108.87665752589</v>
      </c>
      <c r="I2615" s="37">
        <f>HOUR(DAta!$H2615)*60+MINUTE(DAta!$H2615)</f>
        <v>1262</v>
      </c>
      <c r="J2615" s="40">
        <v>4</v>
      </c>
      <c r="K2615" s="40">
        <v>7</v>
      </c>
      <c r="L2615" s="39">
        <v>44618</v>
      </c>
      <c r="M2615" s="40">
        <v>1</v>
      </c>
    </row>
    <row r="2616" spans="1:13">
      <c r="A2616" s="37" t="s">
        <v>2641</v>
      </c>
      <c r="B2616" s="36">
        <v>44619</v>
      </c>
      <c r="C2616" s="37" t="s">
        <v>35</v>
      </c>
      <c r="D2616" s="37" t="s">
        <v>13</v>
      </c>
      <c r="E2616" s="37" t="s">
        <v>14</v>
      </c>
      <c r="F2616" s="37" t="s">
        <v>14</v>
      </c>
      <c r="G2616" s="37">
        <v>107</v>
      </c>
      <c r="H2616" s="38">
        <v>108.91832419255699</v>
      </c>
      <c r="I2616" s="37">
        <f>HOUR(DAta!$H2616)*60+MINUTE(DAta!$H2616)</f>
        <v>1322</v>
      </c>
      <c r="J2616" s="37">
        <v>4</v>
      </c>
      <c r="K2616" s="37">
        <v>7</v>
      </c>
      <c r="L2616" s="36">
        <v>44619</v>
      </c>
      <c r="M2616" s="37">
        <v>1</v>
      </c>
    </row>
    <row r="2617" spans="1:13">
      <c r="A2617" s="40" t="s">
        <v>2642</v>
      </c>
      <c r="B2617" s="39">
        <v>44620</v>
      </c>
      <c r="C2617" s="40" t="s">
        <v>12</v>
      </c>
      <c r="D2617" s="40" t="s">
        <v>30</v>
      </c>
      <c r="E2617" s="40" t="s">
        <v>14</v>
      </c>
      <c r="F2617" s="40" t="s">
        <v>14</v>
      </c>
      <c r="G2617" s="40">
        <v>79</v>
      </c>
      <c r="H2617" s="41">
        <v>108.959990859223</v>
      </c>
      <c r="I2617" s="37">
        <f>HOUR(DAta!$H2617)*60+MINUTE(DAta!$H2617)</f>
        <v>1382</v>
      </c>
      <c r="J2617" s="40">
        <v>5</v>
      </c>
      <c r="K2617" s="40">
        <v>7</v>
      </c>
      <c r="L2617" s="39">
        <v>44620</v>
      </c>
      <c r="M2617" s="40">
        <v>1</v>
      </c>
    </row>
    <row r="2618" spans="1:13">
      <c r="A2618" s="37" t="s">
        <v>2643</v>
      </c>
      <c r="B2618" s="36">
        <v>44621</v>
      </c>
      <c r="C2618" s="37" t="s">
        <v>48</v>
      </c>
      <c r="D2618" s="37" t="s">
        <v>13</v>
      </c>
      <c r="E2618" s="37" t="s">
        <v>18</v>
      </c>
      <c r="F2618" s="37" t="s">
        <v>18</v>
      </c>
      <c r="G2618" s="37" t="s">
        <v>26</v>
      </c>
      <c r="H2618" s="38">
        <v>109.00165752589</v>
      </c>
      <c r="I2618" s="37">
        <f>HOUR(DAta!$H2618)*60+MINUTE(DAta!$H2618)</f>
        <v>2</v>
      </c>
      <c r="J2618" s="37" t="s">
        <v>26</v>
      </c>
      <c r="K2618" s="37">
        <v>7</v>
      </c>
      <c r="L2618" s="36">
        <v>44621</v>
      </c>
      <c r="M2618" s="37">
        <v>1</v>
      </c>
    </row>
    <row r="2619" spans="1:13">
      <c r="A2619" s="40" t="s">
        <v>2644</v>
      </c>
      <c r="B2619" s="39">
        <v>44622</v>
      </c>
      <c r="C2619" s="40" t="s">
        <v>16</v>
      </c>
      <c r="D2619" s="40" t="s">
        <v>30</v>
      </c>
      <c r="E2619" s="40" t="s">
        <v>14</v>
      </c>
      <c r="F2619" s="40" t="s">
        <v>14</v>
      </c>
      <c r="G2619" s="40">
        <v>59</v>
      </c>
      <c r="H2619" s="41">
        <v>109.04332419255699</v>
      </c>
      <c r="I2619" s="37">
        <f>HOUR(DAta!$H2619)*60+MINUTE(DAta!$H2619)</f>
        <v>62</v>
      </c>
      <c r="J2619" s="40">
        <v>4</v>
      </c>
      <c r="K2619" s="40">
        <v>7</v>
      </c>
      <c r="L2619" s="39">
        <v>44622</v>
      </c>
      <c r="M2619" s="40">
        <v>1</v>
      </c>
    </row>
    <row r="2620" spans="1:13">
      <c r="A2620" s="37" t="s">
        <v>2645</v>
      </c>
      <c r="B2620" s="36">
        <v>44623</v>
      </c>
      <c r="C2620" s="37" t="s">
        <v>48</v>
      </c>
      <c r="D2620" s="37" t="s">
        <v>17</v>
      </c>
      <c r="E2620" s="37" t="s">
        <v>14</v>
      </c>
      <c r="F2620" s="37" t="s">
        <v>18</v>
      </c>
      <c r="G2620" s="37">
        <v>117</v>
      </c>
      <c r="H2620" s="38">
        <v>109.084990859223</v>
      </c>
      <c r="I2620" s="37">
        <f>HOUR(DAta!$H2620)*60+MINUTE(DAta!$H2620)</f>
        <v>122</v>
      </c>
      <c r="J2620" s="37">
        <v>3</v>
      </c>
      <c r="K2620" s="37">
        <v>7</v>
      </c>
      <c r="L2620" s="36">
        <v>44623</v>
      </c>
      <c r="M2620" s="37">
        <v>1</v>
      </c>
    </row>
    <row r="2621" spans="1:13">
      <c r="A2621" s="40" t="s">
        <v>2646</v>
      </c>
      <c r="B2621" s="39">
        <v>44624</v>
      </c>
      <c r="C2621" s="40" t="s">
        <v>39</v>
      </c>
      <c r="D2621" s="40" t="s">
        <v>33</v>
      </c>
      <c r="E2621" s="40" t="s">
        <v>14</v>
      </c>
      <c r="F2621" s="40" t="s">
        <v>14</v>
      </c>
      <c r="G2621" s="40">
        <v>37</v>
      </c>
      <c r="H2621" s="41">
        <v>109.12665752589</v>
      </c>
      <c r="I2621" s="37">
        <f>HOUR(DAta!$H2621)*60+MINUTE(DAta!$H2621)</f>
        <v>182</v>
      </c>
      <c r="J2621" s="40">
        <v>3</v>
      </c>
      <c r="K2621" s="40">
        <v>7</v>
      </c>
      <c r="L2621" s="39">
        <v>44624</v>
      </c>
      <c r="M2621" s="40">
        <v>1</v>
      </c>
    </row>
    <row r="2622" spans="1:13">
      <c r="A2622" s="37" t="s">
        <v>2647</v>
      </c>
      <c r="B2622" s="36">
        <v>44625</v>
      </c>
      <c r="C2622" s="37" t="s">
        <v>48</v>
      </c>
      <c r="D2622" s="37" t="s">
        <v>30</v>
      </c>
      <c r="E2622" s="37" t="s">
        <v>14</v>
      </c>
      <c r="F2622" s="37" t="s">
        <v>14</v>
      </c>
      <c r="G2622" s="37">
        <v>94</v>
      </c>
      <c r="H2622" s="38">
        <v>109.16832419255699</v>
      </c>
      <c r="I2622" s="37">
        <f>HOUR(DAta!$H2622)*60+MINUTE(DAta!$H2622)</f>
        <v>242</v>
      </c>
      <c r="J2622" s="37">
        <v>4</v>
      </c>
      <c r="K2622" s="37">
        <v>7</v>
      </c>
      <c r="L2622" s="36">
        <v>44625</v>
      </c>
      <c r="M2622" s="37">
        <v>1</v>
      </c>
    </row>
    <row r="2623" spans="1:13">
      <c r="A2623" s="40" t="s">
        <v>2648</v>
      </c>
      <c r="B2623" s="39">
        <v>44626</v>
      </c>
      <c r="C2623" s="40" t="s">
        <v>16</v>
      </c>
      <c r="D2623" s="40" t="s">
        <v>17</v>
      </c>
      <c r="E2623" s="40" t="s">
        <v>14</v>
      </c>
      <c r="F2623" s="40" t="s">
        <v>14</v>
      </c>
      <c r="G2623" s="40">
        <v>120</v>
      </c>
      <c r="H2623" s="41">
        <v>109.209990859223</v>
      </c>
      <c r="I2623" s="37">
        <f>HOUR(DAta!$H2623)*60+MINUTE(DAta!$H2623)</f>
        <v>302</v>
      </c>
      <c r="J2623" s="40">
        <v>1</v>
      </c>
      <c r="K2623" s="40">
        <v>7</v>
      </c>
      <c r="L2623" s="39">
        <v>44626</v>
      </c>
      <c r="M2623" s="40">
        <v>1</v>
      </c>
    </row>
    <row r="2624" spans="1:13">
      <c r="A2624" s="37" t="s">
        <v>2649</v>
      </c>
      <c r="B2624" s="36">
        <v>44627</v>
      </c>
      <c r="C2624" s="37" t="s">
        <v>32</v>
      </c>
      <c r="D2624" s="37" t="s">
        <v>13</v>
      </c>
      <c r="E2624" s="37" t="s">
        <v>18</v>
      </c>
      <c r="F2624" s="37" t="s">
        <v>18</v>
      </c>
      <c r="G2624" s="37" t="s">
        <v>26</v>
      </c>
      <c r="H2624" s="38">
        <v>109.25165752589</v>
      </c>
      <c r="I2624" s="37">
        <f>HOUR(DAta!$H2624)*60+MINUTE(DAta!$H2624)</f>
        <v>362</v>
      </c>
      <c r="J2624" s="37" t="s">
        <v>26</v>
      </c>
      <c r="K2624" s="37">
        <v>7</v>
      </c>
      <c r="L2624" s="36">
        <v>44627</v>
      </c>
      <c r="M2624" s="37">
        <v>1</v>
      </c>
    </row>
    <row r="2625" spans="1:13">
      <c r="A2625" s="40" t="s">
        <v>2650</v>
      </c>
      <c r="B2625" s="39">
        <v>44628</v>
      </c>
      <c r="C2625" s="40" t="s">
        <v>39</v>
      </c>
      <c r="D2625" s="40" t="s">
        <v>33</v>
      </c>
      <c r="E2625" s="40" t="s">
        <v>14</v>
      </c>
      <c r="F2625" s="40" t="s">
        <v>14</v>
      </c>
      <c r="G2625" s="40">
        <v>50</v>
      </c>
      <c r="H2625" s="41">
        <v>109.29332419255699</v>
      </c>
      <c r="I2625" s="37">
        <f>HOUR(DAta!$H2625)*60+MINUTE(DAta!$H2625)</f>
        <v>422</v>
      </c>
      <c r="J2625" s="40">
        <v>2</v>
      </c>
      <c r="K2625" s="40">
        <v>7</v>
      </c>
      <c r="L2625" s="39">
        <v>44628</v>
      </c>
      <c r="M2625" s="40">
        <v>1</v>
      </c>
    </row>
    <row r="2626" spans="1:13">
      <c r="A2626" s="37" t="s">
        <v>2651</v>
      </c>
      <c r="B2626" s="36">
        <v>44629</v>
      </c>
      <c r="C2626" s="37" t="s">
        <v>16</v>
      </c>
      <c r="D2626" s="37" t="s">
        <v>24</v>
      </c>
      <c r="E2626" s="37" t="s">
        <v>14</v>
      </c>
      <c r="F2626" s="37" t="s">
        <v>14</v>
      </c>
      <c r="G2626" s="37">
        <v>47</v>
      </c>
      <c r="H2626" s="38">
        <v>109.334990859223</v>
      </c>
      <c r="I2626" s="37">
        <f>HOUR(DAta!$H2626)*60+MINUTE(DAta!$H2626)</f>
        <v>482</v>
      </c>
      <c r="J2626" s="37">
        <v>5</v>
      </c>
      <c r="K2626" s="37">
        <v>7</v>
      </c>
      <c r="L2626" s="36">
        <v>44629</v>
      </c>
      <c r="M2626" s="37">
        <v>1</v>
      </c>
    </row>
    <row r="2627" spans="1:13">
      <c r="A2627" s="40" t="s">
        <v>2652</v>
      </c>
      <c r="B2627" s="39">
        <v>44630</v>
      </c>
      <c r="C2627" s="40" t="s">
        <v>20</v>
      </c>
      <c r="D2627" s="40" t="s">
        <v>33</v>
      </c>
      <c r="E2627" s="40" t="s">
        <v>18</v>
      </c>
      <c r="F2627" s="40" t="s">
        <v>18</v>
      </c>
      <c r="G2627" s="40" t="s">
        <v>26</v>
      </c>
      <c r="H2627" s="41">
        <v>109.37665752589</v>
      </c>
      <c r="I2627" s="37">
        <f>HOUR(DAta!$H2627)*60+MINUTE(DAta!$H2627)</f>
        <v>542</v>
      </c>
      <c r="J2627" s="40" t="s">
        <v>26</v>
      </c>
      <c r="K2627" s="40">
        <v>7</v>
      </c>
      <c r="L2627" s="39">
        <v>44630</v>
      </c>
      <c r="M2627" s="40">
        <v>1</v>
      </c>
    </row>
    <row r="2628" spans="1:13">
      <c r="A2628" s="37" t="s">
        <v>2653</v>
      </c>
      <c r="B2628" s="36">
        <v>44631</v>
      </c>
      <c r="C2628" s="37" t="s">
        <v>48</v>
      </c>
      <c r="D2628" s="37" t="s">
        <v>30</v>
      </c>
      <c r="E2628" s="37" t="s">
        <v>14</v>
      </c>
      <c r="F2628" s="37" t="s">
        <v>14</v>
      </c>
      <c r="G2628" s="37">
        <v>118</v>
      </c>
      <c r="H2628" s="38">
        <v>109.41832419255699</v>
      </c>
      <c r="I2628" s="37">
        <f>HOUR(DAta!$H2628)*60+MINUTE(DAta!$H2628)</f>
        <v>602</v>
      </c>
      <c r="J2628" s="37">
        <v>5</v>
      </c>
      <c r="K2628" s="37">
        <v>7</v>
      </c>
      <c r="L2628" s="36">
        <v>44631</v>
      </c>
      <c r="M2628" s="37">
        <v>1</v>
      </c>
    </row>
    <row r="2629" spans="1:13">
      <c r="A2629" s="40" t="s">
        <v>2654</v>
      </c>
      <c r="B2629" s="39">
        <v>44632</v>
      </c>
      <c r="C2629" s="40" t="s">
        <v>16</v>
      </c>
      <c r="D2629" s="40" t="s">
        <v>30</v>
      </c>
      <c r="E2629" s="40" t="s">
        <v>18</v>
      </c>
      <c r="F2629" s="40" t="s">
        <v>18</v>
      </c>
      <c r="G2629" s="40" t="s">
        <v>26</v>
      </c>
      <c r="H2629" s="41">
        <v>109.459990859223</v>
      </c>
      <c r="I2629" s="37">
        <f>HOUR(DAta!$H2629)*60+MINUTE(DAta!$H2629)</f>
        <v>662</v>
      </c>
      <c r="J2629" s="40" t="s">
        <v>26</v>
      </c>
      <c r="K2629" s="40">
        <v>7</v>
      </c>
      <c r="L2629" s="39">
        <v>44632</v>
      </c>
      <c r="M2629" s="40">
        <v>1</v>
      </c>
    </row>
    <row r="2630" spans="1:13">
      <c r="A2630" s="37" t="s">
        <v>2655</v>
      </c>
      <c r="B2630" s="36">
        <v>44633</v>
      </c>
      <c r="C2630" s="37" t="s">
        <v>22</v>
      </c>
      <c r="D2630" s="37" t="s">
        <v>17</v>
      </c>
      <c r="E2630" s="37" t="s">
        <v>18</v>
      </c>
      <c r="F2630" s="37" t="s">
        <v>18</v>
      </c>
      <c r="G2630" s="37" t="s">
        <v>26</v>
      </c>
      <c r="H2630" s="38">
        <v>109.50165752589</v>
      </c>
      <c r="I2630" s="37">
        <f>HOUR(DAta!$H2630)*60+MINUTE(DAta!$H2630)</f>
        <v>722</v>
      </c>
      <c r="J2630" s="37" t="s">
        <v>26</v>
      </c>
      <c r="K2630" s="37">
        <v>7</v>
      </c>
      <c r="L2630" s="36">
        <v>44633</v>
      </c>
      <c r="M2630" s="37">
        <v>1</v>
      </c>
    </row>
    <row r="2631" spans="1:13">
      <c r="A2631" s="40" t="s">
        <v>2656</v>
      </c>
      <c r="B2631" s="39">
        <v>44634</v>
      </c>
      <c r="C2631" s="40" t="s">
        <v>32</v>
      </c>
      <c r="D2631" s="40" t="s">
        <v>17</v>
      </c>
      <c r="E2631" s="40" t="s">
        <v>14</v>
      </c>
      <c r="F2631" s="40" t="s">
        <v>14</v>
      </c>
      <c r="G2631" s="40">
        <v>14</v>
      </c>
      <c r="H2631" s="41">
        <v>109.54332419255699</v>
      </c>
      <c r="I2631" s="37">
        <f>HOUR(DAta!$H2631)*60+MINUTE(DAta!$H2631)</f>
        <v>782</v>
      </c>
      <c r="J2631" s="40">
        <v>5</v>
      </c>
      <c r="K2631" s="40">
        <v>7</v>
      </c>
      <c r="L2631" s="39">
        <v>44634</v>
      </c>
      <c r="M2631" s="40">
        <v>1</v>
      </c>
    </row>
    <row r="2632" spans="1:13">
      <c r="A2632" s="37" t="s">
        <v>2657</v>
      </c>
      <c r="B2632" s="36">
        <v>44635</v>
      </c>
      <c r="C2632" s="37" t="s">
        <v>48</v>
      </c>
      <c r="D2632" s="37" t="s">
        <v>17</v>
      </c>
      <c r="E2632" s="37" t="s">
        <v>14</v>
      </c>
      <c r="F2632" s="37" t="s">
        <v>14</v>
      </c>
      <c r="G2632" s="37">
        <v>88</v>
      </c>
      <c r="H2632" s="38">
        <v>109.584990859223</v>
      </c>
      <c r="I2632" s="37">
        <f>HOUR(DAta!$H2632)*60+MINUTE(DAta!$H2632)</f>
        <v>842</v>
      </c>
      <c r="J2632" s="37">
        <v>3</v>
      </c>
      <c r="K2632" s="37">
        <v>7</v>
      </c>
      <c r="L2632" s="36">
        <v>44635</v>
      </c>
      <c r="M2632" s="37">
        <v>1</v>
      </c>
    </row>
    <row r="2633" spans="1:13">
      <c r="A2633" s="40" t="s">
        <v>2658</v>
      </c>
      <c r="B2633" s="39">
        <v>44636</v>
      </c>
      <c r="C2633" s="40" t="s">
        <v>35</v>
      </c>
      <c r="D2633" s="40" t="s">
        <v>33</v>
      </c>
      <c r="E2633" s="40" t="s">
        <v>14</v>
      </c>
      <c r="F2633" s="40" t="s">
        <v>14</v>
      </c>
      <c r="G2633" s="40">
        <v>124</v>
      </c>
      <c r="H2633" s="41">
        <v>109.62665752589</v>
      </c>
      <c r="I2633" s="37">
        <f>HOUR(DAta!$H2633)*60+MINUTE(DAta!$H2633)</f>
        <v>902</v>
      </c>
      <c r="J2633" s="40">
        <v>4</v>
      </c>
      <c r="K2633" s="40">
        <v>7</v>
      </c>
      <c r="L2633" s="39">
        <v>44636</v>
      </c>
      <c r="M2633" s="40">
        <v>1</v>
      </c>
    </row>
    <row r="2634" spans="1:13">
      <c r="A2634" s="37" t="s">
        <v>2659</v>
      </c>
      <c r="B2634" s="36">
        <v>44637</v>
      </c>
      <c r="C2634" s="37" t="s">
        <v>12</v>
      </c>
      <c r="D2634" s="37" t="s">
        <v>24</v>
      </c>
      <c r="E2634" s="37" t="s">
        <v>14</v>
      </c>
      <c r="F2634" s="37" t="s">
        <v>14</v>
      </c>
      <c r="G2634" s="37">
        <v>18</v>
      </c>
      <c r="H2634" s="38">
        <v>109.66832419255699</v>
      </c>
      <c r="I2634" s="37">
        <f>HOUR(DAta!$H2634)*60+MINUTE(DAta!$H2634)</f>
        <v>962</v>
      </c>
      <c r="J2634" s="37">
        <v>5</v>
      </c>
      <c r="K2634" s="37">
        <v>7</v>
      </c>
      <c r="L2634" s="36">
        <v>44637</v>
      </c>
      <c r="M2634" s="37">
        <v>1</v>
      </c>
    </row>
    <row r="2635" spans="1:13">
      <c r="A2635" s="40" t="s">
        <v>2660</v>
      </c>
      <c r="B2635" s="39">
        <v>44638</v>
      </c>
      <c r="C2635" s="40" t="s">
        <v>48</v>
      </c>
      <c r="D2635" s="40" t="s">
        <v>30</v>
      </c>
      <c r="E2635" s="40" t="s">
        <v>14</v>
      </c>
      <c r="F2635" s="40" t="s">
        <v>14</v>
      </c>
      <c r="G2635" s="40">
        <v>22</v>
      </c>
      <c r="H2635" s="41">
        <v>109.709990859223</v>
      </c>
      <c r="I2635" s="37">
        <f>HOUR(DAta!$H2635)*60+MINUTE(DAta!$H2635)</f>
        <v>1022</v>
      </c>
      <c r="J2635" s="40">
        <v>3</v>
      </c>
      <c r="K2635" s="40">
        <v>7</v>
      </c>
      <c r="L2635" s="39">
        <v>44638</v>
      </c>
      <c r="M2635" s="40">
        <v>1</v>
      </c>
    </row>
    <row r="2636" spans="1:13">
      <c r="A2636" s="37" t="s">
        <v>2661</v>
      </c>
      <c r="B2636" s="36">
        <v>44639</v>
      </c>
      <c r="C2636" s="37" t="s">
        <v>32</v>
      </c>
      <c r="D2636" s="37" t="s">
        <v>17</v>
      </c>
      <c r="E2636" s="37" t="s">
        <v>18</v>
      </c>
      <c r="F2636" s="37" t="s">
        <v>18</v>
      </c>
      <c r="G2636" s="37" t="s">
        <v>26</v>
      </c>
      <c r="H2636" s="38">
        <v>109.75165752589</v>
      </c>
      <c r="I2636" s="37">
        <f>HOUR(DAta!$H2636)*60+MINUTE(DAta!$H2636)</f>
        <v>1082</v>
      </c>
      <c r="J2636" s="37" t="s">
        <v>26</v>
      </c>
      <c r="K2636" s="37">
        <v>7</v>
      </c>
      <c r="L2636" s="36">
        <v>44639</v>
      </c>
      <c r="M2636" s="37">
        <v>1</v>
      </c>
    </row>
    <row r="2637" spans="1:13">
      <c r="A2637" s="40" t="s">
        <v>2662</v>
      </c>
      <c r="B2637" s="39">
        <v>44640</v>
      </c>
      <c r="C2637" s="40" t="s">
        <v>16</v>
      </c>
      <c r="D2637" s="40" t="s">
        <v>33</v>
      </c>
      <c r="E2637" s="40" t="s">
        <v>14</v>
      </c>
      <c r="F2637" s="40" t="s">
        <v>14</v>
      </c>
      <c r="G2637" s="40">
        <v>94</v>
      </c>
      <c r="H2637" s="41">
        <v>109.79332419255699</v>
      </c>
      <c r="I2637" s="37">
        <f>HOUR(DAta!$H2637)*60+MINUTE(DAta!$H2637)</f>
        <v>1142</v>
      </c>
      <c r="J2637" s="40">
        <v>5</v>
      </c>
      <c r="K2637" s="40">
        <v>7</v>
      </c>
      <c r="L2637" s="39">
        <v>44640</v>
      </c>
      <c r="M2637" s="40">
        <v>1</v>
      </c>
    </row>
    <row r="2638" spans="1:13">
      <c r="A2638" s="37" t="s">
        <v>2663</v>
      </c>
      <c r="B2638" s="36">
        <v>44641</v>
      </c>
      <c r="C2638" s="37" t="s">
        <v>16</v>
      </c>
      <c r="D2638" s="37" t="s">
        <v>17</v>
      </c>
      <c r="E2638" s="37" t="s">
        <v>14</v>
      </c>
      <c r="F2638" s="37" t="s">
        <v>18</v>
      </c>
      <c r="G2638" s="37">
        <v>54</v>
      </c>
      <c r="H2638" s="38">
        <v>109.834990859223</v>
      </c>
      <c r="I2638" s="37">
        <f>HOUR(DAta!$H2638)*60+MINUTE(DAta!$H2638)</f>
        <v>1202</v>
      </c>
      <c r="J2638" s="37">
        <v>3</v>
      </c>
      <c r="K2638" s="37">
        <v>7</v>
      </c>
      <c r="L2638" s="36">
        <v>44641</v>
      </c>
      <c r="M2638" s="37">
        <v>1</v>
      </c>
    </row>
    <row r="2639" spans="1:13">
      <c r="A2639" s="40" t="s">
        <v>2664</v>
      </c>
      <c r="B2639" s="39">
        <v>44642</v>
      </c>
      <c r="C2639" s="40" t="s">
        <v>22</v>
      </c>
      <c r="D2639" s="40" t="s">
        <v>13</v>
      </c>
      <c r="E2639" s="40" t="s">
        <v>14</v>
      </c>
      <c r="F2639" s="40" t="s">
        <v>18</v>
      </c>
      <c r="G2639" s="40">
        <v>44</v>
      </c>
      <c r="H2639" s="41">
        <v>109.87665752589</v>
      </c>
      <c r="I2639" s="37">
        <f>HOUR(DAta!$H2639)*60+MINUTE(DAta!$H2639)</f>
        <v>1262</v>
      </c>
      <c r="J2639" s="40">
        <v>5</v>
      </c>
      <c r="K2639" s="40">
        <v>7</v>
      </c>
      <c r="L2639" s="39">
        <v>44642</v>
      </c>
      <c r="M2639" s="40">
        <v>1</v>
      </c>
    </row>
    <row r="2640" spans="1:13">
      <c r="A2640" s="37" t="s">
        <v>2665</v>
      </c>
      <c r="B2640" s="36">
        <v>44643</v>
      </c>
      <c r="C2640" s="37" t="s">
        <v>22</v>
      </c>
      <c r="D2640" s="37" t="s">
        <v>30</v>
      </c>
      <c r="E2640" s="37" t="s">
        <v>14</v>
      </c>
      <c r="F2640" s="37" t="s">
        <v>14</v>
      </c>
      <c r="G2640" s="37">
        <v>28</v>
      </c>
      <c r="H2640" s="38">
        <v>109.91832419255699</v>
      </c>
      <c r="I2640" s="37">
        <f>HOUR(DAta!$H2640)*60+MINUTE(DAta!$H2640)</f>
        <v>1322</v>
      </c>
      <c r="J2640" s="37">
        <v>3</v>
      </c>
      <c r="K2640" s="37">
        <v>7</v>
      </c>
      <c r="L2640" s="36">
        <v>44643</v>
      </c>
      <c r="M2640" s="37">
        <v>1</v>
      </c>
    </row>
    <row r="2641" spans="1:13">
      <c r="A2641" s="40" t="s">
        <v>2666</v>
      </c>
      <c r="B2641" s="39">
        <v>44644</v>
      </c>
      <c r="C2641" s="40" t="s">
        <v>32</v>
      </c>
      <c r="D2641" s="40" t="s">
        <v>24</v>
      </c>
      <c r="E2641" s="40" t="s">
        <v>14</v>
      </c>
      <c r="F2641" s="40" t="s">
        <v>14</v>
      </c>
      <c r="G2641" s="40">
        <v>103</v>
      </c>
      <c r="H2641" s="41">
        <v>109.959990859223</v>
      </c>
      <c r="I2641" s="37">
        <f>HOUR(DAta!$H2641)*60+MINUTE(DAta!$H2641)</f>
        <v>1382</v>
      </c>
      <c r="J2641" s="40">
        <v>3</v>
      </c>
      <c r="K2641" s="40">
        <v>7</v>
      </c>
      <c r="L2641" s="39">
        <v>44644</v>
      </c>
      <c r="M2641" s="40">
        <v>1</v>
      </c>
    </row>
    <row r="2642" spans="1:13">
      <c r="A2642" s="37" t="s">
        <v>2667</v>
      </c>
      <c r="B2642" s="36">
        <v>44645</v>
      </c>
      <c r="C2642" s="37" t="s">
        <v>35</v>
      </c>
      <c r="D2642" s="37" t="s">
        <v>17</v>
      </c>
      <c r="E2642" s="37" t="s">
        <v>14</v>
      </c>
      <c r="F2642" s="37" t="s">
        <v>14</v>
      </c>
      <c r="G2642" s="37">
        <v>25</v>
      </c>
      <c r="H2642" s="38">
        <v>110.00165752589</v>
      </c>
      <c r="I2642" s="37">
        <f>HOUR(DAta!$H2642)*60+MINUTE(DAta!$H2642)</f>
        <v>2</v>
      </c>
      <c r="J2642" s="37">
        <v>4</v>
      </c>
      <c r="K2642" s="37">
        <v>7</v>
      </c>
      <c r="L2642" s="36">
        <v>44645</v>
      </c>
      <c r="M2642" s="37">
        <v>1</v>
      </c>
    </row>
    <row r="2643" spans="1:13">
      <c r="A2643" s="40" t="s">
        <v>2668</v>
      </c>
      <c r="B2643" s="39">
        <v>44646</v>
      </c>
      <c r="C2643" s="40" t="s">
        <v>16</v>
      </c>
      <c r="D2643" s="40" t="s">
        <v>33</v>
      </c>
      <c r="E2643" s="40" t="s">
        <v>18</v>
      </c>
      <c r="F2643" s="40" t="s">
        <v>18</v>
      </c>
      <c r="G2643" s="40" t="s">
        <v>26</v>
      </c>
      <c r="H2643" s="41">
        <v>110.04332419255699</v>
      </c>
      <c r="I2643" s="37">
        <f>HOUR(DAta!$H2643)*60+MINUTE(DAta!$H2643)</f>
        <v>62</v>
      </c>
      <c r="J2643" s="40" t="s">
        <v>26</v>
      </c>
      <c r="K2643" s="40">
        <v>7</v>
      </c>
      <c r="L2643" s="39">
        <v>44646</v>
      </c>
      <c r="M2643" s="40">
        <v>1</v>
      </c>
    </row>
    <row r="2644" spans="1:13">
      <c r="A2644" s="37" t="s">
        <v>2669</v>
      </c>
      <c r="B2644" s="36">
        <v>44647</v>
      </c>
      <c r="C2644" s="37" t="s">
        <v>32</v>
      </c>
      <c r="D2644" s="37" t="s">
        <v>33</v>
      </c>
      <c r="E2644" s="37" t="s">
        <v>14</v>
      </c>
      <c r="F2644" s="37" t="s">
        <v>14</v>
      </c>
      <c r="G2644" s="37">
        <v>84</v>
      </c>
      <c r="H2644" s="38">
        <v>110.084990859223</v>
      </c>
      <c r="I2644" s="37">
        <f>HOUR(DAta!$H2644)*60+MINUTE(DAta!$H2644)</f>
        <v>122</v>
      </c>
      <c r="J2644" s="37">
        <v>3</v>
      </c>
      <c r="K2644" s="37">
        <v>7</v>
      </c>
      <c r="L2644" s="36">
        <v>44647</v>
      </c>
      <c r="M2644" s="37">
        <v>1</v>
      </c>
    </row>
    <row r="2645" spans="1:13">
      <c r="A2645" s="40" t="s">
        <v>2670</v>
      </c>
      <c r="B2645" s="39">
        <v>44648</v>
      </c>
      <c r="C2645" s="40" t="s">
        <v>48</v>
      </c>
      <c r="D2645" s="40" t="s">
        <v>33</v>
      </c>
      <c r="E2645" s="40" t="s">
        <v>14</v>
      </c>
      <c r="F2645" s="40" t="s">
        <v>14</v>
      </c>
      <c r="G2645" s="40">
        <v>36</v>
      </c>
      <c r="H2645" s="41">
        <v>110.12665752589</v>
      </c>
      <c r="I2645" s="37">
        <f>HOUR(DAta!$H2645)*60+MINUTE(DAta!$H2645)</f>
        <v>182</v>
      </c>
      <c r="J2645" s="40">
        <v>4</v>
      </c>
      <c r="K2645" s="40">
        <v>7</v>
      </c>
      <c r="L2645" s="39">
        <v>44648</v>
      </c>
      <c r="M2645" s="40">
        <v>1</v>
      </c>
    </row>
    <row r="2646" spans="1:13">
      <c r="A2646" s="37" t="s">
        <v>2671</v>
      </c>
      <c r="B2646" s="36">
        <v>44649</v>
      </c>
      <c r="C2646" s="37" t="s">
        <v>16</v>
      </c>
      <c r="D2646" s="37" t="s">
        <v>24</v>
      </c>
      <c r="E2646" s="37" t="s">
        <v>18</v>
      </c>
      <c r="F2646" s="37" t="s">
        <v>18</v>
      </c>
      <c r="G2646" s="37" t="s">
        <v>26</v>
      </c>
      <c r="H2646" s="38">
        <v>110.16832419255699</v>
      </c>
      <c r="I2646" s="37">
        <f>HOUR(DAta!$H2646)*60+MINUTE(DAta!$H2646)</f>
        <v>242</v>
      </c>
      <c r="J2646" s="37" t="s">
        <v>26</v>
      </c>
      <c r="K2646" s="37">
        <v>7</v>
      </c>
      <c r="L2646" s="36">
        <v>44649</v>
      </c>
      <c r="M2646" s="37">
        <v>1</v>
      </c>
    </row>
    <row r="2647" spans="1:13">
      <c r="A2647" s="40" t="s">
        <v>2672</v>
      </c>
      <c r="B2647" s="39">
        <v>44650</v>
      </c>
      <c r="C2647" s="40" t="s">
        <v>20</v>
      </c>
      <c r="D2647" s="40" t="s">
        <v>24</v>
      </c>
      <c r="E2647" s="40" t="s">
        <v>14</v>
      </c>
      <c r="F2647" s="40" t="s">
        <v>14</v>
      </c>
      <c r="G2647" s="40">
        <v>42</v>
      </c>
      <c r="H2647" s="41">
        <v>110.209990859223</v>
      </c>
      <c r="I2647" s="37">
        <f>HOUR(DAta!$H2647)*60+MINUTE(DAta!$H2647)</f>
        <v>302</v>
      </c>
      <c r="J2647" s="40">
        <v>4</v>
      </c>
      <c r="K2647" s="40">
        <v>7</v>
      </c>
      <c r="L2647" s="39">
        <v>44650</v>
      </c>
      <c r="M2647" s="40">
        <v>1</v>
      </c>
    </row>
    <row r="2648" spans="1:13">
      <c r="A2648" s="37" t="s">
        <v>2673</v>
      </c>
      <c r="B2648" s="36">
        <v>44651</v>
      </c>
      <c r="C2648" s="37" t="s">
        <v>48</v>
      </c>
      <c r="D2648" s="37" t="s">
        <v>33</v>
      </c>
      <c r="E2648" s="37" t="s">
        <v>14</v>
      </c>
      <c r="F2648" s="37" t="s">
        <v>14</v>
      </c>
      <c r="G2648" s="37">
        <v>124</v>
      </c>
      <c r="H2648" s="38">
        <v>110.25165752589</v>
      </c>
      <c r="I2648" s="37">
        <f>HOUR(DAta!$H2648)*60+MINUTE(DAta!$H2648)</f>
        <v>362</v>
      </c>
      <c r="J2648" s="37">
        <v>3</v>
      </c>
      <c r="K2648" s="37">
        <v>7</v>
      </c>
      <c r="L2648" s="36">
        <v>44651</v>
      </c>
      <c r="M2648" s="37">
        <v>1</v>
      </c>
    </row>
    <row r="2649" spans="1:13">
      <c r="A2649" s="40" t="s">
        <v>2674</v>
      </c>
      <c r="B2649" s="39">
        <v>44652</v>
      </c>
      <c r="C2649" s="40" t="s">
        <v>20</v>
      </c>
      <c r="D2649" s="40" t="s">
        <v>17</v>
      </c>
      <c r="E2649" s="40" t="s">
        <v>14</v>
      </c>
      <c r="F2649" s="40" t="s">
        <v>14</v>
      </c>
      <c r="G2649" s="40">
        <v>99</v>
      </c>
      <c r="H2649" s="41">
        <v>110.29332419255699</v>
      </c>
      <c r="I2649" s="37">
        <f>HOUR(DAta!$H2649)*60+MINUTE(DAta!$H2649)</f>
        <v>422</v>
      </c>
      <c r="J2649" s="40">
        <v>5</v>
      </c>
      <c r="K2649" s="40">
        <v>7</v>
      </c>
      <c r="L2649" s="39">
        <v>44652</v>
      </c>
      <c r="M2649" s="40">
        <v>1</v>
      </c>
    </row>
    <row r="2650" spans="1:13">
      <c r="A2650" s="37" t="s">
        <v>2675</v>
      </c>
      <c r="B2650" s="36">
        <v>44653</v>
      </c>
      <c r="C2650" s="37" t="s">
        <v>12</v>
      </c>
      <c r="D2650" s="37" t="s">
        <v>33</v>
      </c>
      <c r="E2650" s="37" t="s">
        <v>14</v>
      </c>
      <c r="F2650" s="37" t="s">
        <v>14</v>
      </c>
      <c r="G2650" s="37">
        <v>124</v>
      </c>
      <c r="H2650" s="38">
        <v>110.334990859223</v>
      </c>
      <c r="I2650" s="37">
        <f>HOUR(DAta!$H2650)*60+MINUTE(DAta!$H2650)</f>
        <v>482</v>
      </c>
      <c r="J2650" s="37">
        <v>5</v>
      </c>
      <c r="K2650" s="37">
        <v>7</v>
      </c>
      <c r="L2650" s="36">
        <v>44653</v>
      </c>
      <c r="M2650" s="37">
        <v>1</v>
      </c>
    </row>
    <row r="2651" spans="1:13">
      <c r="A2651" s="40" t="s">
        <v>2676</v>
      </c>
      <c r="B2651" s="39">
        <v>44654</v>
      </c>
      <c r="C2651" s="40" t="s">
        <v>22</v>
      </c>
      <c r="D2651" s="40" t="s">
        <v>30</v>
      </c>
      <c r="E2651" s="40" t="s">
        <v>14</v>
      </c>
      <c r="F2651" s="40" t="s">
        <v>14</v>
      </c>
      <c r="G2651" s="40">
        <v>55</v>
      </c>
      <c r="H2651" s="41">
        <v>110.37665752589</v>
      </c>
      <c r="I2651" s="37">
        <f>HOUR(DAta!$H2651)*60+MINUTE(DAta!$H2651)</f>
        <v>542</v>
      </c>
      <c r="J2651" s="40">
        <v>5</v>
      </c>
      <c r="K2651" s="40">
        <v>7</v>
      </c>
      <c r="L2651" s="39">
        <v>44654</v>
      </c>
      <c r="M2651" s="40">
        <v>1</v>
      </c>
    </row>
    <row r="2652" spans="1:13">
      <c r="A2652" s="37" t="s">
        <v>2677</v>
      </c>
      <c r="B2652" s="36">
        <v>44655</v>
      </c>
      <c r="C2652" s="37" t="s">
        <v>48</v>
      </c>
      <c r="D2652" s="37" t="s">
        <v>30</v>
      </c>
      <c r="E2652" s="37" t="s">
        <v>18</v>
      </c>
      <c r="F2652" s="37" t="s">
        <v>18</v>
      </c>
      <c r="G2652" s="37" t="s">
        <v>26</v>
      </c>
      <c r="H2652" s="38">
        <v>110.41832419255699</v>
      </c>
      <c r="I2652" s="37">
        <f>HOUR(DAta!$H2652)*60+MINUTE(DAta!$H2652)</f>
        <v>602</v>
      </c>
      <c r="J2652" s="37" t="s">
        <v>26</v>
      </c>
      <c r="K2652" s="37">
        <v>7</v>
      </c>
      <c r="L2652" s="36">
        <v>44655</v>
      </c>
      <c r="M2652" s="37">
        <v>1</v>
      </c>
    </row>
    <row r="2653" spans="1:13">
      <c r="A2653" s="40" t="s">
        <v>2678</v>
      </c>
      <c r="B2653" s="39">
        <v>44656</v>
      </c>
      <c r="C2653" s="40" t="s">
        <v>32</v>
      </c>
      <c r="D2653" s="40" t="s">
        <v>24</v>
      </c>
      <c r="E2653" s="40" t="s">
        <v>18</v>
      </c>
      <c r="F2653" s="40" t="s">
        <v>18</v>
      </c>
      <c r="G2653" s="40" t="s">
        <v>26</v>
      </c>
      <c r="H2653" s="41">
        <v>110.459990859223</v>
      </c>
      <c r="I2653" s="37">
        <f>HOUR(DAta!$H2653)*60+MINUTE(DAta!$H2653)</f>
        <v>662</v>
      </c>
      <c r="J2653" s="40" t="s">
        <v>26</v>
      </c>
      <c r="K2653" s="40">
        <v>7</v>
      </c>
      <c r="L2653" s="39">
        <v>44656</v>
      </c>
      <c r="M2653" s="40">
        <v>1</v>
      </c>
    </row>
    <row r="2654" spans="1:13">
      <c r="A2654" s="37" t="s">
        <v>2679</v>
      </c>
      <c r="B2654" s="36">
        <v>44657</v>
      </c>
      <c r="C2654" s="37" t="s">
        <v>22</v>
      </c>
      <c r="D2654" s="37" t="s">
        <v>30</v>
      </c>
      <c r="E2654" s="37" t="s">
        <v>14</v>
      </c>
      <c r="F2654" s="37" t="s">
        <v>14</v>
      </c>
      <c r="G2654" s="37">
        <v>64</v>
      </c>
      <c r="H2654" s="38">
        <v>110.50165752589</v>
      </c>
      <c r="I2654" s="37">
        <f>HOUR(DAta!$H2654)*60+MINUTE(DAta!$H2654)</f>
        <v>722</v>
      </c>
      <c r="J2654" s="37">
        <v>2</v>
      </c>
      <c r="K2654" s="37">
        <v>8</v>
      </c>
      <c r="L2654" s="36">
        <v>44657</v>
      </c>
      <c r="M2654" s="37">
        <v>2</v>
      </c>
    </row>
    <row r="2655" spans="1:13">
      <c r="A2655" s="40" t="s">
        <v>2680</v>
      </c>
      <c r="B2655" s="39">
        <v>44658</v>
      </c>
      <c r="C2655" s="40" t="s">
        <v>12</v>
      </c>
      <c r="D2655" s="40" t="s">
        <v>17</v>
      </c>
      <c r="E2655" s="40" t="s">
        <v>14</v>
      </c>
      <c r="F2655" s="40" t="s">
        <v>14</v>
      </c>
      <c r="G2655" s="40">
        <v>82</v>
      </c>
      <c r="H2655" s="41">
        <v>110.54332419255699</v>
      </c>
      <c r="I2655" s="37">
        <f>HOUR(DAta!$H2655)*60+MINUTE(DAta!$H2655)</f>
        <v>782</v>
      </c>
      <c r="J2655" s="40">
        <v>2</v>
      </c>
      <c r="K2655" s="40">
        <v>8</v>
      </c>
      <c r="L2655" s="39">
        <v>44658</v>
      </c>
      <c r="M2655" s="40">
        <v>2</v>
      </c>
    </row>
    <row r="2656" spans="1:13">
      <c r="A2656" s="37" t="s">
        <v>2681</v>
      </c>
      <c r="B2656" s="36">
        <v>44659</v>
      </c>
      <c r="C2656" s="37" t="s">
        <v>12</v>
      </c>
      <c r="D2656" s="37" t="s">
        <v>33</v>
      </c>
      <c r="E2656" s="37" t="s">
        <v>14</v>
      </c>
      <c r="F2656" s="37" t="s">
        <v>14</v>
      </c>
      <c r="G2656" s="37">
        <v>50</v>
      </c>
      <c r="H2656" s="38">
        <v>110.584990859223</v>
      </c>
      <c r="I2656" s="37">
        <f>HOUR(DAta!$H2656)*60+MINUTE(DAta!$H2656)</f>
        <v>842</v>
      </c>
      <c r="J2656" s="37">
        <v>4</v>
      </c>
      <c r="K2656" s="37">
        <v>8</v>
      </c>
      <c r="L2656" s="36">
        <v>44659</v>
      </c>
      <c r="M2656" s="37">
        <v>2</v>
      </c>
    </row>
    <row r="2657" spans="1:13">
      <c r="A2657" s="40" t="s">
        <v>2682</v>
      </c>
      <c r="B2657" s="39">
        <v>44660</v>
      </c>
      <c r="C2657" s="40" t="s">
        <v>20</v>
      </c>
      <c r="D2657" s="40" t="s">
        <v>13</v>
      </c>
      <c r="E2657" s="40" t="s">
        <v>14</v>
      </c>
      <c r="F2657" s="40" t="s">
        <v>14</v>
      </c>
      <c r="G2657" s="40">
        <v>100</v>
      </c>
      <c r="H2657" s="41">
        <v>110.62665752589</v>
      </c>
      <c r="I2657" s="37">
        <f>HOUR(DAta!$H2657)*60+MINUTE(DAta!$H2657)</f>
        <v>902</v>
      </c>
      <c r="J2657" s="40">
        <v>4</v>
      </c>
      <c r="K2657" s="40">
        <v>8</v>
      </c>
      <c r="L2657" s="39">
        <v>44660</v>
      </c>
      <c r="M2657" s="40">
        <v>2</v>
      </c>
    </row>
    <row r="2658" spans="1:13">
      <c r="A2658" s="37" t="s">
        <v>2683</v>
      </c>
      <c r="B2658" s="36">
        <v>44661</v>
      </c>
      <c r="C2658" s="37" t="s">
        <v>32</v>
      </c>
      <c r="D2658" s="37" t="s">
        <v>30</v>
      </c>
      <c r="E2658" s="37" t="s">
        <v>14</v>
      </c>
      <c r="F2658" s="37" t="s">
        <v>14</v>
      </c>
      <c r="G2658" s="37">
        <v>26</v>
      </c>
      <c r="H2658" s="38">
        <v>110.66832419255699</v>
      </c>
      <c r="I2658" s="37">
        <f>HOUR(DAta!$H2658)*60+MINUTE(DAta!$H2658)</f>
        <v>962</v>
      </c>
      <c r="J2658" s="37">
        <v>3</v>
      </c>
      <c r="K2658" s="37">
        <v>8</v>
      </c>
      <c r="L2658" s="36">
        <v>44661</v>
      </c>
      <c r="M2658" s="37">
        <v>2</v>
      </c>
    </row>
    <row r="2659" spans="1:13">
      <c r="A2659" s="40" t="s">
        <v>2684</v>
      </c>
      <c r="B2659" s="39">
        <v>44662</v>
      </c>
      <c r="C2659" s="40" t="s">
        <v>48</v>
      </c>
      <c r="D2659" s="40" t="s">
        <v>24</v>
      </c>
      <c r="E2659" s="40" t="s">
        <v>14</v>
      </c>
      <c r="F2659" s="40" t="s">
        <v>14</v>
      </c>
      <c r="G2659" s="40">
        <v>75</v>
      </c>
      <c r="H2659" s="41">
        <v>110.709990859223</v>
      </c>
      <c r="I2659" s="37">
        <f>HOUR(DAta!$H2659)*60+MINUTE(DAta!$H2659)</f>
        <v>1022</v>
      </c>
      <c r="J2659" s="40">
        <v>2</v>
      </c>
      <c r="K2659" s="40">
        <v>8</v>
      </c>
      <c r="L2659" s="39">
        <v>44662</v>
      </c>
      <c r="M2659" s="40">
        <v>2</v>
      </c>
    </row>
    <row r="2660" spans="1:13">
      <c r="A2660" s="37" t="s">
        <v>2685</v>
      </c>
      <c r="B2660" s="36">
        <v>44663</v>
      </c>
      <c r="C2660" s="37" t="s">
        <v>22</v>
      </c>
      <c r="D2660" s="37" t="s">
        <v>17</v>
      </c>
      <c r="E2660" s="37" t="s">
        <v>14</v>
      </c>
      <c r="F2660" s="37" t="s">
        <v>14</v>
      </c>
      <c r="G2660" s="37">
        <v>26</v>
      </c>
      <c r="H2660" s="38">
        <v>110.75165752589</v>
      </c>
      <c r="I2660" s="37">
        <f>HOUR(DAta!$H2660)*60+MINUTE(DAta!$H2660)</f>
        <v>1082</v>
      </c>
      <c r="J2660" s="37">
        <v>3</v>
      </c>
      <c r="K2660" s="37">
        <v>8</v>
      </c>
      <c r="L2660" s="36">
        <v>44663</v>
      </c>
      <c r="M2660" s="37">
        <v>2</v>
      </c>
    </row>
    <row r="2661" spans="1:13">
      <c r="A2661" s="40" t="s">
        <v>2686</v>
      </c>
      <c r="B2661" s="39">
        <v>44664</v>
      </c>
      <c r="C2661" s="40" t="s">
        <v>48</v>
      </c>
      <c r="D2661" s="40" t="s">
        <v>24</v>
      </c>
      <c r="E2661" s="40" t="s">
        <v>14</v>
      </c>
      <c r="F2661" s="40" t="s">
        <v>14</v>
      </c>
      <c r="G2661" s="40">
        <v>21</v>
      </c>
      <c r="H2661" s="41">
        <v>110.79332419255699</v>
      </c>
      <c r="I2661" s="37">
        <f>HOUR(DAta!$H2661)*60+MINUTE(DAta!$H2661)</f>
        <v>1142</v>
      </c>
      <c r="J2661" s="40">
        <v>3</v>
      </c>
      <c r="K2661" s="40">
        <v>8</v>
      </c>
      <c r="L2661" s="39">
        <v>44664</v>
      </c>
      <c r="M2661" s="40">
        <v>2</v>
      </c>
    </row>
    <row r="2662" spans="1:13">
      <c r="A2662" s="37" t="s">
        <v>2687</v>
      </c>
      <c r="B2662" s="36">
        <v>44665</v>
      </c>
      <c r="C2662" s="37" t="s">
        <v>20</v>
      </c>
      <c r="D2662" s="37" t="s">
        <v>30</v>
      </c>
      <c r="E2662" s="37" t="s">
        <v>14</v>
      </c>
      <c r="F2662" s="37" t="s">
        <v>14</v>
      </c>
      <c r="G2662" s="37">
        <v>53</v>
      </c>
      <c r="H2662" s="38">
        <v>110.834990859223</v>
      </c>
      <c r="I2662" s="37">
        <f>HOUR(DAta!$H2662)*60+MINUTE(DAta!$H2662)</f>
        <v>1202</v>
      </c>
      <c r="J2662" s="37">
        <v>1</v>
      </c>
      <c r="K2662" s="37">
        <v>8</v>
      </c>
      <c r="L2662" s="36">
        <v>44665</v>
      </c>
      <c r="M2662" s="37">
        <v>2</v>
      </c>
    </row>
    <row r="2663" spans="1:13">
      <c r="A2663" s="40" t="s">
        <v>2688</v>
      </c>
      <c r="B2663" s="39">
        <v>44666</v>
      </c>
      <c r="C2663" s="40" t="s">
        <v>22</v>
      </c>
      <c r="D2663" s="40" t="s">
        <v>33</v>
      </c>
      <c r="E2663" s="40" t="s">
        <v>14</v>
      </c>
      <c r="F2663" s="40" t="s">
        <v>14</v>
      </c>
      <c r="G2663" s="40">
        <v>109</v>
      </c>
      <c r="H2663" s="41">
        <v>110.87665752589</v>
      </c>
      <c r="I2663" s="37">
        <f>HOUR(DAta!$H2663)*60+MINUTE(DAta!$H2663)</f>
        <v>1262</v>
      </c>
      <c r="J2663" s="40">
        <v>3</v>
      </c>
      <c r="K2663" s="40">
        <v>8</v>
      </c>
      <c r="L2663" s="39">
        <v>44666</v>
      </c>
      <c r="M2663" s="40">
        <v>2</v>
      </c>
    </row>
    <row r="2664" spans="1:13">
      <c r="A2664" s="37" t="s">
        <v>2689</v>
      </c>
      <c r="B2664" s="36">
        <v>44667</v>
      </c>
      <c r="C2664" s="37" t="s">
        <v>16</v>
      </c>
      <c r="D2664" s="37" t="s">
        <v>33</v>
      </c>
      <c r="E2664" s="37" t="s">
        <v>14</v>
      </c>
      <c r="F2664" s="37" t="s">
        <v>14</v>
      </c>
      <c r="G2664" s="37">
        <v>108</v>
      </c>
      <c r="H2664" s="38">
        <v>110.91832419255699</v>
      </c>
      <c r="I2664" s="37">
        <f>HOUR(DAta!$H2664)*60+MINUTE(DAta!$H2664)</f>
        <v>1322</v>
      </c>
      <c r="J2664" s="37">
        <v>3</v>
      </c>
      <c r="K2664" s="37">
        <v>8</v>
      </c>
      <c r="L2664" s="36">
        <v>44667</v>
      </c>
      <c r="M2664" s="37">
        <v>2</v>
      </c>
    </row>
    <row r="2665" spans="1:13">
      <c r="A2665" s="40" t="s">
        <v>2690</v>
      </c>
      <c r="B2665" s="39">
        <v>44668</v>
      </c>
      <c r="C2665" s="40" t="s">
        <v>20</v>
      </c>
      <c r="D2665" s="40" t="s">
        <v>13</v>
      </c>
      <c r="E2665" s="40" t="s">
        <v>14</v>
      </c>
      <c r="F2665" s="40" t="s">
        <v>14</v>
      </c>
      <c r="G2665" s="40">
        <v>58</v>
      </c>
      <c r="H2665" s="41">
        <v>110.959990859223</v>
      </c>
      <c r="I2665" s="37">
        <f>HOUR(DAta!$H2665)*60+MINUTE(DAta!$H2665)</f>
        <v>1382</v>
      </c>
      <c r="J2665" s="40">
        <v>5</v>
      </c>
      <c r="K2665" s="40">
        <v>8</v>
      </c>
      <c r="L2665" s="39">
        <v>44668</v>
      </c>
      <c r="M2665" s="40">
        <v>2</v>
      </c>
    </row>
    <row r="2666" spans="1:13">
      <c r="A2666" s="37" t="s">
        <v>2691</v>
      </c>
      <c r="B2666" s="36">
        <v>44669</v>
      </c>
      <c r="C2666" s="37" t="s">
        <v>20</v>
      </c>
      <c r="D2666" s="37" t="s">
        <v>24</v>
      </c>
      <c r="E2666" s="37" t="s">
        <v>14</v>
      </c>
      <c r="F2666" s="37" t="s">
        <v>14</v>
      </c>
      <c r="G2666" s="37">
        <v>14</v>
      </c>
      <c r="H2666" s="38">
        <v>111.00165752589</v>
      </c>
      <c r="I2666" s="37">
        <f>HOUR(DAta!$H2666)*60+MINUTE(DAta!$H2666)</f>
        <v>2</v>
      </c>
      <c r="J2666" s="37">
        <v>5</v>
      </c>
      <c r="K2666" s="37">
        <v>8</v>
      </c>
      <c r="L2666" s="36">
        <v>44669</v>
      </c>
      <c r="M2666" s="37">
        <v>2</v>
      </c>
    </row>
    <row r="2667" spans="1:13">
      <c r="A2667" s="40" t="s">
        <v>2692</v>
      </c>
      <c r="B2667" s="39">
        <v>44670</v>
      </c>
      <c r="C2667" s="40" t="s">
        <v>39</v>
      </c>
      <c r="D2667" s="40" t="s">
        <v>13</v>
      </c>
      <c r="E2667" s="40" t="s">
        <v>14</v>
      </c>
      <c r="F2667" s="40" t="s">
        <v>14</v>
      </c>
      <c r="G2667" s="40">
        <v>74</v>
      </c>
      <c r="H2667" s="41">
        <v>111.04332419255699</v>
      </c>
      <c r="I2667" s="37">
        <f>HOUR(DAta!$H2667)*60+MINUTE(DAta!$H2667)</f>
        <v>62</v>
      </c>
      <c r="J2667" s="40">
        <v>4</v>
      </c>
      <c r="K2667" s="40">
        <v>8</v>
      </c>
      <c r="L2667" s="39">
        <v>44670</v>
      </c>
      <c r="M2667" s="40">
        <v>2</v>
      </c>
    </row>
    <row r="2668" spans="1:13">
      <c r="A2668" s="37" t="s">
        <v>2693</v>
      </c>
      <c r="B2668" s="36">
        <v>44671</v>
      </c>
      <c r="C2668" s="37" t="s">
        <v>32</v>
      </c>
      <c r="D2668" s="37" t="s">
        <v>13</v>
      </c>
      <c r="E2668" s="37" t="s">
        <v>18</v>
      </c>
      <c r="F2668" s="37" t="s">
        <v>18</v>
      </c>
      <c r="G2668" s="37" t="s">
        <v>26</v>
      </c>
      <c r="H2668" s="38">
        <v>111.084990859223</v>
      </c>
      <c r="I2668" s="37">
        <f>HOUR(DAta!$H2668)*60+MINUTE(DAta!$H2668)</f>
        <v>122</v>
      </c>
      <c r="J2668" s="37" t="s">
        <v>26</v>
      </c>
      <c r="K2668" s="37">
        <v>8</v>
      </c>
      <c r="L2668" s="36">
        <v>44671</v>
      </c>
      <c r="M2668" s="37">
        <v>2</v>
      </c>
    </row>
    <row r="2669" spans="1:13">
      <c r="A2669" s="40" t="s">
        <v>2694</v>
      </c>
      <c r="B2669" s="39">
        <v>44672</v>
      </c>
      <c r="C2669" s="40" t="s">
        <v>32</v>
      </c>
      <c r="D2669" s="40" t="s">
        <v>33</v>
      </c>
      <c r="E2669" s="40" t="s">
        <v>14</v>
      </c>
      <c r="F2669" s="40" t="s">
        <v>14</v>
      </c>
      <c r="G2669" s="40">
        <v>54</v>
      </c>
      <c r="H2669" s="41">
        <v>111.12665752589</v>
      </c>
      <c r="I2669" s="37">
        <f>HOUR(DAta!$H2669)*60+MINUTE(DAta!$H2669)</f>
        <v>182</v>
      </c>
      <c r="J2669" s="40">
        <v>5</v>
      </c>
      <c r="K2669" s="40">
        <v>8</v>
      </c>
      <c r="L2669" s="39">
        <v>44672</v>
      </c>
      <c r="M2669" s="40">
        <v>2</v>
      </c>
    </row>
    <row r="2670" spans="1:13">
      <c r="A2670" s="37" t="s">
        <v>2695</v>
      </c>
      <c r="B2670" s="36">
        <v>44673</v>
      </c>
      <c r="C2670" s="37" t="s">
        <v>22</v>
      </c>
      <c r="D2670" s="37" t="s">
        <v>33</v>
      </c>
      <c r="E2670" s="37" t="s">
        <v>14</v>
      </c>
      <c r="F2670" s="37" t="s">
        <v>14</v>
      </c>
      <c r="G2670" s="37">
        <v>18</v>
      </c>
      <c r="H2670" s="38">
        <v>111.16832419255699</v>
      </c>
      <c r="I2670" s="37">
        <f>HOUR(DAta!$H2670)*60+MINUTE(DAta!$H2670)</f>
        <v>242</v>
      </c>
      <c r="J2670" s="37">
        <v>4</v>
      </c>
      <c r="K2670" s="37">
        <v>8</v>
      </c>
      <c r="L2670" s="36">
        <v>44673</v>
      </c>
      <c r="M2670" s="37">
        <v>2</v>
      </c>
    </row>
    <row r="2671" spans="1:13">
      <c r="A2671" s="40" t="s">
        <v>2696</v>
      </c>
      <c r="B2671" s="39">
        <v>44674</v>
      </c>
      <c r="C2671" s="40" t="s">
        <v>35</v>
      </c>
      <c r="D2671" s="40" t="s">
        <v>24</v>
      </c>
      <c r="E2671" s="40" t="s">
        <v>14</v>
      </c>
      <c r="F2671" s="40" t="s">
        <v>14</v>
      </c>
      <c r="G2671" s="40">
        <v>39</v>
      </c>
      <c r="H2671" s="41">
        <v>111.209990859223</v>
      </c>
      <c r="I2671" s="37">
        <f>HOUR(DAta!$H2671)*60+MINUTE(DAta!$H2671)</f>
        <v>302</v>
      </c>
      <c r="J2671" s="40">
        <v>3</v>
      </c>
      <c r="K2671" s="40">
        <v>8</v>
      </c>
      <c r="L2671" s="39">
        <v>44674</v>
      </c>
      <c r="M2671" s="40">
        <v>2</v>
      </c>
    </row>
    <row r="2672" spans="1:13">
      <c r="A2672" s="37" t="s">
        <v>2697</v>
      </c>
      <c r="B2672" s="36">
        <v>44675</v>
      </c>
      <c r="C2672" s="37" t="s">
        <v>39</v>
      </c>
      <c r="D2672" s="37" t="s">
        <v>24</v>
      </c>
      <c r="E2672" s="37" t="s">
        <v>14</v>
      </c>
      <c r="F2672" s="37" t="s">
        <v>14</v>
      </c>
      <c r="G2672" s="37">
        <v>31</v>
      </c>
      <c r="H2672" s="38">
        <v>111.25165752589</v>
      </c>
      <c r="I2672" s="37">
        <f>HOUR(DAta!$H2672)*60+MINUTE(DAta!$H2672)</f>
        <v>362</v>
      </c>
      <c r="J2672" s="37">
        <v>1</v>
      </c>
      <c r="K2672" s="37">
        <v>8</v>
      </c>
      <c r="L2672" s="36">
        <v>44675</v>
      </c>
      <c r="M2672" s="37">
        <v>2</v>
      </c>
    </row>
    <row r="2673" spans="1:13">
      <c r="A2673" s="40" t="s">
        <v>2698</v>
      </c>
      <c r="B2673" s="39">
        <v>44676</v>
      </c>
      <c r="C2673" s="40" t="s">
        <v>12</v>
      </c>
      <c r="D2673" s="40" t="s">
        <v>17</v>
      </c>
      <c r="E2673" s="40" t="s">
        <v>14</v>
      </c>
      <c r="F2673" s="40" t="s">
        <v>14</v>
      </c>
      <c r="G2673" s="40">
        <v>118</v>
      </c>
      <c r="H2673" s="41">
        <v>111.29332419255699</v>
      </c>
      <c r="I2673" s="37">
        <f>HOUR(DAta!$H2673)*60+MINUTE(DAta!$H2673)</f>
        <v>422</v>
      </c>
      <c r="J2673" s="40">
        <v>3</v>
      </c>
      <c r="K2673" s="40">
        <v>8</v>
      </c>
      <c r="L2673" s="39">
        <v>44676</v>
      </c>
      <c r="M2673" s="40">
        <v>2</v>
      </c>
    </row>
    <row r="2674" spans="1:13">
      <c r="A2674" s="37" t="s">
        <v>2699</v>
      </c>
      <c r="B2674" s="36">
        <v>44677</v>
      </c>
      <c r="C2674" s="37" t="s">
        <v>12</v>
      </c>
      <c r="D2674" s="37" t="s">
        <v>24</v>
      </c>
      <c r="E2674" s="37" t="s">
        <v>18</v>
      </c>
      <c r="F2674" s="37" t="s">
        <v>18</v>
      </c>
      <c r="G2674" s="37" t="s">
        <v>26</v>
      </c>
      <c r="H2674" s="38">
        <v>111.334990859223</v>
      </c>
      <c r="I2674" s="37">
        <f>HOUR(DAta!$H2674)*60+MINUTE(DAta!$H2674)</f>
        <v>482</v>
      </c>
      <c r="J2674" s="37" t="s">
        <v>26</v>
      </c>
      <c r="K2674" s="37">
        <v>8</v>
      </c>
      <c r="L2674" s="36">
        <v>44677</v>
      </c>
      <c r="M2674" s="37">
        <v>2</v>
      </c>
    </row>
    <row r="2675" spans="1:13">
      <c r="A2675" s="40" t="s">
        <v>2700</v>
      </c>
      <c r="B2675" s="39">
        <v>44678</v>
      </c>
      <c r="C2675" s="40" t="s">
        <v>35</v>
      </c>
      <c r="D2675" s="40" t="s">
        <v>13</v>
      </c>
      <c r="E2675" s="40" t="s">
        <v>14</v>
      </c>
      <c r="F2675" s="40" t="s">
        <v>14</v>
      </c>
      <c r="G2675" s="40">
        <v>118</v>
      </c>
      <c r="H2675" s="41">
        <v>111.37665752589</v>
      </c>
      <c r="I2675" s="37">
        <f>HOUR(DAta!$H2675)*60+MINUTE(DAta!$H2675)</f>
        <v>542</v>
      </c>
      <c r="J2675" s="40">
        <v>3</v>
      </c>
      <c r="K2675" s="40">
        <v>8</v>
      </c>
      <c r="L2675" s="39">
        <v>44678</v>
      </c>
      <c r="M2675" s="40">
        <v>2</v>
      </c>
    </row>
    <row r="2676" spans="1:13">
      <c r="A2676" s="37" t="s">
        <v>2701</v>
      </c>
      <c r="B2676" s="36">
        <v>44679</v>
      </c>
      <c r="C2676" s="37" t="s">
        <v>32</v>
      </c>
      <c r="D2676" s="37" t="s">
        <v>24</v>
      </c>
      <c r="E2676" s="37" t="s">
        <v>14</v>
      </c>
      <c r="F2676" s="37" t="s">
        <v>14</v>
      </c>
      <c r="G2676" s="37">
        <v>69</v>
      </c>
      <c r="H2676" s="38">
        <v>111.41832419255699</v>
      </c>
      <c r="I2676" s="37">
        <f>HOUR(DAta!$H2676)*60+MINUTE(DAta!$H2676)</f>
        <v>602</v>
      </c>
      <c r="J2676" s="37">
        <v>4</v>
      </c>
      <c r="K2676" s="37">
        <v>8</v>
      </c>
      <c r="L2676" s="36">
        <v>44679</v>
      </c>
      <c r="M2676" s="37">
        <v>2</v>
      </c>
    </row>
    <row r="2677" spans="1:13">
      <c r="A2677" s="40" t="s">
        <v>2702</v>
      </c>
      <c r="B2677" s="39">
        <v>44680</v>
      </c>
      <c r="C2677" s="40" t="s">
        <v>22</v>
      </c>
      <c r="D2677" s="40" t="s">
        <v>24</v>
      </c>
      <c r="E2677" s="40" t="s">
        <v>14</v>
      </c>
      <c r="F2677" s="40" t="s">
        <v>14</v>
      </c>
      <c r="G2677" s="40">
        <v>125</v>
      </c>
      <c r="H2677" s="41">
        <v>111.459990859223</v>
      </c>
      <c r="I2677" s="37">
        <f>HOUR(DAta!$H2677)*60+MINUTE(DAta!$H2677)</f>
        <v>662</v>
      </c>
      <c r="J2677" s="40">
        <v>5</v>
      </c>
      <c r="K2677" s="40">
        <v>8</v>
      </c>
      <c r="L2677" s="39">
        <v>44680</v>
      </c>
      <c r="M2677" s="40">
        <v>2</v>
      </c>
    </row>
    <row r="2678" spans="1:13">
      <c r="A2678" s="37" t="s">
        <v>2703</v>
      </c>
      <c r="B2678" s="36">
        <v>44681</v>
      </c>
      <c r="C2678" s="37" t="s">
        <v>48</v>
      </c>
      <c r="D2678" s="37" t="s">
        <v>33</v>
      </c>
      <c r="E2678" s="37" t="s">
        <v>14</v>
      </c>
      <c r="F2678" s="37" t="s">
        <v>18</v>
      </c>
      <c r="G2678" s="37">
        <v>47</v>
      </c>
      <c r="H2678" s="38">
        <v>111.50165752589</v>
      </c>
      <c r="I2678" s="37">
        <f>HOUR(DAta!$H2678)*60+MINUTE(DAta!$H2678)</f>
        <v>722</v>
      </c>
      <c r="J2678" s="37">
        <v>3</v>
      </c>
      <c r="K2678" s="37">
        <v>8</v>
      </c>
      <c r="L2678" s="36">
        <v>44681</v>
      </c>
      <c r="M2678" s="37">
        <v>2</v>
      </c>
    </row>
    <row r="2679" spans="1:13">
      <c r="A2679" s="40" t="s">
        <v>2704</v>
      </c>
      <c r="B2679" s="39">
        <v>44682</v>
      </c>
      <c r="C2679" s="40" t="s">
        <v>35</v>
      </c>
      <c r="D2679" s="40" t="s">
        <v>24</v>
      </c>
      <c r="E2679" s="40" t="s">
        <v>14</v>
      </c>
      <c r="F2679" s="40" t="s">
        <v>14</v>
      </c>
      <c r="G2679" s="40">
        <v>53</v>
      </c>
      <c r="H2679" s="41">
        <v>111.54332419255699</v>
      </c>
      <c r="I2679" s="37">
        <f>HOUR(DAta!$H2679)*60+MINUTE(DAta!$H2679)</f>
        <v>782</v>
      </c>
      <c r="J2679" s="40">
        <v>1</v>
      </c>
      <c r="K2679" s="40">
        <v>8</v>
      </c>
      <c r="L2679" s="39">
        <v>44682</v>
      </c>
      <c r="M2679" s="40">
        <v>2</v>
      </c>
    </row>
    <row r="2680" spans="1:13">
      <c r="A2680" s="37" t="s">
        <v>2705</v>
      </c>
      <c r="B2680" s="36">
        <v>44683</v>
      </c>
      <c r="C2680" s="37" t="s">
        <v>12</v>
      </c>
      <c r="D2680" s="37" t="s">
        <v>33</v>
      </c>
      <c r="E2680" s="37" t="s">
        <v>14</v>
      </c>
      <c r="F2680" s="37" t="s">
        <v>18</v>
      </c>
      <c r="G2680" s="37">
        <v>55</v>
      </c>
      <c r="H2680" s="38">
        <v>111.584990859223</v>
      </c>
      <c r="I2680" s="37">
        <f>HOUR(DAta!$H2680)*60+MINUTE(DAta!$H2680)</f>
        <v>842</v>
      </c>
      <c r="J2680" s="37">
        <v>2</v>
      </c>
      <c r="K2680" s="37">
        <v>8</v>
      </c>
      <c r="L2680" s="36">
        <v>44683</v>
      </c>
      <c r="M2680" s="37">
        <v>2</v>
      </c>
    </row>
    <row r="2681" spans="1:13">
      <c r="A2681" s="40" t="s">
        <v>2706</v>
      </c>
      <c r="B2681" s="39">
        <v>44684</v>
      </c>
      <c r="C2681" s="40" t="s">
        <v>39</v>
      </c>
      <c r="D2681" s="40" t="s">
        <v>30</v>
      </c>
      <c r="E2681" s="40" t="s">
        <v>14</v>
      </c>
      <c r="F2681" s="40" t="s">
        <v>14</v>
      </c>
      <c r="G2681" s="40">
        <v>91</v>
      </c>
      <c r="H2681" s="41">
        <v>111.62665752589</v>
      </c>
      <c r="I2681" s="37">
        <f>HOUR(DAta!$H2681)*60+MINUTE(DAta!$H2681)</f>
        <v>902</v>
      </c>
      <c r="J2681" s="40">
        <v>2</v>
      </c>
      <c r="K2681" s="40">
        <v>8</v>
      </c>
      <c r="L2681" s="39">
        <v>44684</v>
      </c>
      <c r="M2681" s="40">
        <v>2</v>
      </c>
    </row>
    <row r="2682" spans="1:13">
      <c r="A2682" s="37" t="s">
        <v>2707</v>
      </c>
      <c r="B2682" s="36">
        <v>44685</v>
      </c>
      <c r="C2682" s="37" t="s">
        <v>35</v>
      </c>
      <c r="D2682" s="37" t="s">
        <v>17</v>
      </c>
      <c r="E2682" s="37" t="s">
        <v>14</v>
      </c>
      <c r="F2682" s="37" t="s">
        <v>14</v>
      </c>
      <c r="G2682" s="37">
        <v>37</v>
      </c>
      <c r="H2682" s="38">
        <v>111.66832419255699</v>
      </c>
      <c r="I2682" s="37">
        <f>HOUR(DAta!$H2682)*60+MINUTE(DAta!$H2682)</f>
        <v>962</v>
      </c>
      <c r="J2682" s="37">
        <v>3</v>
      </c>
      <c r="K2682" s="37">
        <v>8</v>
      </c>
      <c r="L2682" s="36">
        <v>44685</v>
      </c>
      <c r="M2682" s="37">
        <v>2</v>
      </c>
    </row>
    <row r="2683" spans="1:13">
      <c r="A2683" s="40" t="s">
        <v>2708</v>
      </c>
      <c r="B2683" s="39">
        <v>44686</v>
      </c>
      <c r="C2683" s="40" t="s">
        <v>32</v>
      </c>
      <c r="D2683" s="40" t="s">
        <v>30</v>
      </c>
      <c r="E2683" s="40" t="s">
        <v>14</v>
      </c>
      <c r="F2683" s="40" t="s">
        <v>14</v>
      </c>
      <c r="G2683" s="40">
        <v>118</v>
      </c>
      <c r="H2683" s="41">
        <v>111.709990859223</v>
      </c>
      <c r="I2683" s="37">
        <f>HOUR(DAta!$H2683)*60+MINUTE(DAta!$H2683)</f>
        <v>1022</v>
      </c>
      <c r="J2683" s="40">
        <v>4</v>
      </c>
      <c r="K2683" s="40">
        <v>8</v>
      </c>
      <c r="L2683" s="39">
        <v>44686</v>
      </c>
      <c r="M2683" s="40">
        <v>2</v>
      </c>
    </row>
    <row r="2684" spans="1:13">
      <c r="A2684" s="37" t="s">
        <v>2709</v>
      </c>
      <c r="B2684" s="36">
        <v>44687</v>
      </c>
      <c r="C2684" s="37" t="s">
        <v>48</v>
      </c>
      <c r="D2684" s="37" t="s">
        <v>17</v>
      </c>
      <c r="E2684" s="37" t="s">
        <v>14</v>
      </c>
      <c r="F2684" s="37" t="s">
        <v>14</v>
      </c>
      <c r="G2684" s="37">
        <v>37</v>
      </c>
      <c r="H2684" s="38">
        <v>111.75165752589</v>
      </c>
      <c r="I2684" s="37">
        <f>HOUR(DAta!$H2684)*60+MINUTE(DAta!$H2684)</f>
        <v>1082</v>
      </c>
      <c r="J2684" s="37">
        <v>5</v>
      </c>
      <c r="K2684" s="37">
        <v>8</v>
      </c>
      <c r="L2684" s="36">
        <v>44687</v>
      </c>
      <c r="M2684" s="37">
        <v>2</v>
      </c>
    </row>
    <row r="2685" spans="1:13">
      <c r="A2685" s="40" t="s">
        <v>2710</v>
      </c>
      <c r="B2685" s="39">
        <v>44688</v>
      </c>
      <c r="C2685" s="40" t="s">
        <v>16</v>
      </c>
      <c r="D2685" s="40" t="s">
        <v>30</v>
      </c>
      <c r="E2685" s="40" t="s">
        <v>14</v>
      </c>
      <c r="F2685" s="40" t="s">
        <v>14</v>
      </c>
      <c r="G2685" s="40">
        <v>124</v>
      </c>
      <c r="H2685" s="41">
        <v>111.79332419255699</v>
      </c>
      <c r="I2685" s="37">
        <f>HOUR(DAta!$H2685)*60+MINUTE(DAta!$H2685)</f>
        <v>1142</v>
      </c>
      <c r="J2685" s="40">
        <v>4</v>
      </c>
      <c r="K2685" s="40">
        <v>8</v>
      </c>
      <c r="L2685" s="39">
        <v>44688</v>
      </c>
      <c r="M2685" s="40">
        <v>2</v>
      </c>
    </row>
    <row r="2686" spans="1:13">
      <c r="A2686" s="37" t="s">
        <v>2711</v>
      </c>
      <c r="B2686" s="36">
        <v>44689</v>
      </c>
      <c r="C2686" s="37" t="s">
        <v>22</v>
      </c>
      <c r="D2686" s="37" t="s">
        <v>17</v>
      </c>
      <c r="E2686" s="37" t="s">
        <v>14</v>
      </c>
      <c r="F2686" s="37" t="s">
        <v>14</v>
      </c>
      <c r="G2686" s="37">
        <v>105</v>
      </c>
      <c r="H2686" s="38">
        <v>111.834990859223</v>
      </c>
      <c r="I2686" s="37">
        <f>HOUR(DAta!$H2686)*60+MINUTE(DAta!$H2686)</f>
        <v>1202</v>
      </c>
      <c r="J2686" s="37">
        <v>4</v>
      </c>
      <c r="K2686" s="37">
        <v>8</v>
      </c>
      <c r="L2686" s="36">
        <v>44689</v>
      </c>
      <c r="M2686" s="37">
        <v>2</v>
      </c>
    </row>
    <row r="2687" spans="1:13">
      <c r="A2687" s="40" t="s">
        <v>2712</v>
      </c>
      <c r="B2687" s="39">
        <v>44690</v>
      </c>
      <c r="C2687" s="40" t="s">
        <v>12</v>
      </c>
      <c r="D2687" s="40" t="s">
        <v>30</v>
      </c>
      <c r="E2687" s="40" t="s">
        <v>18</v>
      </c>
      <c r="F2687" s="40" t="s">
        <v>18</v>
      </c>
      <c r="G2687" s="40" t="s">
        <v>26</v>
      </c>
      <c r="H2687" s="41">
        <v>111.87665752589</v>
      </c>
      <c r="I2687" s="37">
        <f>HOUR(DAta!$H2687)*60+MINUTE(DAta!$H2687)</f>
        <v>1262</v>
      </c>
      <c r="J2687" s="40" t="s">
        <v>26</v>
      </c>
      <c r="K2687" s="40">
        <v>8</v>
      </c>
      <c r="L2687" s="39">
        <v>44690</v>
      </c>
      <c r="M2687" s="40">
        <v>2</v>
      </c>
    </row>
    <row r="2688" spans="1:13">
      <c r="A2688" s="37" t="s">
        <v>2713</v>
      </c>
      <c r="B2688" s="36">
        <v>44691</v>
      </c>
      <c r="C2688" s="37" t="s">
        <v>22</v>
      </c>
      <c r="D2688" s="37" t="s">
        <v>17</v>
      </c>
      <c r="E2688" s="37" t="s">
        <v>14</v>
      </c>
      <c r="F2688" s="37" t="s">
        <v>14</v>
      </c>
      <c r="G2688" s="37">
        <v>36</v>
      </c>
      <c r="H2688" s="38">
        <v>111.91832419255699</v>
      </c>
      <c r="I2688" s="37">
        <f>HOUR(DAta!$H2688)*60+MINUTE(DAta!$H2688)</f>
        <v>1322</v>
      </c>
      <c r="J2688" s="37">
        <v>1</v>
      </c>
      <c r="K2688" s="37">
        <v>8</v>
      </c>
      <c r="L2688" s="36">
        <v>44691</v>
      </c>
      <c r="M2688" s="37">
        <v>2</v>
      </c>
    </row>
    <row r="2689" spans="1:13">
      <c r="A2689" s="40" t="s">
        <v>2714</v>
      </c>
      <c r="B2689" s="39">
        <v>44692</v>
      </c>
      <c r="C2689" s="40" t="s">
        <v>39</v>
      </c>
      <c r="D2689" s="40" t="s">
        <v>33</v>
      </c>
      <c r="E2689" s="40" t="s">
        <v>14</v>
      </c>
      <c r="F2689" s="40" t="s">
        <v>14</v>
      </c>
      <c r="G2689" s="40">
        <v>87</v>
      </c>
      <c r="H2689" s="41">
        <v>111.959990859223</v>
      </c>
      <c r="I2689" s="37">
        <f>HOUR(DAta!$H2689)*60+MINUTE(DAta!$H2689)</f>
        <v>1382</v>
      </c>
      <c r="J2689" s="40">
        <v>4</v>
      </c>
      <c r="K2689" s="40">
        <v>8</v>
      </c>
      <c r="L2689" s="39">
        <v>44692</v>
      </c>
      <c r="M2689" s="40">
        <v>2</v>
      </c>
    </row>
    <row r="2690" spans="1:13">
      <c r="A2690" s="37" t="s">
        <v>2715</v>
      </c>
      <c r="B2690" s="36">
        <v>44693</v>
      </c>
      <c r="C2690" s="37" t="s">
        <v>16</v>
      </c>
      <c r="D2690" s="37" t="s">
        <v>17</v>
      </c>
      <c r="E2690" s="37" t="s">
        <v>14</v>
      </c>
      <c r="F2690" s="37" t="s">
        <v>14</v>
      </c>
      <c r="G2690" s="37">
        <v>98</v>
      </c>
      <c r="H2690" s="38">
        <v>112.00165752589</v>
      </c>
      <c r="I2690" s="37">
        <f>HOUR(DAta!$H2690)*60+MINUTE(DAta!$H2690)</f>
        <v>2</v>
      </c>
      <c r="J2690" s="37">
        <v>4</v>
      </c>
      <c r="K2690" s="37">
        <v>8</v>
      </c>
      <c r="L2690" s="36">
        <v>44693</v>
      </c>
      <c r="M2690" s="37">
        <v>2</v>
      </c>
    </row>
    <row r="2691" spans="1:13">
      <c r="A2691" s="40" t="s">
        <v>2716</v>
      </c>
      <c r="B2691" s="39">
        <v>44694</v>
      </c>
      <c r="C2691" s="40" t="s">
        <v>48</v>
      </c>
      <c r="D2691" s="40" t="s">
        <v>30</v>
      </c>
      <c r="E2691" s="40" t="s">
        <v>18</v>
      </c>
      <c r="F2691" s="40" t="s">
        <v>18</v>
      </c>
      <c r="G2691" s="40" t="s">
        <v>26</v>
      </c>
      <c r="H2691" s="41">
        <v>112.04332419255699</v>
      </c>
      <c r="I2691" s="37">
        <f>HOUR(DAta!$H2691)*60+MINUTE(DAta!$H2691)</f>
        <v>62</v>
      </c>
      <c r="J2691" s="40" t="s">
        <v>26</v>
      </c>
      <c r="K2691" s="40">
        <v>8</v>
      </c>
      <c r="L2691" s="39">
        <v>44694</v>
      </c>
      <c r="M2691" s="40">
        <v>2</v>
      </c>
    </row>
    <row r="2692" spans="1:13">
      <c r="A2692" s="37" t="s">
        <v>2717</v>
      </c>
      <c r="B2692" s="36">
        <v>44695</v>
      </c>
      <c r="C2692" s="37" t="s">
        <v>35</v>
      </c>
      <c r="D2692" s="37" t="s">
        <v>24</v>
      </c>
      <c r="E2692" s="37" t="s">
        <v>14</v>
      </c>
      <c r="F2692" s="37" t="s">
        <v>14</v>
      </c>
      <c r="G2692" s="37">
        <v>37</v>
      </c>
      <c r="H2692" s="38">
        <v>112.084990859223</v>
      </c>
      <c r="I2692" s="37">
        <f>HOUR(DAta!$H2692)*60+MINUTE(DAta!$H2692)</f>
        <v>122</v>
      </c>
      <c r="J2692" s="37">
        <v>3</v>
      </c>
      <c r="K2692" s="37">
        <v>8</v>
      </c>
      <c r="L2692" s="36">
        <v>44695</v>
      </c>
      <c r="M2692" s="37">
        <v>2</v>
      </c>
    </row>
    <row r="2693" spans="1:13">
      <c r="A2693" s="40" t="s">
        <v>2718</v>
      </c>
      <c r="B2693" s="39">
        <v>44696</v>
      </c>
      <c r="C2693" s="40" t="s">
        <v>32</v>
      </c>
      <c r="D2693" s="40" t="s">
        <v>33</v>
      </c>
      <c r="E2693" s="40" t="s">
        <v>14</v>
      </c>
      <c r="F2693" s="40" t="s">
        <v>14</v>
      </c>
      <c r="G2693" s="40">
        <v>65</v>
      </c>
      <c r="H2693" s="41">
        <v>112.12665752589</v>
      </c>
      <c r="I2693" s="37">
        <f>HOUR(DAta!$H2693)*60+MINUTE(DAta!$H2693)</f>
        <v>182</v>
      </c>
      <c r="J2693" s="40">
        <v>1</v>
      </c>
      <c r="K2693" s="40">
        <v>8</v>
      </c>
      <c r="L2693" s="39">
        <v>44696</v>
      </c>
      <c r="M2693" s="40">
        <v>2</v>
      </c>
    </row>
    <row r="2694" spans="1:13">
      <c r="A2694" s="37" t="s">
        <v>2719</v>
      </c>
      <c r="B2694" s="36">
        <v>44697</v>
      </c>
      <c r="C2694" s="37" t="s">
        <v>12</v>
      </c>
      <c r="D2694" s="37" t="s">
        <v>13</v>
      </c>
      <c r="E2694" s="37" t="s">
        <v>14</v>
      </c>
      <c r="F2694" s="37" t="s">
        <v>14</v>
      </c>
      <c r="G2694" s="37">
        <v>117</v>
      </c>
      <c r="H2694" s="38">
        <v>112.16832419255699</v>
      </c>
      <c r="I2694" s="37">
        <f>HOUR(DAta!$H2694)*60+MINUTE(DAta!$H2694)</f>
        <v>242</v>
      </c>
      <c r="J2694" s="37">
        <v>3</v>
      </c>
      <c r="K2694" s="37">
        <v>8</v>
      </c>
      <c r="L2694" s="36">
        <v>44697</v>
      </c>
      <c r="M2694" s="37">
        <v>2</v>
      </c>
    </row>
    <row r="2695" spans="1:13">
      <c r="A2695" s="40" t="s">
        <v>2720</v>
      </c>
      <c r="B2695" s="39">
        <v>44698</v>
      </c>
      <c r="C2695" s="40" t="s">
        <v>48</v>
      </c>
      <c r="D2695" s="40" t="s">
        <v>33</v>
      </c>
      <c r="E2695" s="40" t="s">
        <v>14</v>
      </c>
      <c r="F2695" s="40" t="s">
        <v>14</v>
      </c>
      <c r="G2695" s="40">
        <v>70</v>
      </c>
      <c r="H2695" s="41">
        <v>112.209990859223</v>
      </c>
      <c r="I2695" s="37">
        <f>HOUR(DAta!$H2695)*60+MINUTE(DAta!$H2695)</f>
        <v>302</v>
      </c>
      <c r="J2695" s="40">
        <v>4</v>
      </c>
      <c r="K2695" s="40">
        <v>8</v>
      </c>
      <c r="L2695" s="39">
        <v>44698</v>
      </c>
      <c r="M2695" s="40">
        <v>2</v>
      </c>
    </row>
    <row r="2696" spans="1:13">
      <c r="A2696" s="37" t="s">
        <v>2721</v>
      </c>
      <c r="B2696" s="36">
        <v>44699</v>
      </c>
      <c r="C2696" s="37" t="s">
        <v>22</v>
      </c>
      <c r="D2696" s="37" t="s">
        <v>33</v>
      </c>
      <c r="E2696" s="37" t="s">
        <v>18</v>
      </c>
      <c r="F2696" s="37" t="s">
        <v>18</v>
      </c>
      <c r="G2696" s="37" t="s">
        <v>26</v>
      </c>
      <c r="H2696" s="38">
        <v>112.25165752589</v>
      </c>
      <c r="I2696" s="37">
        <f>HOUR(DAta!$H2696)*60+MINUTE(DAta!$H2696)</f>
        <v>362</v>
      </c>
      <c r="J2696" s="37" t="s">
        <v>26</v>
      </c>
      <c r="K2696" s="37">
        <v>8</v>
      </c>
      <c r="L2696" s="36">
        <v>44699</v>
      </c>
      <c r="M2696" s="37">
        <v>2</v>
      </c>
    </row>
    <row r="2697" spans="1:13">
      <c r="A2697" s="40" t="s">
        <v>2722</v>
      </c>
      <c r="B2697" s="39">
        <v>44700</v>
      </c>
      <c r="C2697" s="40" t="s">
        <v>16</v>
      </c>
      <c r="D2697" s="40" t="s">
        <v>33</v>
      </c>
      <c r="E2697" s="40" t="s">
        <v>14</v>
      </c>
      <c r="F2697" s="40" t="s">
        <v>14</v>
      </c>
      <c r="G2697" s="40">
        <v>30</v>
      </c>
      <c r="H2697" s="41">
        <v>112.29332419255699</v>
      </c>
      <c r="I2697" s="37">
        <f>HOUR(DAta!$H2697)*60+MINUTE(DAta!$H2697)</f>
        <v>422</v>
      </c>
      <c r="J2697" s="40">
        <v>3</v>
      </c>
      <c r="K2697" s="40">
        <v>8</v>
      </c>
      <c r="L2697" s="39">
        <v>44700</v>
      </c>
      <c r="M2697" s="40">
        <v>2</v>
      </c>
    </row>
    <row r="2698" spans="1:13">
      <c r="A2698" s="37" t="s">
        <v>2723</v>
      </c>
      <c r="B2698" s="36">
        <v>44701</v>
      </c>
      <c r="C2698" s="37" t="s">
        <v>16</v>
      </c>
      <c r="D2698" s="37" t="s">
        <v>17</v>
      </c>
      <c r="E2698" s="37" t="s">
        <v>18</v>
      </c>
      <c r="F2698" s="37" t="s">
        <v>18</v>
      </c>
      <c r="G2698" s="37" t="s">
        <v>26</v>
      </c>
      <c r="H2698" s="38">
        <v>112.334990859223</v>
      </c>
      <c r="I2698" s="37">
        <f>HOUR(DAta!$H2698)*60+MINUTE(DAta!$H2698)</f>
        <v>482</v>
      </c>
      <c r="J2698" s="37" t="s">
        <v>26</v>
      </c>
      <c r="K2698" s="37">
        <v>8</v>
      </c>
      <c r="L2698" s="36">
        <v>44701</v>
      </c>
      <c r="M2698" s="37">
        <v>2</v>
      </c>
    </row>
    <row r="2699" spans="1:13">
      <c r="A2699" s="40" t="s">
        <v>2724</v>
      </c>
      <c r="B2699" s="39">
        <v>44702</v>
      </c>
      <c r="C2699" s="40" t="s">
        <v>32</v>
      </c>
      <c r="D2699" s="40" t="s">
        <v>17</v>
      </c>
      <c r="E2699" s="40" t="s">
        <v>14</v>
      </c>
      <c r="F2699" s="40" t="s">
        <v>18</v>
      </c>
      <c r="G2699" s="40">
        <v>53</v>
      </c>
      <c r="H2699" s="41">
        <v>112.37665752589</v>
      </c>
      <c r="I2699" s="37">
        <f>HOUR(DAta!$H2699)*60+MINUTE(DAta!$H2699)</f>
        <v>542</v>
      </c>
      <c r="J2699" s="40">
        <v>3</v>
      </c>
      <c r="K2699" s="40">
        <v>8</v>
      </c>
      <c r="L2699" s="39">
        <v>44702</v>
      </c>
      <c r="M2699" s="40">
        <v>2</v>
      </c>
    </row>
    <row r="2700" spans="1:13">
      <c r="A2700" s="37" t="s">
        <v>2725</v>
      </c>
      <c r="B2700" s="36">
        <v>44703</v>
      </c>
      <c r="C2700" s="37" t="s">
        <v>16</v>
      </c>
      <c r="D2700" s="37" t="s">
        <v>33</v>
      </c>
      <c r="E2700" s="37" t="s">
        <v>14</v>
      </c>
      <c r="F2700" s="37" t="s">
        <v>14</v>
      </c>
      <c r="G2700" s="37">
        <v>69</v>
      </c>
      <c r="H2700" s="38">
        <v>112.41832419255699</v>
      </c>
      <c r="I2700" s="37">
        <f>HOUR(DAta!$H2700)*60+MINUTE(DAta!$H2700)</f>
        <v>602</v>
      </c>
      <c r="J2700" s="37">
        <v>4</v>
      </c>
      <c r="K2700" s="37">
        <v>8</v>
      </c>
      <c r="L2700" s="36">
        <v>44703</v>
      </c>
      <c r="M2700" s="37">
        <v>2</v>
      </c>
    </row>
    <row r="2701" spans="1:13">
      <c r="A2701" s="40" t="s">
        <v>2726</v>
      </c>
      <c r="B2701" s="39">
        <v>44704</v>
      </c>
      <c r="C2701" s="40" t="s">
        <v>20</v>
      </c>
      <c r="D2701" s="40" t="s">
        <v>13</v>
      </c>
      <c r="E2701" s="40" t="s">
        <v>14</v>
      </c>
      <c r="F2701" s="40" t="s">
        <v>14</v>
      </c>
      <c r="G2701" s="40">
        <v>109</v>
      </c>
      <c r="H2701" s="41">
        <v>112.459990859223</v>
      </c>
      <c r="I2701" s="37">
        <f>HOUR(DAta!$H2701)*60+MINUTE(DAta!$H2701)</f>
        <v>662</v>
      </c>
      <c r="J2701" s="40">
        <v>1</v>
      </c>
      <c r="K2701" s="40">
        <v>8</v>
      </c>
      <c r="L2701" s="39">
        <v>44704</v>
      </c>
      <c r="M2701" s="40">
        <v>2</v>
      </c>
    </row>
    <row r="2702" spans="1:13">
      <c r="A2702" s="37" t="s">
        <v>2727</v>
      </c>
      <c r="B2702" s="36">
        <v>44705</v>
      </c>
      <c r="C2702" s="37" t="s">
        <v>48</v>
      </c>
      <c r="D2702" s="37" t="s">
        <v>17</v>
      </c>
      <c r="E2702" s="37" t="s">
        <v>14</v>
      </c>
      <c r="F2702" s="37" t="s">
        <v>14</v>
      </c>
      <c r="G2702" s="37">
        <v>17</v>
      </c>
      <c r="H2702" s="38">
        <v>112.50165752589</v>
      </c>
      <c r="I2702" s="37">
        <f>HOUR(DAta!$H2702)*60+MINUTE(DAta!$H2702)</f>
        <v>722</v>
      </c>
      <c r="J2702" s="37">
        <v>5</v>
      </c>
      <c r="K2702" s="37">
        <v>8</v>
      </c>
      <c r="L2702" s="36">
        <v>44705</v>
      </c>
      <c r="M2702" s="37">
        <v>2</v>
      </c>
    </row>
    <row r="2703" spans="1:13">
      <c r="A2703" s="40" t="s">
        <v>2728</v>
      </c>
      <c r="B2703" s="39">
        <v>44706</v>
      </c>
      <c r="C2703" s="40" t="s">
        <v>39</v>
      </c>
      <c r="D2703" s="40" t="s">
        <v>33</v>
      </c>
      <c r="E2703" s="40" t="s">
        <v>14</v>
      </c>
      <c r="F2703" s="40" t="s">
        <v>14</v>
      </c>
      <c r="G2703" s="40">
        <v>109</v>
      </c>
      <c r="H2703" s="41">
        <v>112.54332419255699</v>
      </c>
      <c r="I2703" s="37">
        <f>HOUR(DAta!$H2703)*60+MINUTE(DAta!$H2703)</f>
        <v>782</v>
      </c>
      <c r="J2703" s="40">
        <v>4</v>
      </c>
      <c r="K2703" s="40">
        <v>8</v>
      </c>
      <c r="L2703" s="39">
        <v>44706</v>
      </c>
      <c r="M2703" s="40">
        <v>2</v>
      </c>
    </row>
    <row r="2704" spans="1:13">
      <c r="A2704" s="37" t="s">
        <v>2729</v>
      </c>
      <c r="B2704" s="36">
        <v>44707</v>
      </c>
      <c r="C2704" s="37" t="s">
        <v>22</v>
      </c>
      <c r="D2704" s="37" t="s">
        <v>13</v>
      </c>
      <c r="E2704" s="37" t="s">
        <v>14</v>
      </c>
      <c r="F2704" s="37" t="s">
        <v>14</v>
      </c>
      <c r="G2704" s="37">
        <v>50</v>
      </c>
      <c r="H2704" s="38">
        <v>112.584990859223</v>
      </c>
      <c r="I2704" s="37">
        <f>HOUR(DAta!$H2704)*60+MINUTE(DAta!$H2704)</f>
        <v>842</v>
      </c>
      <c r="J2704" s="37">
        <v>5</v>
      </c>
      <c r="K2704" s="37">
        <v>8</v>
      </c>
      <c r="L2704" s="36">
        <v>44707</v>
      </c>
      <c r="M2704" s="37">
        <v>2</v>
      </c>
    </row>
    <row r="2705" spans="1:13">
      <c r="A2705" s="40" t="s">
        <v>2730</v>
      </c>
      <c r="B2705" s="39">
        <v>44708</v>
      </c>
      <c r="C2705" s="40" t="s">
        <v>16</v>
      </c>
      <c r="D2705" s="40" t="s">
        <v>30</v>
      </c>
      <c r="E2705" s="40" t="s">
        <v>14</v>
      </c>
      <c r="F2705" s="40" t="s">
        <v>18</v>
      </c>
      <c r="G2705" s="40">
        <v>22</v>
      </c>
      <c r="H2705" s="41">
        <v>112.62665752589</v>
      </c>
      <c r="I2705" s="37">
        <f>HOUR(DAta!$H2705)*60+MINUTE(DAta!$H2705)</f>
        <v>902</v>
      </c>
      <c r="J2705" s="40">
        <v>3</v>
      </c>
      <c r="K2705" s="40">
        <v>8</v>
      </c>
      <c r="L2705" s="39">
        <v>44708</v>
      </c>
      <c r="M2705" s="40">
        <v>2</v>
      </c>
    </row>
    <row r="2706" spans="1:13">
      <c r="A2706" s="37" t="s">
        <v>2731</v>
      </c>
      <c r="B2706" s="36">
        <v>44709</v>
      </c>
      <c r="C2706" s="37" t="s">
        <v>12</v>
      </c>
      <c r="D2706" s="37" t="s">
        <v>13</v>
      </c>
      <c r="E2706" s="37" t="s">
        <v>14</v>
      </c>
      <c r="F2706" s="37" t="s">
        <v>14</v>
      </c>
      <c r="G2706" s="37">
        <v>100</v>
      </c>
      <c r="H2706" s="38">
        <v>112.66832419255699</v>
      </c>
      <c r="I2706" s="37">
        <f>HOUR(DAta!$H2706)*60+MINUTE(DAta!$H2706)</f>
        <v>962</v>
      </c>
      <c r="J2706" s="37">
        <v>4</v>
      </c>
      <c r="K2706" s="37">
        <v>8</v>
      </c>
      <c r="L2706" s="36">
        <v>44709</v>
      </c>
      <c r="M2706" s="37">
        <v>2</v>
      </c>
    </row>
    <row r="2707" spans="1:13">
      <c r="A2707" s="40" t="s">
        <v>2732</v>
      </c>
      <c r="B2707" s="39">
        <v>44710</v>
      </c>
      <c r="C2707" s="40" t="s">
        <v>20</v>
      </c>
      <c r="D2707" s="40" t="s">
        <v>33</v>
      </c>
      <c r="E2707" s="40" t="s">
        <v>14</v>
      </c>
      <c r="F2707" s="40" t="s">
        <v>14</v>
      </c>
      <c r="G2707" s="40">
        <v>101</v>
      </c>
      <c r="H2707" s="41">
        <v>112.709990859223</v>
      </c>
      <c r="I2707" s="37">
        <f>HOUR(DAta!$H2707)*60+MINUTE(DAta!$H2707)</f>
        <v>1022</v>
      </c>
      <c r="J2707" s="40">
        <v>3</v>
      </c>
      <c r="K2707" s="40">
        <v>8</v>
      </c>
      <c r="L2707" s="39">
        <v>44710</v>
      </c>
      <c r="M2707" s="40">
        <v>2</v>
      </c>
    </row>
    <row r="2708" spans="1:13">
      <c r="A2708" s="37" t="s">
        <v>2733</v>
      </c>
      <c r="B2708" s="36">
        <v>44711</v>
      </c>
      <c r="C2708" s="37" t="s">
        <v>16</v>
      </c>
      <c r="D2708" s="37" t="s">
        <v>24</v>
      </c>
      <c r="E2708" s="37" t="s">
        <v>14</v>
      </c>
      <c r="F2708" s="37" t="s">
        <v>14</v>
      </c>
      <c r="G2708" s="37">
        <v>15</v>
      </c>
      <c r="H2708" s="38">
        <v>112.75165752589</v>
      </c>
      <c r="I2708" s="37">
        <f>HOUR(DAta!$H2708)*60+MINUTE(DAta!$H2708)</f>
        <v>1082</v>
      </c>
      <c r="J2708" s="37">
        <v>3</v>
      </c>
      <c r="K2708" s="37">
        <v>8</v>
      </c>
      <c r="L2708" s="36">
        <v>44711</v>
      </c>
      <c r="M2708" s="37">
        <v>2</v>
      </c>
    </row>
    <row r="2709" spans="1:13">
      <c r="A2709" s="40" t="s">
        <v>2734</v>
      </c>
      <c r="B2709" s="39">
        <v>44712</v>
      </c>
      <c r="C2709" s="40" t="s">
        <v>12</v>
      </c>
      <c r="D2709" s="40" t="s">
        <v>13</v>
      </c>
      <c r="E2709" s="40" t="s">
        <v>14</v>
      </c>
      <c r="F2709" s="40" t="s">
        <v>14</v>
      </c>
      <c r="G2709" s="40">
        <v>59</v>
      </c>
      <c r="H2709" s="41">
        <v>112.79332419255699</v>
      </c>
      <c r="I2709" s="37">
        <f>HOUR(DAta!$H2709)*60+MINUTE(DAta!$H2709)</f>
        <v>1142</v>
      </c>
      <c r="J2709" s="40">
        <v>5</v>
      </c>
      <c r="K2709" s="40">
        <v>8</v>
      </c>
      <c r="L2709" s="39">
        <v>44712</v>
      </c>
      <c r="M2709" s="40">
        <v>2</v>
      </c>
    </row>
    <row r="2710" spans="1:13">
      <c r="A2710" s="37" t="s">
        <v>2735</v>
      </c>
      <c r="B2710" s="36">
        <v>44713</v>
      </c>
      <c r="C2710" s="37" t="s">
        <v>20</v>
      </c>
      <c r="D2710" s="37" t="s">
        <v>13</v>
      </c>
      <c r="E2710" s="37" t="s">
        <v>14</v>
      </c>
      <c r="F2710" s="37" t="s">
        <v>14</v>
      </c>
      <c r="G2710" s="37">
        <v>93</v>
      </c>
      <c r="H2710" s="38">
        <v>112.834990859223</v>
      </c>
      <c r="I2710" s="37">
        <f>HOUR(DAta!$H2710)*60+MINUTE(DAta!$H2710)</f>
        <v>1202</v>
      </c>
      <c r="J2710" s="37">
        <v>3</v>
      </c>
      <c r="K2710" s="37">
        <v>8</v>
      </c>
      <c r="L2710" s="36">
        <v>44713</v>
      </c>
      <c r="M2710" s="37">
        <v>3</v>
      </c>
    </row>
    <row r="2711" spans="1:13">
      <c r="A2711" s="40" t="s">
        <v>2736</v>
      </c>
      <c r="B2711" s="39">
        <v>44714</v>
      </c>
      <c r="C2711" s="40" t="s">
        <v>16</v>
      </c>
      <c r="D2711" s="40" t="s">
        <v>24</v>
      </c>
      <c r="E2711" s="40" t="s">
        <v>14</v>
      </c>
      <c r="F2711" s="40" t="s">
        <v>14</v>
      </c>
      <c r="G2711" s="40">
        <v>81</v>
      </c>
      <c r="H2711" s="41">
        <v>112.87665752589</v>
      </c>
      <c r="I2711" s="37">
        <f>HOUR(DAta!$H2711)*60+MINUTE(DAta!$H2711)</f>
        <v>1262</v>
      </c>
      <c r="J2711" s="40">
        <v>4</v>
      </c>
      <c r="K2711" s="40">
        <v>8</v>
      </c>
      <c r="L2711" s="39">
        <v>44714</v>
      </c>
      <c r="M2711" s="40">
        <v>3</v>
      </c>
    </row>
    <row r="2712" spans="1:13">
      <c r="A2712" s="37" t="s">
        <v>2737</v>
      </c>
      <c r="B2712" s="36">
        <v>44715</v>
      </c>
      <c r="C2712" s="37" t="s">
        <v>32</v>
      </c>
      <c r="D2712" s="37" t="s">
        <v>30</v>
      </c>
      <c r="E2712" s="37" t="s">
        <v>14</v>
      </c>
      <c r="F2712" s="37" t="s">
        <v>14</v>
      </c>
      <c r="G2712" s="37">
        <v>20</v>
      </c>
      <c r="H2712" s="38">
        <v>112.91832419255699</v>
      </c>
      <c r="I2712" s="37">
        <f>HOUR(DAta!$H2712)*60+MINUTE(DAta!$H2712)</f>
        <v>1322</v>
      </c>
      <c r="J2712" s="37">
        <v>1</v>
      </c>
      <c r="K2712" s="37">
        <v>8</v>
      </c>
      <c r="L2712" s="36">
        <v>44715</v>
      </c>
      <c r="M2712" s="37">
        <v>3</v>
      </c>
    </row>
    <row r="2713" spans="1:13">
      <c r="A2713" s="40" t="s">
        <v>2738</v>
      </c>
      <c r="B2713" s="39">
        <v>44716</v>
      </c>
      <c r="C2713" s="40" t="s">
        <v>22</v>
      </c>
      <c r="D2713" s="40" t="s">
        <v>13</v>
      </c>
      <c r="E2713" s="40" t="s">
        <v>14</v>
      </c>
      <c r="F2713" s="40" t="s">
        <v>14</v>
      </c>
      <c r="G2713" s="40">
        <v>47</v>
      </c>
      <c r="H2713" s="41">
        <v>112.959990859223</v>
      </c>
      <c r="I2713" s="37">
        <f>HOUR(DAta!$H2713)*60+MINUTE(DAta!$H2713)</f>
        <v>1382</v>
      </c>
      <c r="J2713" s="40">
        <v>3</v>
      </c>
      <c r="K2713" s="40">
        <v>8</v>
      </c>
      <c r="L2713" s="39">
        <v>44716</v>
      </c>
      <c r="M2713" s="40">
        <v>3</v>
      </c>
    </row>
    <row r="2714" spans="1:13">
      <c r="A2714" s="37" t="s">
        <v>2739</v>
      </c>
      <c r="B2714" s="36">
        <v>44717</v>
      </c>
      <c r="C2714" s="37" t="s">
        <v>12</v>
      </c>
      <c r="D2714" s="37" t="s">
        <v>30</v>
      </c>
      <c r="E2714" s="37" t="s">
        <v>14</v>
      </c>
      <c r="F2714" s="37" t="s">
        <v>18</v>
      </c>
      <c r="G2714" s="37">
        <v>17</v>
      </c>
      <c r="H2714" s="38">
        <v>113.00165752589</v>
      </c>
      <c r="I2714" s="37">
        <f>HOUR(DAta!$H2714)*60+MINUTE(DAta!$H2714)</f>
        <v>2</v>
      </c>
      <c r="J2714" s="37">
        <v>1</v>
      </c>
      <c r="K2714" s="37">
        <v>8</v>
      </c>
      <c r="L2714" s="36">
        <v>44717</v>
      </c>
      <c r="M2714" s="37">
        <v>3</v>
      </c>
    </row>
    <row r="2715" spans="1:13">
      <c r="A2715" s="40" t="s">
        <v>2740</v>
      </c>
      <c r="B2715" s="39">
        <v>44718</v>
      </c>
      <c r="C2715" s="40" t="s">
        <v>20</v>
      </c>
      <c r="D2715" s="40" t="s">
        <v>24</v>
      </c>
      <c r="E2715" s="40" t="s">
        <v>14</v>
      </c>
      <c r="F2715" s="40" t="s">
        <v>18</v>
      </c>
      <c r="G2715" s="40">
        <v>15</v>
      </c>
      <c r="H2715" s="41">
        <v>113.04332419255699</v>
      </c>
      <c r="I2715" s="37">
        <f>HOUR(DAta!$H2715)*60+MINUTE(DAta!$H2715)</f>
        <v>62</v>
      </c>
      <c r="J2715" s="40">
        <v>3</v>
      </c>
      <c r="K2715" s="40">
        <v>8</v>
      </c>
      <c r="L2715" s="39">
        <v>44718</v>
      </c>
      <c r="M2715" s="40">
        <v>3</v>
      </c>
    </row>
    <row r="2716" spans="1:13">
      <c r="A2716" s="37" t="s">
        <v>2741</v>
      </c>
      <c r="B2716" s="36">
        <v>44719</v>
      </c>
      <c r="C2716" s="37" t="s">
        <v>12</v>
      </c>
      <c r="D2716" s="37" t="s">
        <v>17</v>
      </c>
      <c r="E2716" s="37" t="s">
        <v>14</v>
      </c>
      <c r="F2716" s="37" t="s">
        <v>14</v>
      </c>
      <c r="G2716" s="37">
        <v>94</v>
      </c>
      <c r="H2716" s="38">
        <v>113.084990859223</v>
      </c>
      <c r="I2716" s="37">
        <f>HOUR(DAta!$H2716)*60+MINUTE(DAta!$H2716)</f>
        <v>122</v>
      </c>
      <c r="J2716" s="37">
        <v>5</v>
      </c>
      <c r="K2716" s="37">
        <v>8</v>
      </c>
      <c r="L2716" s="36">
        <v>44719</v>
      </c>
      <c r="M2716" s="37">
        <v>3</v>
      </c>
    </row>
    <row r="2717" spans="1:13">
      <c r="A2717" s="40" t="s">
        <v>2742</v>
      </c>
      <c r="B2717" s="39">
        <v>44720</v>
      </c>
      <c r="C2717" s="40" t="s">
        <v>39</v>
      </c>
      <c r="D2717" s="40" t="s">
        <v>17</v>
      </c>
      <c r="E2717" s="40" t="s">
        <v>14</v>
      </c>
      <c r="F2717" s="40" t="s">
        <v>14</v>
      </c>
      <c r="G2717" s="40">
        <v>10</v>
      </c>
      <c r="H2717" s="41">
        <v>113.12665752589</v>
      </c>
      <c r="I2717" s="37">
        <f>HOUR(DAta!$H2717)*60+MINUTE(DAta!$H2717)</f>
        <v>182</v>
      </c>
      <c r="J2717" s="40">
        <v>5</v>
      </c>
      <c r="K2717" s="40">
        <v>8</v>
      </c>
      <c r="L2717" s="39">
        <v>44720</v>
      </c>
      <c r="M2717" s="40">
        <v>3</v>
      </c>
    </row>
    <row r="2718" spans="1:13">
      <c r="A2718" s="37" t="s">
        <v>2743</v>
      </c>
      <c r="B2718" s="36">
        <v>44721</v>
      </c>
      <c r="C2718" s="37" t="s">
        <v>35</v>
      </c>
      <c r="D2718" s="37" t="s">
        <v>30</v>
      </c>
      <c r="E2718" s="37" t="s">
        <v>14</v>
      </c>
      <c r="F2718" s="37" t="s">
        <v>14</v>
      </c>
      <c r="G2718" s="37">
        <v>96</v>
      </c>
      <c r="H2718" s="38">
        <v>113.16832419255699</v>
      </c>
      <c r="I2718" s="37">
        <f>HOUR(DAta!$H2718)*60+MINUTE(DAta!$H2718)</f>
        <v>242</v>
      </c>
      <c r="J2718" s="37">
        <v>3</v>
      </c>
      <c r="K2718" s="37">
        <v>8</v>
      </c>
      <c r="L2718" s="36">
        <v>44721</v>
      </c>
      <c r="M2718" s="37">
        <v>3</v>
      </c>
    </row>
    <row r="2719" spans="1:13">
      <c r="A2719" s="40" t="s">
        <v>2744</v>
      </c>
      <c r="B2719" s="39">
        <v>44722</v>
      </c>
      <c r="C2719" s="40" t="s">
        <v>35</v>
      </c>
      <c r="D2719" s="40" t="s">
        <v>30</v>
      </c>
      <c r="E2719" s="40" t="s">
        <v>14</v>
      </c>
      <c r="F2719" s="40" t="s">
        <v>14</v>
      </c>
      <c r="G2719" s="40">
        <v>32</v>
      </c>
      <c r="H2719" s="41">
        <v>113.209990859223</v>
      </c>
      <c r="I2719" s="37">
        <f>HOUR(DAta!$H2719)*60+MINUTE(DAta!$H2719)</f>
        <v>302</v>
      </c>
      <c r="J2719" s="40">
        <v>4</v>
      </c>
      <c r="K2719" s="40">
        <v>8</v>
      </c>
      <c r="L2719" s="39">
        <v>44722</v>
      </c>
      <c r="M2719" s="40">
        <v>3</v>
      </c>
    </row>
    <row r="2720" spans="1:13">
      <c r="A2720" s="37" t="s">
        <v>2745</v>
      </c>
      <c r="B2720" s="36">
        <v>44723</v>
      </c>
      <c r="C2720" s="37" t="s">
        <v>16</v>
      </c>
      <c r="D2720" s="37" t="s">
        <v>33</v>
      </c>
      <c r="E2720" s="37" t="s">
        <v>14</v>
      </c>
      <c r="F2720" s="37" t="s">
        <v>14</v>
      </c>
      <c r="G2720" s="37">
        <v>36</v>
      </c>
      <c r="H2720" s="38">
        <v>113.25165752589</v>
      </c>
      <c r="I2720" s="37">
        <f>HOUR(DAta!$H2720)*60+MINUTE(DAta!$H2720)</f>
        <v>362</v>
      </c>
      <c r="J2720" s="37">
        <v>1</v>
      </c>
      <c r="K2720" s="37">
        <v>8</v>
      </c>
      <c r="L2720" s="36">
        <v>44723</v>
      </c>
      <c r="M2720" s="37">
        <v>3</v>
      </c>
    </row>
    <row r="2721" spans="1:13">
      <c r="A2721" s="40" t="s">
        <v>2746</v>
      </c>
      <c r="B2721" s="39">
        <v>44724</v>
      </c>
      <c r="C2721" s="40" t="s">
        <v>39</v>
      </c>
      <c r="D2721" s="40" t="s">
        <v>33</v>
      </c>
      <c r="E2721" s="40" t="s">
        <v>14</v>
      </c>
      <c r="F2721" s="40" t="s">
        <v>14</v>
      </c>
      <c r="G2721" s="40">
        <v>50</v>
      </c>
      <c r="H2721" s="41">
        <v>113.29332419255699</v>
      </c>
      <c r="I2721" s="37">
        <f>HOUR(DAta!$H2721)*60+MINUTE(DAta!$H2721)</f>
        <v>422</v>
      </c>
      <c r="J2721" s="40">
        <v>5</v>
      </c>
      <c r="K2721" s="40">
        <v>8</v>
      </c>
      <c r="L2721" s="39">
        <v>44724</v>
      </c>
      <c r="M2721" s="40">
        <v>3</v>
      </c>
    </row>
    <row r="2722" spans="1:13">
      <c r="A2722" s="37" t="s">
        <v>2747</v>
      </c>
      <c r="B2722" s="36">
        <v>44725</v>
      </c>
      <c r="C2722" s="37" t="s">
        <v>20</v>
      </c>
      <c r="D2722" s="37" t="s">
        <v>24</v>
      </c>
      <c r="E2722" s="37" t="s">
        <v>18</v>
      </c>
      <c r="F2722" s="37" t="s">
        <v>18</v>
      </c>
      <c r="G2722" s="37" t="s">
        <v>26</v>
      </c>
      <c r="H2722" s="38">
        <v>113.334990859223</v>
      </c>
      <c r="I2722" s="37">
        <f>HOUR(DAta!$H2722)*60+MINUTE(DAta!$H2722)</f>
        <v>482</v>
      </c>
      <c r="J2722" s="37" t="s">
        <v>26</v>
      </c>
      <c r="K2722" s="37">
        <v>8</v>
      </c>
      <c r="L2722" s="36">
        <v>44725</v>
      </c>
      <c r="M2722" s="37">
        <v>3</v>
      </c>
    </row>
    <row r="2723" spans="1:13">
      <c r="A2723" s="40" t="s">
        <v>2748</v>
      </c>
      <c r="B2723" s="39">
        <v>44726</v>
      </c>
      <c r="C2723" s="40" t="s">
        <v>39</v>
      </c>
      <c r="D2723" s="40" t="s">
        <v>24</v>
      </c>
      <c r="E2723" s="40" t="s">
        <v>14</v>
      </c>
      <c r="F2723" s="40" t="s">
        <v>14</v>
      </c>
      <c r="G2723" s="40">
        <v>89</v>
      </c>
      <c r="H2723" s="41">
        <v>113.37665752589</v>
      </c>
      <c r="I2723" s="37">
        <f>HOUR(DAta!$H2723)*60+MINUTE(DAta!$H2723)</f>
        <v>542</v>
      </c>
      <c r="J2723" s="40">
        <v>2</v>
      </c>
      <c r="K2723" s="40">
        <v>8</v>
      </c>
      <c r="L2723" s="39">
        <v>44726</v>
      </c>
      <c r="M2723" s="40">
        <v>3</v>
      </c>
    </row>
    <row r="2724" spans="1:13">
      <c r="A2724" s="37" t="s">
        <v>2749</v>
      </c>
      <c r="B2724" s="36">
        <v>44727</v>
      </c>
      <c r="C2724" s="37" t="s">
        <v>12</v>
      </c>
      <c r="D2724" s="37" t="s">
        <v>13</v>
      </c>
      <c r="E2724" s="37" t="s">
        <v>18</v>
      </c>
      <c r="F2724" s="37" t="s">
        <v>18</v>
      </c>
      <c r="G2724" s="37" t="s">
        <v>26</v>
      </c>
      <c r="H2724" s="38">
        <v>113.41832419255699</v>
      </c>
      <c r="I2724" s="37">
        <f>HOUR(DAta!$H2724)*60+MINUTE(DAta!$H2724)</f>
        <v>602</v>
      </c>
      <c r="J2724" s="37" t="s">
        <v>26</v>
      </c>
      <c r="K2724" s="37">
        <v>8</v>
      </c>
      <c r="L2724" s="36">
        <v>44727</v>
      </c>
      <c r="M2724" s="37">
        <v>3</v>
      </c>
    </row>
    <row r="2725" spans="1:13">
      <c r="A2725" s="40" t="s">
        <v>2750</v>
      </c>
      <c r="B2725" s="39">
        <v>44728</v>
      </c>
      <c r="C2725" s="40" t="s">
        <v>35</v>
      </c>
      <c r="D2725" s="40" t="s">
        <v>30</v>
      </c>
      <c r="E2725" s="40" t="s">
        <v>14</v>
      </c>
      <c r="F2725" s="40" t="s">
        <v>14</v>
      </c>
      <c r="G2725" s="40">
        <v>114</v>
      </c>
      <c r="H2725" s="41">
        <v>113.459990859223</v>
      </c>
      <c r="I2725" s="37">
        <f>HOUR(DAta!$H2725)*60+MINUTE(DAta!$H2725)</f>
        <v>662</v>
      </c>
      <c r="J2725" s="40">
        <v>5</v>
      </c>
      <c r="K2725" s="40">
        <v>8</v>
      </c>
      <c r="L2725" s="39">
        <v>44728</v>
      </c>
      <c r="M2725" s="40">
        <v>3</v>
      </c>
    </row>
    <row r="2726" spans="1:13">
      <c r="A2726" s="37" t="s">
        <v>2751</v>
      </c>
      <c r="B2726" s="36">
        <v>44729</v>
      </c>
      <c r="C2726" s="37" t="s">
        <v>39</v>
      </c>
      <c r="D2726" s="37" t="s">
        <v>33</v>
      </c>
      <c r="E2726" s="37" t="s">
        <v>14</v>
      </c>
      <c r="F2726" s="37" t="s">
        <v>14</v>
      </c>
      <c r="G2726" s="37">
        <v>44</v>
      </c>
      <c r="H2726" s="38">
        <v>113.50165752589</v>
      </c>
      <c r="I2726" s="37">
        <f>HOUR(DAta!$H2726)*60+MINUTE(DAta!$H2726)</f>
        <v>722</v>
      </c>
      <c r="J2726" s="37">
        <v>5</v>
      </c>
      <c r="K2726" s="37">
        <v>8</v>
      </c>
      <c r="L2726" s="36">
        <v>44729</v>
      </c>
      <c r="M2726" s="37">
        <v>3</v>
      </c>
    </row>
    <row r="2727" spans="1:13">
      <c r="A2727" s="40" t="s">
        <v>2752</v>
      </c>
      <c r="B2727" s="39">
        <v>44730</v>
      </c>
      <c r="C2727" s="40" t="s">
        <v>35</v>
      </c>
      <c r="D2727" s="40" t="s">
        <v>30</v>
      </c>
      <c r="E2727" s="40" t="s">
        <v>14</v>
      </c>
      <c r="F2727" s="40" t="s">
        <v>14</v>
      </c>
      <c r="G2727" s="40">
        <v>100</v>
      </c>
      <c r="H2727" s="41">
        <v>113.54332419255699</v>
      </c>
      <c r="I2727" s="37">
        <f>HOUR(DAta!$H2727)*60+MINUTE(DAta!$H2727)</f>
        <v>782</v>
      </c>
      <c r="J2727" s="40">
        <v>5</v>
      </c>
      <c r="K2727" s="40">
        <v>8</v>
      </c>
      <c r="L2727" s="39">
        <v>44730</v>
      </c>
      <c r="M2727" s="40">
        <v>3</v>
      </c>
    </row>
    <row r="2728" spans="1:13">
      <c r="A2728" s="37" t="s">
        <v>2753</v>
      </c>
      <c r="B2728" s="36">
        <v>44731</v>
      </c>
      <c r="C2728" s="37" t="s">
        <v>32</v>
      </c>
      <c r="D2728" s="37" t="s">
        <v>24</v>
      </c>
      <c r="E2728" s="37" t="s">
        <v>18</v>
      </c>
      <c r="F2728" s="37" t="s">
        <v>18</v>
      </c>
      <c r="G2728" s="37" t="s">
        <v>26</v>
      </c>
      <c r="H2728" s="38">
        <v>113.584990859223</v>
      </c>
      <c r="I2728" s="37">
        <f>HOUR(DAta!$H2728)*60+MINUTE(DAta!$H2728)</f>
        <v>842</v>
      </c>
      <c r="J2728" s="37" t="s">
        <v>26</v>
      </c>
      <c r="K2728" s="37">
        <v>8</v>
      </c>
      <c r="L2728" s="36">
        <v>44731</v>
      </c>
      <c r="M2728" s="37">
        <v>3</v>
      </c>
    </row>
    <row r="2729" spans="1:13">
      <c r="A2729" s="40" t="s">
        <v>2754</v>
      </c>
      <c r="B2729" s="39">
        <v>44732</v>
      </c>
      <c r="C2729" s="40" t="s">
        <v>32</v>
      </c>
      <c r="D2729" s="40" t="s">
        <v>13</v>
      </c>
      <c r="E2729" s="40" t="s">
        <v>14</v>
      </c>
      <c r="F2729" s="40" t="s">
        <v>14</v>
      </c>
      <c r="G2729" s="40">
        <v>70</v>
      </c>
      <c r="H2729" s="41">
        <v>113.62665752589</v>
      </c>
      <c r="I2729" s="37">
        <f>HOUR(DAta!$H2729)*60+MINUTE(DAta!$H2729)</f>
        <v>902</v>
      </c>
      <c r="J2729" s="40">
        <v>4</v>
      </c>
      <c r="K2729" s="40">
        <v>8</v>
      </c>
      <c r="L2729" s="39">
        <v>44732</v>
      </c>
      <c r="M2729" s="40">
        <v>3</v>
      </c>
    </row>
    <row r="2730" spans="1:13">
      <c r="A2730" s="37" t="s">
        <v>2755</v>
      </c>
      <c r="B2730" s="36">
        <v>44733</v>
      </c>
      <c r="C2730" s="37" t="s">
        <v>39</v>
      </c>
      <c r="D2730" s="37" t="s">
        <v>13</v>
      </c>
      <c r="E2730" s="37" t="s">
        <v>14</v>
      </c>
      <c r="F2730" s="37" t="s">
        <v>14</v>
      </c>
      <c r="G2730" s="37">
        <v>16</v>
      </c>
      <c r="H2730" s="38">
        <v>113.66832419255699</v>
      </c>
      <c r="I2730" s="37">
        <f>HOUR(DAta!$H2730)*60+MINUTE(DAta!$H2730)</f>
        <v>962</v>
      </c>
      <c r="J2730" s="37">
        <v>4</v>
      </c>
      <c r="K2730" s="37">
        <v>8</v>
      </c>
      <c r="L2730" s="36">
        <v>44733</v>
      </c>
      <c r="M2730" s="37">
        <v>3</v>
      </c>
    </row>
    <row r="2731" spans="1:13">
      <c r="A2731" s="40" t="s">
        <v>2756</v>
      </c>
      <c r="B2731" s="39">
        <v>44734</v>
      </c>
      <c r="C2731" s="40" t="s">
        <v>16</v>
      </c>
      <c r="D2731" s="40" t="s">
        <v>30</v>
      </c>
      <c r="E2731" s="40" t="s">
        <v>14</v>
      </c>
      <c r="F2731" s="40" t="s">
        <v>14</v>
      </c>
      <c r="G2731" s="40">
        <v>49</v>
      </c>
      <c r="H2731" s="41">
        <v>113.709990859223</v>
      </c>
      <c r="I2731" s="37">
        <f>HOUR(DAta!$H2731)*60+MINUTE(DAta!$H2731)</f>
        <v>1022</v>
      </c>
      <c r="J2731" s="40">
        <v>4</v>
      </c>
      <c r="K2731" s="40">
        <v>8</v>
      </c>
      <c r="L2731" s="39">
        <v>44734</v>
      </c>
      <c r="M2731" s="40">
        <v>3</v>
      </c>
    </row>
    <row r="2732" spans="1:13">
      <c r="A2732" s="37" t="s">
        <v>2757</v>
      </c>
      <c r="B2732" s="36">
        <v>44735</v>
      </c>
      <c r="C2732" s="37" t="s">
        <v>35</v>
      </c>
      <c r="D2732" s="37" t="s">
        <v>33</v>
      </c>
      <c r="E2732" s="37" t="s">
        <v>14</v>
      </c>
      <c r="F2732" s="37" t="s">
        <v>14</v>
      </c>
      <c r="G2732" s="37">
        <v>96</v>
      </c>
      <c r="H2732" s="38">
        <v>113.75165752589</v>
      </c>
      <c r="I2732" s="37">
        <f>HOUR(DAta!$H2732)*60+MINUTE(DAta!$H2732)</f>
        <v>1082</v>
      </c>
      <c r="J2732" s="37">
        <v>4</v>
      </c>
      <c r="K2732" s="37">
        <v>8</v>
      </c>
      <c r="L2732" s="36">
        <v>44735</v>
      </c>
      <c r="M2732" s="37">
        <v>3</v>
      </c>
    </row>
    <row r="2733" spans="1:13">
      <c r="A2733" s="40" t="s">
        <v>2758</v>
      </c>
      <c r="B2733" s="39">
        <v>44736</v>
      </c>
      <c r="C2733" s="40" t="s">
        <v>22</v>
      </c>
      <c r="D2733" s="40" t="s">
        <v>30</v>
      </c>
      <c r="E2733" s="40" t="s">
        <v>14</v>
      </c>
      <c r="F2733" s="40" t="s">
        <v>14</v>
      </c>
      <c r="G2733" s="40">
        <v>85</v>
      </c>
      <c r="H2733" s="41">
        <v>113.79332419255699</v>
      </c>
      <c r="I2733" s="37">
        <f>HOUR(DAta!$H2733)*60+MINUTE(DAta!$H2733)</f>
        <v>1142</v>
      </c>
      <c r="J2733" s="40">
        <v>4</v>
      </c>
      <c r="K2733" s="40">
        <v>8</v>
      </c>
      <c r="L2733" s="39">
        <v>44736</v>
      </c>
      <c r="M2733" s="40">
        <v>3</v>
      </c>
    </row>
    <row r="2734" spans="1:13">
      <c r="A2734" s="37" t="s">
        <v>2759</v>
      </c>
      <c r="B2734" s="36">
        <v>44737</v>
      </c>
      <c r="C2734" s="37" t="s">
        <v>39</v>
      </c>
      <c r="D2734" s="37" t="s">
        <v>13</v>
      </c>
      <c r="E2734" s="37" t="s">
        <v>14</v>
      </c>
      <c r="F2734" s="37" t="s">
        <v>14</v>
      </c>
      <c r="G2734" s="37">
        <v>65</v>
      </c>
      <c r="H2734" s="38">
        <v>113.834990859223</v>
      </c>
      <c r="I2734" s="37">
        <f>HOUR(DAta!$H2734)*60+MINUTE(DAta!$H2734)</f>
        <v>1202</v>
      </c>
      <c r="J2734" s="37">
        <v>2</v>
      </c>
      <c r="K2734" s="37">
        <v>8</v>
      </c>
      <c r="L2734" s="36">
        <v>44737</v>
      </c>
      <c r="M2734" s="37">
        <v>3</v>
      </c>
    </row>
    <row r="2735" spans="1:13">
      <c r="A2735" s="40" t="s">
        <v>2760</v>
      </c>
      <c r="B2735" s="39">
        <v>44738</v>
      </c>
      <c r="C2735" s="40" t="s">
        <v>39</v>
      </c>
      <c r="D2735" s="40" t="s">
        <v>24</v>
      </c>
      <c r="E2735" s="40" t="s">
        <v>14</v>
      </c>
      <c r="F2735" s="40" t="s">
        <v>14</v>
      </c>
      <c r="G2735" s="40">
        <v>67</v>
      </c>
      <c r="H2735" s="41">
        <v>113.87665752589</v>
      </c>
      <c r="I2735" s="37">
        <f>HOUR(DAta!$H2735)*60+MINUTE(DAta!$H2735)</f>
        <v>1262</v>
      </c>
      <c r="J2735" s="40">
        <v>4</v>
      </c>
      <c r="K2735" s="40">
        <v>8</v>
      </c>
      <c r="L2735" s="39">
        <v>44738</v>
      </c>
      <c r="M2735" s="40">
        <v>3</v>
      </c>
    </row>
    <row r="2736" spans="1:13">
      <c r="A2736" s="37" t="s">
        <v>2761</v>
      </c>
      <c r="B2736" s="36">
        <v>44739</v>
      </c>
      <c r="C2736" s="37" t="s">
        <v>22</v>
      </c>
      <c r="D2736" s="37" t="s">
        <v>24</v>
      </c>
      <c r="E2736" s="37" t="s">
        <v>14</v>
      </c>
      <c r="F2736" s="37" t="s">
        <v>14</v>
      </c>
      <c r="G2736" s="37">
        <v>50</v>
      </c>
      <c r="H2736" s="38">
        <v>113.91832419255699</v>
      </c>
      <c r="I2736" s="37">
        <f>HOUR(DAta!$H2736)*60+MINUTE(DAta!$H2736)</f>
        <v>1322</v>
      </c>
      <c r="J2736" s="37">
        <v>4</v>
      </c>
      <c r="K2736" s="37">
        <v>8</v>
      </c>
      <c r="L2736" s="36">
        <v>44739</v>
      </c>
      <c r="M2736" s="37">
        <v>3</v>
      </c>
    </row>
    <row r="2737" spans="1:13">
      <c r="A2737" s="40" t="s">
        <v>2762</v>
      </c>
      <c r="B2737" s="39">
        <v>44740</v>
      </c>
      <c r="C2737" s="40" t="s">
        <v>16</v>
      </c>
      <c r="D2737" s="40" t="s">
        <v>33</v>
      </c>
      <c r="E2737" s="40" t="s">
        <v>18</v>
      </c>
      <c r="F2737" s="40" t="s">
        <v>18</v>
      </c>
      <c r="G2737" s="40" t="s">
        <v>26</v>
      </c>
      <c r="H2737" s="41">
        <v>113.959990859223</v>
      </c>
      <c r="I2737" s="37">
        <f>HOUR(DAta!$H2737)*60+MINUTE(DAta!$H2737)</f>
        <v>1382</v>
      </c>
      <c r="J2737" s="40" t="s">
        <v>26</v>
      </c>
      <c r="K2737" s="40">
        <v>8</v>
      </c>
      <c r="L2737" s="39">
        <v>44740</v>
      </c>
      <c r="M2737" s="40">
        <v>3</v>
      </c>
    </row>
    <row r="2738" spans="1:13">
      <c r="A2738" s="37" t="s">
        <v>2763</v>
      </c>
      <c r="B2738" s="36">
        <v>44741</v>
      </c>
      <c r="C2738" s="37" t="s">
        <v>12</v>
      </c>
      <c r="D2738" s="37" t="s">
        <v>13</v>
      </c>
      <c r="E2738" s="37" t="s">
        <v>14</v>
      </c>
      <c r="F2738" s="37" t="s">
        <v>14</v>
      </c>
      <c r="G2738" s="37">
        <v>79</v>
      </c>
      <c r="H2738" s="38">
        <v>114.00165752589</v>
      </c>
      <c r="I2738" s="37">
        <f>HOUR(DAta!$H2738)*60+MINUTE(DAta!$H2738)</f>
        <v>2</v>
      </c>
      <c r="J2738" s="37">
        <v>3</v>
      </c>
      <c r="K2738" s="37">
        <v>8</v>
      </c>
      <c r="L2738" s="36">
        <v>44741</v>
      </c>
      <c r="M2738" s="37">
        <v>3</v>
      </c>
    </row>
    <row r="2739" spans="1:13">
      <c r="A2739" s="40" t="s">
        <v>2764</v>
      </c>
      <c r="B2739" s="39">
        <v>44742</v>
      </c>
      <c r="C2739" s="40" t="s">
        <v>22</v>
      </c>
      <c r="D2739" s="40" t="s">
        <v>17</v>
      </c>
      <c r="E2739" s="40" t="s">
        <v>14</v>
      </c>
      <c r="F2739" s="40" t="s">
        <v>14</v>
      </c>
      <c r="G2739" s="40">
        <v>107</v>
      </c>
      <c r="H2739" s="41">
        <v>114.04332419255699</v>
      </c>
      <c r="I2739" s="37">
        <f>HOUR(DAta!$H2739)*60+MINUTE(DAta!$H2739)</f>
        <v>62</v>
      </c>
      <c r="J2739" s="40">
        <v>4</v>
      </c>
      <c r="K2739" s="40">
        <v>8</v>
      </c>
      <c r="L2739" s="39">
        <v>44742</v>
      </c>
      <c r="M2739" s="40">
        <v>3</v>
      </c>
    </row>
    <row r="2740" spans="1:13">
      <c r="A2740" s="37" t="s">
        <v>2765</v>
      </c>
      <c r="B2740" s="36">
        <v>44743</v>
      </c>
      <c r="C2740" s="37" t="s">
        <v>39</v>
      </c>
      <c r="D2740" s="37" t="s">
        <v>13</v>
      </c>
      <c r="E2740" s="37" t="s">
        <v>14</v>
      </c>
      <c r="F2740" s="37" t="s">
        <v>18</v>
      </c>
      <c r="G2740" s="37">
        <v>52</v>
      </c>
      <c r="H2740" s="38">
        <v>114.084990859223</v>
      </c>
      <c r="I2740" s="37">
        <f>HOUR(DAta!$H2740)*60+MINUTE(DAta!$H2740)</f>
        <v>122</v>
      </c>
      <c r="J2740" s="37">
        <v>1</v>
      </c>
      <c r="K2740" s="37">
        <v>8</v>
      </c>
      <c r="L2740" s="36">
        <v>44743</v>
      </c>
      <c r="M2740" s="37">
        <v>3</v>
      </c>
    </row>
    <row r="2741" spans="1:13">
      <c r="A2741" s="40" t="s">
        <v>2766</v>
      </c>
      <c r="B2741" s="39">
        <v>44744</v>
      </c>
      <c r="C2741" s="40" t="s">
        <v>32</v>
      </c>
      <c r="D2741" s="40" t="s">
        <v>33</v>
      </c>
      <c r="E2741" s="40" t="s">
        <v>14</v>
      </c>
      <c r="F2741" s="40" t="s">
        <v>18</v>
      </c>
      <c r="G2741" s="40">
        <v>104</v>
      </c>
      <c r="H2741" s="41">
        <v>114.12665752589</v>
      </c>
      <c r="I2741" s="37">
        <f>HOUR(DAta!$H2741)*60+MINUTE(DAta!$H2741)</f>
        <v>182</v>
      </c>
      <c r="J2741" s="40">
        <v>1</v>
      </c>
      <c r="K2741" s="40">
        <v>8</v>
      </c>
      <c r="L2741" s="39">
        <v>44744</v>
      </c>
      <c r="M2741" s="40">
        <v>3</v>
      </c>
    </row>
    <row r="2742" spans="1:13">
      <c r="A2742" s="37" t="s">
        <v>2767</v>
      </c>
      <c r="B2742" s="36">
        <v>44745</v>
      </c>
      <c r="C2742" s="37" t="s">
        <v>35</v>
      </c>
      <c r="D2742" s="37" t="s">
        <v>30</v>
      </c>
      <c r="E2742" s="37" t="s">
        <v>18</v>
      </c>
      <c r="F2742" s="37" t="s">
        <v>18</v>
      </c>
      <c r="G2742" s="37" t="s">
        <v>26</v>
      </c>
      <c r="H2742" s="38">
        <v>114.16832419255699</v>
      </c>
      <c r="I2742" s="37">
        <f>HOUR(DAta!$H2742)*60+MINUTE(DAta!$H2742)</f>
        <v>242</v>
      </c>
      <c r="J2742" s="37" t="s">
        <v>26</v>
      </c>
      <c r="K2742" s="37">
        <v>8</v>
      </c>
      <c r="L2742" s="36">
        <v>44745</v>
      </c>
      <c r="M2742" s="37">
        <v>3</v>
      </c>
    </row>
    <row r="2743" spans="1:13">
      <c r="A2743" s="40" t="s">
        <v>2768</v>
      </c>
      <c r="B2743" s="39">
        <v>44746</v>
      </c>
      <c r="C2743" s="40" t="s">
        <v>32</v>
      </c>
      <c r="D2743" s="40" t="s">
        <v>13</v>
      </c>
      <c r="E2743" s="40" t="s">
        <v>14</v>
      </c>
      <c r="F2743" s="40" t="s">
        <v>14</v>
      </c>
      <c r="G2743" s="40">
        <v>63</v>
      </c>
      <c r="H2743" s="41">
        <v>114.209990859223</v>
      </c>
      <c r="I2743" s="37">
        <f>HOUR(DAta!$H2743)*60+MINUTE(DAta!$H2743)</f>
        <v>302</v>
      </c>
      <c r="J2743" s="40">
        <v>1</v>
      </c>
      <c r="K2743" s="40">
        <v>8</v>
      </c>
      <c r="L2743" s="39">
        <v>44746</v>
      </c>
      <c r="M2743" s="40">
        <v>3</v>
      </c>
    </row>
    <row r="2744" spans="1:13">
      <c r="A2744" s="37" t="s">
        <v>2769</v>
      </c>
      <c r="B2744" s="36">
        <v>44747</v>
      </c>
      <c r="C2744" s="37" t="s">
        <v>16</v>
      </c>
      <c r="D2744" s="37" t="s">
        <v>17</v>
      </c>
      <c r="E2744" s="37" t="s">
        <v>14</v>
      </c>
      <c r="F2744" s="37" t="s">
        <v>14</v>
      </c>
      <c r="G2744" s="37">
        <v>79</v>
      </c>
      <c r="H2744" s="38">
        <v>114.25165752589</v>
      </c>
      <c r="I2744" s="37">
        <f>HOUR(DAta!$H2744)*60+MINUTE(DAta!$H2744)</f>
        <v>362</v>
      </c>
      <c r="J2744" s="37">
        <v>4</v>
      </c>
      <c r="K2744" s="37">
        <v>8</v>
      </c>
      <c r="L2744" s="36">
        <v>44747</v>
      </c>
      <c r="M2744" s="37">
        <v>3</v>
      </c>
    </row>
    <row r="2745" spans="1:13">
      <c r="A2745" s="40" t="s">
        <v>2770</v>
      </c>
      <c r="B2745" s="39">
        <v>44748</v>
      </c>
      <c r="C2745" s="40" t="s">
        <v>22</v>
      </c>
      <c r="D2745" s="40" t="s">
        <v>33</v>
      </c>
      <c r="E2745" s="40" t="s">
        <v>14</v>
      </c>
      <c r="F2745" s="40" t="s">
        <v>18</v>
      </c>
      <c r="G2745" s="40">
        <v>21</v>
      </c>
      <c r="H2745" s="41">
        <v>114.29332419255699</v>
      </c>
      <c r="I2745" s="37">
        <f>HOUR(DAta!$H2745)*60+MINUTE(DAta!$H2745)</f>
        <v>422</v>
      </c>
      <c r="J2745" s="40">
        <v>3</v>
      </c>
      <c r="K2745" s="40">
        <v>8</v>
      </c>
      <c r="L2745" s="39">
        <v>44748</v>
      </c>
      <c r="M2745" s="40">
        <v>3</v>
      </c>
    </row>
    <row r="2746" spans="1:13">
      <c r="A2746" s="37" t="s">
        <v>2771</v>
      </c>
      <c r="B2746" s="36">
        <v>44749</v>
      </c>
      <c r="C2746" s="37" t="s">
        <v>16</v>
      </c>
      <c r="D2746" s="37" t="s">
        <v>17</v>
      </c>
      <c r="E2746" s="37" t="s">
        <v>14</v>
      </c>
      <c r="F2746" s="37" t="s">
        <v>14</v>
      </c>
      <c r="G2746" s="37">
        <v>93</v>
      </c>
      <c r="H2746" s="38">
        <v>114.334990859223</v>
      </c>
      <c r="I2746" s="37">
        <f>HOUR(DAta!$H2746)*60+MINUTE(DAta!$H2746)</f>
        <v>482</v>
      </c>
      <c r="J2746" s="37">
        <v>3</v>
      </c>
      <c r="K2746" s="37">
        <v>8</v>
      </c>
      <c r="L2746" s="36">
        <v>44749</v>
      </c>
      <c r="M2746" s="37">
        <v>3</v>
      </c>
    </row>
    <row r="2747" spans="1:13">
      <c r="A2747" s="40" t="s">
        <v>2772</v>
      </c>
      <c r="B2747" s="39">
        <v>44750</v>
      </c>
      <c r="C2747" s="40" t="s">
        <v>35</v>
      </c>
      <c r="D2747" s="40" t="s">
        <v>33</v>
      </c>
      <c r="E2747" s="40" t="s">
        <v>14</v>
      </c>
      <c r="F2747" s="40" t="s">
        <v>14</v>
      </c>
      <c r="G2747" s="40">
        <v>72</v>
      </c>
      <c r="H2747" s="41">
        <v>114.37665752589</v>
      </c>
      <c r="I2747" s="37">
        <f>HOUR(DAta!$H2747)*60+MINUTE(DAta!$H2747)</f>
        <v>542</v>
      </c>
      <c r="J2747" s="40">
        <v>4</v>
      </c>
      <c r="K2747" s="40">
        <v>8</v>
      </c>
      <c r="L2747" s="39">
        <v>44750</v>
      </c>
      <c r="M2747" s="40">
        <v>3</v>
      </c>
    </row>
    <row r="2748" spans="1:13">
      <c r="A2748" s="37" t="s">
        <v>2773</v>
      </c>
      <c r="B2748" s="36">
        <v>44751</v>
      </c>
      <c r="C2748" s="37" t="s">
        <v>22</v>
      </c>
      <c r="D2748" s="37" t="s">
        <v>30</v>
      </c>
      <c r="E2748" s="37" t="s">
        <v>14</v>
      </c>
      <c r="F2748" s="37" t="s">
        <v>14</v>
      </c>
      <c r="G2748" s="37">
        <v>84</v>
      </c>
      <c r="H2748" s="38">
        <v>114.41832419255699</v>
      </c>
      <c r="I2748" s="37">
        <f>HOUR(DAta!$H2748)*60+MINUTE(DAta!$H2748)</f>
        <v>602</v>
      </c>
      <c r="J2748" s="37">
        <v>3</v>
      </c>
      <c r="K2748" s="37">
        <v>8</v>
      </c>
      <c r="L2748" s="36">
        <v>44751</v>
      </c>
      <c r="M2748" s="37">
        <v>3</v>
      </c>
    </row>
    <row r="2749" spans="1:13">
      <c r="A2749" s="40" t="s">
        <v>2774</v>
      </c>
      <c r="B2749" s="39">
        <v>44752</v>
      </c>
      <c r="C2749" s="40" t="s">
        <v>20</v>
      </c>
      <c r="D2749" s="40" t="s">
        <v>30</v>
      </c>
      <c r="E2749" s="40" t="s">
        <v>18</v>
      </c>
      <c r="F2749" s="40" t="s">
        <v>18</v>
      </c>
      <c r="G2749" s="40" t="s">
        <v>26</v>
      </c>
      <c r="H2749" s="41">
        <v>114.459990859223</v>
      </c>
      <c r="I2749" s="37">
        <f>HOUR(DAta!$H2749)*60+MINUTE(DAta!$H2749)</f>
        <v>662</v>
      </c>
      <c r="J2749" s="40" t="s">
        <v>26</v>
      </c>
      <c r="K2749" s="40">
        <v>8</v>
      </c>
      <c r="L2749" s="39">
        <v>44752</v>
      </c>
      <c r="M2749" s="40">
        <v>3</v>
      </c>
    </row>
    <row r="2750" spans="1:13">
      <c r="A2750" s="37" t="s">
        <v>2775</v>
      </c>
      <c r="B2750" s="36">
        <v>44753</v>
      </c>
      <c r="C2750" s="37" t="s">
        <v>32</v>
      </c>
      <c r="D2750" s="37" t="s">
        <v>30</v>
      </c>
      <c r="E2750" s="37" t="s">
        <v>14</v>
      </c>
      <c r="F2750" s="37" t="s">
        <v>14</v>
      </c>
      <c r="G2750" s="37">
        <v>45</v>
      </c>
      <c r="H2750" s="38">
        <v>114.50165752589</v>
      </c>
      <c r="I2750" s="37">
        <f>HOUR(DAta!$H2750)*60+MINUTE(DAta!$H2750)</f>
        <v>722</v>
      </c>
      <c r="J2750" s="37">
        <v>3</v>
      </c>
      <c r="K2750" s="37">
        <v>8</v>
      </c>
      <c r="L2750" s="36">
        <v>44753</v>
      </c>
      <c r="M2750" s="37">
        <v>3</v>
      </c>
    </row>
    <row r="2751" spans="1:13">
      <c r="A2751" s="40" t="s">
        <v>2776</v>
      </c>
      <c r="B2751" s="39">
        <v>44754</v>
      </c>
      <c r="C2751" s="40" t="s">
        <v>20</v>
      </c>
      <c r="D2751" s="40" t="s">
        <v>33</v>
      </c>
      <c r="E2751" s="40" t="s">
        <v>18</v>
      </c>
      <c r="F2751" s="40" t="s">
        <v>18</v>
      </c>
      <c r="G2751" s="40" t="s">
        <v>26</v>
      </c>
      <c r="H2751" s="41">
        <v>114.54332419255699</v>
      </c>
      <c r="I2751" s="37">
        <f>HOUR(DAta!$H2751)*60+MINUTE(DAta!$H2751)</f>
        <v>782</v>
      </c>
      <c r="J2751" s="40" t="s">
        <v>26</v>
      </c>
      <c r="K2751" s="40">
        <v>8</v>
      </c>
      <c r="L2751" s="39">
        <v>44754</v>
      </c>
      <c r="M2751" s="40">
        <v>3</v>
      </c>
    </row>
    <row r="2752" spans="1:13">
      <c r="A2752" s="37" t="s">
        <v>2777</v>
      </c>
      <c r="B2752" s="36">
        <v>44755</v>
      </c>
      <c r="C2752" s="37" t="s">
        <v>48</v>
      </c>
      <c r="D2752" s="37" t="s">
        <v>33</v>
      </c>
      <c r="E2752" s="37" t="s">
        <v>14</v>
      </c>
      <c r="F2752" s="37" t="s">
        <v>18</v>
      </c>
      <c r="G2752" s="37">
        <v>49</v>
      </c>
      <c r="H2752" s="38">
        <v>114.584990859223</v>
      </c>
      <c r="I2752" s="37">
        <f>HOUR(DAta!$H2752)*60+MINUTE(DAta!$H2752)</f>
        <v>842</v>
      </c>
      <c r="J2752" s="37">
        <v>4</v>
      </c>
      <c r="K2752" s="37">
        <v>8</v>
      </c>
      <c r="L2752" s="36">
        <v>44755</v>
      </c>
      <c r="M2752" s="37">
        <v>3</v>
      </c>
    </row>
    <row r="2753" spans="1:13">
      <c r="A2753" s="40" t="s">
        <v>2778</v>
      </c>
      <c r="B2753" s="39">
        <v>44756</v>
      </c>
      <c r="C2753" s="40" t="s">
        <v>16</v>
      </c>
      <c r="D2753" s="40" t="s">
        <v>30</v>
      </c>
      <c r="E2753" s="40" t="s">
        <v>14</v>
      </c>
      <c r="F2753" s="40" t="s">
        <v>14</v>
      </c>
      <c r="G2753" s="40">
        <v>110</v>
      </c>
      <c r="H2753" s="41">
        <v>114.62665752589</v>
      </c>
      <c r="I2753" s="37">
        <f>HOUR(DAta!$H2753)*60+MINUTE(DAta!$H2753)</f>
        <v>902</v>
      </c>
      <c r="J2753" s="40">
        <v>4</v>
      </c>
      <c r="K2753" s="40">
        <v>8</v>
      </c>
      <c r="L2753" s="39">
        <v>44756</v>
      </c>
      <c r="M2753" s="40">
        <v>3</v>
      </c>
    </row>
    <row r="2754" spans="1:13">
      <c r="A2754" s="37" t="s">
        <v>2779</v>
      </c>
      <c r="B2754" s="36">
        <v>44757</v>
      </c>
      <c r="C2754" s="37" t="s">
        <v>12</v>
      </c>
      <c r="D2754" s="37" t="s">
        <v>17</v>
      </c>
      <c r="E2754" s="37" t="s">
        <v>14</v>
      </c>
      <c r="F2754" s="37" t="s">
        <v>18</v>
      </c>
      <c r="G2754" s="37">
        <v>58</v>
      </c>
      <c r="H2754" s="38">
        <v>114.66832419255699</v>
      </c>
      <c r="I2754" s="37">
        <f>HOUR(DAta!$H2754)*60+MINUTE(DAta!$H2754)</f>
        <v>962</v>
      </c>
      <c r="J2754" s="37">
        <v>3</v>
      </c>
      <c r="K2754" s="37">
        <v>8</v>
      </c>
      <c r="L2754" s="36">
        <v>44757</v>
      </c>
      <c r="M2754" s="37">
        <v>3</v>
      </c>
    </row>
    <row r="2755" spans="1:13">
      <c r="A2755" s="40" t="s">
        <v>2780</v>
      </c>
      <c r="B2755" s="39">
        <v>44758</v>
      </c>
      <c r="C2755" s="40" t="s">
        <v>35</v>
      </c>
      <c r="D2755" s="40" t="s">
        <v>13</v>
      </c>
      <c r="E2755" s="40" t="s">
        <v>14</v>
      </c>
      <c r="F2755" s="40" t="s">
        <v>14</v>
      </c>
      <c r="G2755" s="40">
        <v>35</v>
      </c>
      <c r="H2755" s="41">
        <v>114.709990859223</v>
      </c>
      <c r="I2755" s="37">
        <f>HOUR(DAta!$H2755)*60+MINUTE(DAta!$H2755)</f>
        <v>1022</v>
      </c>
      <c r="J2755" s="40">
        <v>4</v>
      </c>
      <c r="K2755" s="40">
        <v>8</v>
      </c>
      <c r="L2755" s="39">
        <v>44758</v>
      </c>
      <c r="M2755" s="40">
        <v>3</v>
      </c>
    </row>
    <row r="2756" spans="1:13">
      <c r="A2756" s="37" t="s">
        <v>2781</v>
      </c>
      <c r="B2756" s="36">
        <v>44759</v>
      </c>
      <c r="C2756" s="37" t="s">
        <v>48</v>
      </c>
      <c r="D2756" s="37" t="s">
        <v>24</v>
      </c>
      <c r="E2756" s="37" t="s">
        <v>14</v>
      </c>
      <c r="F2756" s="37" t="s">
        <v>14</v>
      </c>
      <c r="G2756" s="37">
        <v>105</v>
      </c>
      <c r="H2756" s="38">
        <v>114.75165752589</v>
      </c>
      <c r="I2756" s="37">
        <f>HOUR(DAta!$H2756)*60+MINUTE(DAta!$H2756)</f>
        <v>1082</v>
      </c>
      <c r="J2756" s="37">
        <v>4</v>
      </c>
      <c r="K2756" s="37">
        <v>8</v>
      </c>
      <c r="L2756" s="36">
        <v>44759</v>
      </c>
      <c r="M2756" s="37">
        <v>3</v>
      </c>
    </row>
    <row r="2757" spans="1:13">
      <c r="A2757" s="40" t="s">
        <v>2782</v>
      </c>
      <c r="B2757" s="39">
        <v>44760</v>
      </c>
      <c r="C2757" s="40" t="s">
        <v>12</v>
      </c>
      <c r="D2757" s="40" t="s">
        <v>24</v>
      </c>
      <c r="E2757" s="40" t="s">
        <v>14</v>
      </c>
      <c r="F2757" s="40" t="s">
        <v>14</v>
      </c>
      <c r="G2757" s="40">
        <v>99</v>
      </c>
      <c r="H2757" s="41">
        <v>114.79332419255699</v>
      </c>
      <c r="I2757" s="37">
        <f>HOUR(DAta!$H2757)*60+MINUTE(DAta!$H2757)</f>
        <v>1142</v>
      </c>
      <c r="J2757" s="40">
        <v>3</v>
      </c>
      <c r="K2757" s="40">
        <v>8</v>
      </c>
      <c r="L2757" s="39">
        <v>44760</v>
      </c>
      <c r="M2757" s="40">
        <v>3</v>
      </c>
    </row>
    <row r="2758" spans="1:13">
      <c r="A2758" s="37" t="s">
        <v>2783</v>
      </c>
      <c r="B2758" s="36">
        <v>44761</v>
      </c>
      <c r="C2758" s="37" t="s">
        <v>35</v>
      </c>
      <c r="D2758" s="37" t="s">
        <v>13</v>
      </c>
      <c r="E2758" s="37" t="s">
        <v>14</v>
      </c>
      <c r="F2758" s="37" t="s">
        <v>14</v>
      </c>
      <c r="G2758" s="37">
        <v>53</v>
      </c>
      <c r="H2758" s="38">
        <v>114.834990859223</v>
      </c>
      <c r="I2758" s="37">
        <f>HOUR(DAta!$H2758)*60+MINUTE(DAta!$H2758)</f>
        <v>1202</v>
      </c>
      <c r="J2758" s="37">
        <v>2</v>
      </c>
      <c r="K2758" s="37">
        <v>8</v>
      </c>
      <c r="L2758" s="36">
        <v>44761</v>
      </c>
      <c r="M2758" s="37">
        <v>3</v>
      </c>
    </row>
    <row r="2759" spans="1:13">
      <c r="A2759" s="40" t="s">
        <v>2784</v>
      </c>
      <c r="B2759" s="39">
        <v>44762</v>
      </c>
      <c r="C2759" s="40" t="s">
        <v>22</v>
      </c>
      <c r="D2759" s="40" t="s">
        <v>13</v>
      </c>
      <c r="E2759" s="40" t="s">
        <v>14</v>
      </c>
      <c r="F2759" s="40" t="s">
        <v>18</v>
      </c>
      <c r="G2759" s="40">
        <v>50</v>
      </c>
      <c r="H2759" s="41">
        <v>114.87665752589</v>
      </c>
      <c r="I2759" s="37">
        <f>HOUR(DAta!$H2759)*60+MINUTE(DAta!$H2759)</f>
        <v>1262</v>
      </c>
      <c r="J2759" s="40">
        <v>4</v>
      </c>
      <c r="K2759" s="40">
        <v>8</v>
      </c>
      <c r="L2759" s="39">
        <v>44762</v>
      </c>
      <c r="M2759" s="40">
        <v>3</v>
      </c>
    </row>
    <row r="2760" spans="1:13">
      <c r="A2760" s="37" t="s">
        <v>2785</v>
      </c>
      <c r="B2760" s="36">
        <v>44763</v>
      </c>
      <c r="C2760" s="37" t="s">
        <v>32</v>
      </c>
      <c r="D2760" s="37" t="s">
        <v>13</v>
      </c>
      <c r="E2760" s="37" t="s">
        <v>14</v>
      </c>
      <c r="F2760" s="37" t="s">
        <v>14</v>
      </c>
      <c r="G2760" s="37">
        <v>114</v>
      </c>
      <c r="H2760" s="38">
        <v>114.91832419255699</v>
      </c>
      <c r="I2760" s="37">
        <f>HOUR(DAta!$H2760)*60+MINUTE(DAta!$H2760)</f>
        <v>1322</v>
      </c>
      <c r="J2760" s="37">
        <v>4</v>
      </c>
      <c r="K2760" s="37">
        <v>8</v>
      </c>
      <c r="L2760" s="36">
        <v>44763</v>
      </c>
      <c r="M2760" s="37">
        <v>3</v>
      </c>
    </row>
    <row r="2761" spans="1:13">
      <c r="A2761" s="40" t="s">
        <v>2786</v>
      </c>
      <c r="B2761" s="39">
        <v>44764</v>
      </c>
      <c r="C2761" s="40" t="s">
        <v>20</v>
      </c>
      <c r="D2761" s="40" t="s">
        <v>17</v>
      </c>
      <c r="E2761" s="40" t="s">
        <v>18</v>
      </c>
      <c r="F2761" s="40" t="s">
        <v>18</v>
      </c>
      <c r="G2761" s="40" t="s">
        <v>26</v>
      </c>
      <c r="H2761" s="41">
        <v>114.959990859223</v>
      </c>
      <c r="I2761" s="37">
        <f>HOUR(DAta!$H2761)*60+MINUTE(DAta!$H2761)</f>
        <v>1382</v>
      </c>
      <c r="J2761" s="40" t="s">
        <v>26</v>
      </c>
      <c r="K2761" s="40">
        <v>8</v>
      </c>
      <c r="L2761" s="39">
        <v>44764</v>
      </c>
      <c r="M2761" s="40">
        <v>3</v>
      </c>
    </row>
    <row r="2762" spans="1:13">
      <c r="A2762" s="37" t="s">
        <v>2787</v>
      </c>
      <c r="B2762" s="36">
        <v>44765</v>
      </c>
      <c r="C2762" s="37" t="s">
        <v>12</v>
      </c>
      <c r="D2762" s="37" t="s">
        <v>24</v>
      </c>
      <c r="E2762" s="37" t="s">
        <v>18</v>
      </c>
      <c r="F2762" s="37" t="s">
        <v>18</v>
      </c>
      <c r="G2762" s="37" t="s">
        <v>26</v>
      </c>
      <c r="H2762" s="38">
        <v>115.00165752589</v>
      </c>
      <c r="I2762" s="37">
        <f>HOUR(DAta!$H2762)*60+MINUTE(DAta!$H2762)</f>
        <v>2</v>
      </c>
      <c r="J2762" s="37" t="s">
        <v>26</v>
      </c>
      <c r="K2762" s="37">
        <v>8</v>
      </c>
      <c r="L2762" s="36">
        <v>44765</v>
      </c>
      <c r="M2762" s="37">
        <v>3</v>
      </c>
    </row>
    <row r="2763" spans="1:13">
      <c r="A2763" s="40" t="s">
        <v>2788</v>
      </c>
      <c r="B2763" s="39">
        <v>44766</v>
      </c>
      <c r="C2763" s="40" t="s">
        <v>48</v>
      </c>
      <c r="D2763" s="40" t="s">
        <v>24</v>
      </c>
      <c r="E2763" s="40" t="s">
        <v>14</v>
      </c>
      <c r="F2763" s="40" t="s">
        <v>14</v>
      </c>
      <c r="G2763" s="40">
        <v>87</v>
      </c>
      <c r="H2763" s="41">
        <v>115.04332419255699</v>
      </c>
      <c r="I2763" s="37">
        <f>HOUR(DAta!$H2763)*60+MINUTE(DAta!$H2763)</f>
        <v>62</v>
      </c>
      <c r="J2763" s="40">
        <v>4</v>
      </c>
      <c r="K2763" s="40">
        <v>8</v>
      </c>
      <c r="L2763" s="39">
        <v>44766</v>
      </c>
      <c r="M2763" s="40">
        <v>3</v>
      </c>
    </row>
    <row r="2764" spans="1:13">
      <c r="A2764" s="37" t="s">
        <v>2789</v>
      </c>
      <c r="B2764" s="36">
        <v>44767</v>
      </c>
      <c r="C2764" s="37" t="s">
        <v>32</v>
      </c>
      <c r="D2764" s="37" t="s">
        <v>24</v>
      </c>
      <c r="E2764" s="37" t="s">
        <v>14</v>
      </c>
      <c r="F2764" s="37" t="s">
        <v>18</v>
      </c>
      <c r="G2764" s="37">
        <v>55</v>
      </c>
      <c r="H2764" s="38">
        <v>115.084990859223</v>
      </c>
      <c r="I2764" s="37">
        <f>HOUR(DAta!$H2764)*60+MINUTE(DAta!$H2764)</f>
        <v>122</v>
      </c>
      <c r="J2764" s="37">
        <v>5</v>
      </c>
      <c r="K2764" s="37">
        <v>8</v>
      </c>
      <c r="L2764" s="36">
        <v>44767</v>
      </c>
      <c r="M2764" s="37">
        <v>3</v>
      </c>
    </row>
    <row r="2765" spans="1:13">
      <c r="A2765" s="40" t="s">
        <v>2790</v>
      </c>
      <c r="B2765" s="39">
        <v>44768</v>
      </c>
      <c r="C2765" s="40" t="s">
        <v>39</v>
      </c>
      <c r="D2765" s="40" t="s">
        <v>30</v>
      </c>
      <c r="E2765" s="40" t="s">
        <v>14</v>
      </c>
      <c r="F2765" s="40" t="s">
        <v>14</v>
      </c>
      <c r="G2765" s="40">
        <v>97</v>
      </c>
      <c r="H2765" s="41">
        <v>115.12665752589</v>
      </c>
      <c r="I2765" s="37">
        <f>HOUR(DAta!$H2765)*60+MINUTE(DAta!$H2765)</f>
        <v>182</v>
      </c>
      <c r="J2765" s="40">
        <v>4</v>
      </c>
      <c r="K2765" s="40">
        <v>8</v>
      </c>
      <c r="L2765" s="39">
        <v>44768</v>
      </c>
      <c r="M2765" s="40">
        <v>3</v>
      </c>
    </row>
    <row r="2766" spans="1:13">
      <c r="A2766" s="37" t="s">
        <v>2791</v>
      </c>
      <c r="B2766" s="36">
        <v>44769</v>
      </c>
      <c r="C2766" s="37" t="s">
        <v>39</v>
      </c>
      <c r="D2766" s="37" t="s">
        <v>24</v>
      </c>
      <c r="E2766" s="37" t="s">
        <v>14</v>
      </c>
      <c r="F2766" s="37" t="s">
        <v>18</v>
      </c>
      <c r="G2766" s="37">
        <v>12</v>
      </c>
      <c r="H2766" s="38">
        <v>115.16832419255699</v>
      </c>
      <c r="I2766" s="37">
        <f>HOUR(DAta!$H2766)*60+MINUTE(DAta!$H2766)</f>
        <v>242</v>
      </c>
      <c r="J2766" s="37">
        <v>3</v>
      </c>
      <c r="K2766" s="37">
        <v>8</v>
      </c>
      <c r="L2766" s="36">
        <v>44769</v>
      </c>
      <c r="M2766" s="37">
        <v>3</v>
      </c>
    </row>
    <row r="2767" spans="1:13">
      <c r="A2767" s="40" t="s">
        <v>2792</v>
      </c>
      <c r="B2767" s="39">
        <v>44770</v>
      </c>
      <c r="C2767" s="40" t="s">
        <v>22</v>
      </c>
      <c r="D2767" s="40" t="s">
        <v>33</v>
      </c>
      <c r="E2767" s="40" t="s">
        <v>18</v>
      </c>
      <c r="F2767" s="40" t="s">
        <v>18</v>
      </c>
      <c r="G2767" s="40" t="s">
        <v>26</v>
      </c>
      <c r="H2767" s="41">
        <v>115.209990859223</v>
      </c>
      <c r="I2767" s="37">
        <f>HOUR(DAta!$H2767)*60+MINUTE(DAta!$H2767)</f>
        <v>302</v>
      </c>
      <c r="J2767" s="40" t="s">
        <v>26</v>
      </c>
      <c r="K2767" s="40">
        <v>8</v>
      </c>
      <c r="L2767" s="39">
        <v>44770</v>
      </c>
      <c r="M2767" s="40">
        <v>3</v>
      </c>
    </row>
    <row r="2768" spans="1:13">
      <c r="A2768" s="37" t="s">
        <v>2793</v>
      </c>
      <c r="B2768" s="36">
        <v>44771</v>
      </c>
      <c r="C2768" s="37" t="s">
        <v>20</v>
      </c>
      <c r="D2768" s="37" t="s">
        <v>30</v>
      </c>
      <c r="E2768" s="37" t="s">
        <v>14</v>
      </c>
      <c r="F2768" s="37" t="s">
        <v>14</v>
      </c>
      <c r="G2768" s="37">
        <v>79</v>
      </c>
      <c r="H2768" s="38">
        <v>115.25165752589</v>
      </c>
      <c r="I2768" s="37">
        <f>HOUR(DAta!$H2768)*60+MINUTE(DAta!$H2768)</f>
        <v>362</v>
      </c>
      <c r="J2768" s="37">
        <v>5</v>
      </c>
      <c r="K2768" s="37">
        <v>8</v>
      </c>
      <c r="L2768" s="36">
        <v>44771</v>
      </c>
      <c r="M2768" s="37">
        <v>3</v>
      </c>
    </row>
    <row r="2769" spans="1:13">
      <c r="A2769" s="40" t="s">
        <v>2794</v>
      </c>
      <c r="B2769" s="39">
        <v>44772</v>
      </c>
      <c r="C2769" s="40" t="s">
        <v>39</v>
      </c>
      <c r="D2769" s="40" t="s">
        <v>17</v>
      </c>
      <c r="E2769" s="40" t="s">
        <v>14</v>
      </c>
      <c r="F2769" s="40" t="s">
        <v>14</v>
      </c>
      <c r="G2769" s="40">
        <v>11</v>
      </c>
      <c r="H2769" s="41">
        <v>115.29332419255699</v>
      </c>
      <c r="I2769" s="37">
        <f>HOUR(DAta!$H2769)*60+MINUTE(DAta!$H2769)</f>
        <v>422</v>
      </c>
      <c r="J2769" s="40">
        <v>3</v>
      </c>
      <c r="K2769" s="40">
        <v>8</v>
      </c>
      <c r="L2769" s="39">
        <v>44772</v>
      </c>
      <c r="M2769" s="40">
        <v>3</v>
      </c>
    </row>
    <row r="2770" spans="1:13">
      <c r="A2770" s="37" t="s">
        <v>2795</v>
      </c>
      <c r="B2770" s="36">
        <v>44773</v>
      </c>
      <c r="C2770" s="37" t="s">
        <v>20</v>
      </c>
      <c r="D2770" s="37" t="s">
        <v>24</v>
      </c>
      <c r="E2770" s="37" t="s">
        <v>14</v>
      </c>
      <c r="F2770" s="37" t="s">
        <v>18</v>
      </c>
      <c r="G2770" s="37">
        <v>69</v>
      </c>
      <c r="H2770" s="38">
        <v>115.334990859223</v>
      </c>
      <c r="I2770" s="37">
        <f>HOUR(DAta!$H2770)*60+MINUTE(DAta!$H2770)</f>
        <v>482</v>
      </c>
      <c r="J2770" s="37">
        <v>4</v>
      </c>
      <c r="K2770" s="37">
        <v>8</v>
      </c>
      <c r="L2770" s="36">
        <v>44773</v>
      </c>
      <c r="M2770" s="37">
        <v>3</v>
      </c>
    </row>
    <row r="2771" spans="1:13">
      <c r="A2771" s="40" t="s">
        <v>2796</v>
      </c>
      <c r="B2771" s="39">
        <v>44774</v>
      </c>
      <c r="C2771" s="40" t="s">
        <v>32</v>
      </c>
      <c r="D2771" s="40" t="s">
        <v>30</v>
      </c>
      <c r="E2771" s="40" t="s">
        <v>18</v>
      </c>
      <c r="F2771" s="40" t="s">
        <v>18</v>
      </c>
      <c r="G2771" s="40" t="s">
        <v>26</v>
      </c>
      <c r="H2771" s="41">
        <v>115.37665752589</v>
      </c>
      <c r="I2771" s="37">
        <f>HOUR(DAta!$H2771)*60+MINUTE(DAta!$H2771)</f>
        <v>542</v>
      </c>
      <c r="J2771" s="40" t="s">
        <v>26</v>
      </c>
      <c r="K2771" s="40">
        <v>8</v>
      </c>
      <c r="L2771" s="39">
        <v>44774</v>
      </c>
      <c r="M2771" s="40">
        <v>3</v>
      </c>
    </row>
    <row r="2772" spans="1:13">
      <c r="A2772" s="37" t="s">
        <v>2797</v>
      </c>
      <c r="B2772" s="36">
        <v>44775</v>
      </c>
      <c r="C2772" s="37" t="s">
        <v>39</v>
      </c>
      <c r="D2772" s="37" t="s">
        <v>17</v>
      </c>
      <c r="E2772" s="37" t="s">
        <v>18</v>
      </c>
      <c r="F2772" s="37" t="s">
        <v>18</v>
      </c>
      <c r="G2772" s="37" t="s">
        <v>26</v>
      </c>
      <c r="H2772" s="38">
        <v>115.41832419255699</v>
      </c>
      <c r="I2772" s="37">
        <f>HOUR(DAta!$H2772)*60+MINUTE(DAta!$H2772)</f>
        <v>602</v>
      </c>
      <c r="J2772" s="37" t="s">
        <v>26</v>
      </c>
      <c r="K2772" s="37">
        <v>8</v>
      </c>
      <c r="L2772" s="36">
        <v>44775</v>
      </c>
      <c r="M2772" s="37">
        <v>3</v>
      </c>
    </row>
    <row r="2773" spans="1:13">
      <c r="A2773" s="40" t="s">
        <v>2798</v>
      </c>
      <c r="B2773" s="39">
        <v>44776</v>
      </c>
      <c r="C2773" s="40" t="s">
        <v>32</v>
      </c>
      <c r="D2773" s="40" t="s">
        <v>30</v>
      </c>
      <c r="E2773" s="40" t="s">
        <v>14</v>
      </c>
      <c r="F2773" s="40" t="s">
        <v>14</v>
      </c>
      <c r="G2773" s="40">
        <v>123</v>
      </c>
      <c r="H2773" s="41">
        <v>115.459990859223</v>
      </c>
      <c r="I2773" s="37">
        <f>HOUR(DAta!$H2773)*60+MINUTE(DAta!$H2773)</f>
        <v>662</v>
      </c>
      <c r="J2773" s="40">
        <v>3</v>
      </c>
      <c r="K2773" s="40">
        <v>8</v>
      </c>
      <c r="L2773" s="39">
        <v>44776</v>
      </c>
      <c r="M2773" s="40">
        <v>3</v>
      </c>
    </row>
    <row r="2774" spans="1:13">
      <c r="A2774" s="37" t="s">
        <v>2799</v>
      </c>
      <c r="B2774" s="36">
        <v>44777</v>
      </c>
      <c r="C2774" s="37" t="s">
        <v>35</v>
      </c>
      <c r="D2774" s="37" t="s">
        <v>30</v>
      </c>
      <c r="E2774" s="37" t="s">
        <v>18</v>
      </c>
      <c r="F2774" s="37" t="s">
        <v>18</v>
      </c>
      <c r="G2774" s="37" t="s">
        <v>26</v>
      </c>
      <c r="H2774" s="38">
        <v>115.50165752589</v>
      </c>
      <c r="I2774" s="37">
        <f>HOUR(DAta!$H2774)*60+MINUTE(DAta!$H2774)</f>
        <v>722</v>
      </c>
      <c r="J2774" s="37" t="s">
        <v>26</v>
      </c>
      <c r="K2774" s="37">
        <v>8</v>
      </c>
      <c r="L2774" s="36">
        <v>44777</v>
      </c>
      <c r="M2774" s="37">
        <v>3</v>
      </c>
    </row>
    <row r="2775" spans="1:13">
      <c r="A2775" s="40" t="s">
        <v>2800</v>
      </c>
      <c r="B2775" s="39">
        <v>44778</v>
      </c>
      <c r="C2775" s="40" t="s">
        <v>39</v>
      </c>
      <c r="D2775" s="40" t="s">
        <v>30</v>
      </c>
      <c r="E2775" s="40" t="s">
        <v>14</v>
      </c>
      <c r="F2775" s="40" t="s">
        <v>18</v>
      </c>
      <c r="G2775" s="40">
        <v>48</v>
      </c>
      <c r="H2775" s="41">
        <v>115.54332419255699</v>
      </c>
      <c r="I2775" s="37">
        <f>HOUR(DAta!$H2775)*60+MINUTE(DAta!$H2775)</f>
        <v>782</v>
      </c>
      <c r="J2775" s="40">
        <v>4</v>
      </c>
      <c r="K2775" s="40">
        <v>8</v>
      </c>
      <c r="L2775" s="39">
        <v>44778</v>
      </c>
      <c r="M2775" s="40">
        <v>3</v>
      </c>
    </row>
    <row r="2776" spans="1:13">
      <c r="A2776" s="37" t="s">
        <v>2801</v>
      </c>
      <c r="B2776" s="36">
        <v>44779</v>
      </c>
      <c r="C2776" s="37" t="s">
        <v>35</v>
      </c>
      <c r="D2776" s="37" t="s">
        <v>13</v>
      </c>
      <c r="E2776" s="37" t="s">
        <v>14</v>
      </c>
      <c r="F2776" s="37" t="s">
        <v>14</v>
      </c>
      <c r="G2776" s="37">
        <v>78</v>
      </c>
      <c r="H2776" s="38">
        <v>115.584990859223</v>
      </c>
      <c r="I2776" s="37">
        <f>HOUR(DAta!$H2776)*60+MINUTE(DAta!$H2776)</f>
        <v>842</v>
      </c>
      <c r="J2776" s="37">
        <v>3</v>
      </c>
      <c r="K2776" s="37">
        <v>8</v>
      </c>
      <c r="L2776" s="36">
        <v>44779</v>
      </c>
      <c r="M2776" s="37">
        <v>3</v>
      </c>
    </row>
    <row r="2777" spans="1:13">
      <c r="A2777" s="40" t="s">
        <v>2802</v>
      </c>
      <c r="B2777" s="39">
        <v>44780</v>
      </c>
      <c r="C2777" s="40" t="s">
        <v>35</v>
      </c>
      <c r="D2777" s="40" t="s">
        <v>17</v>
      </c>
      <c r="E2777" s="40" t="s">
        <v>14</v>
      </c>
      <c r="F2777" s="40" t="s">
        <v>14</v>
      </c>
      <c r="G2777" s="40">
        <v>109</v>
      </c>
      <c r="H2777" s="41">
        <v>115.62665752589</v>
      </c>
      <c r="I2777" s="37">
        <f>HOUR(DAta!$H2777)*60+MINUTE(DAta!$H2777)</f>
        <v>902</v>
      </c>
      <c r="J2777" s="40">
        <v>3</v>
      </c>
      <c r="K2777" s="40">
        <v>8</v>
      </c>
      <c r="L2777" s="39">
        <v>44780</v>
      </c>
      <c r="M2777" s="40">
        <v>3</v>
      </c>
    </row>
    <row r="2778" spans="1:13">
      <c r="A2778" s="37" t="s">
        <v>2803</v>
      </c>
      <c r="B2778" s="36">
        <v>44781</v>
      </c>
      <c r="C2778" s="37" t="s">
        <v>48</v>
      </c>
      <c r="D2778" s="37" t="s">
        <v>17</v>
      </c>
      <c r="E2778" s="37" t="s">
        <v>14</v>
      </c>
      <c r="F2778" s="37" t="s">
        <v>18</v>
      </c>
      <c r="G2778" s="37">
        <v>61</v>
      </c>
      <c r="H2778" s="38">
        <v>115.66832419255699</v>
      </c>
      <c r="I2778" s="37">
        <f>HOUR(DAta!$H2778)*60+MINUTE(DAta!$H2778)</f>
        <v>962</v>
      </c>
      <c r="J2778" s="37">
        <v>5</v>
      </c>
      <c r="K2778" s="37">
        <v>8</v>
      </c>
      <c r="L2778" s="36">
        <v>44781</v>
      </c>
      <c r="M2778" s="37">
        <v>4</v>
      </c>
    </row>
    <row r="2779" spans="1:13">
      <c r="A2779" s="40" t="s">
        <v>2804</v>
      </c>
      <c r="B2779" s="39">
        <v>44782</v>
      </c>
      <c r="C2779" s="40" t="s">
        <v>22</v>
      </c>
      <c r="D2779" s="40" t="s">
        <v>24</v>
      </c>
      <c r="E2779" s="40" t="s">
        <v>14</v>
      </c>
      <c r="F2779" s="40" t="s">
        <v>14</v>
      </c>
      <c r="G2779" s="40">
        <v>86</v>
      </c>
      <c r="H2779" s="41">
        <v>115.709990859223</v>
      </c>
      <c r="I2779" s="37">
        <f>HOUR(DAta!$H2779)*60+MINUTE(DAta!$H2779)</f>
        <v>1022</v>
      </c>
      <c r="J2779" s="40">
        <v>2</v>
      </c>
      <c r="K2779" s="40">
        <v>8</v>
      </c>
      <c r="L2779" s="39">
        <v>44782</v>
      </c>
      <c r="M2779" s="40">
        <v>4</v>
      </c>
    </row>
    <row r="2780" spans="1:13">
      <c r="A2780" s="37" t="s">
        <v>2805</v>
      </c>
      <c r="B2780" s="36">
        <v>44783</v>
      </c>
      <c r="C2780" s="37" t="s">
        <v>22</v>
      </c>
      <c r="D2780" s="37" t="s">
        <v>30</v>
      </c>
      <c r="E2780" s="37" t="s">
        <v>14</v>
      </c>
      <c r="F2780" s="37" t="s">
        <v>14</v>
      </c>
      <c r="G2780" s="37">
        <v>74</v>
      </c>
      <c r="H2780" s="38">
        <v>115.75165752589</v>
      </c>
      <c r="I2780" s="37">
        <f>HOUR(DAta!$H2780)*60+MINUTE(DAta!$H2780)</f>
        <v>1082</v>
      </c>
      <c r="J2780" s="37">
        <v>4</v>
      </c>
      <c r="K2780" s="37">
        <v>8</v>
      </c>
      <c r="L2780" s="36">
        <v>44783</v>
      </c>
      <c r="M2780" s="37">
        <v>4</v>
      </c>
    </row>
    <row r="2781" spans="1:13">
      <c r="A2781" s="40" t="s">
        <v>2806</v>
      </c>
      <c r="B2781" s="39">
        <v>44784</v>
      </c>
      <c r="C2781" s="40" t="s">
        <v>12</v>
      </c>
      <c r="D2781" s="40" t="s">
        <v>24</v>
      </c>
      <c r="E2781" s="40" t="s">
        <v>14</v>
      </c>
      <c r="F2781" s="40" t="s">
        <v>14</v>
      </c>
      <c r="G2781" s="40">
        <v>125</v>
      </c>
      <c r="H2781" s="41">
        <v>115.79332419255699</v>
      </c>
      <c r="I2781" s="37">
        <f>HOUR(DAta!$H2781)*60+MINUTE(DAta!$H2781)</f>
        <v>1142</v>
      </c>
      <c r="J2781" s="40">
        <v>3</v>
      </c>
      <c r="K2781" s="40">
        <v>8</v>
      </c>
      <c r="L2781" s="39">
        <v>44784</v>
      </c>
      <c r="M2781" s="40">
        <v>4</v>
      </c>
    </row>
    <row r="2782" spans="1:13">
      <c r="A2782" s="37" t="s">
        <v>2807</v>
      </c>
      <c r="B2782" s="36">
        <v>44785</v>
      </c>
      <c r="C2782" s="37" t="s">
        <v>16</v>
      </c>
      <c r="D2782" s="37" t="s">
        <v>13</v>
      </c>
      <c r="E2782" s="37" t="s">
        <v>14</v>
      </c>
      <c r="F2782" s="37" t="s">
        <v>18</v>
      </c>
      <c r="G2782" s="37">
        <v>64</v>
      </c>
      <c r="H2782" s="38">
        <v>115.834990859223</v>
      </c>
      <c r="I2782" s="37">
        <f>HOUR(DAta!$H2782)*60+MINUTE(DAta!$H2782)</f>
        <v>1202</v>
      </c>
      <c r="J2782" s="37">
        <v>2</v>
      </c>
      <c r="K2782" s="37">
        <v>8</v>
      </c>
      <c r="L2782" s="36">
        <v>44785</v>
      </c>
      <c r="M2782" s="37">
        <v>4</v>
      </c>
    </row>
    <row r="2783" spans="1:13">
      <c r="A2783" s="40" t="s">
        <v>2808</v>
      </c>
      <c r="B2783" s="39">
        <v>44786</v>
      </c>
      <c r="C2783" s="40" t="s">
        <v>35</v>
      </c>
      <c r="D2783" s="40" t="s">
        <v>33</v>
      </c>
      <c r="E2783" s="40" t="s">
        <v>14</v>
      </c>
      <c r="F2783" s="40" t="s">
        <v>14</v>
      </c>
      <c r="G2783" s="40">
        <v>63</v>
      </c>
      <c r="H2783" s="41">
        <v>115.87665752589</v>
      </c>
      <c r="I2783" s="37">
        <f>HOUR(DAta!$H2783)*60+MINUTE(DAta!$H2783)</f>
        <v>1262</v>
      </c>
      <c r="J2783" s="40">
        <v>3</v>
      </c>
      <c r="K2783" s="40">
        <v>8</v>
      </c>
      <c r="L2783" s="39">
        <v>44786</v>
      </c>
      <c r="M2783" s="40">
        <v>4</v>
      </c>
    </row>
    <row r="2784" spans="1:13">
      <c r="A2784" s="37" t="s">
        <v>2809</v>
      </c>
      <c r="B2784" s="36">
        <v>44787</v>
      </c>
      <c r="C2784" s="37" t="s">
        <v>22</v>
      </c>
      <c r="D2784" s="37" t="s">
        <v>30</v>
      </c>
      <c r="E2784" s="37" t="s">
        <v>14</v>
      </c>
      <c r="F2784" s="37" t="s">
        <v>14</v>
      </c>
      <c r="G2784" s="37">
        <v>46</v>
      </c>
      <c r="H2784" s="38">
        <v>115.91832419255699</v>
      </c>
      <c r="I2784" s="37">
        <f>HOUR(DAta!$H2784)*60+MINUTE(DAta!$H2784)</f>
        <v>1322</v>
      </c>
      <c r="J2784" s="37">
        <v>4</v>
      </c>
      <c r="K2784" s="37">
        <v>8</v>
      </c>
      <c r="L2784" s="36">
        <v>44787</v>
      </c>
      <c r="M2784" s="37">
        <v>4</v>
      </c>
    </row>
    <row r="2785" spans="1:13">
      <c r="A2785" s="40" t="s">
        <v>2810</v>
      </c>
      <c r="B2785" s="39">
        <v>44788</v>
      </c>
      <c r="C2785" s="40" t="s">
        <v>22</v>
      </c>
      <c r="D2785" s="40" t="s">
        <v>30</v>
      </c>
      <c r="E2785" s="40" t="s">
        <v>14</v>
      </c>
      <c r="F2785" s="40" t="s">
        <v>14</v>
      </c>
      <c r="G2785" s="40">
        <v>63</v>
      </c>
      <c r="H2785" s="41">
        <v>115.959990859223</v>
      </c>
      <c r="I2785" s="37">
        <f>HOUR(DAta!$H2785)*60+MINUTE(DAta!$H2785)</f>
        <v>1382</v>
      </c>
      <c r="J2785" s="40">
        <v>3</v>
      </c>
      <c r="K2785" s="40">
        <v>8</v>
      </c>
      <c r="L2785" s="39">
        <v>44788</v>
      </c>
      <c r="M2785" s="40">
        <v>4</v>
      </c>
    </row>
    <row r="2786" spans="1:13">
      <c r="A2786" s="37" t="s">
        <v>2811</v>
      </c>
      <c r="B2786" s="36">
        <v>44789</v>
      </c>
      <c r="C2786" s="37" t="s">
        <v>35</v>
      </c>
      <c r="D2786" s="37" t="s">
        <v>13</v>
      </c>
      <c r="E2786" s="37" t="s">
        <v>14</v>
      </c>
      <c r="F2786" s="37" t="s">
        <v>14</v>
      </c>
      <c r="G2786" s="37">
        <v>96</v>
      </c>
      <c r="H2786" s="38">
        <v>116.00165752589</v>
      </c>
      <c r="I2786" s="37">
        <f>HOUR(DAta!$H2786)*60+MINUTE(DAta!$H2786)</f>
        <v>2</v>
      </c>
      <c r="J2786" s="37">
        <v>4</v>
      </c>
      <c r="K2786" s="37">
        <v>8</v>
      </c>
      <c r="L2786" s="36">
        <v>44789</v>
      </c>
      <c r="M2786" s="37">
        <v>4</v>
      </c>
    </row>
    <row r="2787" spans="1:13">
      <c r="A2787" s="40" t="s">
        <v>2812</v>
      </c>
      <c r="B2787" s="39">
        <v>44790</v>
      </c>
      <c r="C2787" s="40" t="s">
        <v>48</v>
      </c>
      <c r="D2787" s="40" t="s">
        <v>33</v>
      </c>
      <c r="E2787" s="40" t="s">
        <v>14</v>
      </c>
      <c r="F2787" s="40" t="s">
        <v>14</v>
      </c>
      <c r="G2787" s="40">
        <v>37</v>
      </c>
      <c r="H2787" s="41">
        <v>116.04332419255699</v>
      </c>
      <c r="I2787" s="37">
        <f>HOUR(DAta!$H2787)*60+MINUTE(DAta!$H2787)</f>
        <v>62</v>
      </c>
      <c r="J2787" s="40">
        <v>3</v>
      </c>
      <c r="K2787" s="40">
        <v>8</v>
      </c>
      <c r="L2787" s="39">
        <v>44790</v>
      </c>
      <c r="M2787" s="40">
        <v>4</v>
      </c>
    </row>
    <row r="2788" spans="1:13">
      <c r="A2788" s="37" t="s">
        <v>2813</v>
      </c>
      <c r="B2788" s="36">
        <v>44791</v>
      </c>
      <c r="C2788" s="37" t="s">
        <v>48</v>
      </c>
      <c r="D2788" s="37" t="s">
        <v>13</v>
      </c>
      <c r="E2788" s="37" t="s">
        <v>14</v>
      </c>
      <c r="F2788" s="37" t="s">
        <v>14</v>
      </c>
      <c r="G2788" s="37">
        <v>73</v>
      </c>
      <c r="H2788" s="38">
        <v>116.084990859223</v>
      </c>
      <c r="I2788" s="37">
        <f>HOUR(DAta!$H2788)*60+MINUTE(DAta!$H2788)</f>
        <v>122</v>
      </c>
      <c r="J2788" s="37">
        <v>4</v>
      </c>
      <c r="K2788" s="37">
        <v>8</v>
      </c>
      <c r="L2788" s="36">
        <v>44791</v>
      </c>
      <c r="M2788" s="37">
        <v>4</v>
      </c>
    </row>
    <row r="2789" spans="1:13">
      <c r="A2789" s="40" t="s">
        <v>2814</v>
      </c>
      <c r="B2789" s="39">
        <v>44792</v>
      </c>
      <c r="C2789" s="40" t="s">
        <v>12</v>
      </c>
      <c r="D2789" s="40" t="s">
        <v>24</v>
      </c>
      <c r="E2789" s="40" t="s">
        <v>14</v>
      </c>
      <c r="F2789" s="40" t="s">
        <v>14</v>
      </c>
      <c r="G2789" s="40">
        <v>111</v>
      </c>
      <c r="H2789" s="41">
        <v>116.12665752589</v>
      </c>
      <c r="I2789" s="37">
        <f>HOUR(DAta!$H2789)*60+MINUTE(DAta!$H2789)</f>
        <v>182</v>
      </c>
      <c r="J2789" s="40">
        <v>4</v>
      </c>
      <c r="K2789" s="40">
        <v>8</v>
      </c>
      <c r="L2789" s="39">
        <v>44792</v>
      </c>
      <c r="M2789" s="40">
        <v>4</v>
      </c>
    </row>
    <row r="2790" spans="1:13">
      <c r="A2790" s="37" t="s">
        <v>2815</v>
      </c>
      <c r="B2790" s="36">
        <v>44793</v>
      </c>
      <c r="C2790" s="37" t="s">
        <v>35</v>
      </c>
      <c r="D2790" s="37" t="s">
        <v>24</v>
      </c>
      <c r="E2790" s="37" t="s">
        <v>18</v>
      </c>
      <c r="F2790" s="37" t="s">
        <v>18</v>
      </c>
      <c r="G2790" s="37" t="s">
        <v>26</v>
      </c>
      <c r="H2790" s="38">
        <v>116.16832419255699</v>
      </c>
      <c r="I2790" s="37">
        <f>HOUR(DAta!$H2790)*60+MINUTE(DAta!$H2790)</f>
        <v>242</v>
      </c>
      <c r="J2790" s="37" t="s">
        <v>26</v>
      </c>
      <c r="K2790" s="37">
        <v>8</v>
      </c>
      <c r="L2790" s="36">
        <v>44793</v>
      </c>
      <c r="M2790" s="37">
        <v>4</v>
      </c>
    </row>
    <row r="2791" spans="1:13">
      <c r="A2791" s="40" t="s">
        <v>2816</v>
      </c>
      <c r="B2791" s="39">
        <v>44794</v>
      </c>
      <c r="C2791" s="40" t="s">
        <v>35</v>
      </c>
      <c r="D2791" s="40" t="s">
        <v>33</v>
      </c>
      <c r="E2791" s="40" t="s">
        <v>14</v>
      </c>
      <c r="F2791" s="40" t="s">
        <v>14</v>
      </c>
      <c r="G2791" s="40">
        <v>79</v>
      </c>
      <c r="H2791" s="41">
        <v>116.209990859223</v>
      </c>
      <c r="I2791" s="37">
        <f>HOUR(DAta!$H2791)*60+MINUTE(DAta!$H2791)</f>
        <v>302</v>
      </c>
      <c r="J2791" s="40">
        <v>2</v>
      </c>
      <c r="K2791" s="40">
        <v>8</v>
      </c>
      <c r="L2791" s="39">
        <v>44794</v>
      </c>
      <c r="M2791" s="40">
        <v>4</v>
      </c>
    </row>
    <row r="2792" spans="1:13">
      <c r="A2792" s="37" t="s">
        <v>2817</v>
      </c>
      <c r="B2792" s="36">
        <v>44795</v>
      </c>
      <c r="C2792" s="37" t="s">
        <v>22</v>
      </c>
      <c r="D2792" s="37" t="s">
        <v>30</v>
      </c>
      <c r="E2792" s="37" t="s">
        <v>18</v>
      </c>
      <c r="F2792" s="37" t="s">
        <v>18</v>
      </c>
      <c r="G2792" s="37" t="s">
        <v>26</v>
      </c>
      <c r="H2792" s="38">
        <v>116.25165752589</v>
      </c>
      <c r="I2792" s="37">
        <f>HOUR(DAta!$H2792)*60+MINUTE(DAta!$H2792)</f>
        <v>362</v>
      </c>
      <c r="J2792" s="37" t="s">
        <v>26</v>
      </c>
      <c r="K2792" s="37">
        <v>8</v>
      </c>
      <c r="L2792" s="36">
        <v>44795</v>
      </c>
      <c r="M2792" s="37">
        <v>4</v>
      </c>
    </row>
    <row r="2793" spans="1:13">
      <c r="A2793" s="40" t="s">
        <v>2818</v>
      </c>
      <c r="B2793" s="39">
        <v>44796</v>
      </c>
      <c r="C2793" s="40" t="s">
        <v>48</v>
      </c>
      <c r="D2793" s="40" t="s">
        <v>30</v>
      </c>
      <c r="E2793" s="40" t="s">
        <v>14</v>
      </c>
      <c r="F2793" s="40" t="s">
        <v>18</v>
      </c>
      <c r="G2793" s="40">
        <v>32</v>
      </c>
      <c r="H2793" s="41">
        <v>116.29332419255699</v>
      </c>
      <c r="I2793" s="37">
        <f>HOUR(DAta!$H2793)*60+MINUTE(DAta!$H2793)</f>
        <v>422</v>
      </c>
      <c r="J2793" s="40">
        <v>3</v>
      </c>
      <c r="K2793" s="40">
        <v>8</v>
      </c>
      <c r="L2793" s="39">
        <v>44796</v>
      </c>
      <c r="M2793" s="40">
        <v>4</v>
      </c>
    </row>
    <row r="2794" spans="1:13">
      <c r="A2794" s="37" t="s">
        <v>2819</v>
      </c>
      <c r="B2794" s="36">
        <v>44797</v>
      </c>
      <c r="C2794" s="37" t="s">
        <v>48</v>
      </c>
      <c r="D2794" s="37" t="s">
        <v>13</v>
      </c>
      <c r="E2794" s="37" t="s">
        <v>14</v>
      </c>
      <c r="F2794" s="37" t="s">
        <v>14</v>
      </c>
      <c r="G2794" s="37">
        <v>60</v>
      </c>
      <c r="H2794" s="38">
        <v>116.334990859223</v>
      </c>
      <c r="I2794" s="37">
        <f>HOUR(DAta!$H2794)*60+MINUTE(DAta!$H2794)</f>
        <v>482</v>
      </c>
      <c r="J2794" s="37">
        <v>3</v>
      </c>
      <c r="K2794" s="37">
        <v>8</v>
      </c>
      <c r="L2794" s="36">
        <v>44797</v>
      </c>
      <c r="M2794" s="37">
        <v>4</v>
      </c>
    </row>
    <row r="2795" spans="1:13">
      <c r="A2795" s="40" t="s">
        <v>2820</v>
      </c>
      <c r="B2795" s="39">
        <v>44798</v>
      </c>
      <c r="C2795" s="40" t="s">
        <v>48</v>
      </c>
      <c r="D2795" s="40" t="s">
        <v>24</v>
      </c>
      <c r="E2795" s="40" t="s">
        <v>14</v>
      </c>
      <c r="F2795" s="40" t="s">
        <v>14</v>
      </c>
      <c r="G2795" s="40">
        <v>25</v>
      </c>
      <c r="H2795" s="41">
        <v>116.37665752589</v>
      </c>
      <c r="I2795" s="37">
        <f>HOUR(DAta!$H2795)*60+MINUTE(DAta!$H2795)</f>
        <v>542</v>
      </c>
      <c r="J2795" s="40">
        <v>3</v>
      </c>
      <c r="K2795" s="40">
        <v>8</v>
      </c>
      <c r="L2795" s="39">
        <v>44798</v>
      </c>
      <c r="M2795" s="40">
        <v>4</v>
      </c>
    </row>
    <row r="2796" spans="1:13">
      <c r="A2796" s="37" t="s">
        <v>2821</v>
      </c>
      <c r="B2796" s="36">
        <v>44799</v>
      </c>
      <c r="C2796" s="37" t="s">
        <v>32</v>
      </c>
      <c r="D2796" s="37" t="s">
        <v>24</v>
      </c>
      <c r="E2796" s="37" t="s">
        <v>14</v>
      </c>
      <c r="F2796" s="37" t="s">
        <v>14</v>
      </c>
      <c r="G2796" s="37">
        <v>72</v>
      </c>
      <c r="H2796" s="38">
        <v>116.41832419255699</v>
      </c>
      <c r="I2796" s="37">
        <f>HOUR(DAta!$H2796)*60+MINUTE(DAta!$H2796)</f>
        <v>602</v>
      </c>
      <c r="J2796" s="37">
        <v>4</v>
      </c>
      <c r="K2796" s="37">
        <v>8</v>
      </c>
      <c r="L2796" s="36">
        <v>44799</v>
      </c>
      <c r="M2796" s="37">
        <v>4</v>
      </c>
    </row>
    <row r="2797" spans="1:13">
      <c r="A2797" s="40" t="s">
        <v>2822</v>
      </c>
      <c r="B2797" s="39">
        <v>44800</v>
      </c>
      <c r="C2797" s="40" t="s">
        <v>48</v>
      </c>
      <c r="D2797" s="40" t="s">
        <v>17</v>
      </c>
      <c r="E2797" s="40" t="s">
        <v>14</v>
      </c>
      <c r="F2797" s="40" t="s">
        <v>14</v>
      </c>
      <c r="G2797" s="40">
        <v>82</v>
      </c>
      <c r="H2797" s="41">
        <v>116.459990859223</v>
      </c>
      <c r="I2797" s="37">
        <f>HOUR(DAta!$H2797)*60+MINUTE(DAta!$H2797)</f>
        <v>662</v>
      </c>
      <c r="J2797" s="40">
        <v>3</v>
      </c>
      <c r="K2797" s="40">
        <v>8</v>
      </c>
      <c r="L2797" s="39">
        <v>44800</v>
      </c>
      <c r="M2797" s="40">
        <v>4</v>
      </c>
    </row>
    <row r="2798" spans="1:13">
      <c r="A2798" s="37" t="s">
        <v>2823</v>
      </c>
      <c r="B2798" s="36">
        <v>44801</v>
      </c>
      <c r="C2798" s="37" t="s">
        <v>32</v>
      </c>
      <c r="D2798" s="37" t="s">
        <v>24</v>
      </c>
      <c r="E2798" s="37" t="s">
        <v>18</v>
      </c>
      <c r="F2798" s="37" t="s">
        <v>18</v>
      </c>
      <c r="G2798" s="37" t="s">
        <v>26</v>
      </c>
      <c r="H2798" s="38">
        <v>116.50165752589</v>
      </c>
      <c r="I2798" s="37">
        <f>HOUR(DAta!$H2798)*60+MINUTE(DAta!$H2798)</f>
        <v>722</v>
      </c>
      <c r="J2798" s="37" t="s">
        <v>26</v>
      </c>
      <c r="K2798" s="37">
        <v>8</v>
      </c>
      <c r="L2798" s="36">
        <v>44801</v>
      </c>
      <c r="M2798" s="37">
        <v>4</v>
      </c>
    </row>
    <row r="2799" spans="1:13">
      <c r="A2799" s="40" t="s">
        <v>2824</v>
      </c>
      <c r="B2799" s="39">
        <v>44802</v>
      </c>
      <c r="C2799" s="40" t="s">
        <v>12</v>
      </c>
      <c r="D2799" s="40" t="s">
        <v>30</v>
      </c>
      <c r="E2799" s="40" t="s">
        <v>14</v>
      </c>
      <c r="F2799" s="40" t="s">
        <v>14</v>
      </c>
      <c r="G2799" s="40">
        <v>104</v>
      </c>
      <c r="H2799" s="41">
        <v>116.54332419255699</v>
      </c>
      <c r="I2799" s="37">
        <f>HOUR(DAta!$H2799)*60+MINUTE(DAta!$H2799)</f>
        <v>782</v>
      </c>
      <c r="J2799" s="40">
        <v>4</v>
      </c>
      <c r="K2799" s="40">
        <v>8</v>
      </c>
      <c r="L2799" s="39">
        <v>44802</v>
      </c>
      <c r="M2799" s="40">
        <v>4</v>
      </c>
    </row>
    <row r="2800" spans="1:13">
      <c r="A2800" s="37" t="s">
        <v>2825</v>
      </c>
      <c r="B2800" s="36">
        <v>44803</v>
      </c>
      <c r="C2800" s="37" t="s">
        <v>20</v>
      </c>
      <c r="D2800" s="37" t="s">
        <v>17</v>
      </c>
      <c r="E2800" s="37" t="s">
        <v>18</v>
      </c>
      <c r="F2800" s="37" t="s">
        <v>18</v>
      </c>
      <c r="G2800" s="37" t="s">
        <v>26</v>
      </c>
      <c r="H2800" s="38">
        <v>116.584990859223</v>
      </c>
      <c r="I2800" s="37">
        <f>HOUR(DAta!$H2800)*60+MINUTE(DAta!$H2800)</f>
        <v>842</v>
      </c>
      <c r="J2800" s="37" t="s">
        <v>26</v>
      </c>
      <c r="K2800" s="37">
        <v>8</v>
      </c>
      <c r="L2800" s="36">
        <v>44803</v>
      </c>
      <c r="M2800" s="37">
        <v>4</v>
      </c>
    </row>
    <row r="2801" spans="1:13">
      <c r="A2801" s="40" t="s">
        <v>2826</v>
      </c>
      <c r="B2801" s="39">
        <v>44804</v>
      </c>
      <c r="C2801" s="40" t="s">
        <v>16</v>
      </c>
      <c r="D2801" s="40" t="s">
        <v>17</v>
      </c>
      <c r="E2801" s="40" t="s">
        <v>14</v>
      </c>
      <c r="F2801" s="40" t="s">
        <v>14</v>
      </c>
      <c r="G2801" s="40">
        <v>102</v>
      </c>
      <c r="H2801" s="41">
        <v>116.62665752589</v>
      </c>
      <c r="I2801" s="37">
        <f>HOUR(DAta!$H2801)*60+MINUTE(DAta!$H2801)</f>
        <v>902</v>
      </c>
      <c r="J2801" s="40">
        <v>5</v>
      </c>
      <c r="K2801" s="40">
        <v>8</v>
      </c>
      <c r="L2801" s="39">
        <v>44804</v>
      </c>
      <c r="M2801" s="40">
        <v>4</v>
      </c>
    </row>
    <row r="2802" spans="1:13">
      <c r="A2802" s="37" t="s">
        <v>2827</v>
      </c>
      <c r="B2802" s="36">
        <v>44805</v>
      </c>
      <c r="C2802" s="37" t="s">
        <v>48</v>
      </c>
      <c r="D2802" s="37" t="s">
        <v>33</v>
      </c>
      <c r="E2802" s="37" t="s">
        <v>18</v>
      </c>
      <c r="F2802" s="37" t="s">
        <v>18</v>
      </c>
      <c r="G2802" s="37" t="s">
        <v>26</v>
      </c>
      <c r="H2802" s="38">
        <v>116.66832419255699</v>
      </c>
      <c r="I2802" s="37">
        <f>HOUR(DAta!$H2802)*60+MINUTE(DAta!$H2802)</f>
        <v>962</v>
      </c>
      <c r="J2802" s="37" t="s">
        <v>26</v>
      </c>
      <c r="K2802" s="37">
        <v>8</v>
      </c>
      <c r="L2802" s="36">
        <v>44805</v>
      </c>
      <c r="M2802" s="37">
        <v>4</v>
      </c>
    </row>
    <row r="2803" spans="1:13">
      <c r="A2803" s="40" t="s">
        <v>2828</v>
      </c>
      <c r="B2803" s="39">
        <v>44806</v>
      </c>
      <c r="C2803" s="40" t="s">
        <v>48</v>
      </c>
      <c r="D2803" s="40" t="s">
        <v>17</v>
      </c>
      <c r="E2803" s="40" t="s">
        <v>18</v>
      </c>
      <c r="F2803" s="40" t="s">
        <v>18</v>
      </c>
      <c r="G2803" s="40" t="s">
        <v>26</v>
      </c>
      <c r="H2803" s="41">
        <v>116.709990859223</v>
      </c>
      <c r="I2803" s="37">
        <f>HOUR(DAta!$H2803)*60+MINUTE(DAta!$H2803)</f>
        <v>1022</v>
      </c>
      <c r="J2803" s="40" t="s">
        <v>26</v>
      </c>
      <c r="K2803" s="40">
        <v>8</v>
      </c>
      <c r="L2803" s="39">
        <v>44806</v>
      </c>
      <c r="M2803" s="40">
        <v>4</v>
      </c>
    </row>
    <row r="2804" spans="1:13">
      <c r="A2804" s="37" t="s">
        <v>2829</v>
      </c>
      <c r="B2804" s="36">
        <v>44807</v>
      </c>
      <c r="C2804" s="37" t="s">
        <v>39</v>
      </c>
      <c r="D2804" s="37" t="s">
        <v>33</v>
      </c>
      <c r="E2804" s="37" t="s">
        <v>14</v>
      </c>
      <c r="F2804" s="37" t="s">
        <v>18</v>
      </c>
      <c r="G2804" s="37">
        <v>86</v>
      </c>
      <c r="H2804" s="38">
        <v>116.75165752589</v>
      </c>
      <c r="I2804" s="37">
        <f>HOUR(DAta!$H2804)*60+MINUTE(DAta!$H2804)</f>
        <v>1082</v>
      </c>
      <c r="J2804" s="37">
        <v>3</v>
      </c>
      <c r="K2804" s="37">
        <v>8</v>
      </c>
      <c r="L2804" s="36">
        <v>44807</v>
      </c>
      <c r="M2804" s="37">
        <v>4</v>
      </c>
    </row>
    <row r="2805" spans="1:13">
      <c r="A2805" s="40" t="s">
        <v>2830</v>
      </c>
      <c r="B2805" s="39">
        <v>44808</v>
      </c>
      <c r="C2805" s="40" t="s">
        <v>16</v>
      </c>
      <c r="D2805" s="40" t="s">
        <v>17</v>
      </c>
      <c r="E2805" s="40" t="s">
        <v>14</v>
      </c>
      <c r="F2805" s="40" t="s">
        <v>14</v>
      </c>
      <c r="G2805" s="40">
        <v>93</v>
      </c>
      <c r="H2805" s="41">
        <v>116.79332419255699</v>
      </c>
      <c r="I2805" s="37">
        <f>HOUR(DAta!$H2805)*60+MINUTE(DAta!$H2805)</f>
        <v>1142</v>
      </c>
      <c r="J2805" s="40">
        <v>2</v>
      </c>
      <c r="K2805" s="40">
        <v>8</v>
      </c>
      <c r="L2805" s="39">
        <v>44808</v>
      </c>
      <c r="M2805" s="40">
        <v>4</v>
      </c>
    </row>
    <row r="2806" spans="1:13">
      <c r="A2806" s="37" t="s">
        <v>2831</v>
      </c>
      <c r="B2806" s="36">
        <v>44809</v>
      </c>
      <c r="C2806" s="37" t="s">
        <v>20</v>
      </c>
      <c r="D2806" s="37" t="s">
        <v>30</v>
      </c>
      <c r="E2806" s="37" t="s">
        <v>18</v>
      </c>
      <c r="F2806" s="37" t="s">
        <v>18</v>
      </c>
      <c r="G2806" s="37" t="s">
        <v>26</v>
      </c>
      <c r="H2806" s="38">
        <v>116.834990859223</v>
      </c>
      <c r="I2806" s="37">
        <f>HOUR(DAta!$H2806)*60+MINUTE(DAta!$H2806)</f>
        <v>1202</v>
      </c>
      <c r="J2806" s="37" t="s">
        <v>26</v>
      </c>
      <c r="K2806" s="37">
        <v>8</v>
      </c>
      <c r="L2806" s="36">
        <v>44809</v>
      </c>
      <c r="M2806" s="37">
        <v>4</v>
      </c>
    </row>
    <row r="2807" spans="1:13">
      <c r="A2807" s="40" t="s">
        <v>2832</v>
      </c>
      <c r="B2807" s="39">
        <v>44810</v>
      </c>
      <c r="C2807" s="40" t="s">
        <v>32</v>
      </c>
      <c r="D2807" s="40" t="s">
        <v>33</v>
      </c>
      <c r="E2807" s="40" t="s">
        <v>18</v>
      </c>
      <c r="F2807" s="40" t="s">
        <v>18</v>
      </c>
      <c r="G2807" s="40" t="s">
        <v>26</v>
      </c>
      <c r="H2807" s="41">
        <v>116.87665752589</v>
      </c>
      <c r="I2807" s="37">
        <f>HOUR(DAta!$H2807)*60+MINUTE(DAta!$H2807)</f>
        <v>1262</v>
      </c>
      <c r="J2807" s="40" t="s">
        <v>26</v>
      </c>
      <c r="K2807" s="40">
        <v>8</v>
      </c>
      <c r="L2807" s="39">
        <v>44810</v>
      </c>
      <c r="M2807" s="40">
        <v>4</v>
      </c>
    </row>
    <row r="2808" spans="1:13">
      <c r="A2808" s="37" t="s">
        <v>2833</v>
      </c>
      <c r="B2808" s="36">
        <v>44811</v>
      </c>
      <c r="C2808" s="37" t="s">
        <v>48</v>
      </c>
      <c r="D2808" s="37" t="s">
        <v>17</v>
      </c>
      <c r="E2808" s="37" t="s">
        <v>14</v>
      </c>
      <c r="F2808" s="37" t="s">
        <v>14</v>
      </c>
      <c r="G2808" s="37">
        <v>39</v>
      </c>
      <c r="H2808" s="38">
        <v>116.91832419255699</v>
      </c>
      <c r="I2808" s="37">
        <f>HOUR(DAta!$H2808)*60+MINUTE(DAta!$H2808)</f>
        <v>1322</v>
      </c>
      <c r="J2808" s="37">
        <v>2</v>
      </c>
      <c r="K2808" s="37">
        <v>8</v>
      </c>
      <c r="L2808" s="36">
        <v>44811</v>
      </c>
      <c r="M2808" s="37">
        <v>4</v>
      </c>
    </row>
    <row r="2809" spans="1:13">
      <c r="A2809" s="40" t="s">
        <v>2834</v>
      </c>
      <c r="B2809" s="39">
        <v>44812</v>
      </c>
      <c r="C2809" s="40" t="s">
        <v>20</v>
      </c>
      <c r="D2809" s="40" t="s">
        <v>30</v>
      </c>
      <c r="E2809" s="40" t="s">
        <v>14</v>
      </c>
      <c r="F2809" s="40" t="s">
        <v>14</v>
      </c>
      <c r="G2809" s="40">
        <v>119</v>
      </c>
      <c r="H2809" s="41">
        <v>116.959990859223</v>
      </c>
      <c r="I2809" s="37">
        <f>HOUR(DAta!$H2809)*60+MINUTE(DAta!$H2809)</f>
        <v>1382</v>
      </c>
      <c r="J2809" s="40">
        <v>4</v>
      </c>
      <c r="K2809" s="40">
        <v>8</v>
      </c>
      <c r="L2809" s="39">
        <v>44812</v>
      </c>
      <c r="M2809" s="40">
        <v>4</v>
      </c>
    </row>
    <row r="2810" spans="1:13">
      <c r="A2810" s="37" t="s">
        <v>2835</v>
      </c>
      <c r="B2810" s="36">
        <v>44813</v>
      </c>
      <c r="C2810" s="37" t="s">
        <v>39</v>
      </c>
      <c r="D2810" s="37" t="s">
        <v>13</v>
      </c>
      <c r="E2810" s="37" t="s">
        <v>18</v>
      </c>
      <c r="F2810" s="37" t="s">
        <v>18</v>
      </c>
      <c r="G2810" s="37" t="s">
        <v>26</v>
      </c>
      <c r="H2810" s="38">
        <v>117.00165752589</v>
      </c>
      <c r="I2810" s="37">
        <f>HOUR(DAta!$H2810)*60+MINUTE(DAta!$H2810)</f>
        <v>2</v>
      </c>
      <c r="J2810" s="37" t="s">
        <v>26</v>
      </c>
      <c r="K2810" s="37">
        <v>8</v>
      </c>
      <c r="L2810" s="36">
        <v>44813</v>
      </c>
      <c r="M2810" s="37">
        <v>4</v>
      </c>
    </row>
    <row r="2811" spans="1:13">
      <c r="A2811" s="40" t="s">
        <v>2836</v>
      </c>
      <c r="B2811" s="39">
        <v>44814</v>
      </c>
      <c r="C2811" s="40" t="s">
        <v>20</v>
      </c>
      <c r="D2811" s="40" t="s">
        <v>17</v>
      </c>
      <c r="E2811" s="40" t="s">
        <v>14</v>
      </c>
      <c r="F2811" s="40" t="s">
        <v>14</v>
      </c>
      <c r="G2811" s="40">
        <v>71</v>
      </c>
      <c r="H2811" s="41">
        <v>117.04332419255699</v>
      </c>
      <c r="I2811" s="37">
        <f>HOUR(DAta!$H2811)*60+MINUTE(DAta!$H2811)</f>
        <v>62</v>
      </c>
      <c r="J2811" s="40">
        <v>3</v>
      </c>
      <c r="K2811" s="40">
        <v>8</v>
      </c>
      <c r="L2811" s="39">
        <v>44814</v>
      </c>
      <c r="M2811" s="40">
        <v>4</v>
      </c>
    </row>
    <row r="2812" spans="1:13">
      <c r="A2812" s="37" t="s">
        <v>2837</v>
      </c>
      <c r="B2812" s="36">
        <v>44815</v>
      </c>
      <c r="C2812" s="37" t="s">
        <v>35</v>
      </c>
      <c r="D2812" s="37" t="s">
        <v>33</v>
      </c>
      <c r="E2812" s="37" t="s">
        <v>14</v>
      </c>
      <c r="F2812" s="37" t="s">
        <v>14</v>
      </c>
      <c r="G2812" s="37">
        <v>111</v>
      </c>
      <c r="H2812" s="38">
        <v>117.084990859223</v>
      </c>
      <c r="I2812" s="37">
        <f>HOUR(DAta!$H2812)*60+MINUTE(DAta!$H2812)</f>
        <v>122</v>
      </c>
      <c r="J2812" s="37">
        <v>1</v>
      </c>
      <c r="K2812" s="37">
        <v>8</v>
      </c>
      <c r="L2812" s="36">
        <v>44815</v>
      </c>
      <c r="M2812" s="37">
        <v>4</v>
      </c>
    </row>
    <row r="2813" spans="1:13">
      <c r="A2813" s="40" t="s">
        <v>2838</v>
      </c>
      <c r="B2813" s="39">
        <v>44816</v>
      </c>
      <c r="C2813" s="40" t="s">
        <v>39</v>
      </c>
      <c r="D2813" s="40" t="s">
        <v>33</v>
      </c>
      <c r="E2813" s="40" t="s">
        <v>14</v>
      </c>
      <c r="F2813" s="40" t="s">
        <v>18</v>
      </c>
      <c r="G2813" s="40">
        <v>120</v>
      </c>
      <c r="H2813" s="41">
        <v>117.12665752589</v>
      </c>
      <c r="I2813" s="37">
        <f>HOUR(DAta!$H2813)*60+MINUTE(DAta!$H2813)</f>
        <v>182</v>
      </c>
      <c r="J2813" s="40">
        <v>1</v>
      </c>
      <c r="K2813" s="40">
        <v>8</v>
      </c>
      <c r="L2813" s="39">
        <v>44816</v>
      </c>
      <c r="M2813" s="40">
        <v>4</v>
      </c>
    </row>
    <row r="2814" spans="1:13">
      <c r="A2814" s="37" t="s">
        <v>2839</v>
      </c>
      <c r="B2814" s="36">
        <v>44817</v>
      </c>
      <c r="C2814" s="37" t="s">
        <v>35</v>
      </c>
      <c r="D2814" s="37" t="s">
        <v>17</v>
      </c>
      <c r="E2814" s="37" t="s">
        <v>18</v>
      </c>
      <c r="F2814" s="37" t="s">
        <v>18</v>
      </c>
      <c r="G2814" s="37" t="s">
        <v>26</v>
      </c>
      <c r="H2814" s="38">
        <v>117.16832419255699</v>
      </c>
      <c r="I2814" s="37">
        <f>HOUR(DAta!$H2814)*60+MINUTE(DAta!$H2814)</f>
        <v>242</v>
      </c>
      <c r="J2814" s="37" t="s">
        <v>26</v>
      </c>
      <c r="K2814" s="37">
        <v>8</v>
      </c>
      <c r="L2814" s="36">
        <v>44817</v>
      </c>
      <c r="M2814" s="37">
        <v>4</v>
      </c>
    </row>
    <row r="2815" spans="1:13">
      <c r="A2815" s="40" t="s">
        <v>2840</v>
      </c>
      <c r="B2815" s="39">
        <v>44818</v>
      </c>
      <c r="C2815" s="40" t="s">
        <v>12</v>
      </c>
      <c r="D2815" s="40" t="s">
        <v>30</v>
      </c>
      <c r="E2815" s="40" t="s">
        <v>14</v>
      </c>
      <c r="F2815" s="40" t="s">
        <v>14</v>
      </c>
      <c r="G2815" s="40">
        <v>81</v>
      </c>
      <c r="H2815" s="41">
        <v>117.209990859223</v>
      </c>
      <c r="I2815" s="37">
        <f>HOUR(DAta!$H2815)*60+MINUTE(DAta!$H2815)</f>
        <v>302</v>
      </c>
      <c r="J2815" s="40">
        <v>5</v>
      </c>
      <c r="K2815" s="40">
        <v>8</v>
      </c>
      <c r="L2815" s="39">
        <v>44818</v>
      </c>
      <c r="M2815" s="40">
        <v>4</v>
      </c>
    </row>
    <row r="2816" spans="1:13">
      <c r="A2816" s="37" t="s">
        <v>2841</v>
      </c>
      <c r="B2816" s="36">
        <v>44819</v>
      </c>
      <c r="C2816" s="37" t="s">
        <v>32</v>
      </c>
      <c r="D2816" s="37" t="s">
        <v>24</v>
      </c>
      <c r="E2816" s="37" t="s">
        <v>18</v>
      </c>
      <c r="F2816" s="37" t="s">
        <v>18</v>
      </c>
      <c r="G2816" s="37" t="s">
        <v>26</v>
      </c>
      <c r="H2816" s="38">
        <v>117.25165752589</v>
      </c>
      <c r="I2816" s="37">
        <f>HOUR(DAta!$H2816)*60+MINUTE(DAta!$H2816)</f>
        <v>362</v>
      </c>
      <c r="J2816" s="37" t="s">
        <v>26</v>
      </c>
      <c r="K2816" s="37">
        <v>8</v>
      </c>
      <c r="L2816" s="36">
        <v>44819</v>
      </c>
      <c r="M2816" s="37">
        <v>4</v>
      </c>
    </row>
    <row r="2817" spans="1:13">
      <c r="A2817" s="40" t="s">
        <v>2842</v>
      </c>
      <c r="B2817" s="39">
        <v>44820</v>
      </c>
      <c r="C2817" s="40" t="s">
        <v>39</v>
      </c>
      <c r="D2817" s="40" t="s">
        <v>33</v>
      </c>
      <c r="E2817" s="40" t="s">
        <v>14</v>
      </c>
      <c r="F2817" s="40" t="s">
        <v>14</v>
      </c>
      <c r="G2817" s="40">
        <v>40</v>
      </c>
      <c r="H2817" s="41">
        <v>117.29332419255699</v>
      </c>
      <c r="I2817" s="37">
        <f>HOUR(DAta!$H2817)*60+MINUTE(DAta!$H2817)</f>
        <v>422</v>
      </c>
      <c r="J2817" s="40">
        <v>1</v>
      </c>
      <c r="K2817" s="40">
        <v>8</v>
      </c>
      <c r="L2817" s="39">
        <v>44820</v>
      </c>
      <c r="M2817" s="40">
        <v>4</v>
      </c>
    </row>
    <row r="2818" spans="1:13">
      <c r="A2818" s="37" t="s">
        <v>2843</v>
      </c>
      <c r="B2818" s="36">
        <v>44821</v>
      </c>
      <c r="C2818" s="37" t="s">
        <v>48</v>
      </c>
      <c r="D2818" s="37" t="s">
        <v>30</v>
      </c>
      <c r="E2818" s="37" t="s">
        <v>14</v>
      </c>
      <c r="F2818" s="37" t="s">
        <v>14</v>
      </c>
      <c r="G2818" s="37">
        <v>114</v>
      </c>
      <c r="H2818" s="38">
        <v>117.334990859223</v>
      </c>
      <c r="I2818" s="37">
        <f>HOUR(DAta!$H2818)*60+MINUTE(DAta!$H2818)</f>
        <v>482</v>
      </c>
      <c r="J2818" s="37">
        <v>5</v>
      </c>
      <c r="K2818" s="37">
        <v>8</v>
      </c>
      <c r="L2818" s="36">
        <v>44821</v>
      </c>
      <c r="M2818" s="37">
        <v>4</v>
      </c>
    </row>
    <row r="2819" spans="1:13">
      <c r="A2819" s="40" t="s">
        <v>2844</v>
      </c>
      <c r="B2819" s="39">
        <v>44822</v>
      </c>
      <c r="C2819" s="40" t="s">
        <v>32</v>
      </c>
      <c r="D2819" s="40" t="s">
        <v>13</v>
      </c>
      <c r="E2819" s="40" t="s">
        <v>18</v>
      </c>
      <c r="F2819" s="40" t="s">
        <v>18</v>
      </c>
      <c r="G2819" s="40" t="s">
        <v>26</v>
      </c>
      <c r="H2819" s="41">
        <v>117.37665752589</v>
      </c>
      <c r="I2819" s="37">
        <f>HOUR(DAta!$H2819)*60+MINUTE(DAta!$H2819)</f>
        <v>542</v>
      </c>
      <c r="J2819" s="40" t="s">
        <v>26</v>
      </c>
      <c r="K2819" s="40">
        <v>8</v>
      </c>
      <c r="L2819" s="39">
        <v>44822</v>
      </c>
      <c r="M2819" s="40">
        <v>4</v>
      </c>
    </row>
    <row r="2820" spans="1:13">
      <c r="A2820" s="37" t="s">
        <v>2845</v>
      </c>
      <c r="B2820" s="36">
        <v>44823</v>
      </c>
      <c r="C2820" s="37" t="s">
        <v>32</v>
      </c>
      <c r="D2820" s="37" t="s">
        <v>24</v>
      </c>
      <c r="E2820" s="37" t="s">
        <v>18</v>
      </c>
      <c r="F2820" s="37" t="s">
        <v>18</v>
      </c>
      <c r="G2820" s="37" t="s">
        <v>26</v>
      </c>
      <c r="H2820" s="38">
        <v>117.41832419255699</v>
      </c>
      <c r="I2820" s="37">
        <f>HOUR(DAta!$H2820)*60+MINUTE(DAta!$H2820)</f>
        <v>602</v>
      </c>
      <c r="J2820" s="37" t="s">
        <v>26</v>
      </c>
      <c r="K2820" s="37">
        <v>8</v>
      </c>
      <c r="L2820" s="36">
        <v>44823</v>
      </c>
      <c r="M2820" s="37">
        <v>4</v>
      </c>
    </row>
    <row r="2821" spans="1:13">
      <c r="A2821" s="40" t="s">
        <v>2846</v>
      </c>
      <c r="B2821" s="39">
        <v>44824</v>
      </c>
      <c r="C2821" s="40" t="s">
        <v>32</v>
      </c>
      <c r="D2821" s="40" t="s">
        <v>13</v>
      </c>
      <c r="E2821" s="40" t="s">
        <v>14</v>
      </c>
      <c r="F2821" s="40" t="s">
        <v>14</v>
      </c>
      <c r="G2821" s="40">
        <v>29</v>
      </c>
      <c r="H2821" s="41">
        <v>117.459990859223</v>
      </c>
      <c r="I2821" s="37">
        <f>HOUR(DAta!$H2821)*60+MINUTE(DAta!$H2821)</f>
        <v>662</v>
      </c>
      <c r="J2821" s="40">
        <v>4</v>
      </c>
      <c r="K2821" s="40">
        <v>8</v>
      </c>
      <c r="L2821" s="39">
        <v>44824</v>
      </c>
      <c r="M2821" s="40">
        <v>4</v>
      </c>
    </row>
    <row r="2822" spans="1:13">
      <c r="A2822" s="37" t="s">
        <v>2847</v>
      </c>
      <c r="B2822" s="36">
        <v>44825</v>
      </c>
      <c r="C2822" s="37" t="s">
        <v>32</v>
      </c>
      <c r="D2822" s="37" t="s">
        <v>17</v>
      </c>
      <c r="E2822" s="37" t="s">
        <v>14</v>
      </c>
      <c r="F2822" s="37" t="s">
        <v>14</v>
      </c>
      <c r="G2822" s="37">
        <v>56</v>
      </c>
      <c r="H2822" s="38">
        <v>117.50165752589</v>
      </c>
      <c r="I2822" s="37">
        <f>HOUR(DAta!$H2822)*60+MINUTE(DAta!$H2822)</f>
        <v>722</v>
      </c>
      <c r="J2822" s="37">
        <v>3</v>
      </c>
      <c r="K2822" s="37">
        <v>8</v>
      </c>
      <c r="L2822" s="36">
        <v>44825</v>
      </c>
      <c r="M2822" s="37">
        <v>4</v>
      </c>
    </row>
    <row r="2823" spans="1:13">
      <c r="A2823" s="40" t="s">
        <v>2848</v>
      </c>
      <c r="B2823" s="39">
        <v>44826</v>
      </c>
      <c r="C2823" s="40" t="s">
        <v>12</v>
      </c>
      <c r="D2823" s="40" t="s">
        <v>17</v>
      </c>
      <c r="E2823" s="40" t="s">
        <v>14</v>
      </c>
      <c r="F2823" s="40" t="s">
        <v>18</v>
      </c>
      <c r="G2823" s="40">
        <v>58</v>
      </c>
      <c r="H2823" s="41">
        <v>117.54332419255699</v>
      </c>
      <c r="I2823" s="37">
        <f>HOUR(DAta!$H2823)*60+MINUTE(DAta!$H2823)</f>
        <v>782</v>
      </c>
      <c r="J2823" s="40">
        <v>4</v>
      </c>
      <c r="K2823" s="40">
        <v>8</v>
      </c>
      <c r="L2823" s="39">
        <v>44826</v>
      </c>
      <c r="M2823" s="40">
        <v>4</v>
      </c>
    </row>
    <row r="2824" spans="1:13">
      <c r="A2824" s="37" t="s">
        <v>2849</v>
      </c>
      <c r="B2824" s="36">
        <v>44827</v>
      </c>
      <c r="C2824" s="37" t="s">
        <v>39</v>
      </c>
      <c r="D2824" s="37" t="s">
        <v>17</v>
      </c>
      <c r="E2824" s="37" t="s">
        <v>14</v>
      </c>
      <c r="F2824" s="37" t="s">
        <v>14</v>
      </c>
      <c r="G2824" s="37">
        <v>68</v>
      </c>
      <c r="H2824" s="38">
        <v>117.584990859223</v>
      </c>
      <c r="I2824" s="37">
        <f>HOUR(DAta!$H2824)*60+MINUTE(DAta!$H2824)</f>
        <v>842</v>
      </c>
      <c r="J2824" s="37">
        <v>5</v>
      </c>
      <c r="K2824" s="37">
        <v>8</v>
      </c>
      <c r="L2824" s="36">
        <v>44827</v>
      </c>
      <c r="M2824" s="37">
        <v>4</v>
      </c>
    </row>
    <row r="2825" spans="1:13">
      <c r="A2825" s="40" t="s">
        <v>2850</v>
      </c>
      <c r="B2825" s="39">
        <v>44828</v>
      </c>
      <c r="C2825" s="40" t="s">
        <v>32</v>
      </c>
      <c r="D2825" s="40" t="s">
        <v>30</v>
      </c>
      <c r="E2825" s="40" t="s">
        <v>14</v>
      </c>
      <c r="F2825" s="40" t="s">
        <v>18</v>
      </c>
      <c r="G2825" s="40">
        <v>114</v>
      </c>
      <c r="H2825" s="41">
        <v>117.62665752589</v>
      </c>
      <c r="I2825" s="37">
        <f>HOUR(DAta!$H2825)*60+MINUTE(DAta!$H2825)</f>
        <v>902</v>
      </c>
      <c r="J2825" s="40">
        <v>3</v>
      </c>
      <c r="K2825" s="40">
        <v>8</v>
      </c>
      <c r="L2825" s="39">
        <v>44828</v>
      </c>
      <c r="M2825" s="40">
        <v>4</v>
      </c>
    </row>
    <row r="2826" spans="1:13">
      <c r="A2826" s="37" t="s">
        <v>2851</v>
      </c>
      <c r="B2826" s="36">
        <v>44829</v>
      </c>
      <c r="C2826" s="37" t="s">
        <v>22</v>
      </c>
      <c r="D2826" s="37" t="s">
        <v>17</v>
      </c>
      <c r="E2826" s="37" t="s">
        <v>14</v>
      </c>
      <c r="F2826" s="37" t="s">
        <v>14</v>
      </c>
      <c r="G2826" s="37">
        <v>11</v>
      </c>
      <c r="H2826" s="38">
        <v>117.66832419255699</v>
      </c>
      <c r="I2826" s="37">
        <f>HOUR(DAta!$H2826)*60+MINUTE(DAta!$H2826)</f>
        <v>962</v>
      </c>
      <c r="J2826" s="37">
        <v>3</v>
      </c>
      <c r="K2826" s="37">
        <v>8</v>
      </c>
      <c r="L2826" s="36">
        <v>44829</v>
      </c>
      <c r="M2826" s="37">
        <v>4</v>
      </c>
    </row>
    <row r="2827" spans="1:13">
      <c r="A2827" s="40" t="s">
        <v>2852</v>
      </c>
      <c r="B2827" s="39">
        <v>44830</v>
      </c>
      <c r="C2827" s="40" t="s">
        <v>16</v>
      </c>
      <c r="D2827" s="40" t="s">
        <v>33</v>
      </c>
      <c r="E2827" s="40" t="s">
        <v>14</v>
      </c>
      <c r="F2827" s="40" t="s">
        <v>14</v>
      </c>
      <c r="G2827" s="40">
        <v>46</v>
      </c>
      <c r="H2827" s="41">
        <v>117.709990859223</v>
      </c>
      <c r="I2827" s="37">
        <f>HOUR(DAta!$H2827)*60+MINUTE(DAta!$H2827)</f>
        <v>1022</v>
      </c>
      <c r="J2827" s="40">
        <v>3</v>
      </c>
      <c r="K2827" s="40">
        <v>8</v>
      </c>
      <c r="L2827" s="39">
        <v>44830</v>
      </c>
      <c r="M2827" s="40">
        <v>4</v>
      </c>
    </row>
    <row r="2828" spans="1:13">
      <c r="A2828" s="37" t="s">
        <v>2853</v>
      </c>
      <c r="B2828" s="36">
        <v>44831</v>
      </c>
      <c r="C2828" s="37" t="s">
        <v>32</v>
      </c>
      <c r="D2828" s="37" t="s">
        <v>30</v>
      </c>
      <c r="E2828" s="37" t="s">
        <v>14</v>
      </c>
      <c r="F2828" s="37" t="s">
        <v>14</v>
      </c>
      <c r="G2828" s="37">
        <v>78</v>
      </c>
      <c r="H2828" s="38">
        <v>117.75165752589</v>
      </c>
      <c r="I2828" s="37">
        <f>HOUR(DAta!$H2828)*60+MINUTE(DAta!$H2828)</f>
        <v>1082</v>
      </c>
      <c r="J2828" s="37">
        <v>4</v>
      </c>
      <c r="K2828" s="37">
        <v>8</v>
      </c>
      <c r="L2828" s="36">
        <v>44831</v>
      </c>
      <c r="M2828" s="37">
        <v>5</v>
      </c>
    </row>
    <row r="2829" spans="1:13">
      <c r="A2829" s="40" t="s">
        <v>2854</v>
      </c>
      <c r="B2829" s="39">
        <v>44832</v>
      </c>
      <c r="C2829" s="40" t="s">
        <v>35</v>
      </c>
      <c r="D2829" s="40" t="s">
        <v>24</v>
      </c>
      <c r="E2829" s="40" t="s">
        <v>18</v>
      </c>
      <c r="F2829" s="40" t="s">
        <v>18</v>
      </c>
      <c r="G2829" s="40" t="s">
        <v>26</v>
      </c>
      <c r="H2829" s="41">
        <v>117.79332419255699</v>
      </c>
      <c r="I2829" s="37">
        <f>HOUR(DAta!$H2829)*60+MINUTE(DAta!$H2829)</f>
        <v>1142</v>
      </c>
      <c r="J2829" s="40" t="s">
        <v>26</v>
      </c>
      <c r="K2829" s="40">
        <v>8</v>
      </c>
      <c r="L2829" s="39">
        <v>44832</v>
      </c>
      <c r="M2829" s="40">
        <v>5</v>
      </c>
    </row>
    <row r="2830" spans="1:13">
      <c r="A2830" s="37" t="s">
        <v>2855</v>
      </c>
      <c r="B2830" s="36">
        <v>44833</v>
      </c>
      <c r="C2830" s="37" t="s">
        <v>35</v>
      </c>
      <c r="D2830" s="37" t="s">
        <v>30</v>
      </c>
      <c r="E2830" s="37" t="s">
        <v>14</v>
      </c>
      <c r="F2830" s="37" t="s">
        <v>14</v>
      </c>
      <c r="G2830" s="37">
        <v>53</v>
      </c>
      <c r="H2830" s="38">
        <v>117.834990859223</v>
      </c>
      <c r="I2830" s="37">
        <f>HOUR(DAta!$H2830)*60+MINUTE(DAta!$H2830)</f>
        <v>1202</v>
      </c>
      <c r="J2830" s="37">
        <v>3</v>
      </c>
      <c r="K2830" s="37">
        <v>8</v>
      </c>
      <c r="L2830" s="36">
        <v>44833</v>
      </c>
      <c r="M2830" s="37">
        <v>5</v>
      </c>
    </row>
    <row r="2831" spans="1:13">
      <c r="A2831" s="40" t="s">
        <v>2856</v>
      </c>
      <c r="B2831" s="39">
        <v>44834</v>
      </c>
      <c r="C2831" s="40" t="s">
        <v>32</v>
      </c>
      <c r="D2831" s="40" t="s">
        <v>24</v>
      </c>
      <c r="E2831" s="40" t="s">
        <v>14</v>
      </c>
      <c r="F2831" s="40" t="s">
        <v>14</v>
      </c>
      <c r="G2831" s="40">
        <v>37</v>
      </c>
      <c r="H2831" s="41">
        <v>117.87665752589</v>
      </c>
      <c r="I2831" s="37">
        <f>HOUR(DAta!$H2831)*60+MINUTE(DAta!$H2831)</f>
        <v>1262</v>
      </c>
      <c r="J2831" s="40">
        <v>1</v>
      </c>
      <c r="K2831" s="40">
        <v>8</v>
      </c>
      <c r="L2831" s="39">
        <v>44834</v>
      </c>
      <c r="M2831" s="40">
        <v>5</v>
      </c>
    </row>
    <row r="2832" spans="1:13">
      <c r="A2832" s="37" t="s">
        <v>2857</v>
      </c>
      <c r="B2832" s="36">
        <v>44835</v>
      </c>
      <c r="C2832" s="37" t="s">
        <v>12</v>
      </c>
      <c r="D2832" s="37" t="s">
        <v>33</v>
      </c>
      <c r="E2832" s="37" t="s">
        <v>14</v>
      </c>
      <c r="F2832" s="37" t="s">
        <v>14</v>
      </c>
      <c r="G2832" s="37">
        <v>111</v>
      </c>
      <c r="H2832" s="38">
        <v>117.91832419255699</v>
      </c>
      <c r="I2832" s="37">
        <f>HOUR(DAta!$H2832)*60+MINUTE(DAta!$H2832)</f>
        <v>1322</v>
      </c>
      <c r="J2832" s="37">
        <v>4</v>
      </c>
      <c r="K2832" s="37">
        <v>8</v>
      </c>
      <c r="L2832" s="36">
        <v>44835</v>
      </c>
      <c r="M2832" s="37">
        <v>5</v>
      </c>
    </row>
    <row r="2833" spans="1:13">
      <c r="A2833" s="40" t="s">
        <v>2858</v>
      </c>
      <c r="B2833" s="39">
        <v>44836</v>
      </c>
      <c r="C2833" s="40" t="s">
        <v>48</v>
      </c>
      <c r="D2833" s="40" t="s">
        <v>13</v>
      </c>
      <c r="E2833" s="40" t="s">
        <v>14</v>
      </c>
      <c r="F2833" s="40" t="s">
        <v>18</v>
      </c>
      <c r="G2833" s="40">
        <v>14</v>
      </c>
      <c r="H2833" s="41">
        <v>117.959990859223</v>
      </c>
      <c r="I2833" s="37">
        <f>HOUR(DAta!$H2833)*60+MINUTE(DAta!$H2833)</f>
        <v>1382</v>
      </c>
      <c r="J2833" s="40">
        <v>5</v>
      </c>
      <c r="K2833" s="40">
        <v>8</v>
      </c>
      <c r="L2833" s="39">
        <v>44836</v>
      </c>
      <c r="M2833" s="40">
        <v>5</v>
      </c>
    </row>
    <row r="2834" spans="1:13">
      <c r="A2834" s="37" t="s">
        <v>2859</v>
      </c>
      <c r="B2834" s="36">
        <v>44837</v>
      </c>
      <c r="C2834" s="37" t="s">
        <v>12</v>
      </c>
      <c r="D2834" s="37" t="s">
        <v>33</v>
      </c>
      <c r="E2834" s="37" t="s">
        <v>14</v>
      </c>
      <c r="F2834" s="37" t="s">
        <v>14</v>
      </c>
      <c r="G2834" s="37">
        <v>82</v>
      </c>
      <c r="H2834" s="38">
        <v>118.00165752589</v>
      </c>
      <c r="I2834" s="37">
        <f>HOUR(DAta!$H2834)*60+MINUTE(DAta!$H2834)</f>
        <v>2</v>
      </c>
      <c r="J2834" s="37">
        <v>3</v>
      </c>
      <c r="K2834" s="37">
        <v>8</v>
      </c>
      <c r="L2834" s="36">
        <v>44837</v>
      </c>
      <c r="M2834" s="37">
        <v>5</v>
      </c>
    </row>
    <row r="2835" spans="1:13">
      <c r="A2835" s="40" t="s">
        <v>2860</v>
      </c>
      <c r="B2835" s="39">
        <v>44838</v>
      </c>
      <c r="C2835" s="40" t="s">
        <v>20</v>
      </c>
      <c r="D2835" s="40" t="s">
        <v>13</v>
      </c>
      <c r="E2835" s="40" t="s">
        <v>18</v>
      </c>
      <c r="F2835" s="40" t="s">
        <v>18</v>
      </c>
      <c r="G2835" s="40" t="s">
        <v>26</v>
      </c>
      <c r="H2835" s="41">
        <v>118.04332419255699</v>
      </c>
      <c r="I2835" s="37">
        <f>HOUR(DAta!$H2835)*60+MINUTE(DAta!$H2835)</f>
        <v>62</v>
      </c>
      <c r="J2835" s="40" t="s">
        <v>26</v>
      </c>
      <c r="K2835" s="40">
        <v>8</v>
      </c>
      <c r="L2835" s="39">
        <v>44838</v>
      </c>
      <c r="M2835" s="40">
        <v>5</v>
      </c>
    </row>
    <row r="2836" spans="1:13">
      <c r="A2836" s="37" t="s">
        <v>2861</v>
      </c>
      <c r="B2836" s="36">
        <v>44839</v>
      </c>
      <c r="C2836" s="37" t="s">
        <v>48</v>
      </c>
      <c r="D2836" s="37" t="s">
        <v>24</v>
      </c>
      <c r="E2836" s="37" t="s">
        <v>18</v>
      </c>
      <c r="F2836" s="37" t="s">
        <v>18</v>
      </c>
      <c r="G2836" s="37" t="s">
        <v>26</v>
      </c>
      <c r="H2836" s="38">
        <v>118.084990859223</v>
      </c>
      <c r="I2836" s="37">
        <f>HOUR(DAta!$H2836)*60+MINUTE(DAta!$H2836)</f>
        <v>122</v>
      </c>
      <c r="J2836" s="37" t="s">
        <v>26</v>
      </c>
      <c r="K2836" s="37">
        <v>8</v>
      </c>
      <c r="L2836" s="36">
        <v>44839</v>
      </c>
      <c r="M2836" s="37">
        <v>5</v>
      </c>
    </row>
    <row r="2837" spans="1:13">
      <c r="A2837" s="40" t="s">
        <v>2862</v>
      </c>
      <c r="B2837" s="39">
        <v>44840</v>
      </c>
      <c r="C2837" s="40" t="s">
        <v>32</v>
      </c>
      <c r="D2837" s="40" t="s">
        <v>30</v>
      </c>
      <c r="E2837" s="40" t="s">
        <v>18</v>
      </c>
      <c r="F2837" s="40" t="s">
        <v>18</v>
      </c>
      <c r="G2837" s="40" t="s">
        <v>26</v>
      </c>
      <c r="H2837" s="41">
        <v>118.12665752589</v>
      </c>
      <c r="I2837" s="37">
        <f>HOUR(DAta!$H2837)*60+MINUTE(DAta!$H2837)</f>
        <v>182</v>
      </c>
      <c r="J2837" s="40" t="s">
        <v>26</v>
      </c>
      <c r="K2837" s="40">
        <v>8</v>
      </c>
      <c r="L2837" s="39">
        <v>44840</v>
      </c>
      <c r="M2837" s="40">
        <v>5</v>
      </c>
    </row>
    <row r="2838" spans="1:13">
      <c r="A2838" s="37" t="s">
        <v>2863</v>
      </c>
      <c r="B2838" s="36">
        <v>44841</v>
      </c>
      <c r="C2838" s="37" t="s">
        <v>20</v>
      </c>
      <c r="D2838" s="37" t="s">
        <v>13</v>
      </c>
      <c r="E2838" s="37" t="s">
        <v>14</v>
      </c>
      <c r="F2838" s="37" t="s">
        <v>14</v>
      </c>
      <c r="G2838" s="37">
        <v>69</v>
      </c>
      <c r="H2838" s="38">
        <v>118.16832419255699</v>
      </c>
      <c r="I2838" s="37">
        <f>HOUR(DAta!$H2838)*60+MINUTE(DAta!$H2838)</f>
        <v>242</v>
      </c>
      <c r="J2838" s="37">
        <v>3</v>
      </c>
      <c r="K2838" s="37">
        <v>8</v>
      </c>
      <c r="L2838" s="36">
        <v>44841</v>
      </c>
      <c r="M2838" s="37">
        <v>5</v>
      </c>
    </row>
    <row r="2839" spans="1:13">
      <c r="A2839" s="40" t="s">
        <v>2864</v>
      </c>
      <c r="B2839" s="39">
        <v>44842</v>
      </c>
      <c r="C2839" s="40" t="s">
        <v>12</v>
      </c>
      <c r="D2839" s="40" t="s">
        <v>33</v>
      </c>
      <c r="E2839" s="40" t="s">
        <v>14</v>
      </c>
      <c r="F2839" s="40" t="s">
        <v>14</v>
      </c>
      <c r="G2839" s="40">
        <v>21</v>
      </c>
      <c r="H2839" s="41">
        <v>118.209990859223</v>
      </c>
      <c r="I2839" s="37">
        <f>HOUR(DAta!$H2839)*60+MINUTE(DAta!$H2839)</f>
        <v>302</v>
      </c>
      <c r="J2839" s="40">
        <v>3</v>
      </c>
      <c r="K2839" s="40">
        <v>8</v>
      </c>
      <c r="L2839" s="39">
        <v>44842</v>
      </c>
      <c r="M2839" s="40">
        <v>5</v>
      </c>
    </row>
    <row r="2840" spans="1:13">
      <c r="A2840" s="37" t="s">
        <v>2865</v>
      </c>
      <c r="B2840" s="36">
        <v>44843</v>
      </c>
      <c r="C2840" s="37" t="s">
        <v>16</v>
      </c>
      <c r="D2840" s="37" t="s">
        <v>24</v>
      </c>
      <c r="E2840" s="37" t="s">
        <v>14</v>
      </c>
      <c r="F2840" s="37" t="s">
        <v>14</v>
      </c>
      <c r="G2840" s="37">
        <v>113</v>
      </c>
      <c r="H2840" s="38">
        <v>118.25165752589</v>
      </c>
      <c r="I2840" s="37">
        <f>HOUR(DAta!$H2840)*60+MINUTE(DAta!$H2840)</f>
        <v>362</v>
      </c>
      <c r="J2840" s="37">
        <v>2</v>
      </c>
      <c r="K2840" s="37">
        <v>8</v>
      </c>
      <c r="L2840" s="36">
        <v>44843</v>
      </c>
      <c r="M2840" s="37">
        <v>5</v>
      </c>
    </row>
    <row r="2841" spans="1:13">
      <c r="A2841" s="40" t="s">
        <v>2866</v>
      </c>
      <c r="B2841" s="39">
        <v>44844</v>
      </c>
      <c r="C2841" s="40" t="s">
        <v>39</v>
      </c>
      <c r="D2841" s="40" t="s">
        <v>33</v>
      </c>
      <c r="E2841" s="40" t="s">
        <v>14</v>
      </c>
      <c r="F2841" s="40" t="s">
        <v>14</v>
      </c>
      <c r="G2841" s="40">
        <v>34</v>
      </c>
      <c r="H2841" s="41">
        <v>118.29332419255699</v>
      </c>
      <c r="I2841" s="37">
        <f>HOUR(DAta!$H2841)*60+MINUTE(DAta!$H2841)</f>
        <v>422</v>
      </c>
      <c r="J2841" s="40">
        <v>3</v>
      </c>
      <c r="K2841" s="40">
        <v>8</v>
      </c>
      <c r="L2841" s="39">
        <v>44844</v>
      </c>
      <c r="M2841" s="40">
        <v>5</v>
      </c>
    </row>
    <row r="2842" spans="1:13">
      <c r="A2842" s="37" t="s">
        <v>2867</v>
      </c>
      <c r="B2842" s="36">
        <v>44845</v>
      </c>
      <c r="C2842" s="37" t="s">
        <v>32</v>
      </c>
      <c r="D2842" s="37" t="s">
        <v>24</v>
      </c>
      <c r="E2842" s="37" t="s">
        <v>14</v>
      </c>
      <c r="F2842" s="37" t="s">
        <v>18</v>
      </c>
      <c r="G2842" s="37">
        <v>26</v>
      </c>
      <c r="H2842" s="38">
        <v>118.334990859223</v>
      </c>
      <c r="I2842" s="37">
        <f>HOUR(DAta!$H2842)*60+MINUTE(DAta!$H2842)</f>
        <v>482</v>
      </c>
      <c r="J2842" s="37">
        <v>3</v>
      </c>
      <c r="K2842" s="37">
        <v>8</v>
      </c>
      <c r="L2842" s="36">
        <v>44845</v>
      </c>
      <c r="M2842" s="37">
        <v>5</v>
      </c>
    </row>
    <row r="2843" spans="1:13">
      <c r="A2843" s="40" t="s">
        <v>2868</v>
      </c>
      <c r="B2843" s="39">
        <v>44846</v>
      </c>
      <c r="C2843" s="40" t="s">
        <v>32</v>
      </c>
      <c r="D2843" s="40" t="s">
        <v>30</v>
      </c>
      <c r="E2843" s="40" t="s">
        <v>14</v>
      </c>
      <c r="F2843" s="40" t="s">
        <v>14</v>
      </c>
      <c r="G2843" s="40">
        <v>76</v>
      </c>
      <c r="H2843" s="41">
        <v>118.37665752589</v>
      </c>
      <c r="I2843" s="37">
        <f>HOUR(DAta!$H2843)*60+MINUTE(DAta!$H2843)</f>
        <v>542</v>
      </c>
      <c r="J2843" s="40">
        <v>3</v>
      </c>
      <c r="K2843" s="40">
        <v>8</v>
      </c>
      <c r="L2843" s="39">
        <v>44846</v>
      </c>
      <c r="M2843" s="40">
        <v>5</v>
      </c>
    </row>
    <row r="2844" spans="1:13">
      <c r="A2844" s="37" t="s">
        <v>2869</v>
      </c>
      <c r="B2844" s="36">
        <v>44847</v>
      </c>
      <c r="C2844" s="37" t="s">
        <v>12</v>
      </c>
      <c r="D2844" s="37" t="s">
        <v>30</v>
      </c>
      <c r="E2844" s="37" t="s">
        <v>18</v>
      </c>
      <c r="F2844" s="37" t="s">
        <v>18</v>
      </c>
      <c r="G2844" s="37" t="s">
        <v>26</v>
      </c>
      <c r="H2844" s="38">
        <v>118.41832419255699</v>
      </c>
      <c r="I2844" s="37">
        <f>HOUR(DAta!$H2844)*60+MINUTE(DAta!$H2844)</f>
        <v>602</v>
      </c>
      <c r="J2844" s="37" t="s">
        <v>26</v>
      </c>
      <c r="K2844" s="37">
        <v>8</v>
      </c>
      <c r="L2844" s="36">
        <v>44847</v>
      </c>
      <c r="M2844" s="37">
        <v>5</v>
      </c>
    </row>
    <row r="2845" spans="1:13">
      <c r="A2845" s="40" t="s">
        <v>2870</v>
      </c>
      <c r="B2845" s="39">
        <v>44848</v>
      </c>
      <c r="C2845" s="40" t="s">
        <v>39</v>
      </c>
      <c r="D2845" s="40" t="s">
        <v>24</v>
      </c>
      <c r="E2845" s="40" t="s">
        <v>18</v>
      </c>
      <c r="F2845" s="40" t="s">
        <v>18</v>
      </c>
      <c r="G2845" s="40" t="s">
        <v>26</v>
      </c>
      <c r="H2845" s="41">
        <v>118.459990859223</v>
      </c>
      <c r="I2845" s="37">
        <f>HOUR(DAta!$H2845)*60+MINUTE(DAta!$H2845)</f>
        <v>662</v>
      </c>
      <c r="J2845" s="40" t="s">
        <v>26</v>
      </c>
      <c r="K2845" s="40">
        <v>8</v>
      </c>
      <c r="L2845" s="39">
        <v>44848</v>
      </c>
      <c r="M2845" s="40">
        <v>5</v>
      </c>
    </row>
    <row r="2846" spans="1:13">
      <c r="A2846" s="37" t="s">
        <v>2871</v>
      </c>
      <c r="B2846" s="36">
        <v>44849</v>
      </c>
      <c r="C2846" s="37" t="s">
        <v>32</v>
      </c>
      <c r="D2846" s="37" t="s">
        <v>17</v>
      </c>
      <c r="E2846" s="37" t="s">
        <v>14</v>
      </c>
      <c r="F2846" s="37" t="s">
        <v>14</v>
      </c>
      <c r="G2846" s="37">
        <v>63</v>
      </c>
      <c r="H2846" s="38">
        <v>118.50165752589</v>
      </c>
      <c r="I2846" s="37">
        <f>HOUR(DAta!$H2846)*60+MINUTE(DAta!$H2846)</f>
        <v>722</v>
      </c>
      <c r="J2846" s="37">
        <v>1</v>
      </c>
      <c r="K2846" s="37">
        <v>8</v>
      </c>
      <c r="L2846" s="36">
        <v>44849</v>
      </c>
      <c r="M2846" s="37">
        <v>5</v>
      </c>
    </row>
    <row r="2847" spans="1:13">
      <c r="A2847" s="40" t="s">
        <v>2872</v>
      </c>
      <c r="B2847" s="39">
        <v>44850</v>
      </c>
      <c r="C2847" s="40" t="s">
        <v>20</v>
      </c>
      <c r="D2847" s="40" t="s">
        <v>30</v>
      </c>
      <c r="E2847" s="40" t="s">
        <v>14</v>
      </c>
      <c r="F2847" s="40" t="s">
        <v>14</v>
      </c>
      <c r="G2847" s="40">
        <v>80</v>
      </c>
      <c r="H2847" s="41">
        <v>118.54332419255699</v>
      </c>
      <c r="I2847" s="37">
        <f>HOUR(DAta!$H2847)*60+MINUTE(DAta!$H2847)</f>
        <v>782</v>
      </c>
      <c r="J2847" s="40">
        <v>3</v>
      </c>
      <c r="K2847" s="40">
        <v>8</v>
      </c>
      <c r="L2847" s="39">
        <v>44850</v>
      </c>
      <c r="M2847" s="40">
        <v>5</v>
      </c>
    </row>
    <row r="2848" spans="1:13">
      <c r="A2848" s="37" t="s">
        <v>2873</v>
      </c>
      <c r="B2848" s="36">
        <v>44851</v>
      </c>
      <c r="C2848" s="37" t="s">
        <v>32</v>
      </c>
      <c r="D2848" s="37" t="s">
        <v>30</v>
      </c>
      <c r="E2848" s="37" t="s">
        <v>14</v>
      </c>
      <c r="F2848" s="37" t="s">
        <v>14</v>
      </c>
      <c r="G2848" s="37">
        <v>36</v>
      </c>
      <c r="H2848" s="38">
        <v>118.584990859223</v>
      </c>
      <c r="I2848" s="37">
        <f>HOUR(DAta!$H2848)*60+MINUTE(DAta!$H2848)</f>
        <v>842</v>
      </c>
      <c r="J2848" s="37">
        <v>1</v>
      </c>
      <c r="K2848" s="37">
        <v>8</v>
      </c>
      <c r="L2848" s="36">
        <v>44851</v>
      </c>
      <c r="M2848" s="37">
        <v>5</v>
      </c>
    </row>
    <row r="2849" spans="1:13">
      <c r="A2849" s="40" t="s">
        <v>2874</v>
      </c>
      <c r="B2849" s="39">
        <v>44852</v>
      </c>
      <c r="C2849" s="40" t="s">
        <v>12</v>
      </c>
      <c r="D2849" s="40" t="s">
        <v>30</v>
      </c>
      <c r="E2849" s="40" t="s">
        <v>14</v>
      </c>
      <c r="F2849" s="40" t="s">
        <v>14</v>
      </c>
      <c r="G2849" s="40">
        <v>22</v>
      </c>
      <c r="H2849" s="41">
        <v>118.62665752589</v>
      </c>
      <c r="I2849" s="37">
        <f>HOUR(DAta!$H2849)*60+MINUTE(DAta!$H2849)</f>
        <v>902</v>
      </c>
      <c r="J2849" s="40">
        <v>5</v>
      </c>
      <c r="K2849" s="40">
        <v>8</v>
      </c>
      <c r="L2849" s="39">
        <v>44852</v>
      </c>
      <c r="M2849" s="40">
        <v>5</v>
      </c>
    </row>
    <row r="2850" spans="1:13">
      <c r="A2850" s="37" t="s">
        <v>2875</v>
      </c>
      <c r="B2850" s="36">
        <v>44853</v>
      </c>
      <c r="C2850" s="37" t="s">
        <v>20</v>
      </c>
      <c r="D2850" s="37" t="s">
        <v>33</v>
      </c>
      <c r="E2850" s="37" t="s">
        <v>14</v>
      </c>
      <c r="F2850" s="37" t="s">
        <v>14</v>
      </c>
      <c r="G2850" s="37">
        <v>80</v>
      </c>
      <c r="H2850" s="38">
        <v>118.66832419255699</v>
      </c>
      <c r="I2850" s="37">
        <f>HOUR(DAta!$H2850)*60+MINUTE(DAta!$H2850)</f>
        <v>962</v>
      </c>
      <c r="J2850" s="37">
        <v>2</v>
      </c>
      <c r="K2850" s="37">
        <v>8</v>
      </c>
      <c r="L2850" s="36">
        <v>44853</v>
      </c>
      <c r="M2850" s="37">
        <v>5</v>
      </c>
    </row>
    <row r="2851" spans="1:13">
      <c r="A2851" s="40" t="s">
        <v>2876</v>
      </c>
      <c r="B2851" s="39">
        <v>44854</v>
      </c>
      <c r="C2851" s="40" t="s">
        <v>32</v>
      </c>
      <c r="D2851" s="40" t="s">
        <v>17</v>
      </c>
      <c r="E2851" s="40" t="s">
        <v>14</v>
      </c>
      <c r="F2851" s="40" t="s">
        <v>14</v>
      </c>
      <c r="G2851" s="40">
        <v>109</v>
      </c>
      <c r="H2851" s="41">
        <v>118.709990859223</v>
      </c>
      <c r="I2851" s="37">
        <f>HOUR(DAta!$H2851)*60+MINUTE(DAta!$H2851)</f>
        <v>1022</v>
      </c>
      <c r="J2851" s="40">
        <v>1</v>
      </c>
      <c r="K2851" s="40">
        <v>8</v>
      </c>
      <c r="L2851" s="39">
        <v>44854</v>
      </c>
      <c r="M2851" s="40">
        <v>5</v>
      </c>
    </row>
    <row r="2852" spans="1:13">
      <c r="A2852" s="37" t="s">
        <v>2877</v>
      </c>
      <c r="B2852" s="36">
        <v>44855</v>
      </c>
      <c r="C2852" s="37" t="s">
        <v>20</v>
      </c>
      <c r="D2852" s="37" t="s">
        <v>17</v>
      </c>
      <c r="E2852" s="37" t="s">
        <v>14</v>
      </c>
      <c r="F2852" s="37" t="s">
        <v>14</v>
      </c>
      <c r="G2852" s="37">
        <v>80</v>
      </c>
      <c r="H2852" s="38">
        <v>118.75165752589</v>
      </c>
      <c r="I2852" s="37">
        <f>HOUR(DAta!$H2852)*60+MINUTE(DAta!$H2852)</f>
        <v>1082</v>
      </c>
      <c r="J2852" s="37">
        <v>3</v>
      </c>
      <c r="K2852" s="37">
        <v>8</v>
      </c>
      <c r="L2852" s="36">
        <v>44855</v>
      </c>
      <c r="M2852" s="37">
        <v>5</v>
      </c>
    </row>
    <row r="2853" spans="1:13">
      <c r="A2853" s="40" t="s">
        <v>2878</v>
      </c>
      <c r="B2853" s="39">
        <v>44856</v>
      </c>
      <c r="C2853" s="40" t="s">
        <v>35</v>
      </c>
      <c r="D2853" s="40" t="s">
        <v>30</v>
      </c>
      <c r="E2853" s="40" t="s">
        <v>14</v>
      </c>
      <c r="F2853" s="40" t="s">
        <v>14</v>
      </c>
      <c r="G2853" s="40">
        <v>108</v>
      </c>
      <c r="H2853" s="41">
        <v>118.79332419255699</v>
      </c>
      <c r="I2853" s="37">
        <f>HOUR(DAta!$H2853)*60+MINUTE(DAta!$H2853)</f>
        <v>1142</v>
      </c>
      <c r="J2853" s="40">
        <v>4</v>
      </c>
      <c r="K2853" s="40">
        <v>8</v>
      </c>
      <c r="L2853" s="39">
        <v>44856</v>
      </c>
      <c r="M2853" s="40">
        <v>5</v>
      </c>
    </row>
    <row r="2854" spans="1:13">
      <c r="A2854" s="37" t="s">
        <v>2879</v>
      </c>
      <c r="B2854" s="36">
        <v>44857</v>
      </c>
      <c r="C2854" s="37" t="s">
        <v>16</v>
      </c>
      <c r="D2854" s="37" t="s">
        <v>13</v>
      </c>
      <c r="E2854" s="37" t="s">
        <v>14</v>
      </c>
      <c r="F2854" s="37" t="s">
        <v>14</v>
      </c>
      <c r="G2854" s="37">
        <v>10</v>
      </c>
      <c r="H2854" s="38">
        <v>118.834990859223</v>
      </c>
      <c r="I2854" s="37">
        <f>HOUR(DAta!$H2854)*60+MINUTE(DAta!$H2854)</f>
        <v>1202</v>
      </c>
      <c r="J2854" s="37">
        <v>4</v>
      </c>
      <c r="K2854" s="37">
        <v>8</v>
      </c>
      <c r="L2854" s="36">
        <v>44857</v>
      </c>
      <c r="M2854" s="37">
        <v>5</v>
      </c>
    </row>
    <row r="2855" spans="1:13">
      <c r="A2855" s="40" t="s">
        <v>2880</v>
      </c>
      <c r="B2855" s="39">
        <v>44858</v>
      </c>
      <c r="C2855" s="40" t="s">
        <v>22</v>
      </c>
      <c r="D2855" s="40" t="s">
        <v>17</v>
      </c>
      <c r="E2855" s="40" t="s">
        <v>18</v>
      </c>
      <c r="F2855" s="40" t="s">
        <v>18</v>
      </c>
      <c r="G2855" s="40" t="s">
        <v>26</v>
      </c>
      <c r="H2855" s="41">
        <v>118.87665752589</v>
      </c>
      <c r="I2855" s="37">
        <f>HOUR(DAta!$H2855)*60+MINUTE(DAta!$H2855)</f>
        <v>1262</v>
      </c>
      <c r="J2855" s="40" t="s">
        <v>26</v>
      </c>
      <c r="K2855" s="40">
        <v>8</v>
      </c>
      <c r="L2855" s="39">
        <v>44858</v>
      </c>
      <c r="M2855" s="40">
        <v>5</v>
      </c>
    </row>
    <row r="2856" spans="1:13">
      <c r="A2856" s="37" t="s">
        <v>2881</v>
      </c>
      <c r="B2856" s="36">
        <v>44859</v>
      </c>
      <c r="C2856" s="37" t="s">
        <v>39</v>
      </c>
      <c r="D2856" s="37" t="s">
        <v>17</v>
      </c>
      <c r="E2856" s="37" t="s">
        <v>14</v>
      </c>
      <c r="F2856" s="37" t="s">
        <v>14</v>
      </c>
      <c r="G2856" s="37">
        <v>115</v>
      </c>
      <c r="H2856" s="38">
        <v>118.91832419255699</v>
      </c>
      <c r="I2856" s="37">
        <f>HOUR(DAta!$H2856)*60+MINUTE(DAta!$H2856)</f>
        <v>1322</v>
      </c>
      <c r="J2856" s="37">
        <v>3</v>
      </c>
      <c r="K2856" s="37">
        <v>8</v>
      </c>
      <c r="L2856" s="36">
        <v>44859</v>
      </c>
      <c r="M2856" s="37">
        <v>5</v>
      </c>
    </row>
    <row r="2857" spans="1:13">
      <c r="A2857" s="40" t="s">
        <v>2882</v>
      </c>
      <c r="B2857" s="39">
        <v>44860</v>
      </c>
      <c r="C2857" s="40" t="s">
        <v>16</v>
      </c>
      <c r="D2857" s="40" t="s">
        <v>30</v>
      </c>
      <c r="E2857" s="40" t="s">
        <v>14</v>
      </c>
      <c r="F2857" s="40" t="s">
        <v>14</v>
      </c>
      <c r="G2857" s="40">
        <v>79</v>
      </c>
      <c r="H2857" s="41">
        <v>118.959990859223</v>
      </c>
      <c r="I2857" s="37">
        <f>HOUR(DAta!$H2857)*60+MINUTE(DAta!$H2857)</f>
        <v>1382</v>
      </c>
      <c r="J2857" s="40">
        <v>3</v>
      </c>
      <c r="K2857" s="40">
        <v>8</v>
      </c>
      <c r="L2857" s="39">
        <v>44860</v>
      </c>
      <c r="M2857" s="40">
        <v>5</v>
      </c>
    </row>
    <row r="2858" spans="1:13">
      <c r="A2858" s="37" t="s">
        <v>2883</v>
      </c>
      <c r="B2858" s="36">
        <v>44861</v>
      </c>
      <c r="C2858" s="37" t="s">
        <v>20</v>
      </c>
      <c r="D2858" s="37" t="s">
        <v>30</v>
      </c>
      <c r="E2858" s="37" t="s">
        <v>14</v>
      </c>
      <c r="F2858" s="37" t="s">
        <v>14</v>
      </c>
      <c r="G2858" s="37">
        <v>109</v>
      </c>
      <c r="H2858" s="38">
        <v>119.00165752589</v>
      </c>
      <c r="I2858" s="37">
        <f>HOUR(DAta!$H2858)*60+MINUTE(DAta!$H2858)</f>
        <v>2</v>
      </c>
      <c r="J2858" s="37">
        <v>2</v>
      </c>
      <c r="K2858" s="37">
        <v>8</v>
      </c>
      <c r="L2858" s="36">
        <v>44861</v>
      </c>
      <c r="M2858" s="37">
        <v>5</v>
      </c>
    </row>
    <row r="2859" spans="1:13">
      <c r="A2859" s="40" t="s">
        <v>2884</v>
      </c>
      <c r="B2859" s="39">
        <v>44862</v>
      </c>
      <c r="C2859" s="40" t="s">
        <v>32</v>
      </c>
      <c r="D2859" s="40" t="s">
        <v>13</v>
      </c>
      <c r="E2859" s="40" t="s">
        <v>14</v>
      </c>
      <c r="F2859" s="40" t="s">
        <v>14</v>
      </c>
      <c r="G2859" s="40">
        <v>12</v>
      </c>
      <c r="H2859" s="41">
        <v>119.04332419255699</v>
      </c>
      <c r="I2859" s="37">
        <f>HOUR(DAta!$H2859)*60+MINUTE(DAta!$H2859)</f>
        <v>62</v>
      </c>
      <c r="J2859" s="40">
        <v>4</v>
      </c>
      <c r="K2859" s="40">
        <v>8</v>
      </c>
      <c r="L2859" s="39">
        <v>44862</v>
      </c>
      <c r="M2859" s="40">
        <v>5</v>
      </c>
    </row>
    <row r="2860" spans="1:13">
      <c r="A2860" s="37" t="s">
        <v>2885</v>
      </c>
      <c r="B2860" s="36">
        <v>44863</v>
      </c>
      <c r="C2860" s="37" t="s">
        <v>35</v>
      </c>
      <c r="D2860" s="37" t="s">
        <v>33</v>
      </c>
      <c r="E2860" s="37" t="s">
        <v>14</v>
      </c>
      <c r="F2860" s="37" t="s">
        <v>14</v>
      </c>
      <c r="G2860" s="37">
        <v>87</v>
      </c>
      <c r="H2860" s="38">
        <v>119.084990859223</v>
      </c>
      <c r="I2860" s="37">
        <f>HOUR(DAta!$H2860)*60+MINUTE(DAta!$H2860)</f>
        <v>122</v>
      </c>
      <c r="J2860" s="37">
        <v>3</v>
      </c>
      <c r="K2860" s="37">
        <v>8</v>
      </c>
      <c r="L2860" s="36">
        <v>44863</v>
      </c>
      <c r="M2860" s="37">
        <v>5</v>
      </c>
    </row>
    <row r="2861" spans="1:13">
      <c r="A2861" s="40" t="s">
        <v>2886</v>
      </c>
      <c r="B2861" s="39">
        <v>44864</v>
      </c>
      <c r="C2861" s="40" t="s">
        <v>20</v>
      </c>
      <c r="D2861" s="40" t="s">
        <v>30</v>
      </c>
      <c r="E2861" s="40" t="s">
        <v>14</v>
      </c>
      <c r="F2861" s="40" t="s">
        <v>14</v>
      </c>
      <c r="G2861" s="40">
        <v>55</v>
      </c>
      <c r="H2861" s="41">
        <v>119.12665752589</v>
      </c>
      <c r="I2861" s="37">
        <f>HOUR(DAta!$H2861)*60+MINUTE(DAta!$H2861)</f>
        <v>182</v>
      </c>
      <c r="J2861" s="40">
        <v>3</v>
      </c>
      <c r="K2861" s="40">
        <v>8</v>
      </c>
      <c r="L2861" s="39">
        <v>44864</v>
      </c>
      <c r="M2861" s="40">
        <v>5</v>
      </c>
    </row>
    <row r="2862" spans="1:13">
      <c r="A2862" s="37" t="s">
        <v>2887</v>
      </c>
      <c r="B2862" s="36">
        <v>44865</v>
      </c>
      <c r="C2862" s="37" t="s">
        <v>35</v>
      </c>
      <c r="D2862" s="37" t="s">
        <v>24</v>
      </c>
      <c r="E2862" s="37" t="s">
        <v>14</v>
      </c>
      <c r="F2862" s="37" t="s">
        <v>14</v>
      </c>
      <c r="G2862" s="37">
        <v>109</v>
      </c>
      <c r="H2862" s="38">
        <v>119.16832419255699</v>
      </c>
      <c r="I2862" s="37">
        <f>HOUR(DAta!$H2862)*60+MINUTE(DAta!$H2862)</f>
        <v>242</v>
      </c>
      <c r="J2862" s="37">
        <v>4</v>
      </c>
      <c r="K2862" s="37">
        <v>8</v>
      </c>
      <c r="L2862" s="36">
        <v>44865</v>
      </c>
      <c r="M2862" s="37">
        <v>5</v>
      </c>
    </row>
    <row r="2863" spans="1:13">
      <c r="A2863" s="40" t="s">
        <v>2888</v>
      </c>
      <c r="B2863" s="39">
        <v>44866</v>
      </c>
      <c r="C2863" s="40" t="s">
        <v>16</v>
      </c>
      <c r="D2863" s="40" t="s">
        <v>13</v>
      </c>
      <c r="E2863" s="40" t="s">
        <v>18</v>
      </c>
      <c r="F2863" s="40" t="s">
        <v>18</v>
      </c>
      <c r="G2863" s="40" t="s">
        <v>26</v>
      </c>
      <c r="H2863" s="41">
        <v>119.209990859223</v>
      </c>
      <c r="I2863" s="37">
        <f>HOUR(DAta!$H2863)*60+MINUTE(DAta!$H2863)</f>
        <v>302</v>
      </c>
      <c r="J2863" s="40" t="s">
        <v>26</v>
      </c>
      <c r="K2863" s="40">
        <v>8</v>
      </c>
      <c r="L2863" s="39">
        <v>44866</v>
      </c>
      <c r="M2863" s="40">
        <v>5</v>
      </c>
    </row>
    <row r="2864" spans="1:13">
      <c r="A2864" s="37" t="s">
        <v>2889</v>
      </c>
      <c r="B2864" s="36">
        <v>44867</v>
      </c>
      <c r="C2864" s="37" t="s">
        <v>12</v>
      </c>
      <c r="D2864" s="37" t="s">
        <v>24</v>
      </c>
      <c r="E2864" s="37" t="s">
        <v>18</v>
      </c>
      <c r="F2864" s="37" t="s">
        <v>18</v>
      </c>
      <c r="G2864" s="37" t="s">
        <v>26</v>
      </c>
      <c r="H2864" s="38">
        <v>119.25165752589</v>
      </c>
      <c r="I2864" s="37">
        <f>HOUR(DAta!$H2864)*60+MINUTE(DAta!$H2864)</f>
        <v>362</v>
      </c>
      <c r="J2864" s="37" t="s">
        <v>26</v>
      </c>
      <c r="K2864" s="37">
        <v>8</v>
      </c>
      <c r="L2864" s="36">
        <v>44867</v>
      </c>
      <c r="M2864" s="37">
        <v>5</v>
      </c>
    </row>
    <row r="2865" spans="1:13">
      <c r="A2865" s="40" t="s">
        <v>2890</v>
      </c>
      <c r="B2865" s="39">
        <v>44868</v>
      </c>
      <c r="C2865" s="40" t="s">
        <v>16</v>
      </c>
      <c r="D2865" s="40" t="s">
        <v>24</v>
      </c>
      <c r="E2865" s="40" t="s">
        <v>14</v>
      </c>
      <c r="F2865" s="40" t="s">
        <v>14</v>
      </c>
      <c r="G2865" s="40">
        <v>12</v>
      </c>
      <c r="H2865" s="41">
        <v>119.29332419255699</v>
      </c>
      <c r="I2865" s="37">
        <f>HOUR(DAta!$H2865)*60+MINUTE(DAta!$H2865)</f>
        <v>422</v>
      </c>
      <c r="J2865" s="40">
        <v>4</v>
      </c>
      <c r="K2865" s="40">
        <v>8</v>
      </c>
      <c r="L2865" s="39">
        <v>44868</v>
      </c>
      <c r="M2865" s="40">
        <v>5</v>
      </c>
    </row>
    <row r="2866" spans="1:13">
      <c r="A2866" s="37" t="s">
        <v>2891</v>
      </c>
      <c r="B2866" s="36">
        <v>44869</v>
      </c>
      <c r="C2866" s="37" t="s">
        <v>39</v>
      </c>
      <c r="D2866" s="37" t="s">
        <v>24</v>
      </c>
      <c r="E2866" s="37" t="s">
        <v>14</v>
      </c>
      <c r="F2866" s="37" t="s">
        <v>14</v>
      </c>
      <c r="G2866" s="37">
        <v>71</v>
      </c>
      <c r="H2866" s="38">
        <v>119.334990859223</v>
      </c>
      <c r="I2866" s="37">
        <f>HOUR(DAta!$H2866)*60+MINUTE(DAta!$H2866)</f>
        <v>482</v>
      </c>
      <c r="J2866" s="37">
        <v>5</v>
      </c>
      <c r="K2866" s="37">
        <v>8</v>
      </c>
      <c r="L2866" s="36">
        <v>44869</v>
      </c>
      <c r="M2866" s="37">
        <v>5</v>
      </c>
    </row>
    <row r="2867" spans="1:13">
      <c r="A2867" s="40" t="s">
        <v>2892</v>
      </c>
      <c r="B2867" s="39">
        <v>44870</v>
      </c>
      <c r="C2867" s="40" t="s">
        <v>48</v>
      </c>
      <c r="D2867" s="40" t="s">
        <v>17</v>
      </c>
      <c r="E2867" s="40" t="s">
        <v>18</v>
      </c>
      <c r="F2867" s="40" t="s">
        <v>18</v>
      </c>
      <c r="G2867" s="40" t="s">
        <v>26</v>
      </c>
      <c r="H2867" s="41">
        <v>119.37665752589</v>
      </c>
      <c r="I2867" s="37">
        <f>HOUR(DAta!$H2867)*60+MINUTE(DAta!$H2867)</f>
        <v>542</v>
      </c>
      <c r="J2867" s="40" t="s">
        <v>26</v>
      </c>
      <c r="K2867" s="40">
        <v>8</v>
      </c>
      <c r="L2867" s="39">
        <v>44870</v>
      </c>
      <c r="M2867" s="40">
        <v>5</v>
      </c>
    </row>
    <row r="2868" spans="1:13">
      <c r="A2868" s="37" t="s">
        <v>2893</v>
      </c>
      <c r="B2868" s="36">
        <v>44871</v>
      </c>
      <c r="C2868" s="37" t="s">
        <v>20</v>
      </c>
      <c r="D2868" s="37" t="s">
        <v>33</v>
      </c>
      <c r="E2868" s="37" t="s">
        <v>14</v>
      </c>
      <c r="F2868" s="37" t="s">
        <v>18</v>
      </c>
      <c r="G2868" s="37">
        <v>104</v>
      </c>
      <c r="H2868" s="38">
        <v>119.41832419255699</v>
      </c>
      <c r="I2868" s="37">
        <f>HOUR(DAta!$H2868)*60+MINUTE(DAta!$H2868)</f>
        <v>602</v>
      </c>
      <c r="J2868" s="37">
        <v>4</v>
      </c>
      <c r="K2868" s="37">
        <v>8</v>
      </c>
      <c r="L2868" s="36">
        <v>44871</v>
      </c>
      <c r="M2868" s="37">
        <v>5</v>
      </c>
    </row>
    <row r="2869" spans="1:13">
      <c r="A2869" s="40" t="s">
        <v>2894</v>
      </c>
      <c r="B2869" s="39">
        <v>44872</v>
      </c>
      <c r="C2869" s="40" t="s">
        <v>20</v>
      </c>
      <c r="D2869" s="40" t="s">
        <v>24</v>
      </c>
      <c r="E2869" s="40" t="s">
        <v>14</v>
      </c>
      <c r="F2869" s="40" t="s">
        <v>14</v>
      </c>
      <c r="G2869" s="40">
        <v>110</v>
      </c>
      <c r="H2869" s="41">
        <v>119.459990859223</v>
      </c>
      <c r="I2869" s="37">
        <f>HOUR(DAta!$H2869)*60+MINUTE(DAta!$H2869)</f>
        <v>662</v>
      </c>
      <c r="J2869" s="40">
        <v>1</v>
      </c>
      <c r="K2869" s="40">
        <v>8</v>
      </c>
      <c r="L2869" s="39">
        <v>44872</v>
      </c>
      <c r="M2869" s="40">
        <v>5</v>
      </c>
    </row>
    <row r="2870" spans="1:13">
      <c r="A2870" s="37" t="s">
        <v>2895</v>
      </c>
      <c r="B2870" s="36">
        <v>44873</v>
      </c>
      <c r="C2870" s="37" t="s">
        <v>39</v>
      </c>
      <c r="D2870" s="37" t="s">
        <v>33</v>
      </c>
      <c r="E2870" s="37" t="s">
        <v>14</v>
      </c>
      <c r="F2870" s="37" t="s">
        <v>14</v>
      </c>
      <c r="G2870" s="37">
        <v>108</v>
      </c>
      <c r="H2870" s="38">
        <v>119.50165752589</v>
      </c>
      <c r="I2870" s="37">
        <f>HOUR(DAta!$H2870)*60+MINUTE(DAta!$H2870)</f>
        <v>722</v>
      </c>
      <c r="J2870" s="37">
        <v>1</v>
      </c>
      <c r="K2870" s="37">
        <v>8</v>
      </c>
      <c r="L2870" s="36">
        <v>44873</v>
      </c>
      <c r="M2870" s="37">
        <v>5</v>
      </c>
    </row>
    <row r="2871" spans="1:13">
      <c r="A2871" s="40" t="s">
        <v>2896</v>
      </c>
      <c r="B2871" s="39">
        <v>44874</v>
      </c>
      <c r="C2871" s="40" t="s">
        <v>48</v>
      </c>
      <c r="D2871" s="40" t="s">
        <v>17</v>
      </c>
      <c r="E2871" s="40" t="s">
        <v>14</v>
      </c>
      <c r="F2871" s="40" t="s">
        <v>14</v>
      </c>
      <c r="G2871" s="40">
        <v>88</v>
      </c>
      <c r="H2871" s="41">
        <v>119.54332419255699</v>
      </c>
      <c r="I2871" s="37">
        <f>HOUR(DAta!$H2871)*60+MINUTE(DAta!$H2871)</f>
        <v>782</v>
      </c>
      <c r="J2871" s="40">
        <v>1</v>
      </c>
      <c r="K2871" s="40">
        <v>8</v>
      </c>
      <c r="L2871" s="39">
        <v>44874</v>
      </c>
      <c r="M2871" s="40">
        <v>5</v>
      </c>
    </row>
    <row r="2872" spans="1:13">
      <c r="A2872" s="37" t="s">
        <v>2897</v>
      </c>
      <c r="B2872" s="36">
        <v>44875</v>
      </c>
      <c r="C2872" s="37" t="s">
        <v>20</v>
      </c>
      <c r="D2872" s="37" t="s">
        <v>13</v>
      </c>
      <c r="E2872" s="37" t="s">
        <v>18</v>
      </c>
      <c r="F2872" s="37" t="s">
        <v>18</v>
      </c>
      <c r="G2872" s="37" t="s">
        <v>26</v>
      </c>
      <c r="H2872" s="38">
        <v>119.584990859223</v>
      </c>
      <c r="I2872" s="37">
        <f>HOUR(DAta!$H2872)*60+MINUTE(DAta!$H2872)</f>
        <v>842</v>
      </c>
      <c r="J2872" s="37" t="s">
        <v>26</v>
      </c>
      <c r="K2872" s="37">
        <v>8</v>
      </c>
      <c r="L2872" s="36">
        <v>44875</v>
      </c>
      <c r="M2872" s="37">
        <v>5</v>
      </c>
    </row>
    <row r="2873" spans="1:13">
      <c r="A2873" s="40" t="s">
        <v>2898</v>
      </c>
      <c r="B2873" s="39">
        <v>44876</v>
      </c>
      <c r="C2873" s="40" t="s">
        <v>35</v>
      </c>
      <c r="D2873" s="40" t="s">
        <v>30</v>
      </c>
      <c r="E2873" s="40" t="s">
        <v>14</v>
      </c>
      <c r="F2873" s="40" t="s">
        <v>14</v>
      </c>
      <c r="G2873" s="40">
        <v>32</v>
      </c>
      <c r="H2873" s="41">
        <v>119.62665752589</v>
      </c>
      <c r="I2873" s="37">
        <f>HOUR(DAta!$H2873)*60+MINUTE(DAta!$H2873)</f>
        <v>902</v>
      </c>
      <c r="J2873" s="40">
        <v>1</v>
      </c>
      <c r="K2873" s="40">
        <v>8</v>
      </c>
      <c r="L2873" s="39">
        <v>44876</v>
      </c>
      <c r="M2873" s="40">
        <v>5</v>
      </c>
    </row>
    <row r="2874" spans="1:13">
      <c r="A2874" s="37" t="s">
        <v>2899</v>
      </c>
      <c r="B2874" s="36">
        <v>44877</v>
      </c>
      <c r="C2874" s="37" t="s">
        <v>12</v>
      </c>
      <c r="D2874" s="37" t="s">
        <v>13</v>
      </c>
      <c r="E2874" s="37" t="s">
        <v>14</v>
      </c>
      <c r="F2874" s="37" t="s">
        <v>14</v>
      </c>
      <c r="G2874" s="37">
        <v>37</v>
      </c>
      <c r="H2874" s="38">
        <v>119.66832419255699</v>
      </c>
      <c r="I2874" s="37">
        <f>HOUR(DAta!$H2874)*60+MINUTE(DAta!$H2874)</f>
        <v>962</v>
      </c>
      <c r="J2874" s="37">
        <v>4</v>
      </c>
      <c r="K2874" s="37">
        <v>8</v>
      </c>
      <c r="L2874" s="36">
        <v>44877</v>
      </c>
      <c r="M2874" s="37">
        <v>5</v>
      </c>
    </row>
    <row r="2875" spans="1:13">
      <c r="A2875" s="40" t="s">
        <v>2900</v>
      </c>
      <c r="B2875" s="39">
        <v>44878</v>
      </c>
      <c r="C2875" s="40" t="s">
        <v>22</v>
      </c>
      <c r="D2875" s="40" t="s">
        <v>24</v>
      </c>
      <c r="E2875" s="40" t="s">
        <v>14</v>
      </c>
      <c r="F2875" s="40" t="s">
        <v>14</v>
      </c>
      <c r="G2875" s="40">
        <v>58</v>
      </c>
      <c r="H2875" s="41">
        <v>119.709990859223</v>
      </c>
      <c r="I2875" s="37">
        <f>HOUR(DAta!$H2875)*60+MINUTE(DAta!$H2875)</f>
        <v>1022</v>
      </c>
      <c r="J2875" s="40">
        <v>5</v>
      </c>
      <c r="K2875" s="40">
        <v>8</v>
      </c>
      <c r="L2875" s="39">
        <v>44878</v>
      </c>
      <c r="M2875" s="40">
        <v>5</v>
      </c>
    </row>
    <row r="2876" spans="1:13">
      <c r="A2876" s="37" t="s">
        <v>2901</v>
      </c>
      <c r="B2876" s="36">
        <v>44879</v>
      </c>
      <c r="C2876" s="37" t="s">
        <v>22</v>
      </c>
      <c r="D2876" s="37" t="s">
        <v>13</v>
      </c>
      <c r="E2876" s="37" t="s">
        <v>14</v>
      </c>
      <c r="F2876" s="37" t="s">
        <v>14</v>
      </c>
      <c r="G2876" s="37">
        <v>61</v>
      </c>
      <c r="H2876" s="38">
        <v>119.75165752589</v>
      </c>
      <c r="I2876" s="37">
        <f>HOUR(DAta!$H2876)*60+MINUTE(DAta!$H2876)</f>
        <v>1082</v>
      </c>
      <c r="J2876" s="37">
        <v>4</v>
      </c>
      <c r="K2876" s="37">
        <v>8</v>
      </c>
      <c r="L2876" s="36">
        <v>44879</v>
      </c>
      <c r="M2876" s="37">
        <v>6</v>
      </c>
    </row>
    <row r="2877" spans="1:13">
      <c r="A2877" s="40" t="s">
        <v>2902</v>
      </c>
      <c r="B2877" s="39">
        <v>44880</v>
      </c>
      <c r="C2877" s="40" t="s">
        <v>32</v>
      </c>
      <c r="D2877" s="40" t="s">
        <v>13</v>
      </c>
      <c r="E2877" s="40" t="s">
        <v>14</v>
      </c>
      <c r="F2877" s="40" t="s">
        <v>14</v>
      </c>
      <c r="G2877" s="40">
        <v>39</v>
      </c>
      <c r="H2877" s="41">
        <v>119.79332419255699</v>
      </c>
      <c r="I2877" s="37">
        <f>HOUR(DAta!$H2877)*60+MINUTE(DAta!$H2877)</f>
        <v>1142</v>
      </c>
      <c r="J2877" s="40">
        <v>1</v>
      </c>
      <c r="K2877" s="40">
        <v>8</v>
      </c>
      <c r="L2877" s="39">
        <v>44880</v>
      </c>
      <c r="M2877" s="40">
        <v>6</v>
      </c>
    </row>
    <row r="2878" spans="1:13">
      <c r="A2878" s="37" t="s">
        <v>2903</v>
      </c>
      <c r="B2878" s="36">
        <v>44881</v>
      </c>
      <c r="C2878" s="37" t="s">
        <v>35</v>
      </c>
      <c r="D2878" s="37" t="s">
        <v>13</v>
      </c>
      <c r="E2878" s="37" t="s">
        <v>14</v>
      </c>
      <c r="F2878" s="37" t="s">
        <v>14</v>
      </c>
      <c r="G2878" s="37">
        <v>39</v>
      </c>
      <c r="H2878" s="38">
        <v>119.834990859223</v>
      </c>
      <c r="I2878" s="37">
        <f>HOUR(DAta!$H2878)*60+MINUTE(DAta!$H2878)</f>
        <v>1202</v>
      </c>
      <c r="J2878" s="37">
        <v>4</v>
      </c>
      <c r="K2878" s="37">
        <v>8</v>
      </c>
      <c r="L2878" s="36">
        <v>44881</v>
      </c>
      <c r="M2878" s="37">
        <v>6</v>
      </c>
    </row>
    <row r="2879" spans="1:13">
      <c r="A2879" s="40" t="s">
        <v>2904</v>
      </c>
      <c r="B2879" s="39">
        <v>44882</v>
      </c>
      <c r="C2879" s="40" t="s">
        <v>12</v>
      </c>
      <c r="D2879" s="40" t="s">
        <v>33</v>
      </c>
      <c r="E2879" s="40" t="s">
        <v>14</v>
      </c>
      <c r="F2879" s="40" t="s">
        <v>14</v>
      </c>
      <c r="G2879" s="40">
        <v>53</v>
      </c>
      <c r="H2879" s="41">
        <v>119.87665752589</v>
      </c>
      <c r="I2879" s="37">
        <f>HOUR(DAta!$H2879)*60+MINUTE(DAta!$H2879)</f>
        <v>1262</v>
      </c>
      <c r="J2879" s="40">
        <v>5</v>
      </c>
      <c r="K2879" s="40">
        <v>8</v>
      </c>
      <c r="L2879" s="39">
        <v>44882</v>
      </c>
      <c r="M2879" s="40">
        <v>6</v>
      </c>
    </row>
    <row r="2880" spans="1:13">
      <c r="A2880" s="37" t="s">
        <v>2905</v>
      </c>
      <c r="B2880" s="36">
        <v>44883</v>
      </c>
      <c r="C2880" s="37" t="s">
        <v>35</v>
      </c>
      <c r="D2880" s="37" t="s">
        <v>13</v>
      </c>
      <c r="E2880" s="37" t="s">
        <v>18</v>
      </c>
      <c r="F2880" s="37" t="s">
        <v>18</v>
      </c>
      <c r="G2880" s="37" t="s">
        <v>26</v>
      </c>
      <c r="H2880" s="38">
        <v>119.91832419255699</v>
      </c>
      <c r="I2880" s="37">
        <f>HOUR(DAta!$H2880)*60+MINUTE(DAta!$H2880)</f>
        <v>1322</v>
      </c>
      <c r="J2880" s="37" t="s">
        <v>26</v>
      </c>
      <c r="K2880" s="37">
        <v>8</v>
      </c>
      <c r="L2880" s="36">
        <v>44883</v>
      </c>
      <c r="M2880" s="37">
        <v>6</v>
      </c>
    </row>
    <row r="2881" spans="1:13">
      <c r="A2881" s="40" t="s">
        <v>2906</v>
      </c>
      <c r="B2881" s="39">
        <v>44884</v>
      </c>
      <c r="C2881" s="40" t="s">
        <v>20</v>
      </c>
      <c r="D2881" s="40" t="s">
        <v>33</v>
      </c>
      <c r="E2881" s="40" t="s">
        <v>14</v>
      </c>
      <c r="F2881" s="40" t="s">
        <v>14</v>
      </c>
      <c r="G2881" s="40">
        <v>64</v>
      </c>
      <c r="H2881" s="41">
        <v>119.959990859223</v>
      </c>
      <c r="I2881" s="37">
        <f>HOUR(DAta!$H2881)*60+MINUTE(DAta!$H2881)</f>
        <v>1382</v>
      </c>
      <c r="J2881" s="40">
        <v>4</v>
      </c>
      <c r="K2881" s="40">
        <v>8</v>
      </c>
      <c r="L2881" s="39">
        <v>44884</v>
      </c>
      <c r="M2881" s="40">
        <v>6</v>
      </c>
    </row>
    <row r="2882" spans="1:13">
      <c r="A2882" s="37" t="s">
        <v>2907</v>
      </c>
      <c r="B2882" s="36">
        <v>44885</v>
      </c>
      <c r="C2882" s="37" t="s">
        <v>35</v>
      </c>
      <c r="D2882" s="37" t="s">
        <v>17</v>
      </c>
      <c r="E2882" s="37" t="s">
        <v>14</v>
      </c>
      <c r="F2882" s="37" t="s">
        <v>14</v>
      </c>
      <c r="G2882" s="37">
        <v>77</v>
      </c>
      <c r="H2882" s="38">
        <v>120.00165752589</v>
      </c>
      <c r="I2882" s="37">
        <f>HOUR(DAta!$H2882)*60+MINUTE(DAta!$H2882)</f>
        <v>2</v>
      </c>
      <c r="J2882" s="37">
        <v>3</v>
      </c>
      <c r="K2882" s="37">
        <v>8</v>
      </c>
      <c r="L2882" s="36">
        <v>44885</v>
      </c>
      <c r="M2882" s="37">
        <v>6</v>
      </c>
    </row>
    <row r="2883" spans="1:13">
      <c r="A2883" s="40" t="s">
        <v>2908</v>
      </c>
      <c r="B2883" s="39">
        <v>44886</v>
      </c>
      <c r="C2883" s="40" t="s">
        <v>48</v>
      </c>
      <c r="D2883" s="40" t="s">
        <v>13</v>
      </c>
      <c r="E2883" s="40" t="s">
        <v>14</v>
      </c>
      <c r="F2883" s="40" t="s">
        <v>14</v>
      </c>
      <c r="G2883" s="40">
        <v>20</v>
      </c>
      <c r="H2883" s="41">
        <v>120.04332419255699</v>
      </c>
      <c r="I2883" s="37">
        <f>HOUR(DAta!$H2883)*60+MINUTE(DAta!$H2883)</f>
        <v>62</v>
      </c>
      <c r="J2883" s="40">
        <v>1</v>
      </c>
      <c r="K2883" s="40">
        <v>8</v>
      </c>
      <c r="L2883" s="39">
        <v>44886</v>
      </c>
      <c r="M2883" s="40">
        <v>6</v>
      </c>
    </row>
    <row r="2884" spans="1:13">
      <c r="A2884" s="37" t="s">
        <v>2909</v>
      </c>
      <c r="B2884" s="36">
        <v>44887</v>
      </c>
      <c r="C2884" s="37" t="s">
        <v>39</v>
      </c>
      <c r="D2884" s="37" t="s">
        <v>13</v>
      </c>
      <c r="E2884" s="37" t="s">
        <v>18</v>
      </c>
      <c r="F2884" s="37" t="s">
        <v>18</v>
      </c>
      <c r="G2884" s="37" t="s">
        <v>26</v>
      </c>
      <c r="H2884" s="38">
        <v>120.084990859223</v>
      </c>
      <c r="I2884" s="37">
        <f>HOUR(DAta!$H2884)*60+MINUTE(DAta!$H2884)</f>
        <v>122</v>
      </c>
      <c r="J2884" s="37" t="s">
        <v>26</v>
      </c>
      <c r="K2884" s="37">
        <v>8</v>
      </c>
      <c r="L2884" s="36">
        <v>44887</v>
      </c>
      <c r="M2884" s="37">
        <v>6</v>
      </c>
    </row>
    <row r="2885" spans="1:13">
      <c r="A2885" s="40" t="s">
        <v>2910</v>
      </c>
      <c r="B2885" s="39">
        <v>44888</v>
      </c>
      <c r="C2885" s="40" t="s">
        <v>35</v>
      </c>
      <c r="D2885" s="40" t="s">
        <v>30</v>
      </c>
      <c r="E2885" s="40" t="s">
        <v>18</v>
      </c>
      <c r="F2885" s="40" t="s">
        <v>18</v>
      </c>
      <c r="G2885" s="40" t="s">
        <v>26</v>
      </c>
      <c r="H2885" s="41">
        <v>120.12665752589</v>
      </c>
      <c r="I2885" s="37">
        <f>HOUR(DAta!$H2885)*60+MINUTE(DAta!$H2885)</f>
        <v>182</v>
      </c>
      <c r="J2885" s="40" t="s">
        <v>26</v>
      </c>
      <c r="K2885" s="40">
        <v>8</v>
      </c>
      <c r="L2885" s="39">
        <v>44888</v>
      </c>
      <c r="M2885" s="40">
        <v>6</v>
      </c>
    </row>
    <row r="2886" spans="1:13">
      <c r="A2886" s="37" t="s">
        <v>2911</v>
      </c>
      <c r="B2886" s="36">
        <v>44889</v>
      </c>
      <c r="C2886" s="37" t="s">
        <v>48</v>
      </c>
      <c r="D2886" s="37" t="s">
        <v>30</v>
      </c>
      <c r="E2886" s="37" t="s">
        <v>14</v>
      </c>
      <c r="F2886" s="37" t="s">
        <v>14</v>
      </c>
      <c r="G2886" s="37">
        <v>26</v>
      </c>
      <c r="H2886" s="38">
        <v>120.16832419255699</v>
      </c>
      <c r="I2886" s="37">
        <f>HOUR(DAta!$H2886)*60+MINUTE(DAta!$H2886)</f>
        <v>242</v>
      </c>
      <c r="J2886" s="37">
        <v>5</v>
      </c>
      <c r="K2886" s="37">
        <v>8</v>
      </c>
      <c r="L2886" s="36">
        <v>44889</v>
      </c>
      <c r="M2886" s="37">
        <v>6</v>
      </c>
    </row>
    <row r="2887" spans="1:13">
      <c r="A2887" s="40" t="s">
        <v>2912</v>
      </c>
      <c r="B2887" s="39">
        <v>44890</v>
      </c>
      <c r="C2887" s="40" t="s">
        <v>12</v>
      </c>
      <c r="D2887" s="40" t="s">
        <v>17</v>
      </c>
      <c r="E2887" s="40" t="s">
        <v>14</v>
      </c>
      <c r="F2887" s="40" t="s">
        <v>14</v>
      </c>
      <c r="G2887" s="40">
        <v>33</v>
      </c>
      <c r="H2887" s="41">
        <v>120.209990859223</v>
      </c>
      <c r="I2887" s="37">
        <f>HOUR(DAta!$H2887)*60+MINUTE(DAta!$H2887)</f>
        <v>302</v>
      </c>
      <c r="J2887" s="40">
        <v>3</v>
      </c>
      <c r="K2887" s="40">
        <v>8</v>
      </c>
      <c r="L2887" s="39">
        <v>44890</v>
      </c>
      <c r="M2887" s="40">
        <v>6</v>
      </c>
    </row>
    <row r="2888" spans="1:13">
      <c r="A2888" s="37" t="s">
        <v>2913</v>
      </c>
      <c r="B2888" s="36">
        <v>44891</v>
      </c>
      <c r="C2888" s="37" t="s">
        <v>32</v>
      </c>
      <c r="D2888" s="37" t="s">
        <v>30</v>
      </c>
      <c r="E2888" s="37" t="s">
        <v>18</v>
      </c>
      <c r="F2888" s="37" t="s">
        <v>18</v>
      </c>
      <c r="G2888" s="37" t="s">
        <v>26</v>
      </c>
      <c r="H2888" s="38">
        <v>120.25165752589</v>
      </c>
      <c r="I2888" s="37">
        <f>HOUR(DAta!$H2888)*60+MINUTE(DAta!$H2888)</f>
        <v>362</v>
      </c>
      <c r="J2888" s="37" t="s">
        <v>26</v>
      </c>
      <c r="K2888" s="37">
        <v>8</v>
      </c>
      <c r="L2888" s="36">
        <v>44891</v>
      </c>
      <c r="M2888" s="37">
        <v>6</v>
      </c>
    </row>
    <row r="2889" spans="1:13">
      <c r="A2889" s="40" t="s">
        <v>2914</v>
      </c>
      <c r="B2889" s="39">
        <v>44892</v>
      </c>
      <c r="C2889" s="40" t="s">
        <v>16</v>
      </c>
      <c r="D2889" s="40" t="s">
        <v>13</v>
      </c>
      <c r="E2889" s="40" t="s">
        <v>14</v>
      </c>
      <c r="F2889" s="40" t="s">
        <v>14</v>
      </c>
      <c r="G2889" s="40">
        <v>122</v>
      </c>
      <c r="H2889" s="41">
        <v>120.29332419255699</v>
      </c>
      <c r="I2889" s="37">
        <f>HOUR(DAta!$H2889)*60+MINUTE(DAta!$H2889)</f>
        <v>422</v>
      </c>
      <c r="J2889" s="40">
        <v>3</v>
      </c>
      <c r="K2889" s="40">
        <v>8</v>
      </c>
      <c r="L2889" s="39">
        <v>44892</v>
      </c>
      <c r="M2889" s="40">
        <v>6</v>
      </c>
    </row>
    <row r="2890" spans="1:13">
      <c r="A2890" s="37" t="s">
        <v>2915</v>
      </c>
      <c r="B2890" s="36">
        <v>44893</v>
      </c>
      <c r="C2890" s="37" t="s">
        <v>39</v>
      </c>
      <c r="D2890" s="37" t="s">
        <v>13</v>
      </c>
      <c r="E2890" s="37" t="s">
        <v>18</v>
      </c>
      <c r="F2890" s="37" t="s">
        <v>18</v>
      </c>
      <c r="G2890" s="37" t="s">
        <v>26</v>
      </c>
      <c r="H2890" s="38">
        <v>120.334990859223</v>
      </c>
      <c r="I2890" s="37">
        <f>HOUR(DAta!$H2890)*60+MINUTE(DAta!$H2890)</f>
        <v>482</v>
      </c>
      <c r="J2890" s="37" t="s">
        <v>26</v>
      </c>
      <c r="K2890" s="37">
        <v>8</v>
      </c>
      <c r="L2890" s="36">
        <v>44893</v>
      </c>
      <c r="M2890" s="37">
        <v>6</v>
      </c>
    </row>
    <row r="2891" spans="1:13">
      <c r="A2891" s="40" t="s">
        <v>2916</v>
      </c>
      <c r="B2891" s="39">
        <v>44894</v>
      </c>
      <c r="C2891" s="40" t="s">
        <v>39</v>
      </c>
      <c r="D2891" s="40" t="s">
        <v>24</v>
      </c>
      <c r="E2891" s="40" t="s">
        <v>14</v>
      </c>
      <c r="F2891" s="40" t="s">
        <v>14</v>
      </c>
      <c r="G2891" s="40">
        <v>75</v>
      </c>
      <c r="H2891" s="41">
        <v>120.37665752589</v>
      </c>
      <c r="I2891" s="37">
        <f>HOUR(DAta!$H2891)*60+MINUTE(DAta!$H2891)</f>
        <v>542</v>
      </c>
      <c r="J2891" s="40">
        <v>3</v>
      </c>
      <c r="K2891" s="40">
        <v>8</v>
      </c>
      <c r="L2891" s="39">
        <v>44894</v>
      </c>
      <c r="M2891" s="40">
        <v>6</v>
      </c>
    </row>
    <row r="2892" spans="1:13">
      <c r="A2892" s="37" t="s">
        <v>2917</v>
      </c>
      <c r="B2892" s="36">
        <v>44895</v>
      </c>
      <c r="C2892" s="37" t="s">
        <v>39</v>
      </c>
      <c r="D2892" s="37" t="s">
        <v>30</v>
      </c>
      <c r="E2892" s="37" t="s">
        <v>14</v>
      </c>
      <c r="F2892" s="37" t="s">
        <v>14</v>
      </c>
      <c r="G2892" s="37">
        <v>27</v>
      </c>
      <c r="H2892" s="38">
        <v>120.41832419255699</v>
      </c>
      <c r="I2892" s="37">
        <f>HOUR(DAta!$H2892)*60+MINUTE(DAta!$H2892)</f>
        <v>602</v>
      </c>
      <c r="J2892" s="37">
        <v>4</v>
      </c>
      <c r="K2892" s="37">
        <v>8</v>
      </c>
      <c r="L2892" s="36">
        <v>44895</v>
      </c>
      <c r="M2892" s="37">
        <v>6</v>
      </c>
    </row>
    <row r="2893" spans="1:13">
      <c r="A2893" s="40" t="s">
        <v>2918</v>
      </c>
      <c r="B2893" s="39">
        <v>44896</v>
      </c>
      <c r="C2893" s="40" t="s">
        <v>12</v>
      </c>
      <c r="D2893" s="40" t="s">
        <v>13</v>
      </c>
      <c r="E2893" s="40" t="s">
        <v>14</v>
      </c>
      <c r="F2893" s="40" t="s">
        <v>14</v>
      </c>
      <c r="G2893" s="40">
        <v>37</v>
      </c>
      <c r="H2893" s="41">
        <v>120.459990859223</v>
      </c>
      <c r="I2893" s="37">
        <f>HOUR(DAta!$H2893)*60+MINUTE(DAta!$H2893)</f>
        <v>662</v>
      </c>
      <c r="J2893" s="40">
        <v>3</v>
      </c>
      <c r="K2893" s="40">
        <v>8</v>
      </c>
      <c r="L2893" s="39">
        <v>44896</v>
      </c>
      <c r="M2893" s="40">
        <v>6</v>
      </c>
    </row>
    <row r="2894" spans="1:13">
      <c r="A2894" s="37" t="s">
        <v>2919</v>
      </c>
      <c r="B2894" s="36">
        <v>44897</v>
      </c>
      <c r="C2894" s="37" t="s">
        <v>12</v>
      </c>
      <c r="D2894" s="37" t="s">
        <v>30</v>
      </c>
      <c r="E2894" s="37" t="s">
        <v>14</v>
      </c>
      <c r="F2894" s="37" t="s">
        <v>14</v>
      </c>
      <c r="G2894" s="37">
        <v>24</v>
      </c>
      <c r="H2894" s="38">
        <v>120.50165752589</v>
      </c>
      <c r="I2894" s="37">
        <f>HOUR(DAta!$H2894)*60+MINUTE(DAta!$H2894)</f>
        <v>722</v>
      </c>
      <c r="J2894" s="37">
        <v>3</v>
      </c>
      <c r="K2894" s="37">
        <v>8</v>
      </c>
      <c r="L2894" s="36">
        <v>44897</v>
      </c>
      <c r="M2894" s="37">
        <v>6</v>
      </c>
    </row>
    <row r="2895" spans="1:13">
      <c r="A2895" s="40" t="s">
        <v>2920</v>
      </c>
      <c r="B2895" s="39">
        <v>44898</v>
      </c>
      <c r="C2895" s="40" t="s">
        <v>16</v>
      </c>
      <c r="D2895" s="40" t="s">
        <v>33</v>
      </c>
      <c r="E2895" s="40" t="s">
        <v>14</v>
      </c>
      <c r="F2895" s="40" t="s">
        <v>14</v>
      </c>
      <c r="G2895" s="40">
        <v>70</v>
      </c>
      <c r="H2895" s="41">
        <v>120.54332419255699</v>
      </c>
      <c r="I2895" s="37">
        <f>HOUR(DAta!$H2895)*60+MINUTE(DAta!$H2895)</f>
        <v>782</v>
      </c>
      <c r="J2895" s="40">
        <v>1</v>
      </c>
      <c r="K2895" s="40">
        <v>8</v>
      </c>
      <c r="L2895" s="39">
        <v>44898</v>
      </c>
      <c r="M2895" s="40">
        <v>6</v>
      </c>
    </row>
    <row r="2896" spans="1:13">
      <c r="A2896" s="37" t="s">
        <v>2921</v>
      </c>
      <c r="B2896" s="36">
        <v>44899</v>
      </c>
      <c r="C2896" s="37" t="s">
        <v>16</v>
      </c>
      <c r="D2896" s="37" t="s">
        <v>17</v>
      </c>
      <c r="E2896" s="37" t="s">
        <v>14</v>
      </c>
      <c r="F2896" s="37" t="s">
        <v>14</v>
      </c>
      <c r="G2896" s="37">
        <v>117</v>
      </c>
      <c r="H2896" s="38">
        <v>120.584990859223</v>
      </c>
      <c r="I2896" s="37">
        <f>HOUR(DAta!$H2896)*60+MINUTE(DAta!$H2896)</f>
        <v>842</v>
      </c>
      <c r="J2896" s="37">
        <v>4</v>
      </c>
      <c r="K2896" s="37">
        <v>8</v>
      </c>
      <c r="L2896" s="36">
        <v>44899</v>
      </c>
      <c r="M2896" s="37">
        <v>6</v>
      </c>
    </row>
    <row r="2897" spans="1:13">
      <c r="A2897" s="40" t="s">
        <v>2922</v>
      </c>
      <c r="B2897" s="39">
        <v>44900</v>
      </c>
      <c r="C2897" s="40" t="s">
        <v>12</v>
      </c>
      <c r="D2897" s="40" t="s">
        <v>24</v>
      </c>
      <c r="E2897" s="40" t="s">
        <v>14</v>
      </c>
      <c r="F2897" s="40" t="s">
        <v>14</v>
      </c>
      <c r="G2897" s="40">
        <v>15</v>
      </c>
      <c r="H2897" s="41">
        <v>120.62665752589</v>
      </c>
      <c r="I2897" s="37">
        <f>HOUR(DAta!$H2897)*60+MINUTE(DAta!$H2897)</f>
        <v>902</v>
      </c>
      <c r="J2897" s="40">
        <v>1</v>
      </c>
      <c r="K2897" s="40">
        <v>8</v>
      </c>
      <c r="L2897" s="39">
        <v>44900</v>
      </c>
      <c r="M2897" s="40">
        <v>6</v>
      </c>
    </row>
    <row r="2898" spans="1:13">
      <c r="A2898" s="37" t="s">
        <v>2923</v>
      </c>
      <c r="B2898" s="36">
        <v>44901</v>
      </c>
      <c r="C2898" s="37" t="s">
        <v>22</v>
      </c>
      <c r="D2898" s="37" t="s">
        <v>33</v>
      </c>
      <c r="E2898" s="37" t="s">
        <v>14</v>
      </c>
      <c r="F2898" s="37" t="s">
        <v>14</v>
      </c>
      <c r="G2898" s="37">
        <v>20</v>
      </c>
      <c r="H2898" s="38">
        <v>120.66832419255699</v>
      </c>
      <c r="I2898" s="37">
        <f>HOUR(DAta!$H2898)*60+MINUTE(DAta!$H2898)</f>
        <v>962</v>
      </c>
      <c r="J2898" s="37">
        <v>3</v>
      </c>
      <c r="K2898" s="37">
        <v>8</v>
      </c>
      <c r="L2898" s="36">
        <v>44901</v>
      </c>
      <c r="M2898" s="37">
        <v>6</v>
      </c>
    </row>
    <row r="2899" spans="1:13">
      <c r="A2899" s="40" t="s">
        <v>2924</v>
      </c>
      <c r="B2899" s="39">
        <v>44902</v>
      </c>
      <c r="C2899" s="40" t="s">
        <v>48</v>
      </c>
      <c r="D2899" s="40" t="s">
        <v>33</v>
      </c>
      <c r="E2899" s="40" t="s">
        <v>14</v>
      </c>
      <c r="F2899" s="40" t="s">
        <v>14</v>
      </c>
      <c r="G2899" s="40">
        <v>36</v>
      </c>
      <c r="H2899" s="41">
        <v>120.709990859223</v>
      </c>
      <c r="I2899" s="37">
        <f>HOUR(DAta!$H2899)*60+MINUTE(DAta!$H2899)</f>
        <v>1022</v>
      </c>
      <c r="J2899" s="40">
        <v>2</v>
      </c>
      <c r="K2899" s="40">
        <v>8</v>
      </c>
      <c r="L2899" s="39">
        <v>44902</v>
      </c>
      <c r="M2899" s="40">
        <v>6</v>
      </c>
    </row>
    <row r="2900" spans="1:13">
      <c r="A2900" s="37" t="s">
        <v>2925</v>
      </c>
      <c r="B2900" s="36">
        <v>44903</v>
      </c>
      <c r="C2900" s="37" t="s">
        <v>12</v>
      </c>
      <c r="D2900" s="37" t="s">
        <v>17</v>
      </c>
      <c r="E2900" s="37" t="s">
        <v>14</v>
      </c>
      <c r="F2900" s="37" t="s">
        <v>14</v>
      </c>
      <c r="G2900" s="37">
        <v>63</v>
      </c>
      <c r="H2900" s="38">
        <v>120.75165752589</v>
      </c>
      <c r="I2900" s="37">
        <f>HOUR(DAta!$H2900)*60+MINUTE(DAta!$H2900)</f>
        <v>1082</v>
      </c>
      <c r="J2900" s="37">
        <v>1</v>
      </c>
      <c r="K2900" s="37">
        <v>8</v>
      </c>
      <c r="L2900" s="36">
        <v>44903</v>
      </c>
      <c r="M2900" s="37">
        <v>6</v>
      </c>
    </row>
    <row r="2901" spans="1:13">
      <c r="A2901" s="40" t="s">
        <v>2926</v>
      </c>
      <c r="B2901" s="39">
        <v>44904</v>
      </c>
      <c r="C2901" s="40" t="s">
        <v>16</v>
      </c>
      <c r="D2901" s="40" t="s">
        <v>24</v>
      </c>
      <c r="E2901" s="40" t="s">
        <v>14</v>
      </c>
      <c r="F2901" s="40" t="s">
        <v>14</v>
      </c>
      <c r="G2901" s="40">
        <v>20</v>
      </c>
      <c r="H2901" s="41">
        <v>120.79332419255699</v>
      </c>
      <c r="I2901" s="37">
        <f>HOUR(DAta!$H2901)*60+MINUTE(DAta!$H2901)</f>
        <v>1142</v>
      </c>
      <c r="J2901" s="40">
        <v>3</v>
      </c>
      <c r="K2901" s="40">
        <v>8</v>
      </c>
      <c r="L2901" s="39">
        <v>44904</v>
      </c>
      <c r="M2901" s="40">
        <v>6</v>
      </c>
    </row>
    <row r="2902" spans="1:13">
      <c r="A2902" s="37" t="s">
        <v>2927</v>
      </c>
      <c r="B2902" s="36">
        <v>44905</v>
      </c>
      <c r="C2902" s="37" t="s">
        <v>48</v>
      </c>
      <c r="D2902" s="37" t="s">
        <v>13</v>
      </c>
      <c r="E2902" s="37" t="s">
        <v>14</v>
      </c>
      <c r="F2902" s="37" t="s">
        <v>18</v>
      </c>
      <c r="G2902" s="37">
        <v>115</v>
      </c>
      <c r="H2902" s="38">
        <v>120.834990859223</v>
      </c>
      <c r="I2902" s="37">
        <f>HOUR(DAta!$H2902)*60+MINUTE(DAta!$H2902)</f>
        <v>1202</v>
      </c>
      <c r="J2902" s="37">
        <v>4</v>
      </c>
      <c r="K2902" s="37">
        <v>8</v>
      </c>
      <c r="L2902" s="36">
        <v>44905</v>
      </c>
      <c r="M2902" s="37">
        <v>6</v>
      </c>
    </row>
    <row r="2903" spans="1:13">
      <c r="A2903" s="40" t="s">
        <v>2928</v>
      </c>
      <c r="B2903" s="39">
        <v>44906</v>
      </c>
      <c r="C2903" s="40" t="s">
        <v>35</v>
      </c>
      <c r="D2903" s="40" t="s">
        <v>13</v>
      </c>
      <c r="E2903" s="40" t="s">
        <v>18</v>
      </c>
      <c r="F2903" s="40" t="s">
        <v>18</v>
      </c>
      <c r="G2903" s="40" t="s">
        <v>26</v>
      </c>
      <c r="H2903" s="41">
        <v>120.87665752589</v>
      </c>
      <c r="I2903" s="37">
        <f>HOUR(DAta!$H2903)*60+MINUTE(DAta!$H2903)</f>
        <v>1262</v>
      </c>
      <c r="J2903" s="40" t="s">
        <v>26</v>
      </c>
      <c r="K2903" s="40">
        <v>8</v>
      </c>
      <c r="L2903" s="39">
        <v>44906</v>
      </c>
      <c r="M2903" s="40">
        <v>6</v>
      </c>
    </row>
    <row r="2904" spans="1:13">
      <c r="A2904" s="37" t="s">
        <v>2929</v>
      </c>
      <c r="B2904" s="36">
        <v>44907</v>
      </c>
      <c r="C2904" s="37" t="s">
        <v>48</v>
      </c>
      <c r="D2904" s="37" t="s">
        <v>17</v>
      </c>
      <c r="E2904" s="37" t="s">
        <v>14</v>
      </c>
      <c r="F2904" s="37" t="s">
        <v>14</v>
      </c>
      <c r="G2904" s="37">
        <v>95</v>
      </c>
      <c r="H2904" s="38">
        <v>120.91832419255699</v>
      </c>
      <c r="I2904" s="37">
        <f>HOUR(DAta!$H2904)*60+MINUTE(DAta!$H2904)</f>
        <v>1322</v>
      </c>
      <c r="J2904" s="37">
        <v>3</v>
      </c>
      <c r="K2904" s="37">
        <v>8</v>
      </c>
      <c r="L2904" s="36">
        <v>44907</v>
      </c>
      <c r="M2904" s="37">
        <v>6</v>
      </c>
    </row>
    <row r="2905" spans="1:13">
      <c r="A2905" s="40" t="s">
        <v>2930</v>
      </c>
      <c r="B2905" s="39">
        <v>44908</v>
      </c>
      <c r="C2905" s="40" t="s">
        <v>16</v>
      </c>
      <c r="D2905" s="40" t="s">
        <v>24</v>
      </c>
      <c r="E2905" s="40" t="s">
        <v>14</v>
      </c>
      <c r="F2905" s="40" t="s">
        <v>14</v>
      </c>
      <c r="G2905" s="40">
        <v>114</v>
      </c>
      <c r="H2905" s="41">
        <v>120.959990859223</v>
      </c>
      <c r="I2905" s="37">
        <f>HOUR(DAta!$H2905)*60+MINUTE(DAta!$H2905)</f>
        <v>1382</v>
      </c>
      <c r="J2905" s="40">
        <v>4</v>
      </c>
      <c r="K2905" s="40">
        <v>8</v>
      </c>
      <c r="L2905" s="39">
        <v>44908</v>
      </c>
      <c r="M2905" s="40">
        <v>6</v>
      </c>
    </row>
    <row r="2906" spans="1:13">
      <c r="A2906" s="37" t="s">
        <v>2931</v>
      </c>
      <c r="B2906" s="36">
        <v>44909</v>
      </c>
      <c r="C2906" s="37" t="s">
        <v>39</v>
      </c>
      <c r="D2906" s="37" t="s">
        <v>13</v>
      </c>
      <c r="E2906" s="37" t="s">
        <v>14</v>
      </c>
      <c r="F2906" s="37" t="s">
        <v>14</v>
      </c>
      <c r="G2906" s="37">
        <v>71</v>
      </c>
      <c r="H2906" s="38">
        <v>121.00165752589</v>
      </c>
      <c r="I2906" s="37">
        <f>HOUR(DAta!$H2906)*60+MINUTE(DAta!$H2906)</f>
        <v>2</v>
      </c>
      <c r="J2906" s="37">
        <v>4</v>
      </c>
      <c r="K2906" s="37">
        <v>8</v>
      </c>
      <c r="L2906" s="36">
        <v>44909</v>
      </c>
      <c r="M2906" s="37">
        <v>6</v>
      </c>
    </row>
    <row r="2907" spans="1:13">
      <c r="A2907" s="40" t="s">
        <v>2932</v>
      </c>
      <c r="B2907" s="39">
        <v>44910</v>
      </c>
      <c r="C2907" s="40" t="s">
        <v>20</v>
      </c>
      <c r="D2907" s="40" t="s">
        <v>24</v>
      </c>
      <c r="E2907" s="40" t="s">
        <v>14</v>
      </c>
      <c r="F2907" s="40" t="s">
        <v>14</v>
      </c>
      <c r="G2907" s="40">
        <v>44</v>
      </c>
      <c r="H2907" s="41">
        <v>121.04332419255699</v>
      </c>
      <c r="I2907" s="37">
        <f>HOUR(DAta!$H2907)*60+MINUTE(DAta!$H2907)</f>
        <v>62</v>
      </c>
      <c r="J2907" s="40">
        <v>1</v>
      </c>
      <c r="K2907" s="40">
        <v>8</v>
      </c>
      <c r="L2907" s="39">
        <v>44910</v>
      </c>
      <c r="M2907" s="40">
        <v>6</v>
      </c>
    </row>
    <row r="2908" spans="1:13">
      <c r="A2908" s="37" t="s">
        <v>2933</v>
      </c>
      <c r="B2908" s="36">
        <v>44911</v>
      </c>
      <c r="C2908" s="37" t="s">
        <v>22</v>
      </c>
      <c r="D2908" s="37" t="s">
        <v>17</v>
      </c>
      <c r="E2908" s="37" t="s">
        <v>18</v>
      </c>
      <c r="F2908" s="37" t="s">
        <v>18</v>
      </c>
      <c r="G2908" s="37" t="s">
        <v>26</v>
      </c>
      <c r="H2908" s="38">
        <v>121.084990859223</v>
      </c>
      <c r="I2908" s="37">
        <f>HOUR(DAta!$H2908)*60+MINUTE(DAta!$H2908)</f>
        <v>122</v>
      </c>
      <c r="J2908" s="37" t="s">
        <v>26</v>
      </c>
      <c r="K2908" s="37">
        <v>8</v>
      </c>
      <c r="L2908" s="36">
        <v>44911</v>
      </c>
      <c r="M2908" s="37">
        <v>6</v>
      </c>
    </row>
    <row r="2909" spans="1:13">
      <c r="A2909" s="40" t="s">
        <v>2934</v>
      </c>
      <c r="B2909" s="39">
        <v>44912</v>
      </c>
      <c r="C2909" s="40" t="s">
        <v>16</v>
      </c>
      <c r="D2909" s="40" t="s">
        <v>17</v>
      </c>
      <c r="E2909" s="40" t="s">
        <v>18</v>
      </c>
      <c r="F2909" s="40" t="s">
        <v>18</v>
      </c>
      <c r="G2909" s="40" t="s">
        <v>26</v>
      </c>
      <c r="H2909" s="41">
        <v>121.12665752589</v>
      </c>
      <c r="I2909" s="37">
        <f>HOUR(DAta!$H2909)*60+MINUTE(DAta!$H2909)</f>
        <v>182</v>
      </c>
      <c r="J2909" s="40" t="s">
        <v>26</v>
      </c>
      <c r="K2909" s="40">
        <v>8</v>
      </c>
      <c r="L2909" s="39">
        <v>44912</v>
      </c>
      <c r="M2909" s="40">
        <v>6</v>
      </c>
    </row>
    <row r="2910" spans="1:13">
      <c r="A2910" s="37" t="s">
        <v>2935</v>
      </c>
      <c r="B2910" s="36">
        <v>44913</v>
      </c>
      <c r="C2910" s="37" t="s">
        <v>20</v>
      </c>
      <c r="D2910" s="37" t="s">
        <v>24</v>
      </c>
      <c r="E2910" s="37" t="s">
        <v>14</v>
      </c>
      <c r="F2910" s="37" t="s">
        <v>14</v>
      </c>
      <c r="G2910" s="37">
        <v>24</v>
      </c>
      <c r="H2910" s="38">
        <v>121.16832419255699</v>
      </c>
      <c r="I2910" s="37">
        <f>HOUR(DAta!$H2910)*60+MINUTE(DAta!$H2910)</f>
        <v>242</v>
      </c>
      <c r="J2910" s="37">
        <v>3</v>
      </c>
      <c r="K2910" s="37">
        <v>8</v>
      </c>
      <c r="L2910" s="36">
        <v>44913</v>
      </c>
      <c r="M2910" s="37">
        <v>6</v>
      </c>
    </row>
    <row r="2911" spans="1:13">
      <c r="A2911" s="40" t="s">
        <v>2936</v>
      </c>
      <c r="B2911" s="39">
        <v>44914</v>
      </c>
      <c r="C2911" s="40" t="s">
        <v>22</v>
      </c>
      <c r="D2911" s="40" t="s">
        <v>33</v>
      </c>
      <c r="E2911" s="40" t="s">
        <v>18</v>
      </c>
      <c r="F2911" s="40" t="s">
        <v>18</v>
      </c>
      <c r="G2911" s="40" t="s">
        <v>26</v>
      </c>
      <c r="H2911" s="41">
        <v>121.209990859223</v>
      </c>
      <c r="I2911" s="37">
        <f>HOUR(DAta!$H2911)*60+MINUTE(DAta!$H2911)</f>
        <v>302</v>
      </c>
      <c r="J2911" s="40" t="s">
        <v>26</v>
      </c>
      <c r="K2911" s="40">
        <v>8</v>
      </c>
      <c r="L2911" s="39">
        <v>44914</v>
      </c>
      <c r="M2911" s="40">
        <v>6</v>
      </c>
    </row>
    <row r="2912" spans="1:13">
      <c r="A2912" s="37" t="s">
        <v>2937</v>
      </c>
      <c r="B2912" s="36">
        <v>44915</v>
      </c>
      <c r="C2912" s="37" t="s">
        <v>48</v>
      </c>
      <c r="D2912" s="37" t="s">
        <v>13</v>
      </c>
      <c r="E2912" s="37" t="s">
        <v>14</v>
      </c>
      <c r="F2912" s="37" t="s">
        <v>14</v>
      </c>
      <c r="G2912" s="37">
        <v>70</v>
      </c>
      <c r="H2912" s="38">
        <v>121.25165752589</v>
      </c>
      <c r="I2912" s="37">
        <f>HOUR(DAta!$H2912)*60+MINUTE(DAta!$H2912)</f>
        <v>362</v>
      </c>
      <c r="J2912" s="37">
        <v>3</v>
      </c>
      <c r="K2912" s="37">
        <v>8</v>
      </c>
      <c r="L2912" s="36">
        <v>44915</v>
      </c>
      <c r="M2912" s="37">
        <v>6</v>
      </c>
    </row>
    <row r="2913" spans="1:13">
      <c r="A2913" s="40" t="s">
        <v>2938</v>
      </c>
      <c r="B2913" s="39">
        <v>44916</v>
      </c>
      <c r="C2913" s="40" t="s">
        <v>32</v>
      </c>
      <c r="D2913" s="40" t="s">
        <v>33</v>
      </c>
      <c r="E2913" s="40" t="s">
        <v>18</v>
      </c>
      <c r="F2913" s="40" t="s">
        <v>18</v>
      </c>
      <c r="G2913" s="40" t="s">
        <v>26</v>
      </c>
      <c r="H2913" s="41">
        <v>121.29332419255699</v>
      </c>
      <c r="I2913" s="37">
        <f>HOUR(DAta!$H2913)*60+MINUTE(DAta!$H2913)</f>
        <v>422</v>
      </c>
      <c r="J2913" s="40" t="s">
        <v>26</v>
      </c>
      <c r="K2913" s="40">
        <v>8</v>
      </c>
      <c r="L2913" s="39">
        <v>44916</v>
      </c>
      <c r="M2913" s="40">
        <v>6</v>
      </c>
    </row>
    <row r="2914" spans="1:13">
      <c r="A2914" s="37" t="s">
        <v>2939</v>
      </c>
      <c r="B2914" s="36">
        <v>44917</v>
      </c>
      <c r="C2914" s="37" t="s">
        <v>48</v>
      </c>
      <c r="D2914" s="37" t="s">
        <v>30</v>
      </c>
      <c r="E2914" s="37" t="s">
        <v>14</v>
      </c>
      <c r="F2914" s="37" t="s">
        <v>14</v>
      </c>
      <c r="G2914" s="37">
        <v>33</v>
      </c>
      <c r="H2914" s="38">
        <v>121.334990859223</v>
      </c>
      <c r="I2914" s="37">
        <f>HOUR(DAta!$H2914)*60+MINUTE(DAta!$H2914)</f>
        <v>482</v>
      </c>
      <c r="J2914" s="37">
        <v>1</v>
      </c>
      <c r="K2914" s="37">
        <v>8</v>
      </c>
      <c r="L2914" s="36">
        <v>44917</v>
      </c>
      <c r="M2914" s="37">
        <v>6</v>
      </c>
    </row>
    <row r="2915" spans="1:13">
      <c r="A2915" s="40" t="s">
        <v>2940</v>
      </c>
      <c r="B2915" s="39">
        <v>44918</v>
      </c>
      <c r="C2915" s="40" t="s">
        <v>12</v>
      </c>
      <c r="D2915" s="40" t="s">
        <v>13</v>
      </c>
      <c r="E2915" s="40" t="s">
        <v>18</v>
      </c>
      <c r="F2915" s="40" t="s">
        <v>18</v>
      </c>
      <c r="G2915" s="40" t="s">
        <v>26</v>
      </c>
      <c r="H2915" s="41">
        <v>121.37665752589</v>
      </c>
      <c r="I2915" s="37">
        <f>HOUR(DAta!$H2915)*60+MINUTE(DAta!$H2915)</f>
        <v>542</v>
      </c>
      <c r="J2915" s="40" t="s">
        <v>26</v>
      </c>
      <c r="K2915" s="40">
        <v>8</v>
      </c>
      <c r="L2915" s="39">
        <v>44918</v>
      </c>
      <c r="M2915" s="40">
        <v>6</v>
      </c>
    </row>
    <row r="2916" spans="1:13">
      <c r="A2916" s="37" t="s">
        <v>2941</v>
      </c>
      <c r="B2916" s="36">
        <v>44919</v>
      </c>
      <c r="C2916" s="37" t="s">
        <v>22</v>
      </c>
      <c r="D2916" s="37" t="s">
        <v>30</v>
      </c>
      <c r="E2916" s="37" t="s">
        <v>14</v>
      </c>
      <c r="F2916" s="37" t="s">
        <v>18</v>
      </c>
      <c r="G2916" s="37">
        <v>15</v>
      </c>
      <c r="H2916" s="38">
        <v>121.41832419255699</v>
      </c>
      <c r="I2916" s="37">
        <f>HOUR(DAta!$H2916)*60+MINUTE(DAta!$H2916)</f>
        <v>602</v>
      </c>
      <c r="J2916" s="37">
        <v>1</v>
      </c>
      <c r="K2916" s="37">
        <v>8</v>
      </c>
      <c r="L2916" s="36">
        <v>44919</v>
      </c>
      <c r="M2916" s="37">
        <v>6</v>
      </c>
    </row>
    <row r="2917" spans="1:13">
      <c r="A2917" s="40" t="s">
        <v>2942</v>
      </c>
      <c r="B2917" s="39">
        <v>44920</v>
      </c>
      <c r="C2917" s="40" t="s">
        <v>35</v>
      </c>
      <c r="D2917" s="40" t="s">
        <v>33</v>
      </c>
      <c r="E2917" s="40" t="s">
        <v>14</v>
      </c>
      <c r="F2917" s="40" t="s">
        <v>14</v>
      </c>
      <c r="G2917" s="40">
        <v>103</v>
      </c>
      <c r="H2917" s="41">
        <v>121.459990859223</v>
      </c>
      <c r="I2917" s="37">
        <f>HOUR(DAta!$H2917)*60+MINUTE(DAta!$H2917)</f>
        <v>662</v>
      </c>
      <c r="J2917" s="40">
        <v>4</v>
      </c>
      <c r="K2917" s="40">
        <v>8</v>
      </c>
      <c r="L2917" s="39">
        <v>44920</v>
      </c>
      <c r="M2917" s="40">
        <v>6</v>
      </c>
    </row>
    <row r="2918" spans="1:13">
      <c r="A2918" s="37" t="s">
        <v>2943</v>
      </c>
      <c r="B2918" s="36">
        <v>44921</v>
      </c>
      <c r="C2918" s="37" t="s">
        <v>39</v>
      </c>
      <c r="D2918" s="37" t="s">
        <v>13</v>
      </c>
      <c r="E2918" s="37" t="s">
        <v>14</v>
      </c>
      <c r="F2918" s="37" t="s">
        <v>14</v>
      </c>
      <c r="G2918" s="37">
        <v>61</v>
      </c>
      <c r="H2918" s="38">
        <v>121.50165752589</v>
      </c>
      <c r="I2918" s="37">
        <f>HOUR(DAta!$H2918)*60+MINUTE(DAta!$H2918)</f>
        <v>722</v>
      </c>
      <c r="J2918" s="37">
        <v>5</v>
      </c>
      <c r="K2918" s="37">
        <v>8</v>
      </c>
      <c r="L2918" s="36">
        <v>44921</v>
      </c>
      <c r="M2918" s="37">
        <v>6</v>
      </c>
    </row>
    <row r="2919" spans="1:13">
      <c r="A2919" s="40" t="s">
        <v>2944</v>
      </c>
      <c r="B2919" s="39">
        <v>44922</v>
      </c>
      <c r="C2919" s="40" t="s">
        <v>22</v>
      </c>
      <c r="D2919" s="40" t="s">
        <v>30</v>
      </c>
      <c r="E2919" s="40" t="s">
        <v>18</v>
      </c>
      <c r="F2919" s="40" t="s">
        <v>18</v>
      </c>
      <c r="G2919" s="40" t="s">
        <v>26</v>
      </c>
      <c r="H2919" s="41">
        <v>121.54332419255699</v>
      </c>
      <c r="I2919" s="37">
        <f>HOUR(DAta!$H2919)*60+MINUTE(DAta!$H2919)</f>
        <v>782</v>
      </c>
      <c r="J2919" s="40" t="s">
        <v>26</v>
      </c>
      <c r="K2919" s="40">
        <v>8</v>
      </c>
      <c r="L2919" s="39">
        <v>44922</v>
      </c>
      <c r="M2919" s="40">
        <v>6</v>
      </c>
    </row>
    <row r="2920" spans="1:13">
      <c r="A2920" s="37" t="s">
        <v>2945</v>
      </c>
      <c r="B2920" s="36">
        <v>44923</v>
      </c>
      <c r="C2920" s="37" t="s">
        <v>22</v>
      </c>
      <c r="D2920" s="37" t="s">
        <v>13</v>
      </c>
      <c r="E2920" s="37" t="s">
        <v>14</v>
      </c>
      <c r="F2920" s="37" t="s">
        <v>14</v>
      </c>
      <c r="G2920" s="37">
        <v>32</v>
      </c>
      <c r="H2920" s="38">
        <v>121.584990859223</v>
      </c>
      <c r="I2920" s="37">
        <f>HOUR(DAta!$H2920)*60+MINUTE(DAta!$H2920)</f>
        <v>842</v>
      </c>
      <c r="J2920" s="37">
        <v>4</v>
      </c>
      <c r="K2920" s="37">
        <v>8</v>
      </c>
      <c r="L2920" s="36">
        <v>44923</v>
      </c>
      <c r="M2920" s="37">
        <v>6</v>
      </c>
    </row>
    <row r="2921" spans="1:13">
      <c r="A2921" s="40" t="s">
        <v>2946</v>
      </c>
      <c r="B2921" s="39">
        <v>44924</v>
      </c>
      <c r="C2921" s="40" t="s">
        <v>48</v>
      </c>
      <c r="D2921" s="40" t="s">
        <v>30</v>
      </c>
      <c r="E2921" s="40" t="s">
        <v>14</v>
      </c>
      <c r="F2921" s="40" t="s">
        <v>14</v>
      </c>
      <c r="G2921" s="40">
        <v>33</v>
      </c>
      <c r="H2921" s="41">
        <v>121.62665752589</v>
      </c>
      <c r="I2921" s="37">
        <f>HOUR(DAta!$H2921)*60+MINUTE(DAta!$H2921)</f>
        <v>902</v>
      </c>
      <c r="J2921" s="40">
        <v>4</v>
      </c>
      <c r="K2921" s="40">
        <v>8</v>
      </c>
      <c r="L2921" s="39">
        <v>44924</v>
      </c>
      <c r="M2921" s="40">
        <v>6</v>
      </c>
    </row>
    <row r="2922" spans="1:13">
      <c r="A2922" s="37" t="s">
        <v>2947</v>
      </c>
      <c r="B2922" s="36">
        <v>44925</v>
      </c>
      <c r="C2922" s="37" t="s">
        <v>16</v>
      </c>
      <c r="D2922" s="37" t="s">
        <v>24</v>
      </c>
      <c r="E2922" s="37" t="s">
        <v>14</v>
      </c>
      <c r="F2922" s="37" t="s">
        <v>14</v>
      </c>
      <c r="G2922" s="37">
        <v>30</v>
      </c>
      <c r="H2922" s="38">
        <v>121.66832419255699</v>
      </c>
      <c r="I2922" s="37">
        <f>HOUR(DAta!$H2922)*60+MINUTE(DAta!$H2922)</f>
        <v>962</v>
      </c>
      <c r="J2922" s="37">
        <v>3</v>
      </c>
      <c r="K2922" s="37">
        <v>8</v>
      </c>
      <c r="L2922" s="36">
        <v>44925</v>
      </c>
      <c r="M2922" s="37">
        <v>6</v>
      </c>
    </row>
    <row r="2923" spans="1:13">
      <c r="A2923" s="40" t="s">
        <v>2948</v>
      </c>
      <c r="B2923" s="39">
        <v>44926</v>
      </c>
      <c r="C2923" s="40" t="s">
        <v>20</v>
      </c>
      <c r="D2923" s="40" t="s">
        <v>33</v>
      </c>
      <c r="E2923" s="40" t="s">
        <v>14</v>
      </c>
      <c r="F2923" s="40" t="s">
        <v>14</v>
      </c>
      <c r="G2923" s="40">
        <v>36</v>
      </c>
      <c r="H2923" s="41">
        <v>121.709990859223</v>
      </c>
      <c r="I2923" s="37">
        <f>HOUR(DAta!$H2923)*60+MINUTE(DAta!$H2923)</f>
        <v>1022</v>
      </c>
      <c r="J2923" s="40">
        <v>4</v>
      </c>
      <c r="K2923" s="40">
        <v>8</v>
      </c>
      <c r="L2923" s="39">
        <v>44926</v>
      </c>
      <c r="M2923" s="40">
        <v>6</v>
      </c>
    </row>
    <row r="2924" spans="1:13">
      <c r="A2924" s="37" t="s">
        <v>2949</v>
      </c>
      <c r="B2924" s="36">
        <v>44927</v>
      </c>
      <c r="C2924" s="37" t="s">
        <v>48</v>
      </c>
      <c r="D2924" s="37" t="s">
        <v>17</v>
      </c>
      <c r="E2924" s="37" t="s">
        <v>14</v>
      </c>
      <c r="F2924" s="37" t="s">
        <v>14</v>
      </c>
      <c r="G2924" s="37">
        <v>16</v>
      </c>
      <c r="H2924" s="38">
        <v>121.75165752589</v>
      </c>
      <c r="I2924" s="37">
        <f>HOUR(DAta!$H2924)*60+MINUTE(DAta!$H2924)</f>
        <v>1082</v>
      </c>
      <c r="J2924" s="37">
        <v>4</v>
      </c>
      <c r="K2924" s="37">
        <v>8</v>
      </c>
      <c r="L2924" s="36">
        <v>44927</v>
      </c>
      <c r="M2924" s="37">
        <v>6</v>
      </c>
    </row>
    <row r="2925" spans="1:13">
      <c r="A2925" s="40" t="s">
        <v>2950</v>
      </c>
      <c r="B2925" s="39">
        <v>44928</v>
      </c>
      <c r="C2925" s="40" t="s">
        <v>20</v>
      </c>
      <c r="D2925" s="40" t="s">
        <v>17</v>
      </c>
      <c r="E2925" s="40" t="s">
        <v>14</v>
      </c>
      <c r="F2925" s="40" t="s">
        <v>14</v>
      </c>
      <c r="G2925" s="40">
        <v>60</v>
      </c>
      <c r="H2925" s="41">
        <v>121.79332419255699</v>
      </c>
      <c r="I2925" s="37">
        <f>HOUR(DAta!$H2925)*60+MINUTE(DAta!$H2925)</f>
        <v>1142</v>
      </c>
      <c r="J2925" s="40">
        <v>3</v>
      </c>
      <c r="K2925" s="40">
        <v>8</v>
      </c>
      <c r="L2925" s="39">
        <v>44928</v>
      </c>
      <c r="M2925" s="40">
        <v>6</v>
      </c>
    </row>
    <row r="2926" spans="1:13">
      <c r="A2926" s="37" t="s">
        <v>2951</v>
      </c>
      <c r="B2926" s="36">
        <v>44929</v>
      </c>
      <c r="C2926" s="37" t="s">
        <v>20</v>
      </c>
      <c r="D2926" s="37" t="s">
        <v>17</v>
      </c>
      <c r="E2926" s="37" t="s">
        <v>18</v>
      </c>
      <c r="F2926" s="37" t="s">
        <v>18</v>
      </c>
      <c r="G2926" s="37" t="s">
        <v>26</v>
      </c>
      <c r="H2926" s="38">
        <v>121.834990859223</v>
      </c>
      <c r="I2926" s="37">
        <f>HOUR(DAta!$H2926)*60+MINUTE(DAta!$H2926)</f>
        <v>1202</v>
      </c>
      <c r="J2926" s="37" t="s">
        <v>26</v>
      </c>
      <c r="K2926" s="37">
        <v>8</v>
      </c>
      <c r="L2926" s="36">
        <v>44929</v>
      </c>
      <c r="M2926" s="37">
        <v>6</v>
      </c>
    </row>
    <row r="2927" spans="1:13">
      <c r="A2927" s="40" t="s">
        <v>2952</v>
      </c>
      <c r="B2927" s="39">
        <v>44930</v>
      </c>
      <c r="C2927" s="40" t="s">
        <v>20</v>
      </c>
      <c r="D2927" s="40" t="s">
        <v>13</v>
      </c>
      <c r="E2927" s="40" t="s">
        <v>14</v>
      </c>
      <c r="F2927" s="40" t="s">
        <v>14</v>
      </c>
      <c r="G2927" s="40">
        <v>42</v>
      </c>
      <c r="H2927" s="41">
        <v>121.87665752589</v>
      </c>
      <c r="I2927" s="37">
        <f>HOUR(DAta!$H2927)*60+MINUTE(DAta!$H2927)</f>
        <v>1262</v>
      </c>
      <c r="J2927" s="40">
        <v>4</v>
      </c>
      <c r="K2927" s="40">
        <v>8</v>
      </c>
      <c r="L2927" s="39">
        <v>44930</v>
      </c>
      <c r="M2927" s="40">
        <v>6</v>
      </c>
    </row>
    <row r="2928" spans="1:13">
      <c r="A2928" s="37" t="s">
        <v>2953</v>
      </c>
      <c r="B2928" s="36">
        <v>44931</v>
      </c>
      <c r="C2928" s="37" t="s">
        <v>48</v>
      </c>
      <c r="D2928" s="37" t="s">
        <v>13</v>
      </c>
      <c r="E2928" s="37" t="s">
        <v>14</v>
      </c>
      <c r="F2928" s="37" t="s">
        <v>14</v>
      </c>
      <c r="G2928" s="37">
        <v>58</v>
      </c>
      <c r="H2928" s="38">
        <v>121.91832419255699</v>
      </c>
      <c r="I2928" s="37">
        <f>HOUR(DAta!$H2928)*60+MINUTE(DAta!$H2928)</f>
        <v>1322</v>
      </c>
      <c r="J2928" s="37">
        <v>1</v>
      </c>
      <c r="K2928" s="37">
        <v>8</v>
      </c>
      <c r="L2928" s="36">
        <v>44931</v>
      </c>
      <c r="M2928" s="37">
        <v>6</v>
      </c>
    </row>
    <row r="2929" spans="1:13">
      <c r="A2929" s="40" t="s">
        <v>2954</v>
      </c>
      <c r="B2929" s="39">
        <v>44932</v>
      </c>
      <c r="C2929" s="40" t="s">
        <v>22</v>
      </c>
      <c r="D2929" s="40" t="s">
        <v>24</v>
      </c>
      <c r="E2929" s="40" t="s">
        <v>14</v>
      </c>
      <c r="F2929" s="40" t="s">
        <v>18</v>
      </c>
      <c r="G2929" s="40">
        <v>44</v>
      </c>
      <c r="H2929" s="41">
        <v>121.959990859223</v>
      </c>
      <c r="I2929" s="37">
        <f>HOUR(DAta!$H2929)*60+MINUTE(DAta!$H2929)</f>
        <v>1382</v>
      </c>
      <c r="J2929" s="40">
        <v>1</v>
      </c>
      <c r="K2929" s="40">
        <v>8</v>
      </c>
      <c r="L2929" s="39">
        <v>44932</v>
      </c>
      <c r="M2929" s="40">
        <v>6</v>
      </c>
    </row>
    <row r="2930" spans="1:13">
      <c r="A2930" s="37" t="s">
        <v>2955</v>
      </c>
      <c r="B2930" s="36">
        <v>44933</v>
      </c>
      <c r="C2930" s="37" t="s">
        <v>39</v>
      </c>
      <c r="D2930" s="37" t="s">
        <v>33</v>
      </c>
      <c r="E2930" s="37" t="s">
        <v>14</v>
      </c>
      <c r="F2930" s="37" t="s">
        <v>18</v>
      </c>
      <c r="G2930" s="37">
        <v>72</v>
      </c>
      <c r="H2930" s="38">
        <v>122.00165752589</v>
      </c>
      <c r="I2930" s="37">
        <f>HOUR(DAta!$H2930)*60+MINUTE(DAta!$H2930)</f>
        <v>2</v>
      </c>
      <c r="J2930" s="37">
        <v>1</v>
      </c>
      <c r="K2930" s="37">
        <v>8</v>
      </c>
      <c r="L2930" s="36">
        <v>44933</v>
      </c>
      <c r="M2930" s="37">
        <v>6</v>
      </c>
    </row>
    <row r="2931" spans="1:13">
      <c r="A2931" s="40" t="s">
        <v>2956</v>
      </c>
      <c r="B2931" s="39">
        <v>44934</v>
      </c>
      <c r="C2931" s="40" t="s">
        <v>20</v>
      </c>
      <c r="D2931" s="40" t="s">
        <v>33</v>
      </c>
      <c r="E2931" s="40" t="s">
        <v>14</v>
      </c>
      <c r="F2931" s="40" t="s">
        <v>14</v>
      </c>
      <c r="G2931" s="40">
        <v>13</v>
      </c>
      <c r="H2931" s="41">
        <v>122.04332419255699</v>
      </c>
      <c r="I2931" s="37">
        <f>HOUR(DAta!$H2931)*60+MINUTE(DAta!$H2931)</f>
        <v>62</v>
      </c>
      <c r="J2931" s="40">
        <v>4</v>
      </c>
      <c r="K2931" s="40">
        <v>8</v>
      </c>
      <c r="L2931" s="39">
        <v>44934</v>
      </c>
      <c r="M2931" s="40">
        <v>6</v>
      </c>
    </row>
    <row r="2932" spans="1:13">
      <c r="A2932" s="37" t="s">
        <v>2957</v>
      </c>
      <c r="B2932" s="36">
        <v>44935</v>
      </c>
      <c r="C2932" s="37" t="s">
        <v>32</v>
      </c>
      <c r="D2932" s="37" t="s">
        <v>33</v>
      </c>
      <c r="E2932" s="37" t="s">
        <v>14</v>
      </c>
      <c r="F2932" s="37" t="s">
        <v>14</v>
      </c>
      <c r="G2932" s="37">
        <v>113</v>
      </c>
      <c r="H2932" s="38">
        <v>122.084990859223</v>
      </c>
      <c r="I2932" s="37">
        <f>HOUR(DAta!$H2932)*60+MINUTE(DAta!$H2932)</f>
        <v>122</v>
      </c>
      <c r="J2932" s="37">
        <v>4</v>
      </c>
      <c r="K2932" s="37">
        <v>8</v>
      </c>
      <c r="L2932" s="36">
        <v>44935</v>
      </c>
      <c r="M2932" s="37">
        <v>6</v>
      </c>
    </row>
    <row r="2933" spans="1:13">
      <c r="A2933" s="40" t="s">
        <v>2958</v>
      </c>
      <c r="B2933" s="39">
        <v>44936</v>
      </c>
      <c r="C2933" s="40" t="s">
        <v>35</v>
      </c>
      <c r="D2933" s="40" t="s">
        <v>33</v>
      </c>
      <c r="E2933" s="40" t="s">
        <v>18</v>
      </c>
      <c r="F2933" s="40" t="s">
        <v>18</v>
      </c>
      <c r="G2933" s="40" t="s">
        <v>26</v>
      </c>
      <c r="H2933" s="41">
        <v>122.12665752589</v>
      </c>
      <c r="I2933" s="37">
        <f>HOUR(DAta!$H2933)*60+MINUTE(DAta!$H2933)</f>
        <v>182</v>
      </c>
      <c r="J2933" s="40" t="s">
        <v>26</v>
      </c>
      <c r="K2933" s="40">
        <v>8</v>
      </c>
      <c r="L2933" s="39">
        <v>44936</v>
      </c>
      <c r="M2933" s="40">
        <v>6</v>
      </c>
    </row>
    <row r="2934" spans="1:13">
      <c r="A2934" s="37" t="s">
        <v>2959</v>
      </c>
      <c r="B2934" s="36">
        <v>44937</v>
      </c>
      <c r="C2934" s="37" t="s">
        <v>22</v>
      </c>
      <c r="D2934" s="37" t="s">
        <v>13</v>
      </c>
      <c r="E2934" s="37" t="s">
        <v>14</v>
      </c>
      <c r="F2934" s="37" t="s">
        <v>14</v>
      </c>
      <c r="G2934" s="37">
        <v>51</v>
      </c>
      <c r="H2934" s="38">
        <v>122.16832419255699</v>
      </c>
      <c r="I2934" s="37">
        <f>HOUR(DAta!$H2934)*60+MINUTE(DAta!$H2934)</f>
        <v>242</v>
      </c>
      <c r="J2934" s="37">
        <v>4</v>
      </c>
      <c r="K2934" s="37">
        <v>8</v>
      </c>
      <c r="L2934" s="36">
        <v>44937</v>
      </c>
      <c r="M2934" s="37">
        <v>6</v>
      </c>
    </row>
    <row r="2935" spans="1:13">
      <c r="A2935" s="40" t="s">
        <v>2960</v>
      </c>
      <c r="B2935" s="39">
        <v>44938</v>
      </c>
      <c r="C2935" s="40" t="s">
        <v>22</v>
      </c>
      <c r="D2935" s="40" t="s">
        <v>13</v>
      </c>
      <c r="E2935" s="40" t="s">
        <v>14</v>
      </c>
      <c r="F2935" s="40" t="s">
        <v>18</v>
      </c>
      <c r="G2935" s="40">
        <v>85</v>
      </c>
      <c r="H2935" s="41">
        <v>122.209990859223</v>
      </c>
      <c r="I2935" s="37">
        <f>HOUR(DAta!$H2935)*60+MINUTE(DAta!$H2935)</f>
        <v>302</v>
      </c>
      <c r="J2935" s="40">
        <v>1</v>
      </c>
      <c r="K2935" s="40">
        <v>8</v>
      </c>
      <c r="L2935" s="39">
        <v>44938</v>
      </c>
      <c r="M2935" s="40">
        <v>6</v>
      </c>
    </row>
    <row r="2936" spans="1:13">
      <c r="A2936" s="37" t="s">
        <v>2961</v>
      </c>
      <c r="B2936" s="36">
        <v>44939</v>
      </c>
      <c r="C2936" s="37" t="s">
        <v>20</v>
      </c>
      <c r="D2936" s="37" t="s">
        <v>24</v>
      </c>
      <c r="E2936" s="37" t="s">
        <v>14</v>
      </c>
      <c r="F2936" s="37" t="s">
        <v>18</v>
      </c>
      <c r="G2936" s="37">
        <v>27</v>
      </c>
      <c r="H2936" s="38">
        <v>122.25165752589</v>
      </c>
      <c r="I2936" s="37">
        <f>HOUR(DAta!$H2936)*60+MINUTE(DAta!$H2936)</f>
        <v>362</v>
      </c>
      <c r="J2936" s="37">
        <v>4</v>
      </c>
      <c r="K2936" s="37">
        <v>8</v>
      </c>
      <c r="L2936" s="36">
        <v>44939</v>
      </c>
      <c r="M2936" s="37">
        <v>6</v>
      </c>
    </row>
    <row r="2937" spans="1:13">
      <c r="A2937" s="40" t="s">
        <v>2962</v>
      </c>
      <c r="B2937" s="39">
        <v>44940</v>
      </c>
      <c r="C2937" s="40" t="s">
        <v>48</v>
      </c>
      <c r="D2937" s="40" t="s">
        <v>13</v>
      </c>
      <c r="E2937" s="40" t="s">
        <v>14</v>
      </c>
      <c r="F2937" s="40" t="s">
        <v>14</v>
      </c>
      <c r="G2937" s="40">
        <v>75</v>
      </c>
      <c r="H2937" s="41">
        <v>122.29332419255699</v>
      </c>
      <c r="I2937" s="37">
        <f>HOUR(DAta!$H2937)*60+MINUTE(DAta!$H2937)</f>
        <v>422</v>
      </c>
      <c r="J2937" s="40">
        <v>3</v>
      </c>
      <c r="K2937" s="40">
        <v>8</v>
      </c>
      <c r="L2937" s="39">
        <v>44940</v>
      </c>
      <c r="M2937" s="40">
        <v>6</v>
      </c>
    </row>
    <row r="2938" spans="1:13">
      <c r="A2938" s="37" t="s">
        <v>2963</v>
      </c>
      <c r="B2938" s="36">
        <v>44941</v>
      </c>
      <c r="C2938" s="37" t="s">
        <v>32</v>
      </c>
      <c r="D2938" s="37" t="s">
        <v>13</v>
      </c>
      <c r="E2938" s="37" t="s">
        <v>14</v>
      </c>
      <c r="F2938" s="37" t="s">
        <v>14</v>
      </c>
      <c r="G2938" s="37">
        <v>63</v>
      </c>
      <c r="H2938" s="38">
        <v>122.334990859223</v>
      </c>
      <c r="I2938" s="37">
        <f>HOUR(DAta!$H2938)*60+MINUTE(DAta!$H2938)</f>
        <v>482</v>
      </c>
      <c r="J2938" s="37">
        <v>2</v>
      </c>
      <c r="K2938" s="37">
        <v>8</v>
      </c>
      <c r="L2938" s="36">
        <v>44941</v>
      </c>
      <c r="M2938" s="37">
        <v>6</v>
      </c>
    </row>
    <row r="2939" spans="1:13">
      <c r="A2939" s="40" t="s">
        <v>2964</v>
      </c>
      <c r="B2939" s="39">
        <v>44942</v>
      </c>
      <c r="C2939" s="40" t="s">
        <v>48</v>
      </c>
      <c r="D2939" s="40" t="s">
        <v>30</v>
      </c>
      <c r="E2939" s="40" t="s">
        <v>18</v>
      </c>
      <c r="F2939" s="40" t="s">
        <v>18</v>
      </c>
      <c r="G2939" s="40" t="s">
        <v>26</v>
      </c>
      <c r="H2939" s="41">
        <v>122.37665752589</v>
      </c>
      <c r="I2939" s="37">
        <f>HOUR(DAta!$H2939)*60+MINUTE(DAta!$H2939)</f>
        <v>542</v>
      </c>
      <c r="J2939" s="40" t="s">
        <v>26</v>
      </c>
      <c r="K2939" s="40">
        <v>8</v>
      </c>
      <c r="L2939" s="39">
        <v>44942</v>
      </c>
      <c r="M2939" s="40">
        <v>6</v>
      </c>
    </row>
    <row r="2940" spans="1:13">
      <c r="A2940" s="37" t="s">
        <v>2965</v>
      </c>
      <c r="B2940" s="36">
        <v>44943</v>
      </c>
      <c r="C2940" s="37" t="s">
        <v>12</v>
      </c>
      <c r="D2940" s="37" t="s">
        <v>24</v>
      </c>
      <c r="E2940" s="37" t="s">
        <v>14</v>
      </c>
      <c r="F2940" s="37" t="s">
        <v>14</v>
      </c>
      <c r="G2940" s="37">
        <v>22</v>
      </c>
      <c r="H2940" s="38">
        <v>122.41832419255699</v>
      </c>
      <c r="I2940" s="37">
        <f>HOUR(DAta!$H2940)*60+MINUTE(DAta!$H2940)</f>
        <v>602</v>
      </c>
      <c r="J2940" s="37">
        <v>3</v>
      </c>
      <c r="K2940" s="37">
        <v>8</v>
      </c>
      <c r="L2940" s="36">
        <v>44943</v>
      </c>
      <c r="M2940" s="37">
        <v>6</v>
      </c>
    </row>
    <row r="2941" spans="1:13">
      <c r="A2941" s="40" t="s">
        <v>2966</v>
      </c>
      <c r="B2941" s="39">
        <v>44944</v>
      </c>
      <c r="C2941" s="40" t="s">
        <v>16</v>
      </c>
      <c r="D2941" s="40" t="s">
        <v>13</v>
      </c>
      <c r="E2941" s="40" t="s">
        <v>18</v>
      </c>
      <c r="F2941" s="40" t="s">
        <v>18</v>
      </c>
      <c r="G2941" s="40" t="s">
        <v>26</v>
      </c>
      <c r="H2941" s="41">
        <v>122.459990859223</v>
      </c>
      <c r="I2941" s="37">
        <f>HOUR(DAta!$H2941)*60+MINUTE(DAta!$H2941)</f>
        <v>662</v>
      </c>
      <c r="J2941" s="40" t="s">
        <v>26</v>
      </c>
      <c r="K2941" s="40">
        <v>8</v>
      </c>
      <c r="L2941" s="39">
        <v>44944</v>
      </c>
      <c r="M2941" s="40">
        <v>6</v>
      </c>
    </row>
    <row r="2942" spans="1:13">
      <c r="A2942" s="37" t="s">
        <v>2967</v>
      </c>
      <c r="B2942" s="36">
        <v>44945</v>
      </c>
      <c r="C2942" s="37" t="s">
        <v>20</v>
      </c>
      <c r="D2942" s="37" t="s">
        <v>30</v>
      </c>
      <c r="E2942" s="37" t="s">
        <v>14</v>
      </c>
      <c r="F2942" s="37" t="s">
        <v>18</v>
      </c>
      <c r="G2942" s="37">
        <v>106</v>
      </c>
      <c r="H2942" s="38">
        <v>122.50165752589</v>
      </c>
      <c r="I2942" s="37">
        <f>HOUR(DAta!$H2942)*60+MINUTE(DAta!$H2942)</f>
        <v>722</v>
      </c>
      <c r="J2942" s="37">
        <v>3</v>
      </c>
      <c r="K2942" s="37">
        <v>8</v>
      </c>
      <c r="L2942" s="36">
        <v>44945</v>
      </c>
      <c r="M2942" s="37">
        <v>6</v>
      </c>
    </row>
    <row r="2943" spans="1:13">
      <c r="A2943" s="40" t="s">
        <v>2968</v>
      </c>
      <c r="B2943" s="39">
        <v>44946</v>
      </c>
      <c r="C2943" s="40" t="s">
        <v>22</v>
      </c>
      <c r="D2943" s="40" t="s">
        <v>33</v>
      </c>
      <c r="E2943" s="40" t="s">
        <v>14</v>
      </c>
      <c r="F2943" s="40" t="s">
        <v>14</v>
      </c>
      <c r="G2943" s="40">
        <v>86</v>
      </c>
      <c r="H2943" s="41">
        <v>122.54332419255699</v>
      </c>
      <c r="I2943" s="37">
        <f>HOUR(DAta!$H2943)*60+MINUTE(DAta!$H2943)</f>
        <v>782</v>
      </c>
      <c r="J2943" s="40">
        <v>4</v>
      </c>
      <c r="K2943" s="40">
        <v>8</v>
      </c>
      <c r="L2943" s="39">
        <v>44946</v>
      </c>
      <c r="M2943" s="40">
        <v>6</v>
      </c>
    </row>
    <row r="2944" spans="1:13">
      <c r="A2944" s="37" t="s">
        <v>2969</v>
      </c>
      <c r="B2944" s="36">
        <v>44947</v>
      </c>
      <c r="C2944" s="37" t="s">
        <v>20</v>
      </c>
      <c r="D2944" s="37" t="s">
        <v>13</v>
      </c>
      <c r="E2944" s="37" t="s">
        <v>14</v>
      </c>
      <c r="F2944" s="37" t="s">
        <v>14</v>
      </c>
      <c r="G2944" s="37">
        <v>55</v>
      </c>
      <c r="H2944" s="38">
        <v>122.584990859223</v>
      </c>
      <c r="I2944" s="37">
        <f>HOUR(DAta!$H2944)*60+MINUTE(DAta!$H2944)</f>
        <v>842</v>
      </c>
      <c r="J2944" s="37">
        <v>3</v>
      </c>
      <c r="K2944" s="37">
        <v>8</v>
      </c>
      <c r="L2944" s="36">
        <v>44947</v>
      </c>
      <c r="M2944" s="37">
        <v>7</v>
      </c>
    </row>
    <row r="2945" spans="1:13">
      <c r="A2945" s="40" t="s">
        <v>2970</v>
      </c>
      <c r="B2945" s="39">
        <v>44948</v>
      </c>
      <c r="C2945" s="40" t="s">
        <v>39</v>
      </c>
      <c r="D2945" s="40" t="s">
        <v>30</v>
      </c>
      <c r="E2945" s="40" t="s">
        <v>14</v>
      </c>
      <c r="F2945" s="40" t="s">
        <v>14</v>
      </c>
      <c r="G2945" s="40">
        <v>74</v>
      </c>
      <c r="H2945" s="41">
        <v>122.62665752589</v>
      </c>
      <c r="I2945" s="37">
        <f>HOUR(DAta!$H2945)*60+MINUTE(DAta!$H2945)</f>
        <v>902</v>
      </c>
      <c r="J2945" s="40">
        <v>2</v>
      </c>
      <c r="K2945" s="40">
        <v>8</v>
      </c>
      <c r="L2945" s="39">
        <v>44948</v>
      </c>
      <c r="M2945" s="40">
        <v>7</v>
      </c>
    </row>
    <row r="2946" spans="1:13">
      <c r="A2946" s="37" t="s">
        <v>2971</v>
      </c>
      <c r="B2946" s="36">
        <v>44949</v>
      </c>
      <c r="C2946" s="37" t="s">
        <v>20</v>
      </c>
      <c r="D2946" s="37" t="s">
        <v>30</v>
      </c>
      <c r="E2946" s="37" t="s">
        <v>14</v>
      </c>
      <c r="F2946" s="37" t="s">
        <v>14</v>
      </c>
      <c r="G2946" s="37">
        <v>53</v>
      </c>
      <c r="H2946" s="38">
        <v>122.66832419255699</v>
      </c>
      <c r="I2946" s="37">
        <f>HOUR(DAta!$H2946)*60+MINUTE(DAta!$H2946)</f>
        <v>962</v>
      </c>
      <c r="J2946" s="37">
        <v>5</v>
      </c>
      <c r="K2946" s="37">
        <v>8</v>
      </c>
      <c r="L2946" s="36">
        <v>44949</v>
      </c>
      <c r="M2946" s="37">
        <v>7</v>
      </c>
    </row>
    <row r="2947" spans="1:13">
      <c r="A2947" s="40" t="s">
        <v>2972</v>
      </c>
      <c r="B2947" s="39">
        <v>44950</v>
      </c>
      <c r="C2947" s="40" t="s">
        <v>35</v>
      </c>
      <c r="D2947" s="40" t="s">
        <v>17</v>
      </c>
      <c r="E2947" s="40" t="s">
        <v>14</v>
      </c>
      <c r="F2947" s="40" t="s">
        <v>14</v>
      </c>
      <c r="G2947" s="40">
        <v>115</v>
      </c>
      <c r="H2947" s="41">
        <v>122.709990859223</v>
      </c>
      <c r="I2947" s="37">
        <f>HOUR(DAta!$H2947)*60+MINUTE(DAta!$H2947)</f>
        <v>1022</v>
      </c>
      <c r="J2947" s="40">
        <v>3</v>
      </c>
      <c r="K2947" s="40">
        <v>8</v>
      </c>
      <c r="L2947" s="39">
        <v>44950</v>
      </c>
      <c r="M2947" s="40">
        <v>7</v>
      </c>
    </row>
    <row r="2948" spans="1:13">
      <c r="A2948" s="37" t="s">
        <v>2973</v>
      </c>
      <c r="B2948" s="36">
        <v>44951</v>
      </c>
      <c r="C2948" s="37" t="s">
        <v>32</v>
      </c>
      <c r="D2948" s="37" t="s">
        <v>30</v>
      </c>
      <c r="E2948" s="37" t="s">
        <v>14</v>
      </c>
      <c r="F2948" s="37" t="s">
        <v>14</v>
      </c>
      <c r="G2948" s="37">
        <v>29</v>
      </c>
      <c r="H2948" s="38">
        <v>122.75165752589</v>
      </c>
      <c r="I2948" s="37">
        <f>HOUR(DAta!$H2948)*60+MINUTE(DAta!$H2948)</f>
        <v>1082</v>
      </c>
      <c r="J2948" s="37">
        <v>4</v>
      </c>
      <c r="K2948" s="37">
        <v>8</v>
      </c>
      <c r="L2948" s="36">
        <v>44951</v>
      </c>
      <c r="M2948" s="37">
        <v>7</v>
      </c>
    </row>
    <row r="2949" spans="1:13">
      <c r="A2949" s="40" t="s">
        <v>2974</v>
      </c>
      <c r="B2949" s="39">
        <v>44952</v>
      </c>
      <c r="C2949" s="40" t="s">
        <v>35</v>
      </c>
      <c r="D2949" s="40" t="s">
        <v>24</v>
      </c>
      <c r="E2949" s="40" t="s">
        <v>14</v>
      </c>
      <c r="F2949" s="40" t="s">
        <v>14</v>
      </c>
      <c r="G2949" s="40">
        <v>16</v>
      </c>
      <c r="H2949" s="41">
        <v>122.79332419255699</v>
      </c>
      <c r="I2949" s="37">
        <f>HOUR(DAta!$H2949)*60+MINUTE(DAta!$H2949)</f>
        <v>1142</v>
      </c>
      <c r="J2949" s="40">
        <v>4</v>
      </c>
      <c r="K2949" s="40">
        <v>8</v>
      </c>
      <c r="L2949" s="39">
        <v>44952</v>
      </c>
      <c r="M2949" s="40">
        <v>7</v>
      </c>
    </row>
    <row r="2950" spans="1:13">
      <c r="A2950" s="37" t="s">
        <v>2975</v>
      </c>
      <c r="B2950" s="36">
        <v>44953</v>
      </c>
      <c r="C2950" s="37" t="s">
        <v>39</v>
      </c>
      <c r="D2950" s="37" t="s">
        <v>17</v>
      </c>
      <c r="E2950" s="37" t="s">
        <v>14</v>
      </c>
      <c r="F2950" s="37" t="s">
        <v>18</v>
      </c>
      <c r="G2950" s="37">
        <v>26</v>
      </c>
      <c r="H2950" s="38">
        <v>122.834990859223</v>
      </c>
      <c r="I2950" s="37">
        <f>HOUR(DAta!$H2950)*60+MINUTE(DAta!$H2950)</f>
        <v>1202</v>
      </c>
      <c r="J2950" s="37">
        <v>3</v>
      </c>
      <c r="K2950" s="37">
        <v>8</v>
      </c>
      <c r="L2950" s="36">
        <v>44953</v>
      </c>
      <c r="M2950" s="37">
        <v>7</v>
      </c>
    </row>
    <row r="2951" spans="1:13">
      <c r="A2951" s="40" t="s">
        <v>2976</v>
      </c>
      <c r="B2951" s="39">
        <v>44954</v>
      </c>
      <c r="C2951" s="40" t="s">
        <v>16</v>
      </c>
      <c r="D2951" s="40" t="s">
        <v>17</v>
      </c>
      <c r="E2951" s="40" t="s">
        <v>14</v>
      </c>
      <c r="F2951" s="40" t="s">
        <v>14</v>
      </c>
      <c r="G2951" s="40">
        <v>71</v>
      </c>
      <c r="H2951" s="41">
        <v>122.87665752589</v>
      </c>
      <c r="I2951" s="37">
        <f>HOUR(DAta!$H2951)*60+MINUTE(DAta!$H2951)</f>
        <v>1262</v>
      </c>
      <c r="J2951" s="40">
        <v>1</v>
      </c>
      <c r="K2951" s="40">
        <v>8</v>
      </c>
      <c r="L2951" s="39">
        <v>44954</v>
      </c>
      <c r="M2951" s="40">
        <v>7</v>
      </c>
    </row>
    <row r="2952" spans="1:13">
      <c r="A2952" s="37" t="s">
        <v>2977</v>
      </c>
      <c r="B2952" s="36">
        <v>44955</v>
      </c>
      <c r="C2952" s="37" t="s">
        <v>35</v>
      </c>
      <c r="D2952" s="37" t="s">
        <v>33</v>
      </c>
      <c r="E2952" s="37" t="s">
        <v>14</v>
      </c>
      <c r="F2952" s="37" t="s">
        <v>14</v>
      </c>
      <c r="G2952" s="37">
        <v>109</v>
      </c>
      <c r="H2952" s="38">
        <v>122.91832419255699</v>
      </c>
      <c r="I2952" s="37">
        <f>HOUR(DAta!$H2952)*60+MINUTE(DAta!$H2952)</f>
        <v>1322</v>
      </c>
      <c r="J2952" s="37">
        <v>4</v>
      </c>
      <c r="K2952" s="37">
        <v>8</v>
      </c>
      <c r="L2952" s="36">
        <v>44955</v>
      </c>
      <c r="M2952" s="37">
        <v>7</v>
      </c>
    </row>
    <row r="2953" spans="1:13">
      <c r="A2953" s="40" t="s">
        <v>2978</v>
      </c>
      <c r="B2953" s="39">
        <v>44956</v>
      </c>
      <c r="C2953" s="40" t="s">
        <v>35</v>
      </c>
      <c r="D2953" s="40" t="s">
        <v>17</v>
      </c>
      <c r="E2953" s="40" t="s">
        <v>14</v>
      </c>
      <c r="F2953" s="40" t="s">
        <v>14</v>
      </c>
      <c r="G2953" s="40">
        <v>102</v>
      </c>
      <c r="H2953" s="41">
        <v>122.959990859223</v>
      </c>
      <c r="I2953" s="37">
        <f>HOUR(DAta!$H2953)*60+MINUTE(DAta!$H2953)</f>
        <v>1382</v>
      </c>
      <c r="J2953" s="40">
        <v>5</v>
      </c>
      <c r="K2953" s="40">
        <v>8</v>
      </c>
      <c r="L2953" s="39">
        <v>44956</v>
      </c>
      <c r="M2953" s="40">
        <v>7</v>
      </c>
    </row>
    <row r="2954" spans="1:13">
      <c r="A2954" s="37" t="s">
        <v>2979</v>
      </c>
      <c r="B2954" s="36">
        <v>44957</v>
      </c>
      <c r="C2954" s="37" t="s">
        <v>35</v>
      </c>
      <c r="D2954" s="37" t="s">
        <v>24</v>
      </c>
      <c r="E2954" s="37" t="s">
        <v>14</v>
      </c>
      <c r="F2954" s="37" t="s">
        <v>14</v>
      </c>
      <c r="G2954" s="37">
        <v>115</v>
      </c>
      <c r="H2954" s="38">
        <v>123.00165752589</v>
      </c>
      <c r="I2954" s="37">
        <f>HOUR(DAta!$H2954)*60+MINUTE(DAta!$H2954)</f>
        <v>2</v>
      </c>
      <c r="J2954" s="37">
        <v>4</v>
      </c>
      <c r="K2954" s="37">
        <v>8</v>
      </c>
      <c r="L2954" s="36">
        <v>44957</v>
      </c>
      <c r="M2954" s="37">
        <v>7</v>
      </c>
    </row>
    <row r="2955" spans="1:13">
      <c r="A2955" s="40" t="s">
        <v>2980</v>
      </c>
      <c r="B2955" s="39">
        <v>44958</v>
      </c>
      <c r="C2955" s="40" t="s">
        <v>12</v>
      </c>
      <c r="D2955" s="40" t="s">
        <v>17</v>
      </c>
      <c r="E2955" s="40" t="s">
        <v>14</v>
      </c>
      <c r="F2955" s="40" t="s">
        <v>14</v>
      </c>
      <c r="G2955" s="40">
        <v>48</v>
      </c>
      <c r="H2955" s="41">
        <v>123.04332419255699</v>
      </c>
      <c r="I2955" s="37">
        <f>HOUR(DAta!$H2955)*60+MINUTE(DAta!$H2955)</f>
        <v>62</v>
      </c>
      <c r="J2955" s="40">
        <v>4</v>
      </c>
      <c r="K2955" s="40">
        <v>8</v>
      </c>
      <c r="L2955" s="39">
        <v>44958</v>
      </c>
      <c r="M2955" s="40">
        <v>7</v>
      </c>
    </row>
    <row r="2956" spans="1:13">
      <c r="A2956" s="37" t="s">
        <v>2981</v>
      </c>
      <c r="B2956" s="36">
        <v>44959</v>
      </c>
      <c r="C2956" s="37" t="s">
        <v>48</v>
      </c>
      <c r="D2956" s="37" t="s">
        <v>33</v>
      </c>
      <c r="E2956" s="37" t="s">
        <v>14</v>
      </c>
      <c r="F2956" s="37" t="s">
        <v>14</v>
      </c>
      <c r="G2956" s="37">
        <v>41</v>
      </c>
      <c r="H2956" s="38">
        <v>123.084990859223</v>
      </c>
      <c r="I2956" s="37">
        <f>HOUR(DAta!$H2956)*60+MINUTE(DAta!$H2956)</f>
        <v>122</v>
      </c>
      <c r="J2956" s="37">
        <v>5</v>
      </c>
      <c r="K2956" s="37">
        <v>8</v>
      </c>
      <c r="L2956" s="36">
        <v>44959</v>
      </c>
      <c r="M2956" s="37">
        <v>7</v>
      </c>
    </row>
    <row r="2957" spans="1:13">
      <c r="A2957" s="40" t="s">
        <v>2982</v>
      </c>
      <c r="B2957" s="39">
        <v>44960</v>
      </c>
      <c r="C2957" s="40" t="s">
        <v>22</v>
      </c>
      <c r="D2957" s="40" t="s">
        <v>17</v>
      </c>
      <c r="E2957" s="40" t="s">
        <v>14</v>
      </c>
      <c r="F2957" s="40" t="s">
        <v>14</v>
      </c>
      <c r="G2957" s="40">
        <v>97</v>
      </c>
      <c r="H2957" s="41">
        <v>123.12665752589</v>
      </c>
      <c r="I2957" s="37">
        <f>HOUR(DAta!$H2957)*60+MINUTE(DAta!$H2957)</f>
        <v>182</v>
      </c>
      <c r="J2957" s="40">
        <v>4</v>
      </c>
      <c r="K2957" s="40">
        <v>8</v>
      </c>
      <c r="L2957" s="39">
        <v>44960</v>
      </c>
      <c r="M2957" s="40">
        <v>7</v>
      </c>
    </row>
    <row r="2958" spans="1:13">
      <c r="A2958" s="37" t="s">
        <v>2983</v>
      </c>
      <c r="B2958" s="36">
        <v>44961</v>
      </c>
      <c r="C2958" s="37" t="s">
        <v>39</v>
      </c>
      <c r="D2958" s="37" t="s">
        <v>24</v>
      </c>
      <c r="E2958" s="37" t="s">
        <v>14</v>
      </c>
      <c r="F2958" s="37" t="s">
        <v>18</v>
      </c>
      <c r="G2958" s="37">
        <v>39</v>
      </c>
      <c r="H2958" s="38">
        <v>123.16832419255699</v>
      </c>
      <c r="I2958" s="37">
        <f>HOUR(DAta!$H2958)*60+MINUTE(DAta!$H2958)</f>
        <v>242</v>
      </c>
      <c r="J2958" s="37">
        <v>3</v>
      </c>
      <c r="K2958" s="37">
        <v>8</v>
      </c>
      <c r="L2958" s="36">
        <v>44961</v>
      </c>
      <c r="M2958" s="37">
        <v>7</v>
      </c>
    </row>
    <row r="2959" spans="1:13">
      <c r="A2959" s="40" t="s">
        <v>2984</v>
      </c>
      <c r="B2959" s="39">
        <v>44962</v>
      </c>
      <c r="C2959" s="40" t="s">
        <v>16</v>
      </c>
      <c r="D2959" s="40" t="s">
        <v>30</v>
      </c>
      <c r="E2959" s="40" t="s">
        <v>18</v>
      </c>
      <c r="F2959" s="40" t="s">
        <v>18</v>
      </c>
      <c r="G2959" s="40" t="s">
        <v>26</v>
      </c>
      <c r="H2959" s="41">
        <v>123.209990859223</v>
      </c>
      <c r="I2959" s="37">
        <f>HOUR(DAta!$H2959)*60+MINUTE(DAta!$H2959)</f>
        <v>302</v>
      </c>
      <c r="J2959" s="40" t="s">
        <v>26</v>
      </c>
      <c r="K2959" s="40">
        <v>8</v>
      </c>
      <c r="L2959" s="39">
        <v>44962</v>
      </c>
      <c r="M2959" s="40">
        <v>7</v>
      </c>
    </row>
    <row r="2960" spans="1:13">
      <c r="A2960" s="37" t="s">
        <v>2985</v>
      </c>
      <c r="B2960" s="36">
        <v>44963</v>
      </c>
      <c r="C2960" s="37" t="s">
        <v>32</v>
      </c>
      <c r="D2960" s="37" t="s">
        <v>24</v>
      </c>
      <c r="E2960" s="37" t="s">
        <v>14</v>
      </c>
      <c r="F2960" s="37" t="s">
        <v>14</v>
      </c>
      <c r="G2960" s="37">
        <v>73</v>
      </c>
      <c r="H2960" s="38">
        <v>123.25165752589</v>
      </c>
      <c r="I2960" s="37">
        <f>HOUR(DAta!$H2960)*60+MINUTE(DAta!$H2960)</f>
        <v>362</v>
      </c>
      <c r="J2960" s="37">
        <v>3</v>
      </c>
      <c r="K2960" s="37">
        <v>8</v>
      </c>
      <c r="L2960" s="36">
        <v>44963</v>
      </c>
      <c r="M2960" s="37">
        <v>7</v>
      </c>
    </row>
    <row r="2961" spans="1:13">
      <c r="A2961" s="40" t="s">
        <v>2986</v>
      </c>
      <c r="B2961" s="39">
        <v>44964</v>
      </c>
      <c r="C2961" s="40" t="s">
        <v>48</v>
      </c>
      <c r="D2961" s="40" t="s">
        <v>13</v>
      </c>
      <c r="E2961" s="40" t="s">
        <v>14</v>
      </c>
      <c r="F2961" s="40" t="s">
        <v>14</v>
      </c>
      <c r="G2961" s="40">
        <v>25</v>
      </c>
      <c r="H2961" s="41">
        <v>123.29332419255699</v>
      </c>
      <c r="I2961" s="37">
        <f>HOUR(DAta!$H2961)*60+MINUTE(DAta!$H2961)</f>
        <v>422</v>
      </c>
      <c r="J2961" s="40">
        <v>1</v>
      </c>
      <c r="K2961" s="40">
        <v>8</v>
      </c>
      <c r="L2961" s="39">
        <v>44964</v>
      </c>
      <c r="M2961" s="40">
        <v>7</v>
      </c>
    </row>
    <row r="2962" spans="1:13">
      <c r="A2962" s="37" t="s">
        <v>2987</v>
      </c>
      <c r="B2962" s="36">
        <v>44965</v>
      </c>
      <c r="C2962" s="37" t="s">
        <v>16</v>
      </c>
      <c r="D2962" s="37" t="s">
        <v>33</v>
      </c>
      <c r="E2962" s="37" t="s">
        <v>14</v>
      </c>
      <c r="F2962" s="37" t="s">
        <v>14</v>
      </c>
      <c r="G2962" s="37">
        <v>84</v>
      </c>
      <c r="H2962" s="38">
        <v>123.334990859223</v>
      </c>
      <c r="I2962" s="37">
        <f>HOUR(DAta!$H2962)*60+MINUTE(DAta!$H2962)</f>
        <v>482</v>
      </c>
      <c r="J2962" s="37">
        <v>3</v>
      </c>
      <c r="K2962" s="37">
        <v>8</v>
      </c>
      <c r="L2962" s="36">
        <v>44965</v>
      </c>
      <c r="M2962" s="37">
        <v>7</v>
      </c>
    </row>
    <row r="2963" spans="1:13">
      <c r="A2963" s="40" t="s">
        <v>2988</v>
      </c>
      <c r="B2963" s="39">
        <v>44966</v>
      </c>
      <c r="C2963" s="40" t="s">
        <v>16</v>
      </c>
      <c r="D2963" s="40" t="s">
        <v>17</v>
      </c>
      <c r="E2963" s="40" t="s">
        <v>14</v>
      </c>
      <c r="F2963" s="40" t="s">
        <v>14</v>
      </c>
      <c r="G2963" s="40">
        <v>99</v>
      </c>
      <c r="H2963" s="41">
        <v>123.37665752589</v>
      </c>
      <c r="I2963" s="37">
        <f>HOUR(DAta!$H2963)*60+MINUTE(DAta!$H2963)</f>
        <v>542</v>
      </c>
      <c r="J2963" s="40">
        <v>5</v>
      </c>
      <c r="K2963" s="40">
        <v>8</v>
      </c>
      <c r="L2963" s="39">
        <v>44966</v>
      </c>
      <c r="M2963" s="40">
        <v>7</v>
      </c>
    </row>
    <row r="2964" spans="1:13">
      <c r="A2964" s="37" t="s">
        <v>2989</v>
      </c>
      <c r="B2964" s="36">
        <v>44967</v>
      </c>
      <c r="C2964" s="37" t="s">
        <v>32</v>
      </c>
      <c r="D2964" s="37" t="s">
        <v>33</v>
      </c>
      <c r="E2964" s="37" t="s">
        <v>14</v>
      </c>
      <c r="F2964" s="37" t="s">
        <v>14</v>
      </c>
      <c r="G2964" s="37">
        <v>108</v>
      </c>
      <c r="H2964" s="38">
        <v>123.41832419255699</v>
      </c>
      <c r="I2964" s="37">
        <f>HOUR(DAta!$H2964)*60+MINUTE(DAta!$H2964)</f>
        <v>602</v>
      </c>
      <c r="J2964" s="37">
        <v>3</v>
      </c>
      <c r="K2964" s="37">
        <v>8</v>
      </c>
      <c r="L2964" s="36">
        <v>44967</v>
      </c>
      <c r="M2964" s="37">
        <v>7</v>
      </c>
    </row>
    <row r="2965" spans="1:13">
      <c r="A2965" s="40" t="s">
        <v>2990</v>
      </c>
      <c r="B2965" s="39">
        <v>44968</v>
      </c>
      <c r="C2965" s="40" t="s">
        <v>22</v>
      </c>
      <c r="D2965" s="40" t="s">
        <v>24</v>
      </c>
      <c r="E2965" s="40" t="s">
        <v>14</v>
      </c>
      <c r="F2965" s="40" t="s">
        <v>14</v>
      </c>
      <c r="G2965" s="40">
        <v>80</v>
      </c>
      <c r="H2965" s="41">
        <v>123.459990859223</v>
      </c>
      <c r="I2965" s="37">
        <f>HOUR(DAta!$H2965)*60+MINUTE(DAta!$H2965)</f>
        <v>662</v>
      </c>
      <c r="J2965" s="40">
        <v>4</v>
      </c>
      <c r="K2965" s="40">
        <v>8</v>
      </c>
      <c r="L2965" s="39">
        <v>44968</v>
      </c>
      <c r="M2965" s="40">
        <v>7</v>
      </c>
    </row>
    <row r="2966" spans="1:13">
      <c r="A2966" s="37" t="s">
        <v>2991</v>
      </c>
      <c r="B2966" s="36">
        <v>44969</v>
      </c>
      <c r="C2966" s="37" t="s">
        <v>16</v>
      </c>
      <c r="D2966" s="37" t="s">
        <v>24</v>
      </c>
      <c r="E2966" s="37" t="s">
        <v>14</v>
      </c>
      <c r="F2966" s="37" t="s">
        <v>14</v>
      </c>
      <c r="G2966" s="37">
        <v>77</v>
      </c>
      <c r="H2966" s="38">
        <v>123.50165752589</v>
      </c>
      <c r="I2966" s="37">
        <f>HOUR(DAta!$H2966)*60+MINUTE(DAta!$H2966)</f>
        <v>722</v>
      </c>
      <c r="J2966" s="37">
        <v>4</v>
      </c>
      <c r="K2966" s="37">
        <v>8</v>
      </c>
      <c r="L2966" s="36">
        <v>44969</v>
      </c>
      <c r="M2966" s="37">
        <v>7</v>
      </c>
    </row>
    <row r="2967" spans="1:13">
      <c r="A2967" s="40" t="s">
        <v>2992</v>
      </c>
      <c r="B2967" s="39">
        <v>44970</v>
      </c>
      <c r="C2967" s="40" t="s">
        <v>20</v>
      </c>
      <c r="D2967" s="40" t="s">
        <v>30</v>
      </c>
      <c r="E2967" s="40" t="s">
        <v>14</v>
      </c>
      <c r="F2967" s="40" t="s">
        <v>14</v>
      </c>
      <c r="G2967" s="40">
        <v>14</v>
      </c>
      <c r="H2967" s="41">
        <v>123.54332419255699</v>
      </c>
      <c r="I2967" s="37">
        <f>HOUR(DAta!$H2967)*60+MINUTE(DAta!$H2967)</f>
        <v>782</v>
      </c>
      <c r="J2967" s="40">
        <v>5</v>
      </c>
      <c r="K2967" s="40">
        <v>8</v>
      </c>
      <c r="L2967" s="39">
        <v>44970</v>
      </c>
      <c r="M2967" s="40">
        <v>7</v>
      </c>
    </row>
    <row r="2968" spans="1:13">
      <c r="A2968" s="37" t="s">
        <v>2993</v>
      </c>
      <c r="B2968" s="36">
        <v>44971</v>
      </c>
      <c r="C2968" s="37" t="s">
        <v>20</v>
      </c>
      <c r="D2968" s="37" t="s">
        <v>17</v>
      </c>
      <c r="E2968" s="37" t="s">
        <v>14</v>
      </c>
      <c r="F2968" s="37" t="s">
        <v>18</v>
      </c>
      <c r="G2968" s="37">
        <v>69</v>
      </c>
      <c r="H2968" s="38">
        <v>123.584990859223</v>
      </c>
      <c r="I2968" s="37">
        <f>HOUR(DAta!$H2968)*60+MINUTE(DAta!$H2968)</f>
        <v>842</v>
      </c>
      <c r="J2968" s="37">
        <v>5</v>
      </c>
      <c r="K2968" s="37">
        <v>8</v>
      </c>
      <c r="L2968" s="36">
        <v>44971</v>
      </c>
      <c r="M2968" s="37">
        <v>7</v>
      </c>
    </row>
    <row r="2969" spans="1:13">
      <c r="A2969" s="40" t="s">
        <v>2994</v>
      </c>
      <c r="B2969" s="39">
        <v>44972</v>
      </c>
      <c r="C2969" s="40" t="s">
        <v>32</v>
      </c>
      <c r="D2969" s="40" t="s">
        <v>13</v>
      </c>
      <c r="E2969" s="40" t="s">
        <v>14</v>
      </c>
      <c r="F2969" s="40" t="s">
        <v>14</v>
      </c>
      <c r="G2969" s="40">
        <v>91</v>
      </c>
      <c r="H2969" s="41">
        <v>123.62665752589</v>
      </c>
      <c r="I2969" s="37">
        <f>HOUR(DAta!$H2969)*60+MINUTE(DAta!$H2969)</f>
        <v>902</v>
      </c>
      <c r="J2969" s="40">
        <v>3</v>
      </c>
      <c r="K2969" s="40">
        <v>8</v>
      </c>
      <c r="L2969" s="39">
        <v>44972</v>
      </c>
      <c r="M2969" s="40">
        <v>7</v>
      </c>
    </row>
    <row r="2970" spans="1:13">
      <c r="A2970" s="37" t="s">
        <v>2995</v>
      </c>
      <c r="B2970" s="36">
        <v>44973</v>
      </c>
      <c r="C2970" s="37" t="s">
        <v>22</v>
      </c>
      <c r="D2970" s="37" t="s">
        <v>24</v>
      </c>
      <c r="E2970" s="37" t="s">
        <v>18</v>
      </c>
      <c r="F2970" s="37" t="s">
        <v>18</v>
      </c>
      <c r="G2970" s="37" t="s">
        <v>26</v>
      </c>
      <c r="H2970" s="38">
        <v>123.66832419255699</v>
      </c>
      <c r="I2970" s="37">
        <f>HOUR(DAta!$H2970)*60+MINUTE(DAta!$H2970)</f>
        <v>962</v>
      </c>
      <c r="J2970" s="37" t="s">
        <v>26</v>
      </c>
      <c r="K2970" s="37">
        <v>8</v>
      </c>
      <c r="L2970" s="36">
        <v>44973</v>
      </c>
      <c r="M2970" s="37">
        <v>7</v>
      </c>
    </row>
    <row r="2971" spans="1:13">
      <c r="A2971" s="40" t="s">
        <v>2996</v>
      </c>
      <c r="B2971" s="39">
        <v>44974</v>
      </c>
      <c r="C2971" s="40" t="s">
        <v>16</v>
      </c>
      <c r="D2971" s="40" t="s">
        <v>24</v>
      </c>
      <c r="E2971" s="40" t="s">
        <v>14</v>
      </c>
      <c r="F2971" s="40" t="s">
        <v>14</v>
      </c>
      <c r="G2971" s="40">
        <v>125</v>
      </c>
      <c r="H2971" s="41">
        <v>123.709990859223</v>
      </c>
      <c r="I2971" s="37">
        <f>HOUR(DAta!$H2971)*60+MINUTE(DAta!$H2971)</f>
        <v>1022</v>
      </c>
      <c r="J2971" s="40">
        <v>1</v>
      </c>
      <c r="K2971" s="40">
        <v>8</v>
      </c>
      <c r="L2971" s="39">
        <v>44974</v>
      </c>
      <c r="M2971" s="40">
        <v>7</v>
      </c>
    </row>
    <row r="2972" spans="1:13">
      <c r="A2972" s="37" t="s">
        <v>2997</v>
      </c>
      <c r="B2972" s="36">
        <v>44975</v>
      </c>
      <c r="C2972" s="37" t="s">
        <v>16</v>
      </c>
      <c r="D2972" s="37" t="s">
        <v>33</v>
      </c>
      <c r="E2972" s="37" t="s">
        <v>14</v>
      </c>
      <c r="F2972" s="37" t="s">
        <v>14</v>
      </c>
      <c r="G2972" s="37">
        <v>25</v>
      </c>
      <c r="H2972" s="38">
        <v>123.75165752589</v>
      </c>
      <c r="I2972" s="37">
        <f>HOUR(DAta!$H2972)*60+MINUTE(DAta!$H2972)</f>
        <v>1082</v>
      </c>
      <c r="J2972" s="37">
        <v>4</v>
      </c>
      <c r="K2972" s="37">
        <v>8</v>
      </c>
      <c r="L2972" s="36">
        <v>44975</v>
      </c>
      <c r="M2972" s="37">
        <v>7</v>
      </c>
    </row>
    <row r="2973" spans="1:13">
      <c r="A2973" s="40" t="s">
        <v>2998</v>
      </c>
      <c r="B2973" s="39">
        <v>44976</v>
      </c>
      <c r="C2973" s="40" t="s">
        <v>48</v>
      </c>
      <c r="D2973" s="40" t="s">
        <v>24</v>
      </c>
      <c r="E2973" s="40" t="s">
        <v>14</v>
      </c>
      <c r="F2973" s="40" t="s">
        <v>14</v>
      </c>
      <c r="G2973" s="40">
        <v>60</v>
      </c>
      <c r="H2973" s="41">
        <v>123.79332419255699</v>
      </c>
      <c r="I2973" s="37">
        <f>HOUR(DAta!$H2973)*60+MINUTE(DAta!$H2973)</f>
        <v>1142</v>
      </c>
      <c r="J2973" s="40">
        <v>4</v>
      </c>
      <c r="K2973" s="40">
        <v>8</v>
      </c>
      <c r="L2973" s="39">
        <v>44976</v>
      </c>
      <c r="M2973" s="40">
        <v>7</v>
      </c>
    </row>
    <row r="2974" spans="1:13">
      <c r="A2974" s="37" t="s">
        <v>2999</v>
      </c>
      <c r="B2974" s="36">
        <v>44977</v>
      </c>
      <c r="C2974" s="37" t="s">
        <v>16</v>
      </c>
      <c r="D2974" s="37" t="s">
        <v>17</v>
      </c>
      <c r="E2974" s="37" t="s">
        <v>14</v>
      </c>
      <c r="F2974" s="37" t="s">
        <v>18</v>
      </c>
      <c r="G2974" s="37">
        <v>97</v>
      </c>
      <c r="H2974" s="38">
        <v>123.834990859223</v>
      </c>
      <c r="I2974" s="37">
        <f>HOUR(DAta!$H2974)*60+MINUTE(DAta!$H2974)</f>
        <v>1202</v>
      </c>
      <c r="J2974" s="37">
        <v>3</v>
      </c>
      <c r="K2974" s="37">
        <v>8</v>
      </c>
      <c r="L2974" s="36">
        <v>44977</v>
      </c>
      <c r="M2974" s="37">
        <v>7</v>
      </c>
    </row>
    <row r="2975" spans="1:13">
      <c r="A2975" s="40" t="s">
        <v>3000</v>
      </c>
      <c r="B2975" s="39">
        <v>44978</v>
      </c>
      <c r="C2975" s="40" t="s">
        <v>48</v>
      </c>
      <c r="D2975" s="40" t="s">
        <v>30</v>
      </c>
      <c r="E2975" s="40" t="s">
        <v>14</v>
      </c>
      <c r="F2975" s="40" t="s">
        <v>14</v>
      </c>
      <c r="G2975" s="40">
        <v>41</v>
      </c>
      <c r="H2975" s="41">
        <v>123.87665752589</v>
      </c>
      <c r="I2975" s="37">
        <f>HOUR(DAta!$H2975)*60+MINUTE(DAta!$H2975)</f>
        <v>1262</v>
      </c>
      <c r="J2975" s="40">
        <v>1</v>
      </c>
      <c r="K2975" s="40">
        <v>8</v>
      </c>
      <c r="L2975" s="39">
        <v>44978</v>
      </c>
      <c r="M2975" s="40">
        <v>7</v>
      </c>
    </row>
    <row r="2976" spans="1:13">
      <c r="A2976" s="37" t="s">
        <v>3001</v>
      </c>
      <c r="B2976" s="36">
        <v>44979</v>
      </c>
      <c r="C2976" s="37" t="s">
        <v>20</v>
      </c>
      <c r="D2976" s="37" t="s">
        <v>24</v>
      </c>
      <c r="E2976" s="37" t="s">
        <v>18</v>
      </c>
      <c r="F2976" s="37" t="s">
        <v>18</v>
      </c>
      <c r="G2976" s="37" t="s">
        <v>26</v>
      </c>
      <c r="H2976" s="38">
        <v>123.91832419255699</v>
      </c>
      <c r="I2976" s="37">
        <f>HOUR(DAta!$H2976)*60+MINUTE(DAta!$H2976)</f>
        <v>1322</v>
      </c>
      <c r="J2976" s="37" t="s">
        <v>26</v>
      </c>
      <c r="K2976" s="37">
        <v>8</v>
      </c>
      <c r="L2976" s="36">
        <v>44979</v>
      </c>
      <c r="M2976" s="37">
        <v>7</v>
      </c>
    </row>
    <row r="2977" spans="1:13">
      <c r="A2977" s="40" t="s">
        <v>3002</v>
      </c>
      <c r="B2977" s="39">
        <v>44980</v>
      </c>
      <c r="C2977" s="40" t="s">
        <v>22</v>
      </c>
      <c r="D2977" s="40" t="s">
        <v>33</v>
      </c>
      <c r="E2977" s="40" t="s">
        <v>14</v>
      </c>
      <c r="F2977" s="40" t="s">
        <v>14</v>
      </c>
      <c r="G2977" s="40">
        <v>47</v>
      </c>
      <c r="H2977" s="41">
        <v>123.959990859223</v>
      </c>
      <c r="I2977" s="37">
        <f>HOUR(DAta!$H2977)*60+MINUTE(DAta!$H2977)</f>
        <v>1382</v>
      </c>
      <c r="J2977" s="40">
        <v>4</v>
      </c>
      <c r="K2977" s="40">
        <v>8</v>
      </c>
      <c r="L2977" s="39">
        <v>44980</v>
      </c>
      <c r="M2977" s="40">
        <v>7</v>
      </c>
    </row>
    <row r="2978" spans="1:13">
      <c r="A2978" s="37" t="s">
        <v>3003</v>
      </c>
      <c r="B2978" s="36">
        <v>44981</v>
      </c>
      <c r="C2978" s="37" t="s">
        <v>16</v>
      </c>
      <c r="D2978" s="37" t="s">
        <v>13</v>
      </c>
      <c r="E2978" s="37" t="s">
        <v>18</v>
      </c>
      <c r="F2978" s="37" t="s">
        <v>18</v>
      </c>
      <c r="G2978" s="37" t="s">
        <v>26</v>
      </c>
      <c r="H2978" s="38">
        <v>124.00165752589</v>
      </c>
      <c r="I2978" s="37">
        <f>HOUR(DAta!$H2978)*60+MINUTE(DAta!$H2978)</f>
        <v>2</v>
      </c>
      <c r="J2978" s="37" t="s">
        <v>26</v>
      </c>
      <c r="K2978" s="37">
        <v>8</v>
      </c>
      <c r="L2978" s="36">
        <v>44981</v>
      </c>
      <c r="M2978" s="37">
        <v>7</v>
      </c>
    </row>
    <row r="2979" spans="1:13">
      <c r="A2979" s="40" t="s">
        <v>3004</v>
      </c>
      <c r="B2979" s="39">
        <v>44982</v>
      </c>
      <c r="C2979" s="40" t="s">
        <v>32</v>
      </c>
      <c r="D2979" s="40" t="s">
        <v>33</v>
      </c>
      <c r="E2979" s="40" t="s">
        <v>14</v>
      </c>
      <c r="F2979" s="40" t="s">
        <v>14</v>
      </c>
      <c r="G2979" s="40">
        <v>82</v>
      </c>
      <c r="H2979" s="41">
        <v>124.04332419255699</v>
      </c>
      <c r="I2979" s="37">
        <f>HOUR(DAta!$H2979)*60+MINUTE(DAta!$H2979)</f>
        <v>62</v>
      </c>
      <c r="J2979" s="40">
        <v>5</v>
      </c>
      <c r="K2979" s="40">
        <v>8</v>
      </c>
      <c r="L2979" s="39">
        <v>44982</v>
      </c>
      <c r="M2979" s="40">
        <v>7</v>
      </c>
    </row>
    <row r="2980" spans="1:13">
      <c r="A2980" s="37" t="s">
        <v>3005</v>
      </c>
      <c r="B2980" s="36">
        <v>44983</v>
      </c>
      <c r="C2980" s="37" t="s">
        <v>22</v>
      </c>
      <c r="D2980" s="37" t="s">
        <v>30</v>
      </c>
      <c r="E2980" s="37" t="s">
        <v>14</v>
      </c>
      <c r="F2980" s="37" t="s">
        <v>14</v>
      </c>
      <c r="G2980" s="37">
        <v>94</v>
      </c>
      <c r="H2980" s="38">
        <v>124.084990859223</v>
      </c>
      <c r="I2980" s="37">
        <f>HOUR(DAta!$H2980)*60+MINUTE(DAta!$H2980)</f>
        <v>122</v>
      </c>
      <c r="J2980" s="37">
        <v>4</v>
      </c>
      <c r="K2980" s="37">
        <v>8</v>
      </c>
      <c r="L2980" s="36">
        <v>44983</v>
      </c>
      <c r="M2980" s="37">
        <v>7</v>
      </c>
    </row>
    <row r="2981" spans="1:13">
      <c r="A2981" s="40" t="s">
        <v>3006</v>
      </c>
      <c r="B2981" s="39">
        <v>44984</v>
      </c>
      <c r="C2981" s="40" t="s">
        <v>16</v>
      </c>
      <c r="D2981" s="40" t="s">
        <v>13</v>
      </c>
      <c r="E2981" s="40" t="s">
        <v>14</v>
      </c>
      <c r="F2981" s="40" t="s">
        <v>14</v>
      </c>
      <c r="G2981" s="40">
        <v>43</v>
      </c>
      <c r="H2981" s="41">
        <v>124.12665752589</v>
      </c>
      <c r="I2981" s="37">
        <f>HOUR(DAta!$H2981)*60+MINUTE(DAta!$H2981)</f>
        <v>182</v>
      </c>
      <c r="J2981" s="40">
        <v>4</v>
      </c>
      <c r="K2981" s="40">
        <v>8</v>
      </c>
      <c r="L2981" s="39">
        <v>44984</v>
      </c>
      <c r="M2981" s="40">
        <v>7</v>
      </c>
    </row>
    <row r="2982" spans="1:13">
      <c r="A2982" s="37" t="s">
        <v>3007</v>
      </c>
      <c r="B2982" s="36">
        <v>44985</v>
      </c>
      <c r="C2982" s="37" t="s">
        <v>20</v>
      </c>
      <c r="D2982" s="37" t="s">
        <v>17</v>
      </c>
      <c r="E2982" s="37" t="s">
        <v>14</v>
      </c>
      <c r="F2982" s="37" t="s">
        <v>14</v>
      </c>
      <c r="G2982" s="37">
        <v>27</v>
      </c>
      <c r="H2982" s="38">
        <v>124.16832419255699</v>
      </c>
      <c r="I2982" s="37">
        <f>HOUR(DAta!$H2982)*60+MINUTE(DAta!$H2982)</f>
        <v>242</v>
      </c>
      <c r="J2982" s="37">
        <v>1</v>
      </c>
      <c r="K2982" s="37">
        <v>8</v>
      </c>
      <c r="L2982" s="36">
        <v>44985</v>
      </c>
      <c r="M2982" s="37">
        <v>7</v>
      </c>
    </row>
    <row r="2983" spans="1:13">
      <c r="A2983" s="40" t="s">
        <v>3008</v>
      </c>
      <c r="B2983" s="39">
        <v>44986</v>
      </c>
      <c r="C2983" s="40" t="s">
        <v>35</v>
      </c>
      <c r="D2983" s="40" t="s">
        <v>17</v>
      </c>
      <c r="E2983" s="40" t="s">
        <v>14</v>
      </c>
      <c r="F2983" s="40" t="s">
        <v>18</v>
      </c>
      <c r="G2983" s="40">
        <v>15</v>
      </c>
      <c r="H2983" s="41">
        <v>124.209990859223</v>
      </c>
      <c r="I2983" s="37">
        <f>HOUR(DAta!$H2983)*60+MINUTE(DAta!$H2983)</f>
        <v>302</v>
      </c>
      <c r="J2983" s="40">
        <v>3</v>
      </c>
      <c r="K2983" s="40">
        <v>8</v>
      </c>
      <c r="L2983" s="39">
        <v>44986</v>
      </c>
      <c r="M2983" s="40">
        <v>7</v>
      </c>
    </row>
    <row r="2984" spans="1:13">
      <c r="A2984" s="37" t="s">
        <v>3009</v>
      </c>
      <c r="B2984" s="36">
        <v>44987</v>
      </c>
      <c r="C2984" s="37" t="s">
        <v>32</v>
      </c>
      <c r="D2984" s="37" t="s">
        <v>17</v>
      </c>
      <c r="E2984" s="37" t="s">
        <v>14</v>
      </c>
      <c r="F2984" s="37" t="s">
        <v>14</v>
      </c>
      <c r="G2984" s="37">
        <v>21</v>
      </c>
      <c r="H2984" s="38">
        <v>124.25165752589</v>
      </c>
      <c r="I2984" s="37">
        <f>HOUR(DAta!$H2984)*60+MINUTE(DAta!$H2984)</f>
        <v>362</v>
      </c>
      <c r="J2984" s="37">
        <v>4</v>
      </c>
      <c r="K2984" s="37">
        <v>8</v>
      </c>
      <c r="L2984" s="36">
        <v>44987</v>
      </c>
      <c r="M2984" s="37">
        <v>7</v>
      </c>
    </row>
    <row r="2985" spans="1:13">
      <c r="A2985" s="40" t="s">
        <v>3010</v>
      </c>
      <c r="B2985" s="39">
        <v>44988</v>
      </c>
      <c r="C2985" s="40" t="s">
        <v>48</v>
      </c>
      <c r="D2985" s="40" t="s">
        <v>17</v>
      </c>
      <c r="E2985" s="40" t="s">
        <v>14</v>
      </c>
      <c r="F2985" s="40" t="s">
        <v>14</v>
      </c>
      <c r="G2985" s="40">
        <v>30</v>
      </c>
      <c r="H2985" s="41">
        <v>124.29332419255699</v>
      </c>
      <c r="I2985" s="37">
        <f>HOUR(DAta!$H2985)*60+MINUTE(DAta!$H2985)</f>
        <v>422</v>
      </c>
      <c r="J2985" s="40">
        <v>5</v>
      </c>
      <c r="K2985" s="40">
        <v>8</v>
      </c>
      <c r="L2985" s="39">
        <v>44988</v>
      </c>
      <c r="M2985" s="40">
        <v>7</v>
      </c>
    </row>
    <row r="2986" spans="1:13">
      <c r="A2986" s="37" t="s">
        <v>3011</v>
      </c>
      <c r="B2986" s="36">
        <v>44989</v>
      </c>
      <c r="C2986" s="37" t="s">
        <v>12</v>
      </c>
      <c r="D2986" s="37" t="s">
        <v>30</v>
      </c>
      <c r="E2986" s="37" t="s">
        <v>14</v>
      </c>
      <c r="F2986" s="37" t="s">
        <v>18</v>
      </c>
      <c r="G2986" s="37">
        <v>106</v>
      </c>
      <c r="H2986" s="38">
        <v>124.334990859223</v>
      </c>
      <c r="I2986" s="37">
        <f>HOUR(DAta!$H2986)*60+MINUTE(DAta!$H2986)</f>
        <v>482</v>
      </c>
      <c r="J2986" s="37">
        <v>1</v>
      </c>
      <c r="K2986" s="37">
        <v>8</v>
      </c>
      <c r="L2986" s="36">
        <v>44989</v>
      </c>
      <c r="M2986" s="37">
        <v>7</v>
      </c>
    </row>
    <row r="2987" spans="1:13">
      <c r="A2987" s="40" t="s">
        <v>3012</v>
      </c>
      <c r="B2987" s="39">
        <v>44990</v>
      </c>
      <c r="C2987" s="40" t="s">
        <v>32</v>
      </c>
      <c r="D2987" s="40" t="s">
        <v>30</v>
      </c>
      <c r="E2987" s="40" t="s">
        <v>14</v>
      </c>
      <c r="F2987" s="40" t="s">
        <v>14</v>
      </c>
      <c r="G2987" s="40">
        <v>56</v>
      </c>
      <c r="H2987" s="41">
        <v>124.37665752589</v>
      </c>
      <c r="I2987" s="37">
        <f>HOUR(DAta!$H2987)*60+MINUTE(DAta!$H2987)</f>
        <v>542</v>
      </c>
      <c r="J2987" s="40">
        <v>3</v>
      </c>
      <c r="K2987" s="40">
        <v>8</v>
      </c>
      <c r="L2987" s="39">
        <v>44990</v>
      </c>
      <c r="M2987" s="40">
        <v>7</v>
      </c>
    </row>
    <row r="2988" spans="1:13">
      <c r="A2988" s="37" t="s">
        <v>3013</v>
      </c>
      <c r="B2988" s="36">
        <v>44991</v>
      </c>
      <c r="C2988" s="37" t="s">
        <v>48</v>
      </c>
      <c r="D2988" s="37" t="s">
        <v>24</v>
      </c>
      <c r="E2988" s="37" t="s">
        <v>14</v>
      </c>
      <c r="F2988" s="37" t="s">
        <v>14</v>
      </c>
      <c r="G2988" s="37">
        <v>100</v>
      </c>
      <c r="H2988" s="38">
        <v>124.41832419255699</v>
      </c>
      <c r="I2988" s="37">
        <f>HOUR(DAta!$H2988)*60+MINUTE(DAta!$H2988)</f>
        <v>602</v>
      </c>
      <c r="J2988" s="37">
        <v>5</v>
      </c>
      <c r="K2988" s="37">
        <v>8</v>
      </c>
      <c r="L2988" s="36">
        <v>44991</v>
      </c>
      <c r="M2988" s="37">
        <v>7</v>
      </c>
    </row>
    <row r="2989" spans="1:13">
      <c r="A2989" s="40" t="s">
        <v>3014</v>
      </c>
      <c r="B2989" s="39">
        <v>44992</v>
      </c>
      <c r="C2989" s="40" t="s">
        <v>12</v>
      </c>
      <c r="D2989" s="40" t="s">
        <v>33</v>
      </c>
      <c r="E2989" s="40" t="s">
        <v>14</v>
      </c>
      <c r="F2989" s="40" t="s">
        <v>14</v>
      </c>
      <c r="G2989" s="40">
        <v>48</v>
      </c>
      <c r="H2989" s="41">
        <v>124.459990859223</v>
      </c>
      <c r="I2989" s="37">
        <f>HOUR(DAta!$H2989)*60+MINUTE(DAta!$H2989)</f>
        <v>662</v>
      </c>
      <c r="J2989" s="40">
        <v>3</v>
      </c>
      <c r="K2989" s="40">
        <v>8</v>
      </c>
      <c r="L2989" s="39">
        <v>44992</v>
      </c>
      <c r="M2989" s="40">
        <v>7</v>
      </c>
    </row>
    <row r="2990" spans="1:13">
      <c r="A2990" s="37" t="s">
        <v>3015</v>
      </c>
      <c r="B2990" s="36">
        <v>44993</v>
      </c>
      <c r="C2990" s="37" t="s">
        <v>32</v>
      </c>
      <c r="D2990" s="37" t="s">
        <v>33</v>
      </c>
      <c r="E2990" s="37" t="s">
        <v>14</v>
      </c>
      <c r="F2990" s="37" t="s">
        <v>14</v>
      </c>
      <c r="G2990" s="37">
        <v>74</v>
      </c>
      <c r="H2990" s="38">
        <v>124.50165752589</v>
      </c>
      <c r="I2990" s="37">
        <f>HOUR(DAta!$H2990)*60+MINUTE(DAta!$H2990)</f>
        <v>722</v>
      </c>
      <c r="J2990" s="37">
        <v>5</v>
      </c>
      <c r="K2990" s="37">
        <v>8</v>
      </c>
      <c r="L2990" s="36">
        <v>44993</v>
      </c>
      <c r="M2990" s="37">
        <v>7</v>
      </c>
    </row>
    <row r="2991" spans="1:13">
      <c r="A2991" s="40" t="s">
        <v>3016</v>
      </c>
      <c r="B2991" s="39">
        <v>44994</v>
      </c>
      <c r="C2991" s="40" t="s">
        <v>20</v>
      </c>
      <c r="D2991" s="40" t="s">
        <v>30</v>
      </c>
      <c r="E2991" s="40" t="s">
        <v>14</v>
      </c>
      <c r="F2991" s="40" t="s">
        <v>14</v>
      </c>
      <c r="G2991" s="40">
        <v>100</v>
      </c>
      <c r="H2991" s="41">
        <v>124.54332419255699</v>
      </c>
      <c r="I2991" s="37">
        <f>HOUR(DAta!$H2991)*60+MINUTE(DAta!$H2991)</f>
        <v>782</v>
      </c>
      <c r="J2991" s="40">
        <v>1</v>
      </c>
      <c r="K2991" s="40">
        <v>8</v>
      </c>
      <c r="L2991" s="39">
        <v>44994</v>
      </c>
      <c r="M2991" s="40">
        <v>7</v>
      </c>
    </row>
    <row r="2992" spans="1:13">
      <c r="A2992" s="37" t="s">
        <v>3017</v>
      </c>
      <c r="B2992" s="36">
        <v>44995</v>
      </c>
      <c r="C2992" s="37" t="s">
        <v>12</v>
      </c>
      <c r="D2992" s="37" t="s">
        <v>24</v>
      </c>
      <c r="E2992" s="37" t="s">
        <v>14</v>
      </c>
      <c r="F2992" s="37" t="s">
        <v>18</v>
      </c>
      <c r="G2992" s="37">
        <v>90</v>
      </c>
      <c r="H2992" s="38">
        <v>124.584990859223</v>
      </c>
      <c r="I2992" s="37">
        <f>HOUR(DAta!$H2992)*60+MINUTE(DAta!$H2992)</f>
        <v>842</v>
      </c>
      <c r="J2992" s="37">
        <v>3</v>
      </c>
      <c r="K2992" s="37">
        <v>8</v>
      </c>
      <c r="L2992" s="36">
        <v>44995</v>
      </c>
      <c r="M2992" s="37">
        <v>7</v>
      </c>
    </row>
    <row r="2993" spans="1:13">
      <c r="A2993" s="40" t="s">
        <v>3018</v>
      </c>
      <c r="B2993" s="39">
        <v>44996</v>
      </c>
      <c r="C2993" s="40" t="s">
        <v>16</v>
      </c>
      <c r="D2993" s="40" t="s">
        <v>17</v>
      </c>
      <c r="E2993" s="40" t="s">
        <v>18</v>
      </c>
      <c r="F2993" s="40" t="s">
        <v>18</v>
      </c>
      <c r="G2993" s="40" t="s">
        <v>26</v>
      </c>
      <c r="H2993" s="41">
        <v>124.62665752589</v>
      </c>
      <c r="I2993" s="37">
        <f>HOUR(DAta!$H2993)*60+MINUTE(DAta!$H2993)</f>
        <v>902</v>
      </c>
      <c r="J2993" s="40" t="s">
        <v>26</v>
      </c>
      <c r="K2993" s="40">
        <v>8</v>
      </c>
      <c r="L2993" s="39">
        <v>44996</v>
      </c>
      <c r="M2993" s="40">
        <v>7</v>
      </c>
    </row>
    <row r="2994" spans="1:13">
      <c r="A2994" s="37" t="s">
        <v>3019</v>
      </c>
      <c r="B2994" s="36">
        <v>44997</v>
      </c>
      <c r="C2994" s="37" t="s">
        <v>48</v>
      </c>
      <c r="D2994" s="37" t="s">
        <v>24</v>
      </c>
      <c r="E2994" s="37" t="s">
        <v>14</v>
      </c>
      <c r="F2994" s="37" t="s">
        <v>14</v>
      </c>
      <c r="G2994" s="37">
        <v>43</v>
      </c>
      <c r="H2994" s="38">
        <v>124.66832419255699</v>
      </c>
      <c r="I2994" s="37">
        <f>HOUR(DAta!$H2994)*60+MINUTE(DAta!$H2994)</f>
        <v>962</v>
      </c>
      <c r="J2994" s="37">
        <v>5</v>
      </c>
      <c r="K2994" s="37">
        <v>8</v>
      </c>
      <c r="L2994" s="36">
        <v>44997</v>
      </c>
      <c r="M2994" s="37">
        <v>7</v>
      </c>
    </row>
    <row r="2995" spans="1:13">
      <c r="A2995" s="40" t="s">
        <v>3020</v>
      </c>
      <c r="B2995" s="39">
        <v>44998</v>
      </c>
      <c r="C2995" s="40" t="s">
        <v>35</v>
      </c>
      <c r="D2995" s="40" t="s">
        <v>24</v>
      </c>
      <c r="E2995" s="40" t="s">
        <v>14</v>
      </c>
      <c r="F2995" s="40" t="s">
        <v>14</v>
      </c>
      <c r="G2995" s="40">
        <v>68</v>
      </c>
      <c r="H2995" s="41">
        <v>124.709990859223</v>
      </c>
      <c r="I2995" s="37">
        <f>HOUR(DAta!$H2995)*60+MINUTE(DAta!$H2995)</f>
        <v>1022</v>
      </c>
      <c r="J2995" s="40">
        <v>4</v>
      </c>
      <c r="K2995" s="40">
        <v>8</v>
      </c>
      <c r="L2995" s="39">
        <v>44998</v>
      </c>
      <c r="M2995" s="40">
        <v>7</v>
      </c>
    </row>
    <row r="2996" spans="1:13">
      <c r="A2996" s="37" t="s">
        <v>3021</v>
      </c>
      <c r="B2996" s="36">
        <v>44999</v>
      </c>
      <c r="C2996" s="37" t="s">
        <v>32</v>
      </c>
      <c r="D2996" s="37" t="s">
        <v>33</v>
      </c>
      <c r="E2996" s="37" t="s">
        <v>18</v>
      </c>
      <c r="F2996" s="37" t="s">
        <v>18</v>
      </c>
      <c r="G2996" s="37" t="s">
        <v>26</v>
      </c>
      <c r="H2996" s="38">
        <v>124.75165752589</v>
      </c>
      <c r="I2996" s="37">
        <f>HOUR(DAta!$H2996)*60+MINUTE(DAta!$H2996)</f>
        <v>1082</v>
      </c>
      <c r="J2996" s="37" t="s">
        <v>26</v>
      </c>
      <c r="K2996" s="37">
        <v>8</v>
      </c>
      <c r="L2996" s="36">
        <v>44999</v>
      </c>
      <c r="M2996" s="37">
        <v>7</v>
      </c>
    </row>
    <row r="2997" spans="1:13">
      <c r="A2997" s="40" t="s">
        <v>3022</v>
      </c>
      <c r="B2997" s="39">
        <v>45000</v>
      </c>
      <c r="C2997" s="40" t="s">
        <v>12</v>
      </c>
      <c r="D2997" s="40" t="s">
        <v>30</v>
      </c>
      <c r="E2997" s="40" t="s">
        <v>14</v>
      </c>
      <c r="F2997" s="40" t="s">
        <v>14</v>
      </c>
      <c r="G2997" s="40">
        <v>65</v>
      </c>
      <c r="H2997" s="41">
        <v>124.79332419255699</v>
      </c>
      <c r="I2997" s="37">
        <f>HOUR(DAta!$H2997)*60+MINUTE(DAta!$H2997)</f>
        <v>1142</v>
      </c>
      <c r="J2997" s="40">
        <v>1</v>
      </c>
      <c r="K2997" s="40">
        <v>8</v>
      </c>
      <c r="L2997" s="39">
        <v>45000</v>
      </c>
      <c r="M2997" s="40">
        <v>7</v>
      </c>
    </row>
    <row r="2998" spans="1:13">
      <c r="A2998" s="37" t="s">
        <v>3023</v>
      </c>
      <c r="B2998" s="36">
        <v>45001</v>
      </c>
      <c r="C2998" s="37" t="s">
        <v>22</v>
      </c>
      <c r="D2998" s="37" t="s">
        <v>30</v>
      </c>
      <c r="E2998" s="37" t="s">
        <v>14</v>
      </c>
      <c r="F2998" s="37" t="s">
        <v>14</v>
      </c>
      <c r="G2998" s="37">
        <v>125</v>
      </c>
      <c r="H2998" s="38">
        <v>124.834990859223</v>
      </c>
      <c r="I2998" s="37">
        <f>HOUR(DAta!$H2998)*60+MINUTE(DAta!$H2998)</f>
        <v>1202</v>
      </c>
      <c r="J2998" s="37">
        <v>5</v>
      </c>
      <c r="K2998" s="37">
        <v>8</v>
      </c>
      <c r="L2998" s="36">
        <v>45001</v>
      </c>
      <c r="M2998" s="37">
        <v>1</v>
      </c>
    </row>
    <row r="2999" spans="1:13">
      <c r="A2999" s="40" t="s">
        <v>3024</v>
      </c>
      <c r="B2999" s="39">
        <v>45002</v>
      </c>
      <c r="C2999" s="40" t="s">
        <v>35</v>
      </c>
      <c r="D2999" s="40" t="s">
        <v>30</v>
      </c>
      <c r="E2999" s="40" t="s">
        <v>14</v>
      </c>
      <c r="F2999" s="40" t="s">
        <v>14</v>
      </c>
      <c r="G2999" s="40">
        <v>62</v>
      </c>
      <c r="H2999" s="41">
        <v>124.87665752589</v>
      </c>
      <c r="I2999" s="37">
        <f>HOUR(DAta!$H2999)*60+MINUTE(DAta!$H2999)</f>
        <v>1262</v>
      </c>
      <c r="J2999" s="40">
        <v>4</v>
      </c>
      <c r="K2999" s="40">
        <v>8</v>
      </c>
      <c r="L2999" s="39">
        <v>45002</v>
      </c>
      <c r="M2999" s="40">
        <v>1</v>
      </c>
    </row>
    <row r="3000" spans="1:13">
      <c r="A3000" s="37" t="s">
        <v>3025</v>
      </c>
      <c r="B3000" s="36">
        <v>45003</v>
      </c>
      <c r="C3000" s="37" t="s">
        <v>32</v>
      </c>
      <c r="D3000" s="37" t="s">
        <v>24</v>
      </c>
      <c r="E3000" s="37" t="s">
        <v>14</v>
      </c>
      <c r="F3000" s="37" t="s">
        <v>14</v>
      </c>
      <c r="G3000" s="37">
        <v>24</v>
      </c>
      <c r="H3000" s="38">
        <v>124.91832419255699</v>
      </c>
      <c r="I3000" s="37">
        <f>HOUR(DAta!$H3000)*60+MINUTE(DAta!$H3000)</f>
        <v>1322</v>
      </c>
      <c r="J3000" s="37">
        <v>3</v>
      </c>
      <c r="K3000" s="37">
        <v>8</v>
      </c>
      <c r="L3000" s="36">
        <v>45003</v>
      </c>
      <c r="M3000" s="37">
        <v>1</v>
      </c>
    </row>
    <row r="3001" spans="1:13">
      <c r="A3001" s="40" t="s">
        <v>3026</v>
      </c>
      <c r="B3001" s="39">
        <v>45004</v>
      </c>
      <c r="C3001" s="40" t="s">
        <v>16</v>
      </c>
      <c r="D3001" s="40" t="s">
        <v>33</v>
      </c>
      <c r="E3001" s="40" t="s">
        <v>18</v>
      </c>
      <c r="F3001" s="40" t="s">
        <v>18</v>
      </c>
      <c r="G3001" s="40" t="s">
        <v>26</v>
      </c>
      <c r="H3001" s="41">
        <v>124.959990859223</v>
      </c>
      <c r="I3001" s="37">
        <f>HOUR(DAta!$H3001)*60+MINUTE(DAta!$H3001)</f>
        <v>1382</v>
      </c>
      <c r="J3001" s="40" t="s">
        <v>26</v>
      </c>
      <c r="K3001" s="40">
        <v>8</v>
      </c>
      <c r="L3001" s="39">
        <v>45004</v>
      </c>
      <c r="M3001" s="40">
        <v>1</v>
      </c>
    </row>
    <row r="3002" spans="1:13">
      <c r="A3002" s="37" t="s">
        <v>3027</v>
      </c>
      <c r="B3002" s="36">
        <v>45005</v>
      </c>
      <c r="C3002" s="37" t="s">
        <v>32</v>
      </c>
      <c r="D3002" s="37" t="s">
        <v>33</v>
      </c>
      <c r="E3002" s="37" t="s">
        <v>14</v>
      </c>
      <c r="F3002" s="37" t="s">
        <v>14</v>
      </c>
      <c r="G3002" s="37">
        <v>41</v>
      </c>
      <c r="H3002" s="38">
        <v>125.00165752589</v>
      </c>
      <c r="I3002" s="37">
        <f>HOUR(DAta!$H3002)*60+MINUTE(DAta!$H3002)</f>
        <v>2</v>
      </c>
      <c r="J3002" s="37">
        <v>4</v>
      </c>
      <c r="K3002" s="37">
        <v>8</v>
      </c>
      <c r="L3002" s="36">
        <v>45005</v>
      </c>
      <c r="M3002" s="37">
        <v>1</v>
      </c>
    </row>
    <row r="3003" spans="1:13">
      <c r="A3003" s="40" t="s">
        <v>3028</v>
      </c>
      <c r="B3003" s="39">
        <v>45006</v>
      </c>
      <c r="C3003" s="40" t="s">
        <v>16</v>
      </c>
      <c r="D3003" s="40" t="s">
        <v>33</v>
      </c>
      <c r="E3003" s="40" t="s">
        <v>14</v>
      </c>
      <c r="F3003" s="40" t="s">
        <v>14</v>
      </c>
      <c r="G3003" s="40">
        <v>81</v>
      </c>
      <c r="H3003" s="41">
        <v>125.04332419255699</v>
      </c>
      <c r="I3003" s="37">
        <f>HOUR(DAta!$H3003)*60+MINUTE(DAta!$H3003)</f>
        <v>62</v>
      </c>
      <c r="J3003" s="40">
        <v>3</v>
      </c>
      <c r="K3003" s="40">
        <v>8</v>
      </c>
      <c r="L3003" s="39">
        <v>45006</v>
      </c>
      <c r="M3003" s="40">
        <v>1</v>
      </c>
    </row>
    <row r="3004" spans="1:13">
      <c r="A3004" s="37" t="s">
        <v>3029</v>
      </c>
      <c r="B3004" s="36">
        <v>45007</v>
      </c>
      <c r="C3004" s="37" t="s">
        <v>12</v>
      </c>
      <c r="D3004" s="37" t="s">
        <v>17</v>
      </c>
      <c r="E3004" s="37" t="s">
        <v>14</v>
      </c>
      <c r="F3004" s="37" t="s">
        <v>14</v>
      </c>
      <c r="G3004" s="37">
        <v>21</v>
      </c>
      <c r="H3004" s="38">
        <v>125.084990859223</v>
      </c>
      <c r="I3004" s="37">
        <f>HOUR(DAta!$H3004)*60+MINUTE(DAta!$H3004)</f>
        <v>122</v>
      </c>
      <c r="J3004" s="37">
        <v>5</v>
      </c>
      <c r="K3004" s="37">
        <v>8</v>
      </c>
      <c r="L3004" s="36">
        <v>45007</v>
      </c>
      <c r="M3004" s="37">
        <v>1</v>
      </c>
    </row>
    <row r="3005" spans="1:13">
      <c r="A3005" s="40" t="s">
        <v>3030</v>
      </c>
      <c r="B3005" s="39">
        <v>45008</v>
      </c>
      <c r="C3005" s="40" t="s">
        <v>35</v>
      </c>
      <c r="D3005" s="40" t="s">
        <v>30</v>
      </c>
      <c r="E3005" s="40" t="s">
        <v>18</v>
      </c>
      <c r="F3005" s="40" t="s">
        <v>18</v>
      </c>
      <c r="G3005" s="40" t="s">
        <v>26</v>
      </c>
      <c r="H3005" s="41">
        <v>125.12665752589</v>
      </c>
      <c r="I3005" s="37">
        <f>HOUR(DAta!$H3005)*60+MINUTE(DAta!$H3005)</f>
        <v>182</v>
      </c>
      <c r="J3005" s="40" t="s">
        <v>26</v>
      </c>
      <c r="K3005" s="40">
        <v>8</v>
      </c>
      <c r="L3005" s="39">
        <v>45008</v>
      </c>
      <c r="M3005" s="40">
        <v>1</v>
      </c>
    </row>
    <row r="3006" spans="1:13">
      <c r="A3006" s="37" t="s">
        <v>3031</v>
      </c>
      <c r="B3006" s="36">
        <v>45009</v>
      </c>
      <c r="C3006" s="37" t="s">
        <v>32</v>
      </c>
      <c r="D3006" s="37" t="s">
        <v>33</v>
      </c>
      <c r="E3006" s="37" t="s">
        <v>18</v>
      </c>
      <c r="F3006" s="37" t="s">
        <v>18</v>
      </c>
      <c r="G3006" s="37" t="s">
        <v>26</v>
      </c>
      <c r="H3006" s="38">
        <v>125.16832419255699</v>
      </c>
      <c r="I3006" s="37">
        <f>HOUR(DAta!$H3006)*60+MINUTE(DAta!$H3006)</f>
        <v>242</v>
      </c>
      <c r="J3006" s="37" t="s">
        <v>26</v>
      </c>
      <c r="K3006" s="37">
        <v>8</v>
      </c>
      <c r="L3006" s="36">
        <v>45009</v>
      </c>
      <c r="M3006" s="37">
        <v>1</v>
      </c>
    </row>
    <row r="3007" spans="1:13">
      <c r="A3007" s="40" t="s">
        <v>3032</v>
      </c>
      <c r="B3007" s="39">
        <v>45010</v>
      </c>
      <c r="C3007" s="40" t="s">
        <v>32</v>
      </c>
      <c r="D3007" s="40" t="s">
        <v>13</v>
      </c>
      <c r="E3007" s="40" t="s">
        <v>14</v>
      </c>
      <c r="F3007" s="40" t="s">
        <v>14</v>
      </c>
      <c r="G3007" s="40">
        <v>42</v>
      </c>
      <c r="H3007" s="41">
        <v>125.209990859223</v>
      </c>
      <c r="I3007" s="37">
        <f>HOUR(DAta!$H3007)*60+MINUTE(DAta!$H3007)</f>
        <v>302</v>
      </c>
      <c r="J3007" s="40">
        <v>4</v>
      </c>
      <c r="K3007" s="40">
        <v>8</v>
      </c>
      <c r="L3007" s="39">
        <v>45010</v>
      </c>
      <c r="M3007" s="40">
        <v>1</v>
      </c>
    </row>
    <row r="3008" spans="1:13">
      <c r="A3008" s="37" t="s">
        <v>3033</v>
      </c>
      <c r="B3008" s="36">
        <v>45011</v>
      </c>
      <c r="C3008" s="37" t="s">
        <v>22</v>
      </c>
      <c r="D3008" s="37" t="s">
        <v>33</v>
      </c>
      <c r="E3008" s="37" t="s">
        <v>14</v>
      </c>
      <c r="F3008" s="37" t="s">
        <v>14</v>
      </c>
      <c r="G3008" s="37">
        <v>79</v>
      </c>
      <c r="H3008" s="38">
        <v>125.25165752589</v>
      </c>
      <c r="I3008" s="37">
        <f>HOUR(DAta!$H3008)*60+MINUTE(DAta!$H3008)</f>
        <v>362</v>
      </c>
      <c r="J3008" s="37">
        <v>5</v>
      </c>
      <c r="K3008" s="37">
        <v>8</v>
      </c>
      <c r="L3008" s="36">
        <v>45011</v>
      </c>
      <c r="M3008" s="37">
        <v>1</v>
      </c>
    </row>
    <row r="3009" spans="1:13">
      <c r="A3009" s="40" t="s">
        <v>3034</v>
      </c>
      <c r="B3009" s="39">
        <v>45012</v>
      </c>
      <c r="C3009" s="40" t="s">
        <v>22</v>
      </c>
      <c r="D3009" s="40" t="s">
        <v>17</v>
      </c>
      <c r="E3009" s="40" t="s">
        <v>14</v>
      </c>
      <c r="F3009" s="40" t="s">
        <v>14</v>
      </c>
      <c r="G3009" s="40">
        <v>120</v>
      </c>
      <c r="H3009" s="41">
        <v>125.29332419255699</v>
      </c>
      <c r="I3009" s="37">
        <f>HOUR(DAta!$H3009)*60+MINUTE(DAta!$H3009)</f>
        <v>422</v>
      </c>
      <c r="J3009" s="40">
        <v>4</v>
      </c>
      <c r="K3009" s="40">
        <v>8</v>
      </c>
      <c r="L3009" s="39">
        <v>45012</v>
      </c>
      <c r="M3009" s="40">
        <v>1</v>
      </c>
    </row>
    <row r="3010" spans="1:13">
      <c r="A3010" s="37" t="s">
        <v>3035</v>
      </c>
      <c r="B3010" s="36">
        <v>45013</v>
      </c>
      <c r="C3010" s="37" t="s">
        <v>48</v>
      </c>
      <c r="D3010" s="37" t="s">
        <v>30</v>
      </c>
      <c r="E3010" s="37" t="s">
        <v>14</v>
      </c>
      <c r="F3010" s="37" t="s">
        <v>14</v>
      </c>
      <c r="G3010" s="37">
        <v>10</v>
      </c>
      <c r="H3010" s="38">
        <v>125.334990859223</v>
      </c>
      <c r="I3010" s="37">
        <f>HOUR(DAta!$H3010)*60+MINUTE(DAta!$H3010)</f>
        <v>482</v>
      </c>
      <c r="J3010" s="37">
        <v>4</v>
      </c>
      <c r="K3010" s="37">
        <v>8</v>
      </c>
      <c r="L3010" s="36">
        <v>45013</v>
      </c>
      <c r="M3010" s="37">
        <v>1</v>
      </c>
    </row>
    <row r="3011" spans="1:13">
      <c r="A3011" s="40" t="s">
        <v>3036</v>
      </c>
      <c r="B3011" s="39">
        <v>45014</v>
      </c>
      <c r="C3011" s="40" t="s">
        <v>32</v>
      </c>
      <c r="D3011" s="40" t="s">
        <v>33</v>
      </c>
      <c r="E3011" s="40" t="s">
        <v>14</v>
      </c>
      <c r="F3011" s="40" t="s">
        <v>14</v>
      </c>
      <c r="G3011" s="40">
        <v>21</v>
      </c>
      <c r="H3011" s="41">
        <v>125.37665752589</v>
      </c>
      <c r="I3011" s="37">
        <f>HOUR(DAta!$H3011)*60+MINUTE(DAta!$H3011)</f>
        <v>542</v>
      </c>
      <c r="J3011" s="40">
        <v>1</v>
      </c>
      <c r="K3011" s="40">
        <v>8</v>
      </c>
      <c r="L3011" s="39">
        <v>45014</v>
      </c>
      <c r="M3011" s="40">
        <v>1</v>
      </c>
    </row>
    <row r="3012" spans="1:13">
      <c r="A3012" s="37" t="s">
        <v>3037</v>
      </c>
      <c r="B3012" s="36">
        <v>45015</v>
      </c>
      <c r="C3012" s="37" t="s">
        <v>12</v>
      </c>
      <c r="D3012" s="37" t="s">
        <v>17</v>
      </c>
      <c r="E3012" s="37" t="s">
        <v>14</v>
      </c>
      <c r="F3012" s="37" t="s">
        <v>18</v>
      </c>
      <c r="G3012" s="37">
        <v>16</v>
      </c>
      <c r="H3012" s="38">
        <v>125.41832419255699</v>
      </c>
      <c r="I3012" s="37">
        <f>HOUR(DAta!$H3012)*60+MINUTE(DAta!$H3012)</f>
        <v>602</v>
      </c>
      <c r="J3012" s="37">
        <v>5</v>
      </c>
      <c r="K3012" s="37">
        <v>8</v>
      </c>
      <c r="L3012" s="36">
        <v>45015</v>
      </c>
      <c r="M3012" s="37">
        <v>1</v>
      </c>
    </row>
    <row r="3013" spans="1:13">
      <c r="A3013" s="40" t="s">
        <v>3038</v>
      </c>
      <c r="B3013" s="39">
        <v>45016</v>
      </c>
      <c r="C3013" s="40" t="s">
        <v>35</v>
      </c>
      <c r="D3013" s="40" t="s">
        <v>24</v>
      </c>
      <c r="E3013" s="40" t="s">
        <v>14</v>
      </c>
      <c r="F3013" s="40" t="s">
        <v>14</v>
      </c>
      <c r="G3013" s="40">
        <v>34</v>
      </c>
      <c r="H3013" s="41">
        <v>125.459990859223</v>
      </c>
      <c r="I3013" s="37">
        <f>HOUR(DAta!$H3013)*60+MINUTE(DAta!$H3013)</f>
        <v>662</v>
      </c>
      <c r="J3013" s="40">
        <v>5</v>
      </c>
      <c r="K3013" s="40">
        <v>8</v>
      </c>
      <c r="L3013" s="39">
        <v>45016</v>
      </c>
      <c r="M3013" s="40">
        <v>1</v>
      </c>
    </row>
    <row r="3014" spans="1:13">
      <c r="A3014" s="37" t="s">
        <v>3039</v>
      </c>
      <c r="B3014" s="36">
        <v>45017</v>
      </c>
      <c r="C3014" s="37" t="s">
        <v>12</v>
      </c>
      <c r="D3014" s="37" t="s">
        <v>13</v>
      </c>
      <c r="E3014" s="37" t="s">
        <v>14</v>
      </c>
      <c r="F3014" s="37" t="s">
        <v>14</v>
      </c>
      <c r="G3014" s="37">
        <v>116</v>
      </c>
      <c r="H3014" s="38">
        <v>125.50165752589</v>
      </c>
      <c r="I3014" s="37">
        <f>HOUR(DAta!$H3014)*60+MINUTE(DAta!$H3014)</f>
        <v>722</v>
      </c>
      <c r="J3014" s="37">
        <v>1</v>
      </c>
      <c r="K3014" s="37">
        <v>8</v>
      </c>
      <c r="L3014" s="36">
        <v>45017</v>
      </c>
      <c r="M3014" s="37">
        <v>1</v>
      </c>
    </row>
    <row r="3015" spans="1:13">
      <c r="A3015" s="40" t="s">
        <v>3040</v>
      </c>
      <c r="B3015" s="39">
        <v>45018</v>
      </c>
      <c r="C3015" s="40" t="s">
        <v>22</v>
      </c>
      <c r="D3015" s="40" t="s">
        <v>30</v>
      </c>
      <c r="E3015" s="40" t="s">
        <v>14</v>
      </c>
      <c r="F3015" s="40" t="s">
        <v>14</v>
      </c>
      <c r="G3015" s="40">
        <v>28</v>
      </c>
      <c r="H3015" s="41">
        <v>125.54332419255699</v>
      </c>
      <c r="I3015" s="37">
        <f>HOUR(DAta!$H3015)*60+MINUTE(DAta!$H3015)</f>
        <v>782</v>
      </c>
      <c r="J3015" s="40">
        <v>2</v>
      </c>
      <c r="K3015" s="40">
        <v>8</v>
      </c>
      <c r="L3015" s="39">
        <v>45018</v>
      </c>
      <c r="M3015" s="40">
        <v>1</v>
      </c>
    </row>
    <row r="3016" spans="1:13">
      <c r="A3016" s="37" t="s">
        <v>3041</v>
      </c>
      <c r="B3016" s="36">
        <v>45019</v>
      </c>
      <c r="C3016" s="37" t="s">
        <v>39</v>
      </c>
      <c r="D3016" s="37" t="s">
        <v>17</v>
      </c>
      <c r="E3016" s="37" t="s">
        <v>14</v>
      </c>
      <c r="F3016" s="37" t="s">
        <v>14</v>
      </c>
      <c r="G3016" s="37">
        <v>75</v>
      </c>
      <c r="H3016" s="38">
        <v>125.584990859223</v>
      </c>
      <c r="I3016" s="37">
        <f>HOUR(DAta!$H3016)*60+MINUTE(DAta!$H3016)</f>
        <v>842</v>
      </c>
      <c r="J3016" s="37">
        <v>3</v>
      </c>
      <c r="K3016" s="37">
        <v>8</v>
      </c>
      <c r="L3016" s="36">
        <v>45019</v>
      </c>
      <c r="M3016" s="37">
        <v>1</v>
      </c>
    </row>
    <row r="3017" spans="1:13">
      <c r="A3017" s="40" t="s">
        <v>3042</v>
      </c>
      <c r="B3017" s="39">
        <v>45020</v>
      </c>
      <c r="C3017" s="40" t="s">
        <v>39</v>
      </c>
      <c r="D3017" s="40" t="s">
        <v>24</v>
      </c>
      <c r="E3017" s="40" t="s">
        <v>18</v>
      </c>
      <c r="F3017" s="40" t="s">
        <v>18</v>
      </c>
      <c r="G3017" s="40" t="s">
        <v>26</v>
      </c>
      <c r="H3017" s="41">
        <v>125.62665752589</v>
      </c>
      <c r="I3017" s="37">
        <f>HOUR(DAta!$H3017)*60+MINUTE(DAta!$H3017)</f>
        <v>902</v>
      </c>
      <c r="J3017" s="40" t="s">
        <v>26</v>
      </c>
      <c r="K3017" s="40">
        <v>8</v>
      </c>
      <c r="L3017" s="39">
        <v>45020</v>
      </c>
      <c r="M3017" s="40">
        <v>1</v>
      </c>
    </row>
    <row r="3018" spans="1:13">
      <c r="A3018" s="37" t="s">
        <v>3043</v>
      </c>
      <c r="B3018" s="36">
        <v>45021</v>
      </c>
      <c r="C3018" s="37" t="s">
        <v>35</v>
      </c>
      <c r="D3018" s="37" t="s">
        <v>24</v>
      </c>
      <c r="E3018" s="37" t="s">
        <v>14</v>
      </c>
      <c r="F3018" s="37" t="s">
        <v>18</v>
      </c>
      <c r="G3018" s="37">
        <v>29</v>
      </c>
      <c r="H3018" s="38">
        <v>125.66832419255699</v>
      </c>
      <c r="I3018" s="37">
        <f>HOUR(DAta!$H3018)*60+MINUTE(DAta!$H3018)</f>
        <v>962</v>
      </c>
      <c r="J3018" s="37">
        <v>2</v>
      </c>
      <c r="K3018" s="37">
        <v>8</v>
      </c>
      <c r="L3018" s="36">
        <v>45021</v>
      </c>
      <c r="M3018" s="37">
        <v>1</v>
      </c>
    </row>
    <row r="3019" spans="1:13">
      <c r="A3019" s="40" t="s">
        <v>3044</v>
      </c>
      <c r="B3019" s="39">
        <v>45022</v>
      </c>
      <c r="C3019" s="40" t="s">
        <v>32</v>
      </c>
      <c r="D3019" s="40" t="s">
        <v>17</v>
      </c>
      <c r="E3019" s="40" t="s">
        <v>18</v>
      </c>
      <c r="F3019" s="40" t="s">
        <v>18</v>
      </c>
      <c r="G3019" s="40" t="s">
        <v>26</v>
      </c>
      <c r="H3019" s="41">
        <v>125.709990859223</v>
      </c>
      <c r="I3019" s="37">
        <f>HOUR(DAta!$H3019)*60+MINUTE(DAta!$H3019)</f>
        <v>1022</v>
      </c>
      <c r="J3019" s="40" t="s">
        <v>26</v>
      </c>
      <c r="K3019" s="40">
        <v>8</v>
      </c>
      <c r="L3019" s="39">
        <v>45022</v>
      </c>
      <c r="M3019" s="40">
        <v>1</v>
      </c>
    </row>
    <row r="3020" spans="1:13">
      <c r="A3020" s="37" t="s">
        <v>3045</v>
      </c>
      <c r="B3020" s="36">
        <v>45023</v>
      </c>
      <c r="C3020" s="37" t="s">
        <v>16</v>
      </c>
      <c r="D3020" s="37" t="s">
        <v>17</v>
      </c>
      <c r="E3020" s="37" t="s">
        <v>18</v>
      </c>
      <c r="F3020" s="37" t="s">
        <v>18</v>
      </c>
      <c r="G3020" s="37" t="s">
        <v>26</v>
      </c>
      <c r="H3020" s="38">
        <v>125.75165752589</v>
      </c>
      <c r="I3020" s="37">
        <f>HOUR(DAta!$H3020)*60+MINUTE(DAta!$H3020)</f>
        <v>1082</v>
      </c>
      <c r="J3020" s="37" t="s">
        <v>26</v>
      </c>
      <c r="K3020" s="37">
        <v>8</v>
      </c>
      <c r="L3020" s="36">
        <v>45023</v>
      </c>
      <c r="M3020" s="37">
        <v>1</v>
      </c>
    </row>
    <row r="3021" spans="1:13">
      <c r="A3021" s="40" t="s">
        <v>3046</v>
      </c>
      <c r="B3021" s="39">
        <v>45024</v>
      </c>
      <c r="C3021" s="40" t="s">
        <v>48</v>
      </c>
      <c r="D3021" s="40" t="s">
        <v>17</v>
      </c>
      <c r="E3021" s="40" t="s">
        <v>14</v>
      </c>
      <c r="F3021" s="40" t="s">
        <v>14</v>
      </c>
      <c r="G3021" s="40">
        <v>118</v>
      </c>
      <c r="H3021" s="41">
        <v>125.79332419255699</v>
      </c>
      <c r="I3021" s="37">
        <f>HOUR(DAta!$H3021)*60+MINUTE(DAta!$H3021)</f>
        <v>1142</v>
      </c>
      <c r="J3021" s="40">
        <v>4</v>
      </c>
      <c r="K3021" s="40">
        <v>8</v>
      </c>
      <c r="L3021" s="39">
        <v>45024</v>
      </c>
      <c r="M3021" s="40">
        <v>1</v>
      </c>
    </row>
    <row r="3022" spans="1:13">
      <c r="A3022" s="37" t="s">
        <v>3047</v>
      </c>
      <c r="B3022" s="36">
        <v>45025</v>
      </c>
      <c r="C3022" s="37" t="s">
        <v>48</v>
      </c>
      <c r="D3022" s="37" t="s">
        <v>30</v>
      </c>
      <c r="E3022" s="37" t="s">
        <v>14</v>
      </c>
      <c r="F3022" s="37" t="s">
        <v>14</v>
      </c>
      <c r="G3022" s="37">
        <v>87</v>
      </c>
      <c r="H3022" s="38">
        <v>125.834990859223</v>
      </c>
      <c r="I3022" s="37">
        <f>HOUR(DAta!$H3022)*60+MINUTE(DAta!$H3022)</f>
        <v>1202</v>
      </c>
      <c r="J3022" s="37">
        <v>3</v>
      </c>
      <c r="K3022" s="37">
        <v>8</v>
      </c>
      <c r="L3022" s="36">
        <v>45025</v>
      </c>
      <c r="M3022" s="37">
        <v>1</v>
      </c>
    </row>
    <row r="3023" spans="1:13">
      <c r="A3023" s="40" t="s">
        <v>3048</v>
      </c>
      <c r="B3023" s="39">
        <v>45026</v>
      </c>
      <c r="C3023" s="40" t="s">
        <v>12</v>
      </c>
      <c r="D3023" s="40" t="s">
        <v>33</v>
      </c>
      <c r="E3023" s="40" t="s">
        <v>14</v>
      </c>
      <c r="F3023" s="40" t="s">
        <v>18</v>
      </c>
      <c r="G3023" s="40">
        <v>100</v>
      </c>
      <c r="H3023" s="41">
        <v>125.87665752589</v>
      </c>
      <c r="I3023" s="37">
        <f>HOUR(DAta!$H3023)*60+MINUTE(DAta!$H3023)</f>
        <v>1262</v>
      </c>
      <c r="J3023" s="40">
        <v>3</v>
      </c>
      <c r="K3023" s="40">
        <v>8</v>
      </c>
      <c r="L3023" s="39">
        <v>45026</v>
      </c>
      <c r="M3023" s="40">
        <v>1</v>
      </c>
    </row>
    <row r="3024" spans="1:13">
      <c r="A3024" s="37" t="s">
        <v>3049</v>
      </c>
      <c r="B3024" s="36">
        <v>45027</v>
      </c>
      <c r="C3024" s="37" t="s">
        <v>16</v>
      </c>
      <c r="D3024" s="37" t="s">
        <v>30</v>
      </c>
      <c r="E3024" s="37" t="s">
        <v>14</v>
      </c>
      <c r="F3024" s="37" t="s">
        <v>14</v>
      </c>
      <c r="G3024" s="37">
        <v>114</v>
      </c>
      <c r="H3024" s="38">
        <v>125.91832419255699</v>
      </c>
      <c r="I3024" s="37">
        <f>HOUR(DAta!$H3024)*60+MINUTE(DAta!$H3024)</f>
        <v>1322</v>
      </c>
      <c r="J3024" s="37">
        <v>2</v>
      </c>
      <c r="K3024" s="37">
        <v>8</v>
      </c>
      <c r="L3024" s="36">
        <v>45027</v>
      </c>
      <c r="M3024" s="37">
        <v>1</v>
      </c>
    </row>
    <row r="3025" spans="1:13">
      <c r="A3025" s="40" t="s">
        <v>3050</v>
      </c>
      <c r="B3025" s="39">
        <v>45028</v>
      </c>
      <c r="C3025" s="40" t="s">
        <v>20</v>
      </c>
      <c r="D3025" s="40" t="s">
        <v>17</v>
      </c>
      <c r="E3025" s="40" t="s">
        <v>14</v>
      </c>
      <c r="F3025" s="40" t="s">
        <v>14</v>
      </c>
      <c r="G3025" s="40">
        <v>69</v>
      </c>
      <c r="H3025" s="41">
        <v>125.959990859223</v>
      </c>
      <c r="I3025" s="37">
        <f>HOUR(DAta!$H3025)*60+MINUTE(DAta!$H3025)</f>
        <v>1382</v>
      </c>
      <c r="J3025" s="40">
        <v>4</v>
      </c>
      <c r="K3025" s="40">
        <v>8</v>
      </c>
      <c r="L3025" s="39">
        <v>45028</v>
      </c>
      <c r="M3025" s="40">
        <v>1</v>
      </c>
    </row>
    <row r="3026" spans="1:13">
      <c r="A3026" s="37" t="s">
        <v>3051</v>
      </c>
      <c r="B3026" s="36">
        <v>45029</v>
      </c>
      <c r="C3026" s="37" t="s">
        <v>32</v>
      </c>
      <c r="D3026" s="37" t="s">
        <v>30</v>
      </c>
      <c r="E3026" s="37" t="s">
        <v>14</v>
      </c>
      <c r="F3026" s="37" t="s">
        <v>14</v>
      </c>
      <c r="G3026" s="37">
        <v>112</v>
      </c>
      <c r="H3026" s="38">
        <v>126.00165752589</v>
      </c>
      <c r="I3026" s="37">
        <f>HOUR(DAta!$H3026)*60+MINUTE(DAta!$H3026)</f>
        <v>2</v>
      </c>
      <c r="J3026" s="37">
        <v>3</v>
      </c>
      <c r="K3026" s="37">
        <v>8</v>
      </c>
      <c r="L3026" s="36">
        <v>45029</v>
      </c>
      <c r="M3026" s="37">
        <v>1</v>
      </c>
    </row>
    <row r="3027" spans="1:13">
      <c r="A3027" s="40" t="s">
        <v>3052</v>
      </c>
      <c r="B3027" s="39">
        <v>45030</v>
      </c>
      <c r="C3027" s="40" t="s">
        <v>48</v>
      </c>
      <c r="D3027" s="40" t="s">
        <v>17</v>
      </c>
      <c r="E3027" s="40" t="s">
        <v>18</v>
      </c>
      <c r="F3027" s="40" t="s">
        <v>18</v>
      </c>
      <c r="G3027" s="40" t="s">
        <v>26</v>
      </c>
      <c r="H3027" s="41">
        <v>126.04332419255699</v>
      </c>
      <c r="I3027" s="37">
        <f>HOUR(DAta!$H3027)*60+MINUTE(DAta!$H3027)</f>
        <v>62</v>
      </c>
      <c r="J3027" s="40" t="s">
        <v>26</v>
      </c>
      <c r="K3027" s="40">
        <v>8</v>
      </c>
      <c r="L3027" s="39">
        <v>45030</v>
      </c>
      <c r="M3027" s="40">
        <v>1</v>
      </c>
    </row>
    <row r="3028" spans="1:13">
      <c r="A3028" s="37" t="s">
        <v>3053</v>
      </c>
      <c r="B3028" s="36">
        <v>45031</v>
      </c>
      <c r="C3028" s="37" t="s">
        <v>20</v>
      </c>
      <c r="D3028" s="37" t="s">
        <v>33</v>
      </c>
      <c r="E3028" s="37" t="s">
        <v>14</v>
      </c>
      <c r="F3028" s="37" t="s">
        <v>14</v>
      </c>
      <c r="G3028" s="37">
        <v>48</v>
      </c>
      <c r="H3028" s="38">
        <v>126.084990859223</v>
      </c>
      <c r="I3028" s="37">
        <f>HOUR(DAta!$H3028)*60+MINUTE(DAta!$H3028)</f>
        <v>122</v>
      </c>
      <c r="J3028" s="37">
        <v>3</v>
      </c>
      <c r="K3028" s="37">
        <v>8</v>
      </c>
      <c r="L3028" s="36">
        <v>45031</v>
      </c>
      <c r="M3028" s="37">
        <v>1</v>
      </c>
    </row>
    <row r="3029" spans="1:13">
      <c r="A3029" s="40" t="s">
        <v>3054</v>
      </c>
      <c r="B3029" s="39">
        <v>45032</v>
      </c>
      <c r="C3029" s="40" t="s">
        <v>16</v>
      </c>
      <c r="D3029" s="40" t="s">
        <v>24</v>
      </c>
      <c r="E3029" s="40" t="s">
        <v>14</v>
      </c>
      <c r="F3029" s="40" t="s">
        <v>14</v>
      </c>
      <c r="G3029" s="40">
        <v>92</v>
      </c>
      <c r="H3029" s="41">
        <v>126.12665752589</v>
      </c>
      <c r="I3029" s="37">
        <f>HOUR(DAta!$H3029)*60+MINUTE(DAta!$H3029)</f>
        <v>182</v>
      </c>
      <c r="J3029" s="40">
        <v>2</v>
      </c>
      <c r="K3029" s="40">
        <v>8</v>
      </c>
      <c r="L3029" s="39">
        <v>45032</v>
      </c>
      <c r="M3029" s="40">
        <v>1</v>
      </c>
    </row>
    <row r="3030" spans="1:13">
      <c r="A3030" s="37" t="s">
        <v>3055</v>
      </c>
      <c r="B3030" s="36">
        <v>45033</v>
      </c>
      <c r="C3030" s="37" t="s">
        <v>32</v>
      </c>
      <c r="D3030" s="37" t="s">
        <v>33</v>
      </c>
      <c r="E3030" s="37" t="s">
        <v>14</v>
      </c>
      <c r="F3030" s="37" t="s">
        <v>14</v>
      </c>
      <c r="G3030" s="37">
        <v>102</v>
      </c>
      <c r="H3030" s="38">
        <v>126.16832419255699</v>
      </c>
      <c r="I3030" s="37">
        <f>HOUR(DAta!$H3030)*60+MINUTE(DAta!$H3030)</f>
        <v>242</v>
      </c>
      <c r="J3030" s="37">
        <v>4</v>
      </c>
      <c r="K3030" s="37">
        <v>8</v>
      </c>
      <c r="L3030" s="36">
        <v>45033</v>
      </c>
      <c r="M3030" s="37">
        <v>1</v>
      </c>
    </row>
    <row r="3031" spans="1:13">
      <c r="A3031" s="40" t="s">
        <v>3056</v>
      </c>
      <c r="B3031" s="39">
        <v>45034</v>
      </c>
      <c r="C3031" s="40" t="s">
        <v>39</v>
      </c>
      <c r="D3031" s="40" t="s">
        <v>17</v>
      </c>
      <c r="E3031" s="40" t="s">
        <v>14</v>
      </c>
      <c r="F3031" s="40" t="s">
        <v>14</v>
      </c>
      <c r="G3031" s="40">
        <v>16</v>
      </c>
      <c r="H3031" s="41">
        <v>126.209990859223</v>
      </c>
      <c r="I3031" s="37">
        <f>HOUR(DAta!$H3031)*60+MINUTE(DAta!$H3031)</f>
        <v>302</v>
      </c>
      <c r="J3031" s="40">
        <v>3</v>
      </c>
      <c r="K3031" s="40">
        <v>8</v>
      </c>
      <c r="L3031" s="39">
        <v>45034</v>
      </c>
      <c r="M3031" s="40">
        <v>1</v>
      </c>
    </row>
    <row r="3032" spans="1:13">
      <c r="A3032" s="37" t="s">
        <v>3057</v>
      </c>
      <c r="B3032" s="36">
        <v>45035</v>
      </c>
      <c r="C3032" s="37" t="s">
        <v>35</v>
      </c>
      <c r="D3032" s="37" t="s">
        <v>17</v>
      </c>
      <c r="E3032" s="37" t="s">
        <v>14</v>
      </c>
      <c r="F3032" s="37" t="s">
        <v>14</v>
      </c>
      <c r="G3032" s="37">
        <v>58</v>
      </c>
      <c r="H3032" s="38">
        <v>126.25165752589</v>
      </c>
      <c r="I3032" s="37">
        <f>HOUR(DAta!$H3032)*60+MINUTE(DAta!$H3032)</f>
        <v>362</v>
      </c>
      <c r="J3032" s="37">
        <v>5</v>
      </c>
      <c r="K3032" s="37">
        <v>8</v>
      </c>
      <c r="L3032" s="36">
        <v>45035</v>
      </c>
      <c r="M3032" s="37">
        <v>1</v>
      </c>
    </row>
    <row r="3033" spans="1:13">
      <c r="A3033" s="40" t="s">
        <v>3058</v>
      </c>
      <c r="B3033" s="39">
        <v>45036</v>
      </c>
      <c r="C3033" s="40" t="s">
        <v>16</v>
      </c>
      <c r="D3033" s="40" t="s">
        <v>13</v>
      </c>
      <c r="E3033" s="40" t="s">
        <v>14</v>
      </c>
      <c r="F3033" s="40" t="s">
        <v>14</v>
      </c>
      <c r="G3033" s="40">
        <v>87</v>
      </c>
      <c r="H3033" s="41">
        <v>126.29332419255699</v>
      </c>
      <c r="I3033" s="37">
        <f>HOUR(DAta!$H3033)*60+MINUTE(DAta!$H3033)</f>
        <v>422</v>
      </c>
      <c r="J3033" s="40">
        <v>5</v>
      </c>
      <c r="K3033" s="40">
        <v>8</v>
      </c>
      <c r="L3033" s="39">
        <v>45036</v>
      </c>
      <c r="M3033" s="40">
        <v>1</v>
      </c>
    </row>
    <row r="3034" spans="1:13">
      <c r="A3034" s="37" t="s">
        <v>3059</v>
      </c>
      <c r="B3034" s="36">
        <v>45037</v>
      </c>
      <c r="C3034" s="37" t="s">
        <v>35</v>
      </c>
      <c r="D3034" s="37" t="s">
        <v>13</v>
      </c>
      <c r="E3034" s="37" t="s">
        <v>14</v>
      </c>
      <c r="F3034" s="37" t="s">
        <v>14</v>
      </c>
      <c r="G3034" s="37">
        <v>88</v>
      </c>
      <c r="H3034" s="38">
        <v>126.334990859223</v>
      </c>
      <c r="I3034" s="37">
        <f>HOUR(DAta!$H3034)*60+MINUTE(DAta!$H3034)</f>
        <v>482</v>
      </c>
      <c r="J3034" s="37">
        <v>4</v>
      </c>
      <c r="K3034" s="37">
        <v>8</v>
      </c>
      <c r="L3034" s="36">
        <v>45037</v>
      </c>
      <c r="M3034" s="37">
        <v>1</v>
      </c>
    </row>
    <row r="3035" spans="1:13">
      <c r="A3035" s="40" t="s">
        <v>3060</v>
      </c>
      <c r="B3035" s="39">
        <v>45038</v>
      </c>
      <c r="C3035" s="40" t="s">
        <v>48</v>
      </c>
      <c r="D3035" s="40" t="s">
        <v>30</v>
      </c>
      <c r="E3035" s="40" t="s">
        <v>14</v>
      </c>
      <c r="F3035" s="40" t="s">
        <v>14</v>
      </c>
      <c r="G3035" s="40">
        <v>59</v>
      </c>
      <c r="H3035" s="41">
        <v>126.37665752589</v>
      </c>
      <c r="I3035" s="37">
        <f>HOUR(DAta!$H3035)*60+MINUTE(DAta!$H3035)</f>
        <v>542</v>
      </c>
      <c r="J3035" s="40">
        <v>3</v>
      </c>
      <c r="K3035" s="40">
        <v>8</v>
      </c>
      <c r="L3035" s="39">
        <v>45038</v>
      </c>
      <c r="M3035" s="40">
        <v>1</v>
      </c>
    </row>
    <row r="3036" spans="1:13">
      <c r="A3036" s="37" t="s">
        <v>3061</v>
      </c>
      <c r="B3036" s="36">
        <v>45039</v>
      </c>
      <c r="C3036" s="37" t="s">
        <v>32</v>
      </c>
      <c r="D3036" s="37" t="s">
        <v>33</v>
      </c>
      <c r="E3036" s="37" t="s">
        <v>14</v>
      </c>
      <c r="F3036" s="37" t="s">
        <v>14</v>
      </c>
      <c r="G3036" s="37">
        <v>11</v>
      </c>
      <c r="H3036" s="38">
        <v>126.41832419255699</v>
      </c>
      <c r="I3036" s="37">
        <f>HOUR(DAta!$H3036)*60+MINUTE(DAta!$H3036)</f>
        <v>602</v>
      </c>
      <c r="J3036" s="37">
        <v>3</v>
      </c>
      <c r="K3036" s="37">
        <v>8</v>
      </c>
      <c r="L3036" s="36">
        <v>45039</v>
      </c>
      <c r="M3036" s="37">
        <v>1</v>
      </c>
    </row>
    <row r="3037" spans="1:13">
      <c r="A3037" s="40" t="s">
        <v>3062</v>
      </c>
      <c r="B3037" s="39">
        <v>45040</v>
      </c>
      <c r="C3037" s="40" t="s">
        <v>35</v>
      </c>
      <c r="D3037" s="40" t="s">
        <v>17</v>
      </c>
      <c r="E3037" s="40" t="s">
        <v>14</v>
      </c>
      <c r="F3037" s="40" t="s">
        <v>14</v>
      </c>
      <c r="G3037" s="40">
        <v>75</v>
      </c>
      <c r="H3037" s="41">
        <v>126.459990859223</v>
      </c>
      <c r="I3037" s="37">
        <f>HOUR(DAta!$H3037)*60+MINUTE(DAta!$H3037)</f>
        <v>662</v>
      </c>
      <c r="J3037" s="40">
        <v>3</v>
      </c>
      <c r="K3037" s="40">
        <v>8</v>
      </c>
      <c r="L3037" s="39">
        <v>45040</v>
      </c>
      <c r="M3037" s="40">
        <v>1</v>
      </c>
    </row>
    <row r="3038" spans="1:13">
      <c r="A3038" s="37" t="s">
        <v>3063</v>
      </c>
      <c r="B3038" s="36">
        <v>45041</v>
      </c>
      <c r="C3038" s="37" t="s">
        <v>22</v>
      </c>
      <c r="D3038" s="37" t="s">
        <v>30</v>
      </c>
      <c r="E3038" s="37" t="s">
        <v>14</v>
      </c>
      <c r="F3038" s="37" t="s">
        <v>14</v>
      </c>
      <c r="G3038" s="37">
        <v>64</v>
      </c>
      <c r="H3038" s="38">
        <v>126.50165752589</v>
      </c>
      <c r="I3038" s="37">
        <f>HOUR(DAta!$H3038)*60+MINUTE(DAta!$H3038)</f>
        <v>722</v>
      </c>
      <c r="J3038" s="37">
        <v>3</v>
      </c>
      <c r="K3038" s="37">
        <v>8</v>
      </c>
      <c r="L3038" s="36">
        <v>45041</v>
      </c>
      <c r="M3038" s="37">
        <v>1</v>
      </c>
    </row>
    <row r="3039" spans="1:13">
      <c r="A3039" s="40" t="s">
        <v>3064</v>
      </c>
      <c r="B3039" s="39">
        <v>45042</v>
      </c>
      <c r="C3039" s="40" t="s">
        <v>16</v>
      </c>
      <c r="D3039" s="40" t="s">
        <v>33</v>
      </c>
      <c r="E3039" s="40" t="s">
        <v>14</v>
      </c>
      <c r="F3039" s="40" t="s">
        <v>14</v>
      </c>
      <c r="G3039" s="40">
        <v>95</v>
      </c>
      <c r="H3039" s="41">
        <v>126.54332419255699</v>
      </c>
      <c r="I3039" s="37">
        <f>HOUR(DAta!$H3039)*60+MINUTE(DAta!$H3039)</f>
        <v>782</v>
      </c>
      <c r="J3039" s="40">
        <v>1</v>
      </c>
      <c r="K3039" s="40">
        <v>8</v>
      </c>
      <c r="L3039" s="39">
        <v>45042</v>
      </c>
      <c r="M3039" s="40">
        <v>1</v>
      </c>
    </row>
    <row r="3040" spans="1:13">
      <c r="A3040" s="37" t="s">
        <v>3065</v>
      </c>
      <c r="B3040" s="36">
        <v>45043</v>
      </c>
      <c r="C3040" s="37" t="s">
        <v>39</v>
      </c>
      <c r="D3040" s="37" t="s">
        <v>17</v>
      </c>
      <c r="E3040" s="37" t="s">
        <v>14</v>
      </c>
      <c r="F3040" s="37" t="s">
        <v>14</v>
      </c>
      <c r="G3040" s="37">
        <v>94</v>
      </c>
      <c r="H3040" s="38">
        <v>126.584990859223</v>
      </c>
      <c r="I3040" s="37">
        <f>HOUR(DAta!$H3040)*60+MINUTE(DAta!$H3040)</f>
        <v>842</v>
      </c>
      <c r="J3040" s="37">
        <v>4</v>
      </c>
      <c r="K3040" s="37">
        <v>8</v>
      </c>
      <c r="L3040" s="36">
        <v>45043</v>
      </c>
      <c r="M3040" s="37">
        <v>1</v>
      </c>
    </row>
    <row r="3041" spans="1:13">
      <c r="A3041" s="40" t="s">
        <v>3066</v>
      </c>
      <c r="B3041" s="39">
        <v>45044</v>
      </c>
      <c r="C3041" s="40" t="s">
        <v>22</v>
      </c>
      <c r="D3041" s="40" t="s">
        <v>24</v>
      </c>
      <c r="E3041" s="40" t="s">
        <v>18</v>
      </c>
      <c r="F3041" s="40" t="s">
        <v>18</v>
      </c>
      <c r="G3041" s="40" t="s">
        <v>26</v>
      </c>
      <c r="H3041" s="41">
        <v>126.62665752589</v>
      </c>
      <c r="I3041" s="37">
        <f>HOUR(DAta!$H3041)*60+MINUTE(DAta!$H3041)</f>
        <v>902</v>
      </c>
      <c r="J3041" s="40" t="s">
        <v>26</v>
      </c>
      <c r="K3041" s="40">
        <v>8</v>
      </c>
      <c r="L3041" s="39">
        <v>45044</v>
      </c>
      <c r="M3041" s="40">
        <v>1</v>
      </c>
    </row>
    <row r="3042" spans="1:13">
      <c r="A3042" s="37" t="s">
        <v>3067</v>
      </c>
      <c r="B3042" s="36">
        <v>45045</v>
      </c>
      <c r="C3042" s="37" t="s">
        <v>35</v>
      </c>
      <c r="D3042" s="37" t="s">
        <v>13</v>
      </c>
      <c r="E3042" s="37" t="s">
        <v>18</v>
      </c>
      <c r="F3042" s="37" t="s">
        <v>18</v>
      </c>
      <c r="G3042" s="37" t="s">
        <v>26</v>
      </c>
      <c r="H3042" s="38">
        <v>126.66832419255699</v>
      </c>
      <c r="I3042" s="37">
        <f>HOUR(DAta!$H3042)*60+MINUTE(DAta!$H3042)</f>
        <v>962</v>
      </c>
      <c r="J3042" s="37" t="s">
        <v>26</v>
      </c>
      <c r="K3042" s="37">
        <v>8</v>
      </c>
      <c r="L3042" s="36">
        <v>45045</v>
      </c>
      <c r="M3042" s="37">
        <v>1</v>
      </c>
    </row>
    <row r="3043" spans="1:13">
      <c r="A3043" s="40" t="s">
        <v>3068</v>
      </c>
      <c r="B3043" s="39">
        <v>45046</v>
      </c>
      <c r="C3043" s="40" t="s">
        <v>16</v>
      </c>
      <c r="D3043" s="40" t="s">
        <v>30</v>
      </c>
      <c r="E3043" s="40" t="s">
        <v>18</v>
      </c>
      <c r="F3043" s="40" t="s">
        <v>18</v>
      </c>
      <c r="G3043" s="40" t="s">
        <v>26</v>
      </c>
      <c r="H3043" s="41">
        <v>126.709990859223</v>
      </c>
      <c r="I3043" s="37">
        <f>HOUR(DAta!$H3043)*60+MINUTE(DAta!$H3043)</f>
        <v>1022</v>
      </c>
      <c r="J3043" s="40" t="s">
        <v>26</v>
      </c>
      <c r="K3043" s="40">
        <v>8</v>
      </c>
      <c r="L3043" s="39">
        <v>45046</v>
      </c>
      <c r="M3043" s="40">
        <v>1</v>
      </c>
    </row>
    <row r="3044" spans="1:13">
      <c r="A3044" s="37" t="s">
        <v>3069</v>
      </c>
      <c r="B3044" s="36">
        <v>45047</v>
      </c>
      <c r="C3044" s="37" t="s">
        <v>48</v>
      </c>
      <c r="D3044" s="37" t="s">
        <v>13</v>
      </c>
      <c r="E3044" s="37" t="s">
        <v>18</v>
      </c>
      <c r="F3044" s="37" t="s">
        <v>18</v>
      </c>
      <c r="G3044" s="37" t="s">
        <v>26</v>
      </c>
      <c r="H3044" s="38">
        <v>126.75165752589</v>
      </c>
      <c r="I3044" s="37">
        <f>HOUR(DAta!$H3044)*60+MINUTE(DAta!$H3044)</f>
        <v>1082</v>
      </c>
      <c r="J3044" s="37" t="s">
        <v>26</v>
      </c>
      <c r="K3044" s="37">
        <v>8</v>
      </c>
      <c r="L3044" s="36">
        <v>45047</v>
      </c>
      <c r="M3044" s="37">
        <v>1</v>
      </c>
    </row>
    <row r="3045" spans="1:13">
      <c r="A3045" s="40" t="s">
        <v>3070</v>
      </c>
      <c r="B3045" s="39">
        <v>45048</v>
      </c>
      <c r="C3045" s="40" t="s">
        <v>12</v>
      </c>
      <c r="D3045" s="40" t="s">
        <v>13</v>
      </c>
      <c r="E3045" s="40" t="s">
        <v>14</v>
      </c>
      <c r="F3045" s="40" t="s">
        <v>14</v>
      </c>
      <c r="G3045" s="40">
        <v>41</v>
      </c>
      <c r="H3045" s="41">
        <v>126.79332419255699</v>
      </c>
      <c r="I3045" s="37">
        <f>HOUR(DAta!$H3045)*60+MINUTE(DAta!$H3045)</f>
        <v>1142</v>
      </c>
      <c r="J3045" s="40">
        <v>3</v>
      </c>
      <c r="K3045" s="40">
        <v>8</v>
      </c>
      <c r="L3045" s="39">
        <v>45048</v>
      </c>
      <c r="M3045" s="40">
        <v>1</v>
      </c>
    </row>
    <row r="3046" spans="1:13">
      <c r="A3046" s="37" t="s">
        <v>3071</v>
      </c>
      <c r="B3046" s="36">
        <v>45049</v>
      </c>
      <c r="C3046" s="37" t="s">
        <v>12</v>
      </c>
      <c r="D3046" s="37" t="s">
        <v>30</v>
      </c>
      <c r="E3046" s="37" t="s">
        <v>14</v>
      </c>
      <c r="F3046" s="37" t="s">
        <v>14</v>
      </c>
      <c r="G3046" s="37">
        <v>38</v>
      </c>
      <c r="H3046" s="38">
        <v>126.834990859223</v>
      </c>
      <c r="I3046" s="37">
        <f>HOUR(DAta!$H3046)*60+MINUTE(DAta!$H3046)</f>
        <v>1202</v>
      </c>
      <c r="J3046" s="37">
        <v>3</v>
      </c>
      <c r="K3046" s="37">
        <v>8</v>
      </c>
      <c r="L3046" s="36">
        <v>45049</v>
      </c>
      <c r="M3046" s="37">
        <v>1</v>
      </c>
    </row>
    <row r="3047" spans="1:13">
      <c r="A3047" s="40" t="s">
        <v>3072</v>
      </c>
      <c r="B3047" s="39">
        <v>45050</v>
      </c>
      <c r="C3047" s="40" t="s">
        <v>39</v>
      </c>
      <c r="D3047" s="40" t="s">
        <v>33</v>
      </c>
      <c r="E3047" s="40" t="s">
        <v>14</v>
      </c>
      <c r="F3047" s="40" t="s">
        <v>14</v>
      </c>
      <c r="G3047" s="40">
        <v>33</v>
      </c>
      <c r="H3047" s="41">
        <v>126.87665752589</v>
      </c>
      <c r="I3047" s="37">
        <f>HOUR(DAta!$H3047)*60+MINUTE(DAta!$H3047)</f>
        <v>1262</v>
      </c>
      <c r="J3047" s="40">
        <v>5</v>
      </c>
      <c r="K3047" s="40">
        <v>8</v>
      </c>
      <c r="L3047" s="39">
        <v>45050</v>
      </c>
      <c r="M3047" s="40">
        <v>1</v>
      </c>
    </row>
    <row r="3048" spans="1:13">
      <c r="A3048" s="37" t="s">
        <v>3073</v>
      </c>
      <c r="B3048" s="36">
        <v>45051</v>
      </c>
      <c r="C3048" s="37" t="s">
        <v>48</v>
      </c>
      <c r="D3048" s="37" t="s">
        <v>17</v>
      </c>
      <c r="E3048" s="37" t="s">
        <v>14</v>
      </c>
      <c r="F3048" s="37" t="s">
        <v>14</v>
      </c>
      <c r="G3048" s="37">
        <v>49</v>
      </c>
      <c r="H3048" s="38">
        <v>126.91832419255699</v>
      </c>
      <c r="I3048" s="37">
        <f>HOUR(DAta!$H3048)*60+MINUTE(DAta!$H3048)</f>
        <v>1322</v>
      </c>
      <c r="J3048" s="37">
        <v>3</v>
      </c>
      <c r="K3048" s="37">
        <v>9</v>
      </c>
      <c r="L3048" s="36">
        <v>45051</v>
      </c>
      <c r="M3048" s="37">
        <v>2</v>
      </c>
    </row>
    <row r="3049" spans="1:13">
      <c r="A3049" s="40" t="s">
        <v>3074</v>
      </c>
      <c r="B3049" s="39">
        <v>45052</v>
      </c>
      <c r="C3049" s="40" t="s">
        <v>48</v>
      </c>
      <c r="D3049" s="40" t="s">
        <v>33</v>
      </c>
      <c r="E3049" s="40" t="s">
        <v>14</v>
      </c>
      <c r="F3049" s="40" t="s">
        <v>14</v>
      </c>
      <c r="G3049" s="40">
        <v>97</v>
      </c>
      <c r="H3049" s="41">
        <v>126.959990859223</v>
      </c>
      <c r="I3049" s="37">
        <f>HOUR(DAta!$H3049)*60+MINUTE(DAta!$H3049)</f>
        <v>1382</v>
      </c>
      <c r="J3049" s="40">
        <v>5</v>
      </c>
      <c r="K3049" s="40">
        <v>9</v>
      </c>
      <c r="L3049" s="39">
        <v>45052</v>
      </c>
      <c r="M3049" s="40">
        <v>2</v>
      </c>
    </row>
    <row r="3050" spans="1:13">
      <c r="A3050" s="37" t="s">
        <v>3075</v>
      </c>
      <c r="B3050" s="36">
        <v>45053</v>
      </c>
      <c r="C3050" s="37" t="s">
        <v>16</v>
      </c>
      <c r="D3050" s="37" t="s">
        <v>24</v>
      </c>
      <c r="E3050" s="37" t="s">
        <v>14</v>
      </c>
      <c r="F3050" s="37" t="s">
        <v>14</v>
      </c>
      <c r="G3050" s="37">
        <v>23</v>
      </c>
      <c r="H3050" s="38">
        <v>127.00165752589</v>
      </c>
      <c r="I3050" s="37">
        <f>HOUR(DAta!$H3050)*60+MINUTE(DAta!$H3050)</f>
        <v>2</v>
      </c>
      <c r="J3050" s="37">
        <v>3</v>
      </c>
      <c r="K3050" s="37">
        <v>9</v>
      </c>
      <c r="L3050" s="36">
        <v>45053</v>
      </c>
      <c r="M3050" s="37">
        <v>2</v>
      </c>
    </row>
    <row r="3051" spans="1:13">
      <c r="A3051" s="40" t="s">
        <v>3076</v>
      </c>
      <c r="B3051" s="39">
        <v>45054</v>
      </c>
      <c r="C3051" s="40" t="s">
        <v>35</v>
      </c>
      <c r="D3051" s="40" t="s">
        <v>17</v>
      </c>
      <c r="E3051" s="40" t="s">
        <v>14</v>
      </c>
      <c r="F3051" s="40" t="s">
        <v>14</v>
      </c>
      <c r="G3051" s="40">
        <v>60</v>
      </c>
      <c r="H3051" s="41">
        <v>127.04332419255699</v>
      </c>
      <c r="I3051" s="37">
        <f>HOUR(DAta!$H3051)*60+MINUTE(DAta!$H3051)</f>
        <v>62</v>
      </c>
      <c r="J3051" s="40">
        <v>3</v>
      </c>
      <c r="K3051" s="40">
        <v>9</v>
      </c>
      <c r="L3051" s="39">
        <v>45054</v>
      </c>
      <c r="M3051" s="40">
        <v>2</v>
      </c>
    </row>
    <row r="3052" spans="1:13">
      <c r="A3052" s="37" t="s">
        <v>3077</v>
      </c>
      <c r="B3052" s="36">
        <v>45055</v>
      </c>
      <c r="C3052" s="37" t="s">
        <v>39</v>
      </c>
      <c r="D3052" s="37" t="s">
        <v>17</v>
      </c>
      <c r="E3052" s="37" t="s">
        <v>14</v>
      </c>
      <c r="F3052" s="37" t="s">
        <v>14</v>
      </c>
      <c r="G3052" s="37">
        <v>48</v>
      </c>
      <c r="H3052" s="38">
        <v>127.084990859223</v>
      </c>
      <c r="I3052" s="37">
        <f>HOUR(DAta!$H3052)*60+MINUTE(DAta!$H3052)</f>
        <v>122</v>
      </c>
      <c r="J3052" s="37">
        <v>2</v>
      </c>
      <c r="K3052" s="37">
        <v>9</v>
      </c>
      <c r="L3052" s="36">
        <v>45055</v>
      </c>
      <c r="M3052" s="37">
        <v>2</v>
      </c>
    </row>
    <row r="3053" spans="1:13">
      <c r="A3053" s="40" t="s">
        <v>3078</v>
      </c>
      <c r="B3053" s="39">
        <v>45056</v>
      </c>
      <c r="C3053" s="40" t="s">
        <v>12</v>
      </c>
      <c r="D3053" s="40" t="s">
        <v>13</v>
      </c>
      <c r="E3053" s="40" t="s">
        <v>14</v>
      </c>
      <c r="F3053" s="40" t="s">
        <v>14</v>
      </c>
      <c r="G3053" s="40">
        <v>28</v>
      </c>
      <c r="H3053" s="41">
        <v>127.12665752589</v>
      </c>
      <c r="I3053" s="37">
        <f>HOUR(DAta!$H3053)*60+MINUTE(DAta!$H3053)</f>
        <v>182</v>
      </c>
      <c r="J3053" s="40">
        <v>4</v>
      </c>
      <c r="K3053" s="40">
        <v>9</v>
      </c>
      <c r="L3053" s="39">
        <v>45056</v>
      </c>
      <c r="M3053" s="40">
        <v>2</v>
      </c>
    </row>
    <row r="3054" spans="1:13">
      <c r="A3054" s="37" t="s">
        <v>3079</v>
      </c>
      <c r="B3054" s="36">
        <v>45057</v>
      </c>
      <c r="C3054" s="37" t="s">
        <v>39</v>
      </c>
      <c r="D3054" s="37" t="s">
        <v>17</v>
      </c>
      <c r="E3054" s="37" t="s">
        <v>14</v>
      </c>
      <c r="F3054" s="37" t="s">
        <v>14</v>
      </c>
      <c r="G3054" s="37">
        <v>104</v>
      </c>
      <c r="H3054" s="38">
        <v>127.16832419255699</v>
      </c>
      <c r="I3054" s="37">
        <f>HOUR(DAta!$H3054)*60+MINUTE(DAta!$H3054)</f>
        <v>242</v>
      </c>
      <c r="J3054" s="37">
        <v>4</v>
      </c>
      <c r="K3054" s="37">
        <v>9</v>
      </c>
      <c r="L3054" s="36">
        <v>45057</v>
      </c>
      <c r="M3054" s="37">
        <v>2</v>
      </c>
    </row>
    <row r="3055" spans="1:13">
      <c r="A3055" s="40" t="s">
        <v>3080</v>
      </c>
      <c r="B3055" s="39">
        <v>45058</v>
      </c>
      <c r="C3055" s="40" t="s">
        <v>22</v>
      </c>
      <c r="D3055" s="40" t="s">
        <v>13</v>
      </c>
      <c r="E3055" s="40" t="s">
        <v>14</v>
      </c>
      <c r="F3055" s="40" t="s">
        <v>14</v>
      </c>
      <c r="G3055" s="40">
        <v>115</v>
      </c>
      <c r="H3055" s="41">
        <v>127.209990859223</v>
      </c>
      <c r="I3055" s="37">
        <f>HOUR(DAta!$H3055)*60+MINUTE(DAta!$H3055)</f>
        <v>302</v>
      </c>
      <c r="J3055" s="40">
        <v>4</v>
      </c>
      <c r="K3055" s="40">
        <v>9</v>
      </c>
      <c r="L3055" s="39">
        <v>45058</v>
      </c>
      <c r="M3055" s="40">
        <v>2</v>
      </c>
    </row>
    <row r="3056" spans="1:13">
      <c r="A3056" s="37" t="s">
        <v>3081</v>
      </c>
      <c r="B3056" s="36">
        <v>45059</v>
      </c>
      <c r="C3056" s="37" t="s">
        <v>16</v>
      </c>
      <c r="D3056" s="37" t="s">
        <v>30</v>
      </c>
      <c r="E3056" s="37" t="s">
        <v>14</v>
      </c>
      <c r="F3056" s="37" t="s">
        <v>18</v>
      </c>
      <c r="G3056" s="37">
        <v>89</v>
      </c>
      <c r="H3056" s="38">
        <v>127.25165752589</v>
      </c>
      <c r="I3056" s="37">
        <f>HOUR(DAta!$H3056)*60+MINUTE(DAta!$H3056)</f>
        <v>362</v>
      </c>
      <c r="J3056" s="37">
        <v>3</v>
      </c>
      <c r="K3056" s="37">
        <v>9</v>
      </c>
      <c r="L3056" s="36">
        <v>45059</v>
      </c>
      <c r="M3056" s="37">
        <v>2</v>
      </c>
    </row>
    <row r="3057" spans="1:13">
      <c r="A3057" s="40" t="s">
        <v>3082</v>
      </c>
      <c r="B3057" s="39">
        <v>45060</v>
      </c>
      <c r="C3057" s="40" t="s">
        <v>39</v>
      </c>
      <c r="D3057" s="40" t="s">
        <v>13</v>
      </c>
      <c r="E3057" s="40" t="s">
        <v>18</v>
      </c>
      <c r="F3057" s="40" t="s">
        <v>18</v>
      </c>
      <c r="G3057" s="40" t="s">
        <v>26</v>
      </c>
      <c r="H3057" s="41">
        <v>127.29332419255699</v>
      </c>
      <c r="I3057" s="37">
        <f>HOUR(DAta!$H3057)*60+MINUTE(DAta!$H3057)</f>
        <v>422</v>
      </c>
      <c r="J3057" s="40" t="s">
        <v>26</v>
      </c>
      <c r="K3057" s="40">
        <v>9</v>
      </c>
      <c r="L3057" s="39">
        <v>45060</v>
      </c>
      <c r="M3057" s="40">
        <v>2</v>
      </c>
    </row>
    <row r="3058" spans="1:13">
      <c r="A3058" s="37" t="s">
        <v>3083</v>
      </c>
      <c r="B3058" s="36">
        <v>45061</v>
      </c>
      <c r="C3058" s="37" t="s">
        <v>20</v>
      </c>
      <c r="D3058" s="37" t="s">
        <v>17</v>
      </c>
      <c r="E3058" s="37" t="s">
        <v>14</v>
      </c>
      <c r="F3058" s="37" t="s">
        <v>14</v>
      </c>
      <c r="G3058" s="37">
        <v>111</v>
      </c>
      <c r="H3058" s="38">
        <v>127.334990859223</v>
      </c>
      <c r="I3058" s="37">
        <f>HOUR(DAta!$H3058)*60+MINUTE(DAta!$H3058)</f>
        <v>482</v>
      </c>
      <c r="J3058" s="37">
        <v>3</v>
      </c>
      <c r="K3058" s="37">
        <v>9</v>
      </c>
      <c r="L3058" s="36">
        <v>45061</v>
      </c>
      <c r="M3058" s="37">
        <v>2</v>
      </c>
    </row>
    <row r="3059" spans="1:13">
      <c r="A3059" s="40" t="s">
        <v>3084</v>
      </c>
      <c r="B3059" s="39">
        <v>45062</v>
      </c>
      <c r="C3059" s="40" t="s">
        <v>32</v>
      </c>
      <c r="D3059" s="40" t="s">
        <v>24</v>
      </c>
      <c r="E3059" s="40" t="s">
        <v>14</v>
      </c>
      <c r="F3059" s="40" t="s">
        <v>14</v>
      </c>
      <c r="G3059" s="40">
        <v>17</v>
      </c>
      <c r="H3059" s="41">
        <v>127.37665752589</v>
      </c>
      <c r="I3059" s="37">
        <f>HOUR(DAta!$H3059)*60+MINUTE(DAta!$H3059)</f>
        <v>542</v>
      </c>
      <c r="J3059" s="40">
        <v>5</v>
      </c>
      <c r="K3059" s="40">
        <v>9</v>
      </c>
      <c r="L3059" s="39">
        <v>45062</v>
      </c>
      <c r="M3059" s="40">
        <v>2</v>
      </c>
    </row>
    <row r="3060" spans="1:13">
      <c r="A3060" s="37" t="s">
        <v>3085</v>
      </c>
      <c r="B3060" s="36">
        <v>45063</v>
      </c>
      <c r="C3060" s="37" t="s">
        <v>12</v>
      </c>
      <c r="D3060" s="37" t="s">
        <v>17</v>
      </c>
      <c r="E3060" s="37" t="s">
        <v>14</v>
      </c>
      <c r="F3060" s="37" t="s">
        <v>14</v>
      </c>
      <c r="G3060" s="37">
        <v>112</v>
      </c>
      <c r="H3060" s="38">
        <v>127.41832419255699</v>
      </c>
      <c r="I3060" s="37">
        <f>HOUR(DAta!$H3060)*60+MINUTE(DAta!$H3060)</f>
        <v>602</v>
      </c>
      <c r="J3060" s="37">
        <v>3</v>
      </c>
      <c r="K3060" s="37">
        <v>9</v>
      </c>
      <c r="L3060" s="36">
        <v>45063</v>
      </c>
      <c r="M3060" s="37">
        <v>2</v>
      </c>
    </row>
    <row r="3061" spans="1:13">
      <c r="A3061" s="40" t="s">
        <v>3086</v>
      </c>
      <c r="B3061" s="39">
        <v>45064</v>
      </c>
      <c r="C3061" s="40" t="s">
        <v>20</v>
      </c>
      <c r="D3061" s="40" t="s">
        <v>33</v>
      </c>
      <c r="E3061" s="40" t="s">
        <v>14</v>
      </c>
      <c r="F3061" s="40" t="s">
        <v>18</v>
      </c>
      <c r="G3061" s="40">
        <v>100</v>
      </c>
      <c r="H3061" s="41">
        <v>127.459990859223</v>
      </c>
      <c r="I3061" s="37">
        <f>HOUR(DAta!$H3061)*60+MINUTE(DAta!$H3061)</f>
        <v>662</v>
      </c>
      <c r="J3061" s="40">
        <v>5</v>
      </c>
      <c r="K3061" s="40">
        <v>9</v>
      </c>
      <c r="L3061" s="39">
        <v>45064</v>
      </c>
      <c r="M3061" s="40">
        <v>2</v>
      </c>
    </row>
    <row r="3062" spans="1:13">
      <c r="A3062" s="37" t="s">
        <v>3087</v>
      </c>
      <c r="B3062" s="36">
        <v>45065</v>
      </c>
      <c r="C3062" s="37" t="s">
        <v>16</v>
      </c>
      <c r="D3062" s="37" t="s">
        <v>24</v>
      </c>
      <c r="E3062" s="37" t="s">
        <v>18</v>
      </c>
      <c r="F3062" s="37" t="s">
        <v>18</v>
      </c>
      <c r="G3062" s="37" t="s">
        <v>26</v>
      </c>
      <c r="H3062" s="38">
        <v>127.50165752589</v>
      </c>
      <c r="I3062" s="37">
        <f>HOUR(DAta!$H3062)*60+MINUTE(DAta!$H3062)</f>
        <v>722</v>
      </c>
      <c r="J3062" s="37" t="s">
        <v>26</v>
      </c>
      <c r="K3062" s="37">
        <v>9</v>
      </c>
      <c r="L3062" s="36">
        <v>45065</v>
      </c>
      <c r="M3062" s="37">
        <v>2</v>
      </c>
    </row>
    <row r="3063" spans="1:13">
      <c r="A3063" s="40" t="s">
        <v>3088</v>
      </c>
      <c r="B3063" s="39">
        <v>45066</v>
      </c>
      <c r="C3063" s="40" t="s">
        <v>12</v>
      </c>
      <c r="D3063" s="40" t="s">
        <v>30</v>
      </c>
      <c r="E3063" s="40" t="s">
        <v>14</v>
      </c>
      <c r="F3063" s="40" t="s">
        <v>14</v>
      </c>
      <c r="G3063" s="40">
        <v>40</v>
      </c>
      <c r="H3063" s="41">
        <v>127.54332419255699</v>
      </c>
      <c r="I3063" s="37">
        <f>HOUR(DAta!$H3063)*60+MINUTE(DAta!$H3063)</f>
        <v>782</v>
      </c>
      <c r="J3063" s="40">
        <v>3</v>
      </c>
      <c r="K3063" s="40">
        <v>9</v>
      </c>
      <c r="L3063" s="39">
        <v>45066</v>
      </c>
      <c r="M3063" s="40">
        <v>2</v>
      </c>
    </row>
    <row r="3064" spans="1:13">
      <c r="A3064" s="37" t="s">
        <v>3089</v>
      </c>
      <c r="B3064" s="36">
        <v>45067</v>
      </c>
      <c r="C3064" s="37" t="s">
        <v>39</v>
      </c>
      <c r="D3064" s="37" t="s">
        <v>13</v>
      </c>
      <c r="E3064" s="37" t="s">
        <v>18</v>
      </c>
      <c r="F3064" s="37" t="s">
        <v>18</v>
      </c>
      <c r="G3064" s="37" t="s">
        <v>26</v>
      </c>
      <c r="H3064" s="38">
        <v>127.584990859223</v>
      </c>
      <c r="I3064" s="37">
        <f>HOUR(DAta!$H3064)*60+MINUTE(DAta!$H3064)</f>
        <v>842</v>
      </c>
      <c r="J3064" s="37" t="s">
        <v>26</v>
      </c>
      <c r="K3064" s="37">
        <v>9</v>
      </c>
      <c r="L3064" s="36">
        <v>45067</v>
      </c>
      <c r="M3064" s="37">
        <v>2</v>
      </c>
    </row>
    <row r="3065" spans="1:13">
      <c r="A3065" s="40" t="s">
        <v>3090</v>
      </c>
      <c r="B3065" s="39">
        <v>45068</v>
      </c>
      <c r="C3065" s="40" t="s">
        <v>16</v>
      </c>
      <c r="D3065" s="40" t="s">
        <v>30</v>
      </c>
      <c r="E3065" s="40" t="s">
        <v>14</v>
      </c>
      <c r="F3065" s="40" t="s">
        <v>14</v>
      </c>
      <c r="G3065" s="40">
        <v>29</v>
      </c>
      <c r="H3065" s="41">
        <v>127.62665752589</v>
      </c>
      <c r="I3065" s="37">
        <f>HOUR(DAta!$H3065)*60+MINUTE(DAta!$H3065)</f>
        <v>902</v>
      </c>
      <c r="J3065" s="40">
        <v>3</v>
      </c>
      <c r="K3065" s="40">
        <v>9</v>
      </c>
      <c r="L3065" s="39">
        <v>45068</v>
      </c>
      <c r="M3065" s="40">
        <v>2</v>
      </c>
    </row>
    <row r="3066" spans="1:13">
      <c r="A3066" s="37" t="s">
        <v>3091</v>
      </c>
      <c r="B3066" s="36">
        <v>45069</v>
      </c>
      <c r="C3066" s="37" t="s">
        <v>32</v>
      </c>
      <c r="D3066" s="37" t="s">
        <v>30</v>
      </c>
      <c r="E3066" s="37" t="s">
        <v>14</v>
      </c>
      <c r="F3066" s="37" t="s">
        <v>18</v>
      </c>
      <c r="G3066" s="37">
        <v>39</v>
      </c>
      <c r="H3066" s="38">
        <v>127.66832419255699</v>
      </c>
      <c r="I3066" s="37">
        <f>HOUR(DAta!$H3066)*60+MINUTE(DAta!$H3066)</f>
        <v>962</v>
      </c>
      <c r="J3066" s="37">
        <v>4</v>
      </c>
      <c r="K3066" s="37">
        <v>9</v>
      </c>
      <c r="L3066" s="36">
        <v>45069</v>
      </c>
      <c r="M3066" s="37">
        <v>2</v>
      </c>
    </row>
    <row r="3067" spans="1:13">
      <c r="A3067" s="40" t="s">
        <v>3092</v>
      </c>
      <c r="B3067" s="39">
        <v>45070</v>
      </c>
      <c r="C3067" s="40" t="s">
        <v>12</v>
      </c>
      <c r="D3067" s="40" t="s">
        <v>24</v>
      </c>
      <c r="E3067" s="40" t="s">
        <v>14</v>
      </c>
      <c r="F3067" s="40" t="s">
        <v>14</v>
      </c>
      <c r="G3067" s="40">
        <v>41</v>
      </c>
      <c r="H3067" s="41">
        <v>127.709990859223</v>
      </c>
      <c r="I3067" s="37">
        <f>HOUR(DAta!$H3067)*60+MINUTE(DAta!$H3067)</f>
        <v>1022</v>
      </c>
      <c r="J3067" s="40">
        <v>3</v>
      </c>
      <c r="K3067" s="40">
        <v>9</v>
      </c>
      <c r="L3067" s="39">
        <v>45070</v>
      </c>
      <c r="M3067" s="40">
        <v>2</v>
      </c>
    </row>
    <row r="3068" spans="1:13">
      <c r="A3068" s="37" t="s">
        <v>3093</v>
      </c>
      <c r="B3068" s="36">
        <v>45071</v>
      </c>
      <c r="C3068" s="37" t="s">
        <v>20</v>
      </c>
      <c r="D3068" s="37" t="s">
        <v>33</v>
      </c>
      <c r="E3068" s="37" t="s">
        <v>18</v>
      </c>
      <c r="F3068" s="37" t="s">
        <v>18</v>
      </c>
      <c r="G3068" s="37" t="s">
        <v>26</v>
      </c>
      <c r="H3068" s="38">
        <v>127.75165752589</v>
      </c>
      <c r="I3068" s="37">
        <f>HOUR(DAta!$H3068)*60+MINUTE(DAta!$H3068)</f>
        <v>1082</v>
      </c>
      <c r="J3068" s="37" t="s">
        <v>26</v>
      </c>
      <c r="K3068" s="37">
        <v>9</v>
      </c>
      <c r="L3068" s="36">
        <v>45071</v>
      </c>
      <c r="M3068" s="37">
        <v>2</v>
      </c>
    </row>
    <row r="3069" spans="1:13">
      <c r="A3069" s="40" t="s">
        <v>3094</v>
      </c>
      <c r="B3069" s="39">
        <v>45072</v>
      </c>
      <c r="C3069" s="40" t="s">
        <v>39</v>
      </c>
      <c r="D3069" s="40" t="s">
        <v>17</v>
      </c>
      <c r="E3069" s="40" t="s">
        <v>18</v>
      </c>
      <c r="F3069" s="40" t="s">
        <v>18</v>
      </c>
      <c r="G3069" s="40" t="s">
        <v>26</v>
      </c>
      <c r="H3069" s="41">
        <v>127.79332419255699</v>
      </c>
      <c r="I3069" s="37">
        <f>HOUR(DAta!$H3069)*60+MINUTE(DAta!$H3069)</f>
        <v>1142</v>
      </c>
      <c r="J3069" s="40" t="s">
        <v>26</v>
      </c>
      <c r="K3069" s="40">
        <v>9</v>
      </c>
      <c r="L3069" s="39">
        <v>45072</v>
      </c>
      <c r="M3069" s="40">
        <v>2</v>
      </c>
    </row>
    <row r="3070" spans="1:13">
      <c r="A3070" s="37" t="s">
        <v>3095</v>
      </c>
      <c r="B3070" s="36">
        <v>45073</v>
      </c>
      <c r="C3070" s="37" t="s">
        <v>16</v>
      </c>
      <c r="D3070" s="37" t="s">
        <v>30</v>
      </c>
      <c r="E3070" s="37" t="s">
        <v>14</v>
      </c>
      <c r="F3070" s="37" t="s">
        <v>14</v>
      </c>
      <c r="G3070" s="37">
        <v>56</v>
      </c>
      <c r="H3070" s="38">
        <v>127.834990859223</v>
      </c>
      <c r="I3070" s="37">
        <f>HOUR(DAta!$H3070)*60+MINUTE(DAta!$H3070)</f>
        <v>1202</v>
      </c>
      <c r="J3070" s="37">
        <v>5</v>
      </c>
      <c r="K3070" s="37">
        <v>9</v>
      </c>
      <c r="L3070" s="36">
        <v>45073</v>
      </c>
      <c r="M3070" s="37">
        <v>2</v>
      </c>
    </row>
    <row r="3071" spans="1:13">
      <c r="A3071" s="40" t="s">
        <v>3096</v>
      </c>
      <c r="B3071" s="39">
        <v>45074</v>
      </c>
      <c r="C3071" s="40" t="s">
        <v>12</v>
      </c>
      <c r="D3071" s="40" t="s">
        <v>33</v>
      </c>
      <c r="E3071" s="40" t="s">
        <v>14</v>
      </c>
      <c r="F3071" s="40" t="s">
        <v>14</v>
      </c>
      <c r="G3071" s="40">
        <v>76</v>
      </c>
      <c r="H3071" s="41">
        <v>127.87665752589</v>
      </c>
      <c r="I3071" s="37">
        <f>HOUR(DAta!$H3071)*60+MINUTE(DAta!$H3071)</f>
        <v>1262</v>
      </c>
      <c r="J3071" s="40">
        <v>1</v>
      </c>
      <c r="K3071" s="40">
        <v>9</v>
      </c>
      <c r="L3071" s="39">
        <v>45074</v>
      </c>
      <c r="M3071" s="40">
        <v>2</v>
      </c>
    </row>
    <row r="3072" spans="1:13">
      <c r="A3072" s="37" t="s">
        <v>3097</v>
      </c>
      <c r="B3072" s="36">
        <v>45075</v>
      </c>
      <c r="C3072" s="37" t="s">
        <v>22</v>
      </c>
      <c r="D3072" s="37" t="s">
        <v>30</v>
      </c>
      <c r="E3072" s="37" t="s">
        <v>14</v>
      </c>
      <c r="F3072" s="37" t="s">
        <v>18</v>
      </c>
      <c r="G3072" s="37">
        <v>36</v>
      </c>
      <c r="H3072" s="38">
        <v>127.91832419255699</v>
      </c>
      <c r="I3072" s="37">
        <f>HOUR(DAta!$H3072)*60+MINUTE(DAta!$H3072)</f>
        <v>1322</v>
      </c>
      <c r="J3072" s="37">
        <v>3</v>
      </c>
      <c r="K3072" s="37">
        <v>9</v>
      </c>
      <c r="L3072" s="36">
        <v>45075</v>
      </c>
      <c r="M3072" s="37">
        <v>2</v>
      </c>
    </row>
    <row r="3073" spans="1:13">
      <c r="A3073" s="40" t="s">
        <v>3098</v>
      </c>
      <c r="B3073" s="39">
        <v>45076</v>
      </c>
      <c r="C3073" s="40" t="s">
        <v>32</v>
      </c>
      <c r="D3073" s="40" t="s">
        <v>33</v>
      </c>
      <c r="E3073" s="40" t="s">
        <v>14</v>
      </c>
      <c r="F3073" s="40" t="s">
        <v>14</v>
      </c>
      <c r="G3073" s="40">
        <v>111</v>
      </c>
      <c r="H3073" s="41">
        <v>127.959990859223</v>
      </c>
      <c r="I3073" s="37">
        <f>HOUR(DAta!$H3073)*60+MINUTE(DAta!$H3073)</f>
        <v>1382</v>
      </c>
      <c r="J3073" s="40">
        <v>3</v>
      </c>
      <c r="K3073" s="40">
        <v>9</v>
      </c>
      <c r="L3073" s="39">
        <v>45076</v>
      </c>
      <c r="M3073" s="40">
        <v>2</v>
      </c>
    </row>
    <row r="3074" spans="1:13">
      <c r="A3074" s="37" t="s">
        <v>3099</v>
      </c>
      <c r="B3074" s="36">
        <v>45077</v>
      </c>
      <c r="C3074" s="37" t="s">
        <v>16</v>
      </c>
      <c r="D3074" s="37" t="s">
        <v>24</v>
      </c>
      <c r="E3074" s="37" t="s">
        <v>14</v>
      </c>
      <c r="F3074" s="37" t="s">
        <v>14</v>
      </c>
      <c r="G3074" s="37">
        <v>17</v>
      </c>
      <c r="H3074" s="38">
        <v>128.00165752589001</v>
      </c>
      <c r="I3074" s="37">
        <f>HOUR(DAta!$H3074)*60+MINUTE(DAta!$H3074)</f>
        <v>2</v>
      </c>
      <c r="J3074" s="37">
        <v>4</v>
      </c>
      <c r="K3074" s="37">
        <v>9</v>
      </c>
      <c r="L3074" s="36">
        <v>45077</v>
      </c>
      <c r="M3074" s="37">
        <v>2</v>
      </c>
    </row>
    <row r="3075" spans="1:13">
      <c r="A3075" s="40" t="s">
        <v>3100</v>
      </c>
      <c r="B3075" s="39">
        <v>45078</v>
      </c>
      <c r="C3075" s="40" t="s">
        <v>12</v>
      </c>
      <c r="D3075" s="40" t="s">
        <v>24</v>
      </c>
      <c r="E3075" s="40" t="s">
        <v>14</v>
      </c>
      <c r="F3075" s="40" t="s">
        <v>14</v>
      </c>
      <c r="G3075" s="40">
        <v>121</v>
      </c>
      <c r="H3075" s="41">
        <v>128.04332419255701</v>
      </c>
      <c r="I3075" s="37">
        <f>HOUR(DAta!$H3075)*60+MINUTE(DAta!$H3075)</f>
        <v>62</v>
      </c>
      <c r="J3075" s="40">
        <v>5</v>
      </c>
      <c r="K3075" s="40">
        <v>9</v>
      </c>
      <c r="L3075" s="39">
        <v>45078</v>
      </c>
      <c r="M3075" s="40">
        <v>2</v>
      </c>
    </row>
    <row r="3076" spans="1:13">
      <c r="A3076" s="37" t="s">
        <v>3101</v>
      </c>
      <c r="B3076" s="36">
        <v>45079</v>
      </c>
      <c r="C3076" s="37" t="s">
        <v>20</v>
      </c>
      <c r="D3076" s="37" t="s">
        <v>24</v>
      </c>
      <c r="E3076" s="37" t="s">
        <v>14</v>
      </c>
      <c r="F3076" s="37" t="s">
        <v>14</v>
      </c>
      <c r="G3076" s="37">
        <v>69</v>
      </c>
      <c r="H3076" s="38">
        <v>128.08499085922301</v>
      </c>
      <c r="I3076" s="37">
        <f>HOUR(DAta!$H3076)*60+MINUTE(DAta!$H3076)</f>
        <v>122</v>
      </c>
      <c r="J3076" s="37">
        <v>4</v>
      </c>
      <c r="K3076" s="37">
        <v>9</v>
      </c>
      <c r="L3076" s="36">
        <v>45079</v>
      </c>
      <c r="M3076" s="37">
        <v>2</v>
      </c>
    </row>
    <row r="3077" spans="1:13">
      <c r="A3077" s="40" t="s">
        <v>3102</v>
      </c>
      <c r="B3077" s="39">
        <v>45080</v>
      </c>
      <c r="C3077" s="40" t="s">
        <v>32</v>
      </c>
      <c r="D3077" s="40" t="s">
        <v>13</v>
      </c>
      <c r="E3077" s="40" t="s">
        <v>14</v>
      </c>
      <c r="F3077" s="40" t="s">
        <v>14</v>
      </c>
      <c r="G3077" s="40">
        <v>111</v>
      </c>
      <c r="H3077" s="41">
        <v>128.12665752589001</v>
      </c>
      <c r="I3077" s="37">
        <f>HOUR(DAta!$H3077)*60+MINUTE(DAta!$H3077)</f>
        <v>182</v>
      </c>
      <c r="J3077" s="40">
        <v>3</v>
      </c>
      <c r="K3077" s="40">
        <v>9</v>
      </c>
      <c r="L3077" s="39">
        <v>45080</v>
      </c>
      <c r="M3077" s="40">
        <v>2</v>
      </c>
    </row>
    <row r="3078" spans="1:13">
      <c r="A3078" s="37" t="s">
        <v>3103</v>
      </c>
      <c r="B3078" s="36">
        <v>45081</v>
      </c>
      <c r="C3078" s="37" t="s">
        <v>39</v>
      </c>
      <c r="D3078" s="37" t="s">
        <v>17</v>
      </c>
      <c r="E3078" s="37" t="s">
        <v>18</v>
      </c>
      <c r="F3078" s="37" t="s">
        <v>18</v>
      </c>
      <c r="G3078" s="37" t="s">
        <v>26</v>
      </c>
      <c r="H3078" s="38">
        <v>128.16832419255701</v>
      </c>
      <c r="I3078" s="37">
        <f>HOUR(DAta!$H3078)*60+MINUTE(DAta!$H3078)</f>
        <v>242</v>
      </c>
      <c r="J3078" s="37" t="s">
        <v>26</v>
      </c>
      <c r="K3078" s="37">
        <v>9</v>
      </c>
      <c r="L3078" s="36">
        <v>45081</v>
      </c>
      <c r="M3078" s="37">
        <v>2</v>
      </c>
    </row>
    <row r="3079" spans="1:13">
      <c r="A3079" s="40" t="s">
        <v>3104</v>
      </c>
      <c r="B3079" s="39">
        <v>45082</v>
      </c>
      <c r="C3079" s="40" t="s">
        <v>32</v>
      </c>
      <c r="D3079" s="40" t="s">
        <v>17</v>
      </c>
      <c r="E3079" s="40" t="s">
        <v>14</v>
      </c>
      <c r="F3079" s="40" t="s">
        <v>14</v>
      </c>
      <c r="G3079" s="40">
        <v>86</v>
      </c>
      <c r="H3079" s="41">
        <v>128.20999085922301</v>
      </c>
      <c r="I3079" s="37">
        <f>HOUR(DAta!$H3079)*60+MINUTE(DAta!$H3079)</f>
        <v>302</v>
      </c>
      <c r="J3079" s="40">
        <v>3</v>
      </c>
      <c r="K3079" s="40">
        <v>9</v>
      </c>
      <c r="L3079" s="39">
        <v>45082</v>
      </c>
      <c r="M3079" s="40">
        <v>2</v>
      </c>
    </row>
    <row r="3080" spans="1:13">
      <c r="A3080" s="37" t="s">
        <v>3105</v>
      </c>
      <c r="B3080" s="36">
        <v>45083</v>
      </c>
      <c r="C3080" s="37" t="s">
        <v>48</v>
      </c>
      <c r="D3080" s="37" t="s">
        <v>24</v>
      </c>
      <c r="E3080" s="37" t="s">
        <v>14</v>
      </c>
      <c r="F3080" s="37" t="s">
        <v>14</v>
      </c>
      <c r="G3080" s="37">
        <v>77</v>
      </c>
      <c r="H3080" s="38">
        <v>128.25165752589001</v>
      </c>
      <c r="I3080" s="37">
        <f>HOUR(DAta!$H3080)*60+MINUTE(DAta!$H3080)</f>
        <v>362</v>
      </c>
      <c r="J3080" s="37">
        <v>4</v>
      </c>
      <c r="K3080" s="37">
        <v>9</v>
      </c>
      <c r="L3080" s="36">
        <v>45083</v>
      </c>
      <c r="M3080" s="37">
        <v>2</v>
      </c>
    </row>
    <row r="3081" spans="1:13">
      <c r="A3081" s="40" t="s">
        <v>3106</v>
      </c>
      <c r="B3081" s="39">
        <v>45084</v>
      </c>
      <c r="C3081" s="40" t="s">
        <v>32</v>
      </c>
      <c r="D3081" s="40" t="s">
        <v>13</v>
      </c>
      <c r="E3081" s="40" t="s">
        <v>14</v>
      </c>
      <c r="F3081" s="40" t="s">
        <v>14</v>
      </c>
      <c r="G3081" s="40">
        <v>70</v>
      </c>
      <c r="H3081" s="41">
        <v>128.29332419255701</v>
      </c>
      <c r="I3081" s="37">
        <f>HOUR(DAta!$H3081)*60+MINUTE(DAta!$H3081)</f>
        <v>422</v>
      </c>
      <c r="J3081" s="40">
        <v>3</v>
      </c>
      <c r="K3081" s="40">
        <v>9</v>
      </c>
      <c r="L3081" s="39">
        <v>45084</v>
      </c>
      <c r="M3081" s="40">
        <v>2</v>
      </c>
    </row>
    <row r="3082" spans="1:13">
      <c r="A3082" s="37" t="s">
        <v>3107</v>
      </c>
      <c r="B3082" s="36">
        <v>45085</v>
      </c>
      <c r="C3082" s="37" t="s">
        <v>22</v>
      </c>
      <c r="D3082" s="37" t="s">
        <v>33</v>
      </c>
      <c r="E3082" s="37" t="s">
        <v>14</v>
      </c>
      <c r="F3082" s="37" t="s">
        <v>14</v>
      </c>
      <c r="G3082" s="37">
        <v>82</v>
      </c>
      <c r="H3082" s="38">
        <v>128.33499085922301</v>
      </c>
      <c r="I3082" s="37">
        <f>HOUR(DAta!$H3082)*60+MINUTE(DAta!$H3082)</f>
        <v>482</v>
      </c>
      <c r="J3082" s="37">
        <v>3</v>
      </c>
      <c r="K3082" s="37">
        <v>9</v>
      </c>
      <c r="L3082" s="36">
        <v>45085</v>
      </c>
      <c r="M3082" s="37">
        <v>2</v>
      </c>
    </row>
    <row r="3083" spans="1:13">
      <c r="A3083" s="40" t="s">
        <v>3108</v>
      </c>
      <c r="B3083" s="39">
        <v>45086</v>
      </c>
      <c r="C3083" s="40" t="s">
        <v>35</v>
      </c>
      <c r="D3083" s="40" t="s">
        <v>24</v>
      </c>
      <c r="E3083" s="40" t="s">
        <v>18</v>
      </c>
      <c r="F3083" s="40" t="s">
        <v>18</v>
      </c>
      <c r="G3083" s="40" t="s">
        <v>26</v>
      </c>
      <c r="H3083" s="41">
        <v>128.37665752589001</v>
      </c>
      <c r="I3083" s="37">
        <f>HOUR(DAta!$H3083)*60+MINUTE(DAta!$H3083)</f>
        <v>542</v>
      </c>
      <c r="J3083" s="40" t="s">
        <v>26</v>
      </c>
      <c r="K3083" s="40">
        <v>9</v>
      </c>
      <c r="L3083" s="39">
        <v>45086</v>
      </c>
      <c r="M3083" s="40">
        <v>2</v>
      </c>
    </row>
    <row r="3084" spans="1:13">
      <c r="A3084" s="37" t="s">
        <v>3109</v>
      </c>
      <c r="B3084" s="36">
        <v>45087</v>
      </c>
      <c r="C3084" s="37" t="s">
        <v>16</v>
      </c>
      <c r="D3084" s="37" t="s">
        <v>13</v>
      </c>
      <c r="E3084" s="37" t="s">
        <v>14</v>
      </c>
      <c r="F3084" s="37" t="s">
        <v>14</v>
      </c>
      <c r="G3084" s="37">
        <v>69</v>
      </c>
      <c r="H3084" s="38">
        <v>128.41832419255701</v>
      </c>
      <c r="I3084" s="37">
        <f>HOUR(DAta!$H3084)*60+MINUTE(DAta!$H3084)</f>
        <v>602</v>
      </c>
      <c r="J3084" s="37">
        <v>1</v>
      </c>
      <c r="K3084" s="37">
        <v>9</v>
      </c>
      <c r="L3084" s="36">
        <v>45087</v>
      </c>
      <c r="M3084" s="37">
        <v>2</v>
      </c>
    </row>
    <row r="3085" spans="1:13">
      <c r="A3085" s="40" t="s">
        <v>3110</v>
      </c>
      <c r="B3085" s="39">
        <v>45088</v>
      </c>
      <c r="C3085" s="40" t="s">
        <v>32</v>
      </c>
      <c r="D3085" s="40" t="s">
        <v>17</v>
      </c>
      <c r="E3085" s="40" t="s">
        <v>18</v>
      </c>
      <c r="F3085" s="40" t="s">
        <v>18</v>
      </c>
      <c r="G3085" s="40" t="s">
        <v>26</v>
      </c>
      <c r="H3085" s="41">
        <v>128.45999085922301</v>
      </c>
      <c r="I3085" s="37">
        <f>HOUR(DAta!$H3085)*60+MINUTE(DAta!$H3085)</f>
        <v>662</v>
      </c>
      <c r="J3085" s="40" t="s">
        <v>26</v>
      </c>
      <c r="K3085" s="40">
        <v>9</v>
      </c>
      <c r="L3085" s="39">
        <v>45088</v>
      </c>
      <c r="M3085" s="40">
        <v>2</v>
      </c>
    </row>
    <row r="3086" spans="1:13">
      <c r="A3086" s="37" t="s">
        <v>3111</v>
      </c>
      <c r="B3086" s="36">
        <v>45089</v>
      </c>
      <c r="C3086" s="37" t="s">
        <v>35</v>
      </c>
      <c r="D3086" s="37" t="s">
        <v>13</v>
      </c>
      <c r="E3086" s="37" t="s">
        <v>14</v>
      </c>
      <c r="F3086" s="37" t="s">
        <v>14</v>
      </c>
      <c r="G3086" s="37">
        <v>56</v>
      </c>
      <c r="H3086" s="38">
        <v>128.50165752589001</v>
      </c>
      <c r="I3086" s="37">
        <f>HOUR(DAta!$H3086)*60+MINUTE(DAta!$H3086)</f>
        <v>722</v>
      </c>
      <c r="J3086" s="37">
        <v>1</v>
      </c>
      <c r="K3086" s="37">
        <v>9</v>
      </c>
      <c r="L3086" s="36">
        <v>45089</v>
      </c>
      <c r="M3086" s="37">
        <v>2</v>
      </c>
    </row>
    <row r="3087" spans="1:13">
      <c r="A3087" s="40" t="s">
        <v>3112</v>
      </c>
      <c r="B3087" s="39">
        <v>45090</v>
      </c>
      <c r="C3087" s="40" t="s">
        <v>22</v>
      </c>
      <c r="D3087" s="40" t="s">
        <v>13</v>
      </c>
      <c r="E3087" s="40" t="s">
        <v>14</v>
      </c>
      <c r="F3087" s="40" t="s">
        <v>14</v>
      </c>
      <c r="G3087" s="40">
        <v>95</v>
      </c>
      <c r="H3087" s="41">
        <v>128.54332419255701</v>
      </c>
      <c r="I3087" s="37">
        <f>HOUR(DAta!$H3087)*60+MINUTE(DAta!$H3087)</f>
        <v>782</v>
      </c>
      <c r="J3087" s="40">
        <v>1</v>
      </c>
      <c r="K3087" s="40">
        <v>9</v>
      </c>
      <c r="L3087" s="39">
        <v>45090</v>
      </c>
      <c r="M3087" s="40">
        <v>2</v>
      </c>
    </row>
    <row r="3088" spans="1:13">
      <c r="A3088" s="37" t="s">
        <v>3113</v>
      </c>
      <c r="B3088" s="36">
        <v>45091</v>
      </c>
      <c r="C3088" s="37" t="s">
        <v>32</v>
      </c>
      <c r="D3088" s="37" t="s">
        <v>30</v>
      </c>
      <c r="E3088" s="37" t="s">
        <v>18</v>
      </c>
      <c r="F3088" s="37" t="s">
        <v>18</v>
      </c>
      <c r="G3088" s="37" t="s">
        <v>26</v>
      </c>
      <c r="H3088" s="38">
        <v>128.58499085922301</v>
      </c>
      <c r="I3088" s="37">
        <f>HOUR(DAta!$H3088)*60+MINUTE(DAta!$H3088)</f>
        <v>842</v>
      </c>
      <c r="J3088" s="37" t="s">
        <v>26</v>
      </c>
      <c r="K3088" s="37">
        <v>9</v>
      </c>
      <c r="L3088" s="36">
        <v>45091</v>
      </c>
      <c r="M3088" s="37">
        <v>2</v>
      </c>
    </row>
    <row r="3089" spans="1:13">
      <c r="A3089" s="40" t="s">
        <v>3114</v>
      </c>
      <c r="B3089" s="39">
        <v>45092</v>
      </c>
      <c r="C3089" s="40" t="s">
        <v>22</v>
      </c>
      <c r="D3089" s="40" t="s">
        <v>33</v>
      </c>
      <c r="E3089" s="40" t="s">
        <v>14</v>
      </c>
      <c r="F3089" s="40" t="s">
        <v>14</v>
      </c>
      <c r="G3089" s="40">
        <v>13</v>
      </c>
      <c r="H3089" s="41">
        <v>128.62665752589001</v>
      </c>
      <c r="I3089" s="37">
        <f>HOUR(DAta!$H3089)*60+MINUTE(DAta!$H3089)</f>
        <v>902</v>
      </c>
      <c r="J3089" s="40">
        <v>3</v>
      </c>
      <c r="K3089" s="40">
        <v>9</v>
      </c>
      <c r="L3089" s="39">
        <v>45092</v>
      </c>
      <c r="M3089" s="40">
        <v>2</v>
      </c>
    </row>
    <row r="3090" spans="1:13">
      <c r="A3090" s="37" t="s">
        <v>3115</v>
      </c>
      <c r="B3090" s="36">
        <v>45093</v>
      </c>
      <c r="C3090" s="37" t="s">
        <v>35</v>
      </c>
      <c r="D3090" s="37" t="s">
        <v>24</v>
      </c>
      <c r="E3090" s="37" t="s">
        <v>14</v>
      </c>
      <c r="F3090" s="37" t="s">
        <v>14</v>
      </c>
      <c r="G3090" s="37">
        <v>52</v>
      </c>
      <c r="H3090" s="38">
        <v>128.66832419255701</v>
      </c>
      <c r="I3090" s="37">
        <f>HOUR(DAta!$H3090)*60+MINUTE(DAta!$H3090)</f>
        <v>962</v>
      </c>
      <c r="J3090" s="37">
        <v>4</v>
      </c>
      <c r="K3090" s="37">
        <v>9</v>
      </c>
      <c r="L3090" s="36">
        <v>45093</v>
      </c>
      <c r="M3090" s="37">
        <v>2</v>
      </c>
    </row>
    <row r="3091" spans="1:13">
      <c r="A3091" s="40" t="s">
        <v>3116</v>
      </c>
      <c r="B3091" s="39">
        <v>45094</v>
      </c>
      <c r="C3091" s="40" t="s">
        <v>35</v>
      </c>
      <c r="D3091" s="40" t="s">
        <v>17</v>
      </c>
      <c r="E3091" s="40" t="s">
        <v>14</v>
      </c>
      <c r="F3091" s="40" t="s">
        <v>18</v>
      </c>
      <c r="G3091" s="40">
        <v>40</v>
      </c>
      <c r="H3091" s="41">
        <v>128.70999085922301</v>
      </c>
      <c r="I3091" s="37">
        <f>HOUR(DAta!$H3091)*60+MINUTE(DAta!$H3091)</f>
        <v>1022</v>
      </c>
      <c r="J3091" s="40">
        <v>4</v>
      </c>
      <c r="K3091" s="40">
        <v>9</v>
      </c>
      <c r="L3091" s="39">
        <v>45094</v>
      </c>
      <c r="M3091" s="40">
        <v>2</v>
      </c>
    </row>
    <row r="3092" spans="1:13">
      <c r="A3092" s="37" t="s">
        <v>3117</v>
      </c>
      <c r="B3092" s="36">
        <v>45095</v>
      </c>
      <c r="C3092" s="37" t="s">
        <v>22</v>
      </c>
      <c r="D3092" s="37" t="s">
        <v>30</v>
      </c>
      <c r="E3092" s="37" t="s">
        <v>18</v>
      </c>
      <c r="F3092" s="37" t="s">
        <v>18</v>
      </c>
      <c r="G3092" s="37" t="s">
        <v>26</v>
      </c>
      <c r="H3092" s="38">
        <v>128.75165752589001</v>
      </c>
      <c r="I3092" s="37">
        <f>HOUR(DAta!$H3092)*60+MINUTE(DAta!$H3092)</f>
        <v>1082</v>
      </c>
      <c r="J3092" s="37" t="s">
        <v>26</v>
      </c>
      <c r="K3092" s="37">
        <v>9</v>
      </c>
      <c r="L3092" s="36">
        <v>45095</v>
      </c>
      <c r="M3092" s="37">
        <v>2</v>
      </c>
    </row>
    <row r="3093" spans="1:13">
      <c r="A3093" s="40" t="s">
        <v>3118</v>
      </c>
      <c r="B3093" s="39">
        <v>45096</v>
      </c>
      <c r="C3093" s="40" t="s">
        <v>39</v>
      </c>
      <c r="D3093" s="40" t="s">
        <v>13</v>
      </c>
      <c r="E3093" s="40" t="s">
        <v>14</v>
      </c>
      <c r="F3093" s="40" t="s">
        <v>14</v>
      </c>
      <c r="G3093" s="40">
        <v>124</v>
      </c>
      <c r="H3093" s="41">
        <v>128.79332419255701</v>
      </c>
      <c r="I3093" s="37">
        <f>HOUR(DAta!$H3093)*60+MINUTE(DAta!$H3093)</f>
        <v>1142</v>
      </c>
      <c r="J3093" s="40">
        <v>5</v>
      </c>
      <c r="K3093" s="40">
        <v>9</v>
      </c>
      <c r="L3093" s="39">
        <v>45096</v>
      </c>
      <c r="M3093" s="40">
        <v>2</v>
      </c>
    </row>
    <row r="3094" spans="1:13">
      <c r="A3094" s="37" t="s">
        <v>3119</v>
      </c>
      <c r="B3094" s="36">
        <v>45097</v>
      </c>
      <c r="C3094" s="37" t="s">
        <v>22</v>
      </c>
      <c r="D3094" s="37" t="s">
        <v>24</v>
      </c>
      <c r="E3094" s="37" t="s">
        <v>14</v>
      </c>
      <c r="F3094" s="37" t="s">
        <v>14</v>
      </c>
      <c r="G3094" s="37">
        <v>99</v>
      </c>
      <c r="H3094" s="38">
        <v>128.83499085922301</v>
      </c>
      <c r="I3094" s="37">
        <f>HOUR(DAta!$H3094)*60+MINUTE(DAta!$H3094)</f>
        <v>1202</v>
      </c>
      <c r="J3094" s="37">
        <v>4</v>
      </c>
      <c r="K3094" s="37">
        <v>9</v>
      </c>
      <c r="L3094" s="36">
        <v>45097</v>
      </c>
      <c r="M3094" s="37">
        <v>2</v>
      </c>
    </row>
    <row r="3095" spans="1:13">
      <c r="A3095" s="40" t="s">
        <v>3120</v>
      </c>
      <c r="B3095" s="39">
        <v>45098</v>
      </c>
      <c r="C3095" s="40" t="s">
        <v>16</v>
      </c>
      <c r="D3095" s="40" t="s">
        <v>33</v>
      </c>
      <c r="E3095" s="40" t="s">
        <v>14</v>
      </c>
      <c r="F3095" s="40" t="s">
        <v>14</v>
      </c>
      <c r="G3095" s="40">
        <v>99</v>
      </c>
      <c r="H3095" s="41">
        <v>128.87665752589001</v>
      </c>
      <c r="I3095" s="37">
        <f>HOUR(DAta!$H3095)*60+MINUTE(DAta!$H3095)</f>
        <v>1262</v>
      </c>
      <c r="J3095" s="40">
        <v>4</v>
      </c>
      <c r="K3095" s="40">
        <v>9</v>
      </c>
      <c r="L3095" s="39">
        <v>45098</v>
      </c>
      <c r="M3095" s="40">
        <v>2</v>
      </c>
    </row>
    <row r="3096" spans="1:13">
      <c r="A3096" s="37" t="s">
        <v>3121</v>
      </c>
      <c r="B3096" s="36">
        <v>45099</v>
      </c>
      <c r="C3096" s="37" t="s">
        <v>12</v>
      </c>
      <c r="D3096" s="37" t="s">
        <v>24</v>
      </c>
      <c r="E3096" s="37" t="s">
        <v>14</v>
      </c>
      <c r="F3096" s="37" t="s">
        <v>14</v>
      </c>
      <c r="G3096" s="37">
        <v>86</v>
      </c>
      <c r="H3096" s="38">
        <v>128.91832419255701</v>
      </c>
      <c r="I3096" s="37">
        <f>HOUR(DAta!$H3096)*60+MINUTE(DAta!$H3096)</f>
        <v>1322</v>
      </c>
      <c r="J3096" s="37">
        <v>4</v>
      </c>
      <c r="K3096" s="37">
        <v>9</v>
      </c>
      <c r="L3096" s="36">
        <v>45099</v>
      </c>
      <c r="M3096" s="37">
        <v>2</v>
      </c>
    </row>
    <row r="3097" spans="1:13">
      <c r="A3097" s="40" t="s">
        <v>3122</v>
      </c>
      <c r="B3097" s="39">
        <v>45100</v>
      </c>
      <c r="C3097" s="40" t="s">
        <v>35</v>
      </c>
      <c r="D3097" s="40" t="s">
        <v>17</v>
      </c>
      <c r="E3097" s="40" t="s">
        <v>14</v>
      </c>
      <c r="F3097" s="40" t="s">
        <v>14</v>
      </c>
      <c r="G3097" s="40">
        <v>118</v>
      </c>
      <c r="H3097" s="41">
        <v>128.95999085922301</v>
      </c>
      <c r="I3097" s="37">
        <f>HOUR(DAta!$H3097)*60+MINUTE(DAta!$H3097)</f>
        <v>1382</v>
      </c>
      <c r="J3097" s="40">
        <v>2</v>
      </c>
      <c r="K3097" s="40">
        <v>9</v>
      </c>
      <c r="L3097" s="39">
        <v>45100</v>
      </c>
      <c r="M3097" s="40">
        <v>2</v>
      </c>
    </row>
    <row r="3098" spans="1:13">
      <c r="A3098" s="37" t="s">
        <v>3123</v>
      </c>
      <c r="B3098" s="36">
        <v>45101</v>
      </c>
      <c r="C3098" s="37" t="s">
        <v>39</v>
      </c>
      <c r="D3098" s="37" t="s">
        <v>13</v>
      </c>
      <c r="E3098" s="37" t="s">
        <v>14</v>
      </c>
      <c r="F3098" s="37" t="s">
        <v>14</v>
      </c>
      <c r="G3098" s="37">
        <v>50</v>
      </c>
      <c r="H3098" s="38">
        <v>129.00165752589001</v>
      </c>
      <c r="I3098" s="37">
        <f>HOUR(DAta!$H3098)*60+MINUTE(DAta!$H3098)</f>
        <v>2</v>
      </c>
      <c r="J3098" s="37">
        <v>4</v>
      </c>
      <c r="K3098" s="37">
        <v>9</v>
      </c>
      <c r="L3098" s="36">
        <v>45101</v>
      </c>
      <c r="M3098" s="37">
        <v>2</v>
      </c>
    </row>
    <row r="3099" spans="1:13">
      <c r="A3099" s="40" t="s">
        <v>3124</v>
      </c>
      <c r="B3099" s="39">
        <v>45102</v>
      </c>
      <c r="C3099" s="40" t="s">
        <v>39</v>
      </c>
      <c r="D3099" s="40" t="s">
        <v>30</v>
      </c>
      <c r="E3099" s="40" t="s">
        <v>18</v>
      </c>
      <c r="F3099" s="40" t="s">
        <v>18</v>
      </c>
      <c r="G3099" s="40" t="s">
        <v>26</v>
      </c>
      <c r="H3099" s="41">
        <v>129.04332419255701</v>
      </c>
      <c r="I3099" s="37">
        <f>HOUR(DAta!$H3099)*60+MINUTE(DAta!$H3099)</f>
        <v>62</v>
      </c>
      <c r="J3099" s="40" t="s">
        <v>26</v>
      </c>
      <c r="K3099" s="40">
        <v>9</v>
      </c>
      <c r="L3099" s="39">
        <v>45102</v>
      </c>
      <c r="M3099" s="40">
        <v>2</v>
      </c>
    </row>
    <row r="3100" spans="1:13">
      <c r="A3100" s="37" t="s">
        <v>3125</v>
      </c>
      <c r="B3100" s="36">
        <v>45103</v>
      </c>
      <c r="C3100" s="37" t="s">
        <v>16</v>
      </c>
      <c r="D3100" s="37" t="s">
        <v>33</v>
      </c>
      <c r="E3100" s="37" t="s">
        <v>14</v>
      </c>
      <c r="F3100" s="37" t="s">
        <v>14</v>
      </c>
      <c r="G3100" s="37">
        <v>52</v>
      </c>
      <c r="H3100" s="38">
        <v>129.08499085922301</v>
      </c>
      <c r="I3100" s="37">
        <f>HOUR(DAta!$H3100)*60+MINUTE(DAta!$H3100)</f>
        <v>122</v>
      </c>
      <c r="J3100" s="37">
        <v>1</v>
      </c>
      <c r="K3100" s="37">
        <v>9</v>
      </c>
      <c r="L3100" s="36">
        <v>45103</v>
      </c>
      <c r="M3100" s="37">
        <v>2</v>
      </c>
    </row>
    <row r="3101" spans="1:13">
      <c r="A3101" s="40" t="s">
        <v>3126</v>
      </c>
      <c r="B3101" s="39">
        <v>45104</v>
      </c>
      <c r="C3101" s="40" t="s">
        <v>12</v>
      </c>
      <c r="D3101" s="40" t="s">
        <v>17</v>
      </c>
      <c r="E3101" s="40" t="s">
        <v>14</v>
      </c>
      <c r="F3101" s="40" t="s">
        <v>14</v>
      </c>
      <c r="G3101" s="40">
        <v>34</v>
      </c>
      <c r="H3101" s="41">
        <v>129.12665752589001</v>
      </c>
      <c r="I3101" s="37">
        <f>HOUR(DAta!$H3101)*60+MINUTE(DAta!$H3101)</f>
        <v>182</v>
      </c>
      <c r="J3101" s="40">
        <v>4</v>
      </c>
      <c r="K3101" s="40">
        <v>9</v>
      </c>
      <c r="L3101" s="39">
        <v>45104</v>
      </c>
      <c r="M3101" s="40">
        <v>2</v>
      </c>
    </row>
    <row r="3102" spans="1:13">
      <c r="A3102" s="37" t="s">
        <v>3127</v>
      </c>
      <c r="B3102" s="36">
        <v>45105</v>
      </c>
      <c r="C3102" s="37" t="s">
        <v>22</v>
      </c>
      <c r="D3102" s="37" t="s">
        <v>24</v>
      </c>
      <c r="E3102" s="37" t="s">
        <v>14</v>
      </c>
      <c r="F3102" s="37" t="s">
        <v>14</v>
      </c>
      <c r="G3102" s="37">
        <v>37</v>
      </c>
      <c r="H3102" s="38">
        <v>129.16832419255701</v>
      </c>
      <c r="I3102" s="37">
        <f>HOUR(DAta!$H3102)*60+MINUTE(DAta!$H3102)</f>
        <v>242</v>
      </c>
      <c r="J3102" s="37">
        <v>3</v>
      </c>
      <c r="K3102" s="37">
        <v>9</v>
      </c>
      <c r="L3102" s="36">
        <v>45105</v>
      </c>
      <c r="M3102" s="37">
        <v>3</v>
      </c>
    </row>
    <row r="3103" spans="1:13">
      <c r="A3103" s="40" t="s">
        <v>3128</v>
      </c>
      <c r="B3103" s="39">
        <v>45106</v>
      </c>
      <c r="C3103" s="40" t="s">
        <v>48</v>
      </c>
      <c r="D3103" s="40" t="s">
        <v>30</v>
      </c>
      <c r="E3103" s="40" t="s">
        <v>14</v>
      </c>
      <c r="F3103" s="40" t="s">
        <v>14</v>
      </c>
      <c r="G3103" s="40">
        <v>75</v>
      </c>
      <c r="H3103" s="41">
        <v>129.20999085922301</v>
      </c>
      <c r="I3103" s="37">
        <f>HOUR(DAta!$H3103)*60+MINUTE(DAta!$H3103)</f>
        <v>302</v>
      </c>
      <c r="J3103" s="40">
        <v>4</v>
      </c>
      <c r="K3103" s="40">
        <v>9</v>
      </c>
      <c r="L3103" s="39">
        <v>45106</v>
      </c>
      <c r="M3103" s="40">
        <v>3</v>
      </c>
    </row>
    <row r="3104" spans="1:13">
      <c r="A3104" s="37" t="s">
        <v>3129</v>
      </c>
      <c r="B3104" s="36">
        <v>45107</v>
      </c>
      <c r="C3104" s="37" t="s">
        <v>48</v>
      </c>
      <c r="D3104" s="37" t="s">
        <v>17</v>
      </c>
      <c r="E3104" s="37" t="s">
        <v>14</v>
      </c>
      <c r="F3104" s="37" t="s">
        <v>14</v>
      </c>
      <c r="G3104" s="37">
        <v>85</v>
      </c>
      <c r="H3104" s="38">
        <v>129.25165752589001</v>
      </c>
      <c r="I3104" s="37">
        <f>HOUR(DAta!$H3104)*60+MINUTE(DAta!$H3104)</f>
        <v>362</v>
      </c>
      <c r="J3104" s="37">
        <v>2</v>
      </c>
      <c r="K3104" s="37">
        <v>9</v>
      </c>
      <c r="L3104" s="36">
        <v>45107</v>
      </c>
      <c r="M3104" s="37">
        <v>3</v>
      </c>
    </row>
    <row r="3105" spans="1:13">
      <c r="A3105" s="40" t="s">
        <v>3130</v>
      </c>
      <c r="B3105" s="39">
        <v>45108</v>
      </c>
      <c r="C3105" s="40" t="s">
        <v>12</v>
      </c>
      <c r="D3105" s="40" t="s">
        <v>30</v>
      </c>
      <c r="E3105" s="40" t="s">
        <v>14</v>
      </c>
      <c r="F3105" s="40" t="s">
        <v>14</v>
      </c>
      <c r="G3105" s="40">
        <v>25</v>
      </c>
      <c r="H3105" s="41">
        <v>129.29332419255701</v>
      </c>
      <c r="I3105" s="37">
        <f>HOUR(DAta!$H3105)*60+MINUTE(DAta!$H3105)</f>
        <v>422</v>
      </c>
      <c r="J3105" s="40">
        <v>3</v>
      </c>
      <c r="K3105" s="40">
        <v>9</v>
      </c>
      <c r="L3105" s="39">
        <v>45108</v>
      </c>
      <c r="M3105" s="40">
        <v>3</v>
      </c>
    </row>
    <row r="3106" spans="1:13">
      <c r="A3106" s="37" t="s">
        <v>3131</v>
      </c>
      <c r="B3106" s="36">
        <v>45109</v>
      </c>
      <c r="C3106" s="37" t="s">
        <v>20</v>
      </c>
      <c r="D3106" s="37" t="s">
        <v>30</v>
      </c>
      <c r="E3106" s="37" t="s">
        <v>18</v>
      </c>
      <c r="F3106" s="37" t="s">
        <v>18</v>
      </c>
      <c r="G3106" s="37" t="s">
        <v>26</v>
      </c>
      <c r="H3106" s="38">
        <v>129.33499085922301</v>
      </c>
      <c r="I3106" s="37">
        <f>HOUR(DAta!$H3106)*60+MINUTE(DAta!$H3106)</f>
        <v>482</v>
      </c>
      <c r="J3106" s="37" t="s">
        <v>26</v>
      </c>
      <c r="K3106" s="37">
        <v>9</v>
      </c>
      <c r="L3106" s="36">
        <v>45109</v>
      </c>
      <c r="M3106" s="37">
        <v>3</v>
      </c>
    </row>
    <row r="3107" spans="1:13">
      <c r="A3107" s="40" t="s">
        <v>3132</v>
      </c>
      <c r="B3107" s="39">
        <v>45110</v>
      </c>
      <c r="C3107" s="40" t="s">
        <v>48</v>
      </c>
      <c r="D3107" s="40" t="s">
        <v>13</v>
      </c>
      <c r="E3107" s="40" t="s">
        <v>18</v>
      </c>
      <c r="F3107" s="40" t="s">
        <v>18</v>
      </c>
      <c r="G3107" s="40" t="s">
        <v>26</v>
      </c>
      <c r="H3107" s="41">
        <v>129.37665752589001</v>
      </c>
      <c r="I3107" s="37">
        <f>HOUR(DAta!$H3107)*60+MINUTE(DAta!$H3107)</f>
        <v>542</v>
      </c>
      <c r="J3107" s="40" t="s">
        <v>26</v>
      </c>
      <c r="K3107" s="40">
        <v>9</v>
      </c>
      <c r="L3107" s="39">
        <v>45110</v>
      </c>
      <c r="M3107" s="40">
        <v>3</v>
      </c>
    </row>
    <row r="3108" spans="1:13">
      <c r="A3108" s="37" t="s">
        <v>3133</v>
      </c>
      <c r="B3108" s="36">
        <v>45111</v>
      </c>
      <c r="C3108" s="37" t="s">
        <v>35</v>
      </c>
      <c r="D3108" s="37" t="s">
        <v>33</v>
      </c>
      <c r="E3108" s="37" t="s">
        <v>14</v>
      </c>
      <c r="F3108" s="37" t="s">
        <v>14</v>
      </c>
      <c r="G3108" s="37">
        <v>70</v>
      </c>
      <c r="H3108" s="38">
        <v>129.41832419255701</v>
      </c>
      <c r="I3108" s="37">
        <f>HOUR(DAta!$H3108)*60+MINUTE(DAta!$H3108)</f>
        <v>602</v>
      </c>
      <c r="J3108" s="37">
        <v>4</v>
      </c>
      <c r="K3108" s="37">
        <v>9</v>
      </c>
      <c r="L3108" s="36">
        <v>45111</v>
      </c>
      <c r="M3108" s="37">
        <v>3</v>
      </c>
    </row>
    <row r="3109" spans="1:13">
      <c r="A3109" s="40" t="s">
        <v>3134</v>
      </c>
      <c r="B3109" s="39">
        <v>45112</v>
      </c>
      <c r="C3109" s="40" t="s">
        <v>12</v>
      </c>
      <c r="D3109" s="40" t="s">
        <v>17</v>
      </c>
      <c r="E3109" s="40" t="s">
        <v>14</v>
      </c>
      <c r="F3109" s="40" t="s">
        <v>14</v>
      </c>
      <c r="G3109" s="40">
        <v>103</v>
      </c>
      <c r="H3109" s="41">
        <v>129.45999085922301</v>
      </c>
      <c r="I3109" s="37">
        <f>HOUR(DAta!$H3109)*60+MINUTE(DAta!$H3109)</f>
        <v>662</v>
      </c>
      <c r="J3109" s="40">
        <v>4</v>
      </c>
      <c r="K3109" s="40">
        <v>9</v>
      </c>
      <c r="L3109" s="39">
        <v>45112</v>
      </c>
      <c r="M3109" s="40">
        <v>3</v>
      </c>
    </row>
    <row r="3110" spans="1:13">
      <c r="A3110" s="37" t="s">
        <v>3135</v>
      </c>
      <c r="B3110" s="36">
        <v>45113</v>
      </c>
      <c r="C3110" s="37" t="s">
        <v>20</v>
      </c>
      <c r="D3110" s="37" t="s">
        <v>24</v>
      </c>
      <c r="E3110" s="37" t="s">
        <v>14</v>
      </c>
      <c r="F3110" s="37" t="s">
        <v>14</v>
      </c>
      <c r="G3110" s="37">
        <v>71</v>
      </c>
      <c r="H3110" s="38">
        <v>129.50165752589001</v>
      </c>
      <c r="I3110" s="37">
        <f>HOUR(DAta!$H3110)*60+MINUTE(DAta!$H3110)</f>
        <v>722</v>
      </c>
      <c r="J3110" s="37">
        <v>5</v>
      </c>
      <c r="K3110" s="37">
        <v>9</v>
      </c>
      <c r="L3110" s="36">
        <v>45113</v>
      </c>
      <c r="M3110" s="37">
        <v>3</v>
      </c>
    </row>
    <row r="3111" spans="1:13">
      <c r="A3111" s="40" t="s">
        <v>3136</v>
      </c>
      <c r="B3111" s="39">
        <v>45114</v>
      </c>
      <c r="C3111" s="40" t="s">
        <v>16</v>
      </c>
      <c r="D3111" s="40" t="s">
        <v>17</v>
      </c>
      <c r="E3111" s="40" t="s">
        <v>14</v>
      </c>
      <c r="F3111" s="40" t="s">
        <v>14</v>
      </c>
      <c r="G3111" s="40">
        <v>51</v>
      </c>
      <c r="H3111" s="41">
        <v>129.54332419255701</v>
      </c>
      <c r="I3111" s="37">
        <f>HOUR(DAta!$H3111)*60+MINUTE(DAta!$H3111)</f>
        <v>782</v>
      </c>
      <c r="J3111" s="40">
        <v>4</v>
      </c>
      <c r="K3111" s="40">
        <v>9</v>
      </c>
      <c r="L3111" s="39">
        <v>45114</v>
      </c>
      <c r="M3111" s="40">
        <v>3</v>
      </c>
    </row>
    <row r="3112" spans="1:13">
      <c r="A3112" s="37" t="s">
        <v>3137</v>
      </c>
      <c r="B3112" s="36">
        <v>45115</v>
      </c>
      <c r="C3112" s="37" t="s">
        <v>32</v>
      </c>
      <c r="D3112" s="37" t="s">
        <v>24</v>
      </c>
      <c r="E3112" s="37" t="s">
        <v>14</v>
      </c>
      <c r="F3112" s="37" t="s">
        <v>14</v>
      </c>
      <c r="G3112" s="37">
        <v>103</v>
      </c>
      <c r="H3112" s="38">
        <v>129.58499085922301</v>
      </c>
      <c r="I3112" s="37">
        <f>HOUR(DAta!$H3112)*60+MINUTE(DAta!$H3112)</f>
        <v>842</v>
      </c>
      <c r="J3112" s="37">
        <v>5</v>
      </c>
      <c r="K3112" s="37">
        <v>9</v>
      </c>
      <c r="L3112" s="36">
        <v>45115</v>
      </c>
      <c r="M3112" s="37">
        <v>3</v>
      </c>
    </row>
    <row r="3113" spans="1:13">
      <c r="A3113" s="40" t="s">
        <v>3138</v>
      </c>
      <c r="B3113" s="39">
        <v>45116</v>
      </c>
      <c r="C3113" s="40" t="s">
        <v>35</v>
      </c>
      <c r="D3113" s="40" t="s">
        <v>24</v>
      </c>
      <c r="E3113" s="40" t="s">
        <v>14</v>
      </c>
      <c r="F3113" s="40" t="s">
        <v>14</v>
      </c>
      <c r="G3113" s="40">
        <v>98</v>
      </c>
      <c r="H3113" s="41">
        <v>129.62665752589001</v>
      </c>
      <c r="I3113" s="37">
        <f>HOUR(DAta!$H3113)*60+MINUTE(DAta!$H3113)</f>
        <v>902</v>
      </c>
      <c r="J3113" s="40">
        <v>5</v>
      </c>
      <c r="K3113" s="40">
        <v>9</v>
      </c>
      <c r="L3113" s="39">
        <v>45116</v>
      </c>
      <c r="M3113" s="40">
        <v>3</v>
      </c>
    </row>
    <row r="3114" spans="1:13">
      <c r="A3114" s="37" t="s">
        <v>3139</v>
      </c>
      <c r="B3114" s="36">
        <v>45117</v>
      </c>
      <c r="C3114" s="37" t="s">
        <v>22</v>
      </c>
      <c r="D3114" s="37" t="s">
        <v>24</v>
      </c>
      <c r="E3114" s="37" t="s">
        <v>14</v>
      </c>
      <c r="F3114" s="37" t="s">
        <v>14</v>
      </c>
      <c r="G3114" s="37">
        <v>65</v>
      </c>
      <c r="H3114" s="38">
        <v>129.66832419255701</v>
      </c>
      <c r="I3114" s="37">
        <f>HOUR(DAta!$H3114)*60+MINUTE(DAta!$H3114)</f>
        <v>962</v>
      </c>
      <c r="J3114" s="37">
        <v>2</v>
      </c>
      <c r="K3114" s="37">
        <v>9</v>
      </c>
      <c r="L3114" s="36">
        <v>45117</v>
      </c>
      <c r="M3114" s="37">
        <v>3</v>
      </c>
    </row>
    <row r="3115" spans="1:13">
      <c r="A3115" s="40" t="s">
        <v>3140</v>
      </c>
      <c r="B3115" s="39">
        <v>45118</v>
      </c>
      <c r="C3115" s="40" t="s">
        <v>48</v>
      </c>
      <c r="D3115" s="40" t="s">
        <v>30</v>
      </c>
      <c r="E3115" s="40" t="s">
        <v>14</v>
      </c>
      <c r="F3115" s="40" t="s">
        <v>14</v>
      </c>
      <c r="G3115" s="40">
        <v>104</v>
      </c>
      <c r="H3115" s="41">
        <v>129.70999085922301</v>
      </c>
      <c r="I3115" s="37">
        <f>HOUR(DAta!$H3115)*60+MINUTE(DAta!$H3115)</f>
        <v>1022</v>
      </c>
      <c r="J3115" s="40">
        <v>4</v>
      </c>
      <c r="K3115" s="40">
        <v>9</v>
      </c>
      <c r="L3115" s="39">
        <v>45118</v>
      </c>
      <c r="M3115" s="40">
        <v>3</v>
      </c>
    </row>
    <row r="3116" spans="1:13">
      <c r="A3116" s="37" t="s">
        <v>3141</v>
      </c>
      <c r="B3116" s="36">
        <v>45119</v>
      </c>
      <c r="C3116" s="37" t="s">
        <v>32</v>
      </c>
      <c r="D3116" s="37" t="s">
        <v>24</v>
      </c>
      <c r="E3116" s="37" t="s">
        <v>14</v>
      </c>
      <c r="F3116" s="37" t="s">
        <v>14</v>
      </c>
      <c r="G3116" s="37">
        <v>82</v>
      </c>
      <c r="H3116" s="38">
        <v>129.75165752589001</v>
      </c>
      <c r="I3116" s="37">
        <f>HOUR(DAta!$H3116)*60+MINUTE(DAta!$H3116)</f>
        <v>1082</v>
      </c>
      <c r="J3116" s="37">
        <v>2</v>
      </c>
      <c r="K3116" s="37">
        <v>9</v>
      </c>
      <c r="L3116" s="36">
        <v>45119</v>
      </c>
      <c r="M3116" s="37">
        <v>3</v>
      </c>
    </row>
    <row r="3117" spans="1:13">
      <c r="A3117" s="40" t="s">
        <v>3142</v>
      </c>
      <c r="B3117" s="39">
        <v>45120</v>
      </c>
      <c r="C3117" s="40" t="s">
        <v>39</v>
      </c>
      <c r="D3117" s="40" t="s">
        <v>24</v>
      </c>
      <c r="E3117" s="40" t="s">
        <v>14</v>
      </c>
      <c r="F3117" s="40" t="s">
        <v>14</v>
      </c>
      <c r="G3117" s="40">
        <v>26</v>
      </c>
      <c r="H3117" s="41">
        <v>129.79332419255701</v>
      </c>
      <c r="I3117" s="37">
        <f>HOUR(DAta!$H3117)*60+MINUTE(DAta!$H3117)</f>
        <v>1142</v>
      </c>
      <c r="J3117" s="40">
        <v>4</v>
      </c>
      <c r="K3117" s="40">
        <v>9</v>
      </c>
      <c r="L3117" s="39">
        <v>45120</v>
      </c>
      <c r="M3117" s="40">
        <v>3</v>
      </c>
    </row>
    <row r="3118" spans="1:13">
      <c r="A3118" s="37" t="s">
        <v>3143</v>
      </c>
      <c r="B3118" s="36">
        <v>45121</v>
      </c>
      <c r="C3118" s="37" t="s">
        <v>12</v>
      </c>
      <c r="D3118" s="37" t="s">
        <v>24</v>
      </c>
      <c r="E3118" s="37" t="s">
        <v>14</v>
      </c>
      <c r="F3118" s="37" t="s">
        <v>18</v>
      </c>
      <c r="G3118" s="37">
        <v>84</v>
      </c>
      <c r="H3118" s="38">
        <v>129.83499085922301</v>
      </c>
      <c r="I3118" s="37">
        <f>HOUR(DAta!$H3118)*60+MINUTE(DAta!$H3118)</f>
        <v>1202</v>
      </c>
      <c r="J3118" s="37">
        <v>3</v>
      </c>
      <c r="K3118" s="37">
        <v>9</v>
      </c>
      <c r="L3118" s="36">
        <v>45121</v>
      </c>
      <c r="M3118" s="37">
        <v>3</v>
      </c>
    </row>
    <row r="3119" spans="1:13">
      <c r="A3119" s="40" t="s">
        <v>3144</v>
      </c>
      <c r="B3119" s="39">
        <v>45122</v>
      </c>
      <c r="C3119" s="40" t="s">
        <v>22</v>
      </c>
      <c r="D3119" s="40" t="s">
        <v>17</v>
      </c>
      <c r="E3119" s="40" t="s">
        <v>14</v>
      </c>
      <c r="F3119" s="40" t="s">
        <v>14</v>
      </c>
      <c r="G3119" s="40">
        <v>106</v>
      </c>
      <c r="H3119" s="41">
        <v>129.87665752589001</v>
      </c>
      <c r="I3119" s="37">
        <f>HOUR(DAta!$H3119)*60+MINUTE(DAta!$H3119)</f>
        <v>1262</v>
      </c>
      <c r="J3119" s="40">
        <v>4</v>
      </c>
      <c r="K3119" s="40">
        <v>9</v>
      </c>
      <c r="L3119" s="39">
        <v>45122</v>
      </c>
      <c r="M3119" s="40">
        <v>3</v>
      </c>
    </row>
    <row r="3120" spans="1:13">
      <c r="A3120" s="37" t="s">
        <v>3145</v>
      </c>
      <c r="B3120" s="36">
        <v>45123</v>
      </c>
      <c r="C3120" s="37" t="s">
        <v>35</v>
      </c>
      <c r="D3120" s="37" t="s">
        <v>30</v>
      </c>
      <c r="E3120" s="37" t="s">
        <v>14</v>
      </c>
      <c r="F3120" s="37" t="s">
        <v>14</v>
      </c>
      <c r="G3120" s="37">
        <v>92</v>
      </c>
      <c r="H3120" s="38">
        <v>129.91832419255701</v>
      </c>
      <c r="I3120" s="37">
        <f>HOUR(DAta!$H3120)*60+MINUTE(DAta!$H3120)</f>
        <v>1322</v>
      </c>
      <c r="J3120" s="37">
        <v>4</v>
      </c>
      <c r="K3120" s="37">
        <v>9</v>
      </c>
      <c r="L3120" s="36">
        <v>45123</v>
      </c>
      <c r="M3120" s="37">
        <v>3</v>
      </c>
    </row>
    <row r="3121" spans="1:13">
      <c r="A3121" s="40" t="s">
        <v>3146</v>
      </c>
      <c r="B3121" s="39">
        <v>45124</v>
      </c>
      <c r="C3121" s="40" t="s">
        <v>35</v>
      </c>
      <c r="D3121" s="40" t="s">
        <v>30</v>
      </c>
      <c r="E3121" s="40" t="s">
        <v>18</v>
      </c>
      <c r="F3121" s="40" t="s">
        <v>18</v>
      </c>
      <c r="G3121" s="40" t="s">
        <v>26</v>
      </c>
      <c r="H3121" s="41">
        <v>129.95999085922301</v>
      </c>
      <c r="I3121" s="37">
        <f>HOUR(DAta!$H3121)*60+MINUTE(DAta!$H3121)</f>
        <v>1382</v>
      </c>
      <c r="J3121" s="40" t="s">
        <v>26</v>
      </c>
      <c r="K3121" s="40">
        <v>9</v>
      </c>
      <c r="L3121" s="39">
        <v>45124</v>
      </c>
      <c r="M3121" s="40">
        <v>3</v>
      </c>
    </row>
    <row r="3122" spans="1:13">
      <c r="A3122" s="37" t="s">
        <v>3147</v>
      </c>
      <c r="B3122" s="36">
        <v>45125</v>
      </c>
      <c r="C3122" s="37" t="s">
        <v>16</v>
      </c>
      <c r="D3122" s="37" t="s">
        <v>13</v>
      </c>
      <c r="E3122" s="37" t="s">
        <v>14</v>
      </c>
      <c r="F3122" s="37" t="s">
        <v>14</v>
      </c>
      <c r="G3122" s="37">
        <v>122</v>
      </c>
      <c r="H3122" s="38">
        <v>130.00165752589001</v>
      </c>
      <c r="I3122" s="37">
        <f>HOUR(DAta!$H3122)*60+MINUTE(DAta!$H3122)</f>
        <v>2</v>
      </c>
      <c r="J3122" s="37">
        <v>1</v>
      </c>
      <c r="K3122" s="37">
        <v>9</v>
      </c>
      <c r="L3122" s="36">
        <v>45125</v>
      </c>
      <c r="M3122" s="37">
        <v>3</v>
      </c>
    </row>
    <row r="3123" spans="1:13">
      <c r="A3123" s="40" t="s">
        <v>3148</v>
      </c>
      <c r="B3123" s="39">
        <v>45126</v>
      </c>
      <c r="C3123" s="40" t="s">
        <v>16</v>
      </c>
      <c r="D3123" s="40" t="s">
        <v>13</v>
      </c>
      <c r="E3123" s="40" t="s">
        <v>14</v>
      </c>
      <c r="F3123" s="40" t="s">
        <v>14</v>
      </c>
      <c r="G3123" s="40">
        <v>92</v>
      </c>
      <c r="H3123" s="41">
        <v>130.04332419255701</v>
      </c>
      <c r="I3123" s="37">
        <f>HOUR(DAta!$H3123)*60+MINUTE(DAta!$H3123)</f>
        <v>62</v>
      </c>
      <c r="J3123" s="40">
        <v>4</v>
      </c>
      <c r="K3123" s="40">
        <v>9</v>
      </c>
      <c r="L3123" s="39">
        <v>45126</v>
      </c>
      <c r="M3123" s="40">
        <v>3</v>
      </c>
    </row>
    <row r="3124" spans="1:13">
      <c r="A3124" s="37" t="s">
        <v>3149</v>
      </c>
      <c r="B3124" s="36">
        <v>45127</v>
      </c>
      <c r="C3124" s="37" t="s">
        <v>12</v>
      </c>
      <c r="D3124" s="37" t="s">
        <v>24</v>
      </c>
      <c r="E3124" s="37" t="s">
        <v>18</v>
      </c>
      <c r="F3124" s="37" t="s">
        <v>18</v>
      </c>
      <c r="G3124" s="37" t="s">
        <v>26</v>
      </c>
      <c r="H3124" s="38">
        <v>130.08499085922301</v>
      </c>
      <c r="I3124" s="37">
        <f>HOUR(DAta!$H3124)*60+MINUTE(DAta!$H3124)</f>
        <v>122</v>
      </c>
      <c r="J3124" s="37" t="s">
        <v>26</v>
      </c>
      <c r="K3124" s="37">
        <v>9</v>
      </c>
      <c r="L3124" s="36">
        <v>45127</v>
      </c>
      <c r="M3124" s="37">
        <v>3</v>
      </c>
    </row>
    <row r="3125" spans="1:13">
      <c r="A3125" s="40" t="s">
        <v>3150</v>
      </c>
      <c r="B3125" s="39">
        <v>45128</v>
      </c>
      <c r="C3125" s="40" t="s">
        <v>32</v>
      </c>
      <c r="D3125" s="40" t="s">
        <v>33</v>
      </c>
      <c r="E3125" s="40" t="s">
        <v>14</v>
      </c>
      <c r="F3125" s="40" t="s">
        <v>14</v>
      </c>
      <c r="G3125" s="40">
        <v>61</v>
      </c>
      <c r="H3125" s="41">
        <v>130.12665752589001</v>
      </c>
      <c r="I3125" s="37">
        <f>HOUR(DAta!$H3125)*60+MINUTE(DAta!$H3125)</f>
        <v>182</v>
      </c>
      <c r="J3125" s="40">
        <v>5</v>
      </c>
      <c r="K3125" s="40">
        <v>9</v>
      </c>
      <c r="L3125" s="39">
        <v>45128</v>
      </c>
      <c r="M3125" s="40">
        <v>3</v>
      </c>
    </row>
    <row r="3126" spans="1:13">
      <c r="A3126" s="37" t="s">
        <v>3151</v>
      </c>
      <c r="B3126" s="36">
        <v>45129</v>
      </c>
      <c r="C3126" s="37" t="s">
        <v>39</v>
      </c>
      <c r="D3126" s="37" t="s">
        <v>17</v>
      </c>
      <c r="E3126" s="37" t="s">
        <v>14</v>
      </c>
      <c r="F3126" s="37" t="s">
        <v>14</v>
      </c>
      <c r="G3126" s="37">
        <v>27</v>
      </c>
      <c r="H3126" s="38">
        <v>130.16832419255701</v>
      </c>
      <c r="I3126" s="37">
        <f>HOUR(DAta!$H3126)*60+MINUTE(DAta!$H3126)</f>
        <v>242</v>
      </c>
      <c r="J3126" s="37">
        <v>5</v>
      </c>
      <c r="K3126" s="37">
        <v>9</v>
      </c>
      <c r="L3126" s="36">
        <v>45129</v>
      </c>
      <c r="M3126" s="37">
        <v>3</v>
      </c>
    </row>
    <row r="3127" spans="1:13">
      <c r="A3127" s="40" t="s">
        <v>3152</v>
      </c>
      <c r="B3127" s="39">
        <v>45130</v>
      </c>
      <c r="C3127" s="40" t="s">
        <v>16</v>
      </c>
      <c r="D3127" s="40" t="s">
        <v>17</v>
      </c>
      <c r="E3127" s="40" t="s">
        <v>14</v>
      </c>
      <c r="F3127" s="40" t="s">
        <v>14</v>
      </c>
      <c r="G3127" s="40">
        <v>68</v>
      </c>
      <c r="H3127" s="41">
        <v>130.20999085922301</v>
      </c>
      <c r="I3127" s="37">
        <f>HOUR(DAta!$H3127)*60+MINUTE(DAta!$H3127)</f>
        <v>302</v>
      </c>
      <c r="J3127" s="40">
        <v>1</v>
      </c>
      <c r="K3127" s="40">
        <v>9</v>
      </c>
      <c r="L3127" s="39">
        <v>45130</v>
      </c>
      <c r="M3127" s="40">
        <v>3</v>
      </c>
    </row>
    <row r="3128" spans="1:13">
      <c r="A3128" s="37" t="s">
        <v>3153</v>
      </c>
      <c r="B3128" s="36">
        <v>45131</v>
      </c>
      <c r="C3128" s="37" t="s">
        <v>12</v>
      </c>
      <c r="D3128" s="37" t="s">
        <v>17</v>
      </c>
      <c r="E3128" s="37" t="s">
        <v>18</v>
      </c>
      <c r="F3128" s="37" t="s">
        <v>18</v>
      </c>
      <c r="G3128" s="37" t="s">
        <v>26</v>
      </c>
      <c r="H3128" s="38">
        <v>130.25165752589001</v>
      </c>
      <c r="I3128" s="37">
        <f>HOUR(DAta!$H3128)*60+MINUTE(DAta!$H3128)</f>
        <v>362</v>
      </c>
      <c r="J3128" s="37" t="s">
        <v>26</v>
      </c>
      <c r="K3128" s="37">
        <v>9</v>
      </c>
      <c r="L3128" s="36">
        <v>45131</v>
      </c>
      <c r="M3128" s="37">
        <v>3</v>
      </c>
    </row>
    <row r="3129" spans="1:13">
      <c r="A3129" s="40" t="s">
        <v>3154</v>
      </c>
      <c r="B3129" s="39">
        <v>45132</v>
      </c>
      <c r="C3129" s="40" t="s">
        <v>22</v>
      </c>
      <c r="D3129" s="40" t="s">
        <v>17</v>
      </c>
      <c r="E3129" s="40" t="s">
        <v>14</v>
      </c>
      <c r="F3129" s="40" t="s">
        <v>14</v>
      </c>
      <c r="G3129" s="40">
        <v>59</v>
      </c>
      <c r="H3129" s="41">
        <v>130.29332419255701</v>
      </c>
      <c r="I3129" s="37">
        <f>HOUR(DAta!$H3129)*60+MINUTE(DAta!$H3129)</f>
        <v>422</v>
      </c>
      <c r="J3129" s="40">
        <v>4</v>
      </c>
      <c r="K3129" s="40">
        <v>9</v>
      </c>
      <c r="L3129" s="39">
        <v>45132</v>
      </c>
      <c r="M3129" s="40">
        <v>3</v>
      </c>
    </row>
    <row r="3130" spans="1:13">
      <c r="A3130" s="37" t="s">
        <v>3155</v>
      </c>
      <c r="B3130" s="36">
        <v>45133</v>
      </c>
      <c r="C3130" s="37" t="s">
        <v>35</v>
      </c>
      <c r="D3130" s="37" t="s">
        <v>24</v>
      </c>
      <c r="E3130" s="37" t="s">
        <v>18</v>
      </c>
      <c r="F3130" s="37" t="s">
        <v>18</v>
      </c>
      <c r="G3130" s="37" t="s">
        <v>26</v>
      </c>
      <c r="H3130" s="38">
        <v>130.33499085922301</v>
      </c>
      <c r="I3130" s="37">
        <f>HOUR(DAta!$H3130)*60+MINUTE(DAta!$H3130)</f>
        <v>482</v>
      </c>
      <c r="J3130" s="37" t="s">
        <v>26</v>
      </c>
      <c r="K3130" s="37">
        <v>9</v>
      </c>
      <c r="L3130" s="36">
        <v>45133</v>
      </c>
      <c r="M3130" s="37">
        <v>3</v>
      </c>
    </row>
    <row r="3131" spans="1:13">
      <c r="A3131" s="40" t="s">
        <v>3156</v>
      </c>
      <c r="B3131" s="39">
        <v>45134</v>
      </c>
      <c r="C3131" s="40" t="s">
        <v>35</v>
      </c>
      <c r="D3131" s="40" t="s">
        <v>17</v>
      </c>
      <c r="E3131" s="40" t="s">
        <v>14</v>
      </c>
      <c r="F3131" s="40" t="s">
        <v>14</v>
      </c>
      <c r="G3131" s="40">
        <v>110</v>
      </c>
      <c r="H3131" s="41">
        <v>130.37665752589001</v>
      </c>
      <c r="I3131" s="37">
        <f>HOUR(DAta!$H3131)*60+MINUTE(DAta!$H3131)</f>
        <v>542</v>
      </c>
      <c r="J3131" s="40">
        <v>4</v>
      </c>
      <c r="K3131" s="40">
        <v>9</v>
      </c>
      <c r="L3131" s="39">
        <v>45134</v>
      </c>
      <c r="M3131" s="40">
        <v>3</v>
      </c>
    </row>
    <row r="3132" spans="1:13">
      <c r="A3132" s="37" t="s">
        <v>3157</v>
      </c>
      <c r="B3132" s="36">
        <v>45135</v>
      </c>
      <c r="C3132" s="37" t="s">
        <v>32</v>
      </c>
      <c r="D3132" s="37" t="s">
        <v>17</v>
      </c>
      <c r="E3132" s="37" t="s">
        <v>14</v>
      </c>
      <c r="F3132" s="37" t="s">
        <v>14</v>
      </c>
      <c r="G3132" s="37">
        <v>23</v>
      </c>
      <c r="H3132" s="38">
        <v>130.41832419255701</v>
      </c>
      <c r="I3132" s="37">
        <f>HOUR(DAta!$H3132)*60+MINUTE(DAta!$H3132)</f>
        <v>602</v>
      </c>
      <c r="J3132" s="37">
        <v>4</v>
      </c>
      <c r="K3132" s="37">
        <v>9</v>
      </c>
      <c r="L3132" s="36">
        <v>45135</v>
      </c>
      <c r="M3132" s="37">
        <v>3</v>
      </c>
    </row>
    <row r="3133" spans="1:13">
      <c r="A3133" s="40" t="s">
        <v>3158</v>
      </c>
      <c r="B3133" s="39">
        <v>45136</v>
      </c>
      <c r="C3133" s="40" t="s">
        <v>12</v>
      </c>
      <c r="D3133" s="40" t="s">
        <v>13</v>
      </c>
      <c r="E3133" s="40" t="s">
        <v>14</v>
      </c>
      <c r="F3133" s="40" t="s">
        <v>14</v>
      </c>
      <c r="G3133" s="40">
        <v>60</v>
      </c>
      <c r="H3133" s="41">
        <v>130.45999085922301</v>
      </c>
      <c r="I3133" s="37">
        <f>HOUR(DAta!$H3133)*60+MINUTE(DAta!$H3133)</f>
        <v>662</v>
      </c>
      <c r="J3133" s="40">
        <v>5</v>
      </c>
      <c r="K3133" s="40">
        <v>9</v>
      </c>
      <c r="L3133" s="39">
        <v>45136</v>
      </c>
      <c r="M3133" s="40">
        <v>3</v>
      </c>
    </row>
    <row r="3134" spans="1:13">
      <c r="A3134" s="37" t="s">
        <v>3159</v>
      </c>
      <c r="B3134" s="36">
        <v>45137</v>
      </c>
      <c r="C3134" s="37" t="s">
        <v>20</v>
      </c>
      <c r="D3134" s="37" t="s">
        <v>24</v>
      </c>
      <c r="E3134" s="37" t="s">
        <v>14</v>
      </c>
      <c r="F3134" s="37" t="s">
        <v>14</v>
      </c>
      <c r="G3134" s="37">
        <v>89</v>
      </c>
      <c r="H3134" s="38">
        <v>130.50165752589001</v>
      </c>
      <c r="I3134" s="37">
        <f>HOUR(DAta!$H3134)*60+MINUTE(DAta!$H3134)</f>
        <v>722</v>
      </c>
      <c r="J3134" s="37">
        <v>3</v>
      </c>
      <c r="K3134" s="37">
        <v>9</v>
      </c>
      <c r="L3134" s="36">
        <v>45137</v>
      </c>
      <c r="M3134" s="37">
        <v>3</v>
      </c>
    </row>
    <row r="3135" spans="1:13">
      <c r="A3135" s="40" t="s">
        <v>3160</v>
      </c>
      <c r="B3135" s="39">
        <v>45138</v>
      </c>
      <c r="C3135" s="40" t="s">
        <v>39</v>
      </c>
      <c r="D3135" s="40" t="s">
        <v>30</v>
      </c>
      <c r="E3135" s="40" t="s">
        <v>14</v>
      </c>
      <c r="F3135" s="40" t="s">
        <v>14</v>
      </c>
      <c r="G3135" s="40">
        <v>48</v>
      </c>
      <c r="H3135" s="41">
        <v>130.54332419255701</v>
      </c>
      <c r="I3135" s="37">
        <f>HOUR(DAta!$H3135)*60+MINUTE(DAta!$H3135)</f>
        <v>782</v>
      </c>
      <c r="J3135" s="40">
        <v>3</v>
      </c>
      <c r="K3135" s="40">
        <v>9</v>
      </c>
      <c r="L3135" s="39">
        <v>45138</v>
      </c>
      <c r="M3135" s="40">
        <v>3</v>
      </c>
    </row>
    <row r="3136" spans="1:13">
      <c r="A3136" s="37" t="s">
        <v>3161</v>
      </c>
      <c r="B3136" s="36">
        <v>45139</v>
      </c>
      <c r="C3136" s="37" t="s">
        <v>35</v>
      </c>
      <c r="D3136" s="37" t="s">
        <v>30</v>
      </c>
      <c r="E3136" s="37" t="s">
        <v>14</v>
      </c>
      <c r="F3136" s="37" t="s">
        <v>14</v>
      </c>
      <c r="G3136" s="37">
        <v>52</v>
      </c>
      <c r="H3136" s="38">
        <v>130.58499085922301</v>
      </c>
      <c r="I3136" s="37">
        <f>HOUR(DAta!$H3136)*60+MINUTE(DAta!$H3136)</f>
        <v>842</v>
      </c>
      <c r="J3136" s="37">
        <v>5</v>
      </c>
      <c r="K3136" s="37">
        <v>9</v>
      </c>
      <c r="L3136" s="36">
        <v>45139</v>
      </c>
      <c r="M3136" s="37">
        <v>3</v>
      </c>
    </row>
    <row r="3137" spans="1:13">
      <c r="A3137" s="40" t="s">
        <v>3162</v>
      </c>
      <c r="B3137" s="39">
        <v>45140</v>
      </c>
      <c r="C3137" s="40" t="s">
        <v>32</v>
      </c>
      <c r="D3137" s="40" t="s">
        <v>24</v>
      </c>
      <c r="E3137" s="40" t="s">
        <v>14</v>
      </c>
      <c r="F3137" s="40" t="s">
        <v>14</v>
      </c>
      <c r="G3137" s="40">
        <v>49</v>
      </c>
      <c r="H3137" s="41">
        <v>130.62665752589001</v>
      </c>
      <c r="I3137" s="37">
        <f>HOUR(DAta!$H3137)*60+MINUTE(DAta!$H3137)</f>
        <v>902</v>
      </c>
      <c r="J3137" s="40">
        <v>1</v>
      </c>
      <c r="K3137" s="40">
        <v>9</v>
      </c>
      <c r="L3137" s="39">
        <v>45140</v>
      </c>
      <c r="M3137" s="40">
        <v>3</v>
      </c>
    </row>
    <row r="3138" spans="1:13">
      <c r="A3138" s="37" t="s">
        <v>3163</v>
      </c>
      <c r="B3138" s="36">
        <v>45141</v>
      </c>
      <c r="C3138" s="37" t="s">
        <v>16</v>
      </c>
      <c r="D3138" s="37" t="s">
        <v>17</v>
      </c>
      <c r="E3138" s="37" t="s">
        <v>14</v>
      </c>
      <c r="F3138" s="37" t="s">
        <v>14</v>
      </c>
      <c r="G3138" s="37">
        <v>33</v>
      </c>
      <c r="H3138" s="38">
        <v>130.66832419255701</v>
      </c>
      <c r="I3138" s="37">
        <f>HOUR(DAta!$H3138)*60+MINUTE(DAta!$H3138)</f>
        <v>962</v>
      </c>
      <c r="J3138" s="37">
        <v>2</v>
      </c>
      <c r="K3138" s="37">
        <v>9</v>
      </c>
      <c r="L3138" s="36">
        <v>45141</v>
      </c>
      <c r="M3138" s="37">
        <v>3</v>
      </c>
    </row>
    <row r="3139" spans="1:13">
      <c r="A3139" s="40" t="s">
        <v>3164</v>
      </c>
      <c r="B3139" s="39">
        <v>45142</v>
      </c>
      <c r="C3139" s="40" t="s">
        <v>32</v>
      </c>
      <c r="D3139" s="40" t="s">
        <v>17</v>
      </c>
      <c r="E3139" s="40" t="s">
        <v>14</v>
      </c>
      <c r="F3139" s="40" t="s">
        <v>14</v>
      </c>
      <c r="G3139" s="40">
        <v>108</v>
      </c>
      <c r="H3139" s="41">
        <v>130.70999085922301</v>
      </c>
      <c r="I3139" s="37">
        <f>HOUR(DAta!$H3139)*60+MINUTE(DAta!$H3139)</f>
        <v>1022</v>
      </c>
      <c r="J3139" s="40">
        <v>4</v>
      </c>
      <c r="K3139" s="40">
        <v>9</v>
      </c>
      <c r="L3139" s="39">
        <v>45142</v>
      </c>
      <c r="M3139" s="40">
        <v>3</v>
      </c>
    </row>
    <row r="3140" spans="1:13">
      <c r="A3140" s="37" t="s">
        <v>3165</v>
      </c>
      <c r="B3140" s="36">
        <v>45143</v>
      </c>
      <c r="C3140" s="37" t="s">
        <v>32</v>
      </c>
      <c r="D3140" s="37" t="s">
        <v>24</v>
      </c>
      <c r="E3140" s="37" t="s">
        <v>18</v>
      </c>
      <c r="F3140" s="37" t="s">
        <v>18</v>
      </c>
      <c r="G3140" s="37" t="s">
        <v>26</v>
      </c>
      <c r="H3140" s="38">
        <v>130.75165752589001</v>
      </c>
      <c r="I3140" s="37">
        <f>HOUR(DAta!$H3140)*60+MINUTE(DAta!$H3140)</f>
        <v>1082</v>
      </c>
      <c r="J3140" s="37" t="s">
        <v>26</v>
      </c>
      <c r="K3140" s="37">
        <v>9</v>
      </c>
      <c r="L3140" s="36">
        <v>45143</v>
      </c>
      <c r="M3140" s="37">
        <v>3</v>
      </c>
    </row>
    <row r="3141" spans="1:13">
      <c r="A3141" s="40" t="s">
        <v>3166</v>
      </c>
      <c r="B3141" s="39">
        <v>45144</v>
      </c>
      <c r="C3141" s="40" t="s">
        <v>35</v>
      </c>
      <c r="D3141" s="40" t="s">
        <v>24</v>
      </c>
      <c r="E3141" s="40" t="s">
        <v>14</v>
      </c>
      <c r="F3141" s="40" t="s">
        <v>14</v>
      </c>
      <c r="G3141" s="40">
        <v>21</v>
      </c>
      <c r="H3141" s="41">
        <v>130.79332419255701</v>
      </c>
      <c r="I3141" s="37">
        <f>HOUR(DAta!$H3141)*60+MINUTE(DAta!$H3141)</f>
        <v>1142</v>
      </c>
      <c r="J3141" s="40">
        <v>5</v>
      </c>
      <c r="K3141" s="40">
        <v>9</v>
      </c>
      <c r="L3141" s="39">
        <v>45144</v>
      </c>
      <c r="M3141" s="40">
        <v>3</v>
      </c>
    </row>
    <row r="3142" spans="1:13">
      <c r="A3142" s="37" t="s">
        <v>3167</v>
      </c>
      <c r="B3142" s="36">
        <v>45145</v>
      </c>
      <c r="C3142" s="37" t="s">
        <v>39</v>
      </c>
      <c r="D3142" s="37" t="s">
        <v>13</v>
      </c>
      <c r="E3142" s="37" t="s">
        <v>14</v>
      </c>
      <c r="F3142" s="37" t="s">
        <v>14</v>
      </c>
      <c r="G3142" s="37">
        <v>23</v>
      </c>
      <c r="H3142" s="38">
        <v>130.83499085922301</v>
      </c>
      <c r="I3142" s="37">
        <f>HOUR(DAta!$H3142)*60+MINUTE(DAta!$H3142)</f>
        <v>1202</v>
      </c>
      <c r="J3142" s="37">
        <v>5</v>
      </c>
      <c r="K3142" s="37">
        <v>9</v>
      </c>
      <c r="L3142" s="36">
        <v>45145</v>
      </c>
      <c r="M3142" s="37">
        <v>3</v>
      </c>
    </row>
    <row r="3143" spans="1:13">
      <c r="A3143" s="40" t="s">
        <v>3168</v>
      </c>
      <c r="B3143" s="39">
        <v>45146</v>
      </c>
      <c r="C3143" s="40" t="s">
        <v>48</v>
      </c>
      <c r="D3143" s="40" t="s">
        <v>17</v>
      </c>
      <c r="E3143" s="40" t="s">
        <v>18</v>
      </c>
      <c r="F3143" s="40" t="s">
        <v>18</v>
      </c>
      <c r="G3143" s="40" t="s">
        <v>26</v>
      </c>
      <c r="H3143" s="41">
        <v>130.87665752589001</v>
      </c>
      <c r="I3143" s="37">
        <f>HOUR(DAta!$H3143)*60+MINUTE(DAta!$H3143)</f>
        <v>1262</v>
      </c>
      <c r="J3143" s="40" t="s">
        <v>26</v>
      </c>
      <c r="K3143" s="40">
        <v>9</v>
      </c>
      <c r="L3143" s="39">
        <v>45146</v>
      </c>
      <c r="M3143" s="40">
        <v>3</v>
      </c>
    </row>
    <row r="3144" spans="1:13">
      <c r="A3144" s="37" t="s">
        <v>3169</v>
      </c>
      <c r="B3144" s="36">
        <v>45147</v>
      </c>
      <c r="C3144" s="37" t="s">
        <v>16</v>
      </c>
      <c r="D3144" s="37" t="s">
        <v>13</v>
      </c>
      <c r="E3144" s="37" t="s">
        <v>14</v>
      </c>
      <c r="F3144" s="37" t="s">
        <v>14</v>
      </c>
      <c r="G3144" s="37">
        <v>73</v>
      </c>
      <c r="H3144" s="38">
        <v>130.91832419255701</v>
      </c>
      <c r="I3144" s="37">
        <f>HOUR(DAta!$H3144)*60+MINUTE(DAta!$H3144)</f>
        <v>1322</v>
      </c>
      <c r="J3144" s="37">
        <v>5</v>
      </c>
      <c r="K3144" s="37">
        <v>9</v>
      </c>
      <c r="L3144" s="36">
        <v>45147</v>
      </c>
      <c r="M3144" s="37">
        <v>3</v>
      </c>
    </row>
    <row r="3145" spans="1:13">
      <c r="A3145" s="40" t="s">
        <v>3170</v>
      </c>
      <c r="B3145" s="39">
        <v>45148</v>
      </c>
      <c r="C3145" s="40" t="s">
        <v>48</v>
      </c>
      <c r="D3145" s="40" t="s">
        <v>17</v>
      </c>
      <c r="E3145" s="40" t="s">
        <v>18</v>
      </c>
      <c r="F3145" s="40" t="s">
        <v>18</v>
      </c>
      <c r="G3145" s="40" t="s">
        <v>26</v>
      </c>
      <c r="H3145" s="41">
        <v>130.95999085922301</v>
      </c>
      <c r="I3145" s="37">
        <f>HOUR(DAta!$H3145)*60+MINUTE(DAta!$H3145)</f>
        <v>1382</v>
      </c>
      <c r="J3145" s="40" t="s">
        <v>26</v>
      </c>
      <c r="K3145" s="40">
        <v>9</v>
      </c>
      <c r="L3145" s="39">
        <v>45148</v>
      </c>
      <c r="M3145" s="40">
        <v>3</v>
      </c>
    </row>
    <row r="3146" spans="1:13">
      <c r="A3146" s="37" t="s">
        <v>3171</v>
      </c>
      <c r="B3146" s="36">
        <v>45149</v>
      </c>
      <c r="C3146" s="37" t="s">
        <v>20</v>
      </c>
      <c r="D3146" s="37" t="s">
        <v>17</v>
      </c>
      <c r="E3146" s="37" t="s">
        <v>14</v>
      </c>
      <c r="F3146" s="37" t="s">
        <v>14</v>
      </c>
      <c r="G3146" s="37">
        <v>22</v>
      </c>
      <c r="H3146" s="38">
        <v>131.00165752589001</v>
      </c>
      <c r="I3146" s="37">
        <f>HOUR(DAta!$H3146)*60+MINUTE(DAta!$H3146)</f>
        <v>2</v>
      </c>
      <c r="J3146" s="37">
        <v>3</v>
      </c>
      <c r="K3146" s="37">
        <v>9</v>
      </c>
      <c r="L3146" s="36">
        <v>45149</v>
      </c>
      <c r="M3146" s="37">
        <v>3</v>
      </c>
    </row>
    <row r="3147" spans="1:13">
      <c r="A3147" s="40" t="s">
        <v>3172</v>
      </c>
      <c r="B3147" s="39">
        <v>45150</v>
      </c>
      <c r="C3147" s="40" t="s">
        <v>39</v>
      </c>
      <c r="D3147" s="40" t="s">
        <v>24</v>
      </c>
      <c r="E3147" s="40" t="s">
        <v>18</v>
      </c>
      <c r="F3147" s="40" t="s">
        <v>18</v>
      </c>
      <c r="G3147" s="40" t="s">
        <v>26</v>
      </c>
      <c r="H3147" s="41">
        <v>131.04332419255701</v>
      </c>
      <c r="I3147" s="37">
        <f>HOUR(DAta!$H3147)*60+MINUTE(DAta!$H3147)</f>
        <v>62</v>
      </c>
      <c r="J3147" s="40" t="s">
        <v>26</v>
      </c>
      <c r="K3147" s="40">
        <v>9</v>
      </c>
      <c r="L3147" s="39">
        <v>45150</v>
      </c>
      <c r="M3147" s="40">
        <v>3</v>
      </c>
    </row>
    <row r="3148" spans="1:13">
      <c r="A3148" s="37" t="s">
        <v>3173</v>
      </c>
      <c r="B3148" s="36">
        <v>45151</v>
      </c>
      <c r="C3148" s="37" t="s">
        <v>20</v>
      </c>
      <c r="D3148" s="37" t="s">
        <v>30</v>
      </c>
      <c r="E3148" s="37" t="s">
        <v>14</v>
      </c>
      <c r="F3148" s="37" t="s">
        <v>18</v>
      </c>
      <c r="G3148" s="37">
        <v>12</v>
      </c>
      <c r="H3148" s="38">
        <v>131.08499085922301</v>
      </c>
      <c r="I3148" s="37">
        <f>HOUR(DAta!$H3148)*60+MINUTE(DAta!$H3148)</f>
        <v>122</v>
      </c>
      <c r="J3148" s="37">
        <v>4</v>
      </c>
      <c r="K3148" s="37">
        <v>9</v>
      </c>
      <c r="L3148" s="36">
        <v>45151</v>
      </c>
      <c r="M3148" s="37">
        <v>3</v>
      </c>
    </row>
    <row r="3149" spans="1:13">
      <c r="A3149" s="40" t="s">
        <v>3174</v>
      </c>
      <c r="B3149" s="39">
        <v>45152</v>
      </c>
      <c r="C3149" s="40" t="s">
        <v>35</v>
      </c>
      <c r="D3149" s="40" t="s">
        <v>33</v>
      </c>
      <c r="E3149" s="40" t="s">
        <v>14</v>
      </c>
      <c r="F3149" s="40" t="s">
        <v>14</v>
      </c>
      <c r="G3149" s="40">
        <v>111</v>
      </c>
      <c r="H3149" s="41">
        <v>131.12665752589001</v>
      </c>
      <c r="I3149" s="37">
        <f>HOUR(DAta!$H3149)*60+MINUTE(DAta!$H3149)</f>
        <v>182</v>
      </c>
      <c r="J3149" s="40">
        <v>3</v>
      </c>
      <c r="K3149" s="40">
        <v>9</v>
      </c>
      <c r="L3149" s="39">
        <v>45152</v>
      </c>
      <c r="M3149" s="40">
        <v>3</v>
      </c>
    </row>
    <row r="3150" spans="1:13">
      <c r="A3150" s="37" t="s">
        <v>3175</v>
      </c>
      <c r="B3150" s="36">
        <v>45153</v>
      </c>
      <c r="C3150" s="37" t="s">
        <v>32</v>
      </c>
      <c r="D3150" s="37" t="s">
        <v>30</v>
      </c>
      <c r="E3150" s="37" t="s">
        <v>14</v>
      </c>
      <c r="F3150" s="37" t="s">
        <v>14</v>
      </c>
      <c r="G3150" s="37">
        <v>97</v>
      </c>
      <c r="H3150" s="38">
        <v>131.16832419255701</v>
      </c>
      <c r="I3150" s="37">
        <f>HOUR(DAta!$H3150)*60+MINUTE(DAta!$H3150)</f>
        <v>242</v>
      </c>
      <c r="J3150" s="37">
        <v>5</v>
      </c>
      <c r="K3150" s="37">
        <v>9</v>
      </c>
      <c r="L3150" s="36">
        <v>45153</v>
      </c>
      <c r="M3150" s="37">
        <v>3</v>
      </c>
    </row>
    <row r="3151" spans="1:13">
      <c r="A3151" s="40" t="s">
        <v>3176</v>
      </c>
      <c r="B3151" s="39">
        <v>45154</v>
      </c>
      <c r="C3151" s="40" t="s">
        <v>12</v>
      </c>
      <c r="D3151" s="40" t="s">
        <v>33</v>
      </c>
      <c r="E3151" s="40" t="s">
        <v>14</v>
      </c>
      <c r="F3151" s="40" t="s">
        <v>14</v>
      </c>
      <c r="G3151" s="40">
        <v>93</v>
      </c>
      <c r="H3151" s="41">
        <v>131.20999085922301</v>
      </c>
      <c r="I3151" s="37">
        <f>HOUR(DAta!$H3151)*60+MINUTE(DAta!$H3151)</f>
        <v>302</v>
      </c>
      <c r="J3151" s="40">
        <v>4</v>
      </c>
      <c r="K3151" s="40">
        <v>9</v>
      </c>
      <c r="L3151" s="39">
        <v>45154</v>
      </c>
      <c r="M3151" s="40">
        <v>3</v>
      </c>
    </row>
    <row r="3152" spans="1:13">
      <c r="A3152" s="37" t="s">
        <v>3177</v>
      </c>
      <c r="B3152" s="36">
        <v>45155</v>
      </c>
      <c r="C3152" s="37" t="s">
        <v>16</v>
      </c>
      <c r="D3152" s="37" t="s">
        <v>33</v>
      </c>
      <c r="E3152" s="37" t="s">
        <v>14</v>
      </c>
      <c r="F3152" s="37" t="s">
        <v>14</v>
      </c>
      <c r="G3152" s="37">
        <v>24</v>
      </c>
      <c r="H3152" s="38">
        <v>131.25165752589001</v>
      </c>
      <c r="I3152" s="37">
        <f>HOUR(DAta!$H3152)*60+MINUTE(DAta!$H3152)</f>
        <v>362</v>
      </c>
      <c r="J3152" s="37">
        <v>3</v>
      </c>
      <c r="K3152" s="37">
        <v>9</v>
      </c>
      <c r="L3152" s="36">
        <v>45155</v>
      </c>
      <c r="M3152" s="37">
        <v>3</v>
      </c>
    </row>
    <row r="3153" spans="1:13">
      <c r="A3153" s="40" t="s">
        <v>3178</v>
      </c>
      <c r="B3153" s="39">
        <v>45156</v>
      </c>
      <c r="C3153" s="40" t="s">
        <v>39</v>
      </c>
      <c r="D3153" s="40" t="s">
        <v>17</v>
      </c>
      <c r="E3153" s="40" t="s">
        <v>14</v>
      </c>
      <c r="F3153" s="40" t="s">
        <v>14</v>
      </c>
      <c r="G3153" s="40">
        <v>84</v>
      </c>
      <c r="H3153" s="41">
        <v>131.29332419255701</v>
      </c>
      <c r="I3153" s="37">
        <f>HOUR(DAta!$H3153)*60+MINUTE(DAta!$H3153)</f>
        <v>422</v>
      </c>
      <c r="J3153" s="40">
        <v>1</v>
      </c>
      <c r="K3153" s="40">
        <v>9</v>
      </c>
      <c r="L3153" s="39">
        <v>45156</v>
      </c>
      <c r="M3153" s="40">
        <v>3</v>
      </c>
    </row>
    <row r="3154" spans="1:13">
      <c r="A3154" s="37" t="s">
        <v>3179</v>
      </c>
      <c r="B3154" s="36">
        <v>45157</v>
      </c>
      <c r="C3154" s="37" t="s">
        <v>20</v>
      </c>
      <c r="D3154" s="37" t="s">
        <v>13</v>
      </c>
      <c r="E3154" s="37" t="s">
        <v>14</v>
      </c>
      <c r="F3154" s="37" t="s">
        <v>14</v>
      </c>
      <c r="G3154" s="37">
        <v>17</v>
      </c>
      <c r="H3154" s="38">
        <v>131.33499085922301</v>
      </c>
      <c r="I3154" s="37">
        <f>HOUR(DAta!$H3154)*60+MINUTE(DAta!$H3154)</f>
        <v>482</v>
      </c>
      <c r="J3154" s="37">
        <v>4</v>
      </c>
      <c r="K3154" s="37">
        <v>9</v>
      </c>
      <c r="L3154" s="36">
        <v>45157</v>
      </c>
      <c r="M3154" s="37">
        <v>4</v>
      </c>
    </row>
    <row r="3155" spans="1:13">
      <c r="A3155" s="40" t="s">
        <v>3180</v>
      </c>
      <c r="B3155" s="39">
        <v>45158</v>
      </c>
      <c r="C3155" s="40" t="s">
        <v>20</v>
      </c>
      <c r="D3155" s="40" t="s">
        <v>17</v>
      </c>
      <c r="E3155" s="40" t="s">
        <v>14</v>
      </c>
      <c r="F3155" s="40" t="s">
        <v>14</v>
      </c>
      <c r="G3155" s="40">
        <v>55</v>
      </c>
      <c r="H3155" s="41">
        <v>131.37665752589001</v>
      </c>
      <c r="I3155" s="37">
        <f>HOUR(DAta!$H3155)*60+MINUTE(DAta!$H3155)</f>
        <v>542</v>
      </c>
      <c r="J3155" s="40">
        <v>4</v>
      </c>
      <c r="K3155" s="40">
        <v>9</v>
      </c>
      <c r="L3155" s="39">
        <v>45158</v>
      </c>
      <c r="M3155" s="40">
        <v>4</v>
      </c>
    </row>
    <row r="3156" spans="1:13">
      <c r="A3156" s="37" t="s">
        <v>3181</v>
      </c>
      <c r="B3156" s="36">
        <v>45159</v>
      </c>
      <c r="C3156" s="37" t="s">
        <v>22</v>
      </c>
      <c r="D3156" s="37" t="s">
        <v>24</v>
      </c>
      <c r="E3156" s="37" t="s">
        <v>14</v>
      </c>
      <c r="F3156" s="37" t="s">
        <v>14</v>
      </c>
      <c r="G3156" s="37">
        <v>118</v>
      </c>
      <c r="H3156" s="38">
        <v>131.41832419255701</v>
      </c>
      <c r="I3156" s="37">
        <f>HOUR(DAta!$H3156)*60+MINUTE(DAta!$H3156)</f>
        <v>602</v>
      </c>
      <c r="J3156" s="37">
        <v>3</v>
      </c>
      <c r="K3156" s="37">
        <v>9</v>
      </c>
      <c r="L3156" s="36">
        <v>45159</v>
      </c>
      <c r="M3156" s="37">
        <v>4</v>
      </c>
    </row>
    <row r="3157" spans="1:13">
      <c r="A3157" s="40" t="s">
        <v>3182</v>
      </c>
      <c r="B3157" s="39">
        <v>45160</v>
      </c>
      <c r="C3157" s="40" t="s">
        <v>48</v>
      </c>
      <c r="D3157" s="40" t="s">
        <v>33</v>
      </c>
      <c r="E3157" s="40" t="s">
        <v>14</v>
      </c>
      <c r="F3157" s="40" t="s">
        <v>14</v>
      </c>
      <c r="G3157" s="40">
        <v>109</v>
      </c>
      <c r="H3157" s="41">
        <v>131.45999085922301</v>
      </c>
      <c r="I3157" s="37">
        <f>HOUR(DAta!$H3157)*60+MINUTE(DAta!$H3157)</f>
        <v>662</v>
      </c>
      <c r="J3157" s="40">
        <v>5</v>
      </c>
      <c r="K3157" s="40">
        <v>9</v>
      </c>
      <c r="L3157" s="39">
        <v>45160</v>
      </c>
      <c r="M3157" s="40">
        <v>4</v>
      </c>
    </row>
    <row r="3158" spans="1:13">
      <c r="A3158" s="37" t="s">
        <v>3183</v>
      </c>
      <c r="B3158" s="36">
        <v>45161</v>
      </c>
      <c r="C3158" s="37" t="s">
        <v>20</v>
      </c>
      <c r="D3158" s="37" t="s">
        <v>17</v>
      </c>
      <c r="E3158" s="37" t="s">
        <v>14</v>
      </c>
      <c r="F3158" s="37" t="s">
        <v>14</v>
      </c>
      <c r="G3158" s="37">
        <v>33</v>
      </c>
      <c r="H3158" s="38">
        <v>131.50165752589001</v>
      </c>
      <c r="I3158" s="37">
        <f>HOUR(DAta!$H3158)*60+MINUTE(DAta!$H3158)</f>
        <v>722</v>
      </c>
      <c r="J3158" s="37">
        <v>4</v>
      </c>
      <c r="K3158" s="37">
        <v>9</v>
      </c>
      <c r="L3158" s="36">
        <v>45161</v>
      </c>
      <c r="M3158" s="37">
        <v>4</v>
      </c>
    </row>
    <row r="3159" spans="1:13">
      <c r="A3159" s="40" t="s">
        <v>3184</v>
      </c>
      <c r="B3159" s="39">
        <v>45162</v>
      </c>
      <c r="C3159" s="40" t="s">
        <v>35</v>
      </c>
      <c r="D3159" s="40" t="s">
        <v>13</v>
      </c>
      <c r="E3159" s="40" t="s">
        <v>14</v>
      </c>
      <c r="F3159" s="40" t="s">
        <v>14</v>
      </c>
      <c r="G3159" s="40">
        <v>18</v>
      </c>
      <c r="H3159" s="41">
        <v>131.54332419255701</v>
      </c>
      <c r="I3159" s="37">
        <f>HOUR(DAta!$H3159)*60+MINUTE(DAta!$H3159)</f>
        <v>782</v>
      </c>
      <c r="J3159" s="40">
        <v>4</v>
      </c>
      <c r="K3159" s="40">
        <v>9</v>
      </c>
      <c r="L3159" s="39">
        <v>45162</v>
      </c>
      <c r="M3159" s="40">
        <v>4</v>
      </c>
    </row>
    <row r="3160" spans="1:13">
      <c r="A3160" s="37" t="s">
        <v>3185</v>
      </c>
      <c r="B3160" s="36">
        <v>45163</v>
      </c>
      <c r="C3160" s="37" t="s">
        <v>20</v>
      </c>
      <c r="D3160" s="37" t="s">
        <v>30</v>
      </c>
      <c r="E3160" s="37" t="s">
        <v>14</v>
      </c>
      <c r="F3160" s="37" t="s">
        <v>14</v>
      </c>
      <c r="G3160" s="37">
        <v>99</v>
      </c>
      <c r="H3160" s="38">
        <v>131.58499085922301</v>
      </c>
      <c r="I3160" s="37">
        <f>HOUR(DAta!$H3160)*60+MINUTE(DAta!$H3160)</f>
        <v>842</v>
      </c>
      <c r="J3160" s="37">
        <v>2</v>
      </c>
      <c r="K3160" s="37">
        <v>9</v>
      </c>
      <c r="L3160" s="36">
        <v>45163</v>
      </c>
      <c r="M3160" s="37">
        <v>4</v>
      </c>
    </row>
    <row r="3161" spans="1:13">
      <c r="A3161" s="40" t="s">
        <v>3186</v>
      </c>
      <c r="B3161" s="39">
        <v>45164</v>
      </c>
      <c r="C3161" s="40" t="s">
        <v>39</v>
      </c>
      <c r="D3161" s="40" t="s">
        <v>13</v>
      </c>
      <c r="E3161" s="40" t="s">
        <v>14</v>
      </c>
      <c r="F3161" s="40" t="s">
        <v>14</v>
      </c>
      <c r="G3161" s="40">
        <v>111</v>
      </c>
      <c r="H3161" s="41">
        <v>131.62665752589001</v>
      </c>
      <c r="I3161" s="37">
        <f>HOUR(DAta!$H3161)*60+MINUTE(DAta!$H3161)</f>
        <v>902</v>
      </c>
      <c r="J3161" s="40">
        <v>3</v>
      </c>
      <c r="K3161" s="40">
        <v>9</v>
      </c>
      <c r="L3161" s="39">
        <v>45164</v>
      </c>
      <c r="M3161" s="40">
        <v>4</v>
      </c>
    </row>
    <row r="3162" spans="1:13">
      <c r="A3162" s="37" t="s">
        <v>3187</v>
      </c>
      <c r="B3162" s="36">
        <v>45165</v>
      </c>
      <c r="C3162" s="37" t="s">
        <v>12</v>
      </c>
      <c r="D3162" s="37" t="s">
        <v>30</v>
      </c>
      <c r="E3162" s="37" t="s">
        <v>18</v>
      </c>
      <c r="F3162" s="37" t="s">
        <v>18</v>
      </c>
      <c r="G3162" s="37" t="s">
        <v>26</v>
      </c>
      <c r="H3162" s="38">
        <v>131.66832419255701</v>
      </c>
      <c r="I3162" s="37">
        <f>HOUR(DAta!$H3162)*60+MINUTE(DAta!$H3162)</f>
        <v>962</v>
      </c>
      <c r="J3162" s="37" t="s">
        <v>26</v>
      </c>
      <c r="K3162" s="37">
        <v>9</v>
      </c>
      <c r="L3162" s="36">
        <v>45165</v>
      </c>
      <c r="M3162" s="37">
        <v>4</v>
      </c>
    </row>
    <row r="3163" spans="1:13">
      <c r="A3163" s="40" t="s">
        <v>3188</v>
      </c>
      <c r="B3163" s="39">
        <v>45166</v>
      </c>
      <c r="C3163" s="40" t="s">
        <v>12</v>
      </c>
      <c r="D3163" s="40" t="s">
        <v>24</v>
      </c>
      <c r="E3163" s="40" t="s">
        <v>14</v>
      </c>
      <c r="F3163" s="40" t="s">
        <v>14</v>
      </c>
      <c r="G3163" s="40">
        <v>82</v>
      </c>
      <c r="H3163" s="41">
        <v>131.70999085922301</v>
      </c>
      <c r="I3163" s="37">
        <f>HOUR(DAta!$H3163)*60+MINUTE(DAta!$H3163)</f>
        <v>1022</v>
      </c>
      <c r="J3163" s="40">
        <v>5</v>
      </c>
      <c r="K3163" s="40">
        <v>9</v>
      </c>
      <c r="L3163" s="39">
        <v>45166</v>
      </c>
      <c r="M3163" s="40">
        <v>4</v>
      </c>
    </row>
    <row r="3164" spans="1:13">
      <c r="A3164" s="37" t="s">
        <v>3189</v>
      </c>
      <c r="B3164" s="36">
        <v>45167</v>
      </c>
      <c r="C3164" s="37" t="s">
        <v>16</v>
      </c>
      <c r="D3164" s="37" t="s">
        <v>30</v>
      </c>
      <c r="E3164" s="37" t="s">
        <v>14</v>
      </c>
      <c r="F3164" s="37" t="s">
        <v>14</v>
      </c>
      <c r="G3164" s="37">
        <v>48</v>
      </c>
      <c r="H3164" s="38">
        <v>131.75165752589001</v>
      </c>
      <c r="I3164" s="37">
        <f>HOUR(DAta!$H3164)*60+MINUTE(DAta!$H3164)</f>
        <v>1082</v>
      </c>
      <c r="J3164" s="37">
        <v>3</v>
      </c>
      <c r="K3164" s="37">
        <v>9</v>
      </c>
      <c r="L3164" s="36">
        <v>45167</v>
      </c>
      <c r="M3164" s="37">
        <v>4</v>
      </c>
    </row>
    <row r="3165" spans="1:13">
      <c r="A3165" s="40" t="s">
        <v>3190</v>
      </c>
      <c r="B3165" s="39">
        <v>45168</v>
      </c>
      <c r="C3165" s="40" t="s">
        <v>35</v>
      </c>
      <c r="D3165" s="40" t="s">
        <v>17</v>
      </c>
      <c r="E3165" s="40" t="s">
        <v>14</v>
      </c>
      <c r="F3165" s="40" t="s">
        <v>14</v>
      </c>
      <c r="G3165" s="40">
        <v>83</v>
      </c>
      <c r="H3165" s="41">
        <v>131.79332419255701</v>
      </c>
      <c r="I3165" s="37">
        <f>HOUR(DAta!$H3165)*60+MINUTE(DAta!$H3165)</f>
        <v>1142</v>
      </c>
      <c r="J3165" s="40">
        <v>3</v>
      </c>
      <c r="K3165" s="40">
        <v>9</v>
      </c>
      <c r="L3165" s="39">
        <v>45168</v>
      </c>
      <c r="M3165" s="40">
        <v>4</v>
      </c>
    </row>
    <row r="3166" spans="1:13">
      <c r="A3166" s="37" t="s">
        <v>3191</v>
      </c>
      <c r="B3166" s="36">
        <v>45169</v>
      </c>
      <c r="C3166" s="37" t="s">
        <v>48</v>
      </c>
      <c r="D3166" s="37" t="s">
        <v>17</v>
      </c>
      <c r="E3166" s="37" t="s">
        <v>14</v>
      </c>
      <c r="F3166" s="37" t="s">
        <v>14</v>
      </c>
      <c r="G3166" s="37">
        <v>102</v>
      </c>
      <c r="H3166" s="38">
        <v>131.83499085922301</v>
      </c>
      <c r="I3166" s="37">
        <f>HOUR(DAta!$H3166)*60+MINUTE(DAta!$H3166)</f>
        <v>1202</v>
      </c>
      <c r="J3166" s="37">
        <v>5</v>
      </c>
      <c r="K3166" s="37">
        <v>9</v>
      </c>
      <c r="L3166" s="36">
        <v>45169</v>
      </c>
      <c r="M3166" s="37">
        <v>4</v>
      </c>
    </row>
    <row r="3167" spans="1:13">
      <c r="A3167" s="40" t="s">
        <v>3192</v>
      </c>
      <c r="B3167" s="39">
        <v>45170</v>
      </c>
      <c r="C3167" s="40" t="s">
        <v>35</v>
      </c>
      <c r="D3167" s="40" t="s">
        <v>30</v>
      </c>
      <c r="E3167" s="40" t="s">
        <v>14</v>
      </c>
      <c r="F3167" s="40" t="s">
        <v>14</v>
      </c>
      <c r="G3167" s="40">
        <v>124</v>
      </c>
      <c r="H3167" s="41">
        <v>131.87665752589001</v>
      </c>
      <c r="I3167" s="37">
        <f>HOUR(DAta!$H3167)*60+MINUTE(DAta!$H3167)</f>
        <v>1262</v>
      </c>
      <c r="J3167" s="40">
        <v>1</v>
      </c>
      <c r="K3167" s="40">
        <v>9</v>
      </c>
      <c r="L3167" s="39">
        <v>45170</v>
      </c>
      <c r="M3167" s="40">
        <v>4</v>
      </c>
    </row>
    <row r="3168" spans="1:13">
      <c r="A3168" s="37" t="s">
        <v>3193</v>
      </c>
      <c r="B3168" s="36">
        <v>45171</v>
      </c>
      <c r="C3168" s="37" t="s">
        <v>39</v>
      </c>
      <c r="D3168" s="37" t="s">
        <v>33</v>
      </c>
      <c r="E3168" s="37" t="s">
        <v>18</v>
      </c>
      <c r="F3168" s="37" t="s">
        <v>18</v>
      </c>
      <c r="G3168" s="37" t="s">
        <v>26</v>
      </c>
      <c r="H3168" s="38">
        <v>131.91832419255701</v>
      </c>
      <c r="I3168" s="37">
        <f>HOUR(DAta!$H3168)*60+MINUTE(DAta!$H3168)</f>
        <v>1322</v>
      </c>
      <c r="J3168" s="37" t="s">
        <v>26</v>
      </c>
      <c r="K3168" s="37">
        <v>9</v>
      </c>
      <c r="L3168" s="36">
        <v>45171</v>
      </c>
      <c r="M3168" s="37">
        <v>4</v>
      </c>
    </row>
    <row r="3169" spans="1:13">
      <c r="A3169" s="40" t="s">
        <v>3194</v>
      </c>
      <c r="B3169" s="39">
        <v>45172</v>
      </c>
      <c r="C3169" s="40" t="s">
        <v>35</v>
      </c>
      <c r="D3169" s="40" t="s">
        <v>33</v>
      </c>
      <c r="E3169" s="40" t="s">
        <v>14</v>
      </c>
      <c r="F3169" s="40" t="s">
        <v>14</v>
      </c>
      <c r="G3169" s="40">
        <v>82</v>
      </c>
      <c r="H3169" s="41">
        <v>131.95999085922301</v>
      </c>
      <c r="I3169" s="37">
        <f>HOUR(DAta!$H3169)*60+MINUTE(DAta!$H3169)</f>
        <v>1382</v>
      </c>
      <c r="J3169" s="40">
        <v>3</v>
      </c>
      <c r="K3169" s="40">
        <v>9</v>
      </c>
      <c r="L3169" s="39">
        <v>45172</v>
      </c>
      <c r="M3169" s="40">
        <v>4</v>
      </c>
    </row>
    <row r="3170" spans="1:13">
      <c r="A3170" s="37" t="s">
        <v>3195</v>
      </c>
      <c r="B3170" s="36">
        <v>45173</v>
      </c>
      <c r="C3170" s="37" t="s">
        <v>32</v>
      </c>
      <c r="D3170" s="37" t="s">
        <v>24</v>
      </c>
      <c r="E3170" s="37" t="s">
        <v>14</v>
      </c>
      <c r="F3170" s="37" t="s">
        <v>18</v>
      </c>
      <c r="G3170" s="37">
        <v>50</v>
      </c>
      <c r="H3170" s="38">
        <v>132.00165752589001</v>
      </c>
      <c r="I3170" s="37">
        <f>HOUR(DAta!$H3170)*60+MINUTE(DAta!$H3170)</f>
        <v>2</v>
      </c>
      <c r="J3170" s="37">
        <v>4</v>
      </c>
      <c r="K3170" s="37">
        <v>9</v>
      </c>
      <c r="L3170" s="36">
        <v>45173</v>
      </c>
      <c r="M3170" s="37">
        <v>4</v>
      </c>
    </row>
    <row r="3171" spans="1:13">
      <c r="A3171" s="40" t="s">
        <v>3196</v>
      </c>
      <c r="B3171" s="39">
        <v>45174</v>
      </c>
      <c r="C3171" s="40" t="s">
        <v>39</v>
      </c>
      <c r="D3171" s="40" t="s">
        <v>24</v>
      </c>
      <c r="E3171" s="40" t="s">
        <v>14</v>
      </c>
      <c r="F3171" s="40" t="s">
        <v>14</v>
      </c>
      <c r="G3171" s="40">
        <v>27</v>
      </c>
      <c r="H3171" s="41">
        <v>132.04332419255701</v>
      </c>
      <c r="I3171" s="37">
        <f>HOUR(DAta!$H3171)*60+MINUTE(DAta!$H3171)</f>
        <v>62</v>
      </c>
      <c r="J3171" s="40">
        <v>3</v>
      </c>
      <c r="K3171" s="40">
        <v>9</v>
      </c>
      <c r="L3171" s="39">
        <v>45174</v>
      </c>
      <c r="M3171" s="40">
        <v>4</v>
      </c>
    </row>
    <row r="3172" spans="1:13">
      <c r="A3172" s="37" t="s">
        <v>3197</v>
      </c>
      <c r="B3172" s="36">
        <v>45175</v>
      </c>
      <c r="C3172" s="37" t="s">
        <v>35</v>
      </c>
      <c r="D3172" s="37" t="s">
        <v>30</v>
      </c>
      <c r="E3172" s="37" t="s">
        <v>14</v>
      </c>
      <c r="F3172" s="37" t="s">
        <v>14</v>
      </c>
      <c r="G3172" s="37">
        <v>96</v>
      </c>
      <c r="H3172" s="38">
        <v>132.08499085922301</v>
      </c>
      <c r="I3172" s="37">
        <f>HOUR(DAta!$H3172)*60+MINUTE(DAta!$H3172)</f>
        <v>122</v>
      </c>
      <c r="J3172" s="37">
        <v>4</v>
      </c>
      <c r="K3172" s="37">
        <v>9</v>
      </c>
      <c r="L3172" s="36">
        <v>45175</v>
      </c>
      <c r="M3172" s="37">
        <v>4</v>
      </c>
    </row>
    <row r="3173" spans="1:13">
      <c r="A3173" s="40" t="s">
        <v>3198</v>
      </c>
      <c r="B3173" s="39">
        <v>45176</v>
      </c>
      <c r="C3173" s="40" t="s">
        <v>22</v>
      </c>
      <c r="D3173" s="40" t="s">
        <v>13</v>
      </c>
      <c r="E3173" s="40" t="s">
        <v>14</v>
      </c>
      <c r="F3173" s="40" t="s">
        <v>14</v>
      </c>
      <c r="G3173" s="40">
        <v>122</v>
      </c>
      <c r="H3173" s="41">
        <v>132.12665752589001</v>
      </c>
      <c r="I3173" s="37">
        <f>HOUR(DAta!$H3173)*60+MINUTE(DAta!$H3173)</f>
        <v>182</v>
      </c>
      <c r="J3173" s="40">
        <v>1</v>
      </c>
      <c r="K3173" s="40">
        <v>9</v>
      </c>
      <c r="L3173" s="39">
        <v>45176</v>
      </c>
      <c r="M3173" s="40">
        <v>4</v>
      </c>
    </row>
    <row r="3174" spans="1:13">
      <c r="A3174" s="37" t="s">
        <v>3199</v>
      </c>
      <c r="B3174" s="36">
        <v>45177</v>
      </c>
      <c r="C3174" s="37" t="s">
        <v>12</v>
      </c>
      <c r="D3174" s="37" t="s">
        <v>17</v>
      </c>
      <c r="E3174" s="37" t="s">
        <v>18</v>
      </c>
      <c r="F3174" s="37" t="s">
        <v>18</v>
      </c>
      <c r="G3174" s="37" t="s">
        <v>26</v>
      </c>
      <c r="H3174" s="38">
        <v>132.16832419255701</v>
      </c>
      <c r="I3174" s="37">
        <f>HOUR(DAta!$H3174)*60+MINUTE(DAta!$H3174)</f>
        <v>242</v>
      </c>
      <c r="J3174" s="37" t="s">
        <v>26</v>
      </c>
      <c r="K3174" s="37">
        <v>9</v>
      </c>
      <c r="L3174" s="36">
        <v>45177</v>
      </c>
      <c r="M3174" s="37">
        <v>4</v>
      </c>
    </row>
    <row r="3175" spans="1:13">
      <c r="A3175" s="40" t="s">
        <v>3200</v>
      </c>
      <c r="B3175" s="39">
        <v>45178</v>
      </c>
      <c r="C3175" s="40" t="s">
        <v>35</v>
      </c>
      <c r="D3175" s="40" t="s">
        <v>24</v>
      </c>
      <c r="E3175" s="40" t="s">
        <v>14</v>
      </c>
      <c r="F3175" s="40" t="s">
        <v>14</v>
      </c>
      <c r="G3175" s="40">
        <v>76</v>
      </c>
      <c r="H3175" s="41">
        <v>132.20999085922301</v>
      </c>
      <c r="I3175" s="37">
        <f>HOUR(DAta!$H3175)*60+MINUTE(DAta!$H3175)</f>
        <v>302</v>
      </c>
      <c r="J3175" s="40">
        <v>4</v>
      </c>
      <c r="K3175" s="40">
        <v>9</v>
      </c>
      <c r="L3175" s="39">
        <v>45178</v>
      </c>
      <c r="M3175" s="40">
        <v>4</v>
      </c>
    </row>
    <row r="3176" spans="1:13">
      <c r="A3176" s="37" t="s">
        <v>3201</v>
      </c>
      <c r="B3176" s="36">
        <v>45179</v>
      </c>
      <c r="C3176" s="37" t="s">
        <v>48</v>
      </c>
      <c r="D3176" s="37" t="s">
        <v>30</v>
      </c>
      <c r="E3176" s="37" t="s">
        <v>14</v>
      </c>
      <c r="F3176" s="37" t="s">
        <v>14</v>
      </c>
      <c r="G3176" s="37">
        <v>66</v>
      </c>
      <c r="H3176" s="38">
        <v>132.25165752589001</v>
      </c>
      <c r="I3176" s="37">
        <f>HOUR(DAta!$H3176)*60+MINUTE(DAta!$H3176)</f>
        <v>362</v>
      </c>
      <c r="J3176" s="37">
        <v>5</v>
      </c>
      <c r="K3176" s="37">
        <v>9</v>
      </c>
      <c r="L3176" s="36">
        <v>45179</v>
      </c>
      <c r="M3176" s="37">
        <v>4</v>
      </c>
    </row>
    <row r="3177" spans="1:13">
      <c r="A3177" s="40" t="s">
        <v>3202</v>
      </c>
      <c r="B3177" s="39">
        <v>45180</v>
      </c>
      <c r="C3177" s="40" t="s">
        <v>39</v>
      </c>
      <c r="D3177" s="40" t="s">
        <v>17</v>
      </c>
      <c r="E3177" s="40" t="s">
        <v>14</v>
      </c>
      <c r="F3177" s="40" t="s">
        <v>14</v>
      </c>
      <c r="G3177" s="40">
        <v>98</v>
      </c>
      <c r="H3177" s="41">
        <v>132.29332419255701</v>
      </c>
      <c r="I3177" s="37">
        <f>HOUR(DAta!$H3177)*60+MINUTE(DAta!$H3177)</f>
        <v>422</v>
      </c>
      <c r="J3177" s="40">
        <v>3</v>
      </c>
      <c r="K3177" s="40">
        <v>9</v>
      </c>
      <c r="L3177" s="39">
        <v>45180</v>
      </c>
      <c r="M3177" s="40">
        <v>4</v>
      </c>
    </row>
    <row r="3178" spans="1:13">
      <c r="A3178" s="37" t="s">
        <v>3203</v>
      </c>
      <c r="B3178" s="36">
        <v>45181</v>
      </c>
      <c r="C3178" s="37" t="s">
        <v>39</v>
      </c>
      <c r="D3178" s="37" t="s">
        <v>13</v>
      </c>
      <c r="E3178" s="37" t="s">
        <v>18</v>
      </c>
      <c r="F3178" s="37" t="s">
        <v>18</v>
      </c>
      <c r="G3178" s="37" t="s">
        <v>26</v>
      </c>
      <c r="H3178" s="38">
        <v>132.33499085922301</v>
      </c>
      <c r="I3178" s="37">
        <f>HOUR(DAta!$H3178)*60+MINUTE(DAta!$H3178)</f>
        <v>482</v>
      </c>
      <c r="J3178" s="37" t="s">
        <v>26</v>
      </c>
      <c r="K3178" s="37">
        <v>9</v>
      </c>
      <c r="L3178" s="36">
        <v>45181</v>
      </c>
      <c r="M3178" s="37">
        <v>4</v>
      </c>
    </row>
    <row r="3179" spans="1:13">
      <c r="A3179" s="40" t="s">
        <v>3204</v>
      </c>
      <c r="B3179" s="39">
        <v>45182</v>
      </c>
      <c r="C3179" s="40" t="s">
        <v>35</v>
      </c>
      <c r="D3179" s="40" t="s">
        <v>17</v>
      </c>
      <c r="E3179" s="40" t="s">
        <v>14</v>
      </c>
      <c r="F3179" s="40" t="s">
        <v>14</v>
      </c>
      <c r="G3179" s="40">
        <v>73</v>
      </c>
      <c r="H3179" s="41">
        <v>132.37665752589001</v>
      </c>
      <c r="I3179" s="37">
        <f>HOUR(DAta!$H3179)*60+MINUTE(DAta!$H3179)</f>
        <v>542</v>
      </c>
      <c r="J3179" s="40">
        <v>3</v>
      </c>
      <c r="K3179" s="40">
        <v>9</v>
      </c>
      <c r="L3179" s="39">
        <v>45182</v>
      </c>
      <c r="M3179" s="40">
        <v>4</v>
      </c>
    </row>
    <row r="3180" spans="1:13">
      <c r="A3180" s="37" t="s">
        <v>3205</v>
      </c>
      <c r="B3180" s="36">
        <v>45183</v>
      </c>
      <c r="C3180" s="37" t="s">
        <v>35</v>
      </c>
      <c r="D3180" s="37" t="s">
        <v>13</v>
      </c>
      <c r="E3180" s="37" t="s">
        <v>14</v>
      </c>
      <c r="F3180" s="37" t="s">
        <v>14</v>
      </c>
      <c r="G3180" s="37">
        <v>76</v>
      </c>
      <c r="H3180" s="38">
        <v>132.41832419255701</v>
      </c>
      <c r="I3180" s="37">
        <f>HOUR(DAta!$H3180)*60+MINUTE(DAta!$H3180)</f>
        <v>602</v>
      </c>
      <c r="J3180" s="37">
        <v>3</v>
      </c>
      <c r="K3180" s="37">
        <v>9</v>
      </c>
      <c r="L3180" s="36">
        <v>45183</v>
      </c>
      <c r="M3180" s="37">
        <v>4</v>
      </c>
    </row>
    <row r="3181" spans="1:13">
      <c r="A3181" s="40" t="s">
        <v>3206</v>
      </c>
      <c r="B3181" s="39">
        <v>45184</v>
      </c>
      <c r="C3181" s="40" t="s">
        <v>22</v>
      </c>
      <c r="D3181" s="40" t="s">
        <v>33</v>
      </c>
      <c r="E3181" s="40" t="s">
        <v>18</v>
      </c>
      <c r="F3181" s="40" t="s">
        <v>18</v>
      </c>
      <c r="G3181" s="40" t="s">
        <v>26</v>
      </c>
      <c r="H3181" s="41">
        <v>132.45999085922301</v>
      </c>
      <c r="I3181" s="37">
        <f>HOUR(DAta!$H3181)*60+MINUTE(DAta!$H3181)</f>
        <v>662</v>
      </c>
      <c r="J3181" s="40" t="s">
        <v>26</v>
      </c>
      <c r="K3181" s="40">
        <v>9</v>
      </c>
      <c r="L3181" s="39">
        <v>45184</v>
      </c>
      <c r="M3181" s="40">
        <v>4</v>
      </c>
    </row>
    <row r="3182" spans="1:13">
      <c r="A3182" s="37" t="s">
        <v>3207</v>
      </c>
      <c r="B3182" s="36">
        <v>45185</v>
      </c>
      <c r="C3182" s="37" t="s">
        <v>32</v>
      </c>
      <c r="D3182" s="37" t="s">
        <v>30</v>
      </c>
      <c r="E3182" s="37" t="s">
        <v>14</v>
      </c>
      <c r="F3182" s="37" t="s">
        <v>14</v>
      </c>
      <c r="G3182" s="37">
        <v>123</v>
      </c>
      <c r="H3182" s="38">
        <v>132.50165752589001</v>
      </c>
      <c r="I3182" s="37">
        <f>HOUR(DAta!$H3182)*60+MINUTE(DAta!$H3182)</f>
        <v>722</v>
      </c>
      <c r="J3182" s="37">
        <v>4</v>
      </c>
      <c r="K3182" s="37">
        <v>9</v>
      </c>
      <c r="L3182" s="36">
        <v>45185</v>
      </c>
      <c r="M3182" s="37">
        <v>4</v>
      </c>
    </row>
    <row r="3183" spans="1:13">
      <c r="A3183" s="40" t="s">
        <v>3208</v>
      </c>
      <c r="B3183" s="39">
        <v>45186</v>
      </c>
      <c r="C3183" s="40" t="s">
        <v>20</v>
      </c>
      <c r="D3183" s="40" t="s">
        <v>30</v>
      </c>
      <c r="E3183" s="40" t="s">
        <v>14</v>
      </c>
      <c r="F3183" s="40" t="s">
        <v>18</v>
      </c>
      <c r="G3183" s="40">
        <v>98</v>
      </c>
      <c r="H3183" s="41">
        <v>132.54332419255701</v>
      </c>
      <c r="I3183" s="37">
        <f>HOUR(DAta!$H3183)*60+MINUTE(DAta!$H3183)</f>
        <v>782</v>
      </c>
      <c r="J3183" s="40">
        <v>4</v>
      </c>
      <c r="K3183" s="40">
        <v>9</v>
      </c>
      <c r="L3183" s="39">
        <v>45186</v>
      </c>
      <c r="M3183" s="40">
        <v>4</v>
      </c>
    </row>
    <row r="3184" spans="1:13">
      <c r="A3184" s="37" t="s">
        <v>3209</v>
      </c>
      <c r="B3184" s="36">
        <v>45187</v>
      </c>
      <c r="C3184" s="37" t="s">
        <v>48</v>
      </c>
      <c r="D3184" s="37" t="s">
        <v>17</v>
      </c>
      <c r="E3184" s="37" t="s">
        <v>14</v>
      </c>
      <c r="F3184" s="37" t="s">
        <v>14</v>
      </c>
      <c r="G3184" s="37">
        <v>81</v>
      </c>
      <c r="H3184" s="38">
        <v>132.58499085922301</v>
      </c>
      <c r="I3184" s="37">
        <f>HOUR(DAta!$H3184)*60+MINUTE(DAta!$H3184)</f>
        <v>842</v>
      </c>
      <c r="J3184" s="37">
        <v>1</v>
      </c>
      <c r="K3184" s="37">
        <v>9</v>
      </c>
      <c r="L3184" s="36">
        <v>45187</v>
      </c>
      <c r="M3184" s="37">
        <v>4</v>
      </c>
    </row>
    <row r="3185" spans="1:13">
      <c r="A3185" s="40" t="s">
        <v>3210</v>
      </c>
      <c r="B3185" s="39">
        <v>45188</v>
      </c>
      <c r="C3185" s="40" t="s">
        <v>48</v>
      </c>
      <c r="D3185" s="40" t="s">
        <v>24</v>
      </c>
      <c r="E3185" s="40" t="s">
        <v>14</v>
      </c>
      <c r="F3185" s="40" t="s">
        <v>14</v>
      </c>
      <c r="G3185" s="40">
        <v>52</v>
      </c>
      <c r="H3185" s="41">
        <v>132.62665752589001</v>
      </c>
      <c r="I3185" s="37">
        <f>HOUR(DAta!$H3185)*60+MINUTE(DAta!$H3185)</f>
        <v>902</v>
      </c>
      <c r="J3185" s="40">
        <v>4</v>
      </c>
      <c r="K3185" s="40">
        <v>9</v>
      </c>
      <c r="L3185" s="39">
        <v>45188</v>
      </c>
      <c r="M3185" s="40">
        <v>4</v>
      </c>
    </row>
    <row r="3186" spans="1:13">
      <c r="A3186" s="37" t="s">
        <v>3211</v>
      </c>
      <c r="B3186" s="36">
        <v>45189</v>
      </c>
      <c r="C3186" s="37" t="s">
        <v>20</v>
      </c>
      <c r="D3186" s="37" t="s">
        <v>24</v>
      </c>
      <c r="E3186" s="37" t="s">
        <v>14</v>
      </c>
      <c r="F3186" s="37" t="s">
        <v>14</v>
      </c>
      <c r="G3186" s="37">
        <v>93</v>
      </c>
      <c r="H3186" s="38">
        <v>132.66832419255701</v>
      </c>
      <c r="I3186" s="37">
        <f>HOUR(DAta!$H3186)*60+MINUTE(DAta!$H3186)</f>
        <v>962</v>
      </c>
      <c r="J3186" s="37">
        <v>1</v>
      </c>
      <c r="K3186" s="37">
        <v>9</v>
      </c>
      <c r="L3186" s="36">
        <v>45189</v>
      </c>
      <c r="M3186" s="37">
        <v>4</v>
      </c>
    </row>
    <row r="3187" spans="1:13">
      <c r="A3187" s="40" t="s">
        <v>3212</v>
      </c>
      <c r="B3187" s="39">
        <v>45190</v>
      </c>
      <c r="C3187" s="40" t="s">
        <v>32</v>
      </c>
      <c r="D3187" s="40" t="s">
        <v>24</v>
      </c>
      <c r="E3187" s="40" t="s">
        <v>14</v>
      </c>
      <c r="F3187" s="40" t="s">
        <v>14</v>
      </c>
      <c r="G3187" s="40">
        <v>17</v>
      </c>
      <c r="H3187" s="41">
        <v>132.70999085922301</v>
      </c>
      <c r="I3187" s="37">
        <f>HOUR(DAta!$H3187)*60+MINUTE(DAta!$H3187)</f>
        <v>1022</v>
      </c>
      <c r="J3187" s="40">
        <v>4</v>
      </c>
      <c r="K3187" s="40">
        <v>9</v>
      </c>
      <c r="L3187" s="39">
        <v>45190</v>
      </c>
      <c r="M3187" s="40">
        <v>4</v>
      </c>
    </row>
    <row r="3188" spans="1:13">
      <c r="A3188" s="37" t="s">
        <v>3213</v>
      </c>
      <c r="B3188" s="36">
        <v>45191</v>
      </c>
      <c r="C3188" s="37" t="s">
        <v>48</v>
      </c>
      <c r="D3188" s="37" t="s">
        <v>17</v>
      </c>
      <c r="E3188" s="37" t="s">
        <v>14</v>
      </c>
      <c r="F3188" s="37" t="s">
        <v>14</v>
      </c>
      <c r="G3188" s="37">
        <v>91</v>
      </c>
      <c r="H3188" s="38">
        <v>132.75165752589001</v>
      </c>
      <c r="I3188" s="37">
        <f>HOUR(DAta!$H3188)*60+MINUTE(DAta!$H3188)</f>
        <v>1082</v>
      </c>
      <c r="J3188" s="37">
        <v>4</v>
      </c>
      <c r="K3188" s="37">
        <v>9</v>
      </c>
      <c r="L3188" s="36">
        <v>45191</v>
      </c>
      <c r="M3188" s="37">
        <v>4</v>
      </c>
    </row>
    <row r="3189" spans="1:13">
      <c r="A3189" s="40" t="s">
        <v>3214</v>
      </c>
      <c r="B3189" s="39">
        <v>45192</v>
      </c>
      <c r="C3189" s="40" t="s">
        <v>48</v>
      </c>
      <c r="D3189" s="40" t="s">
        <v>33</v>
      </c>
      <c r="E3189" s="40" t="s">
        <v>14</v>
      </c>
      <c r="F3189" s="40" t="s">
        <v>14</v>
      </c>
      <c r="G3189" s="40">
        <v>20</v>
      </c>
      <c r="H3189" s="41">
        <v>132.79332419255701</v>
      </c>
      <c r="I3189" s="37">
        <f>HOUR(DAta!$H3189)*60+MINUTE(DAta!$H3189)</f>
        <v>1142</v>
      </c>
      <c r="J3189" s="40">
        <v>5</v>
      </c>
      <c r="K3189" s="40">
        <v>9</v>
      </c>
      <c r="L3189" s="39">
        <v>45192</v>
      </c>
      <c r="M3189" s="40">
        <v>4</v>
      </c>
    </row>
    <row r="3190" spans="1:13">
      <c r="A3190" s="37" t="s">
        <v>3215</v>
      </c>
      <c r="B3190" s="36">
        <v>45193</v>
      </c>
      <c r="C3190" s="37" t="s">
        <v>12</v>
      </c>
      <c r="D3190" s="37" t="s">
        <v>13</v>
      </c>
      <c r="E3190" s="37" t="s">
        <v>18</v>
      </c>
      <c r="F3190" s="37" t="s">
        <v>18</v>
      </c>
      <c r="G3190" s="37" t="s">
        <v>26</v>
      </c>
      <c r="H3190" s="38">
        <v>132.83499085922301</v>
      </c>
      <c r="I3190" s="37">
        <f>HOUR(DAta!$H3190)*60+MINUTE(DAta!$H3190)</f>
        <v>1202</v>
      </c>
      <c r="J3190" s="37" t="s">
        <v>26</v>
      </c>
      <c r="K3190" s="37">
        <v>9</v>
      </c>
      <c r="L3190" s="36">
        <v>45193</v>
      </c>
      <c r="M3190" s="37">
        <v>4</v>
      </c>
    </row>
    <row r="3191" spans="1:13">
      <c r="A3191" s="40" t="s">
        <v>3216</v>
      </c>
      <c r="B3191" s="39">
        <v>45194</v>
      </c>
      <c r="C3191" s="40" t="s">
        <v>35</v>
      </c>
      <c r="D3191" s="40" t="s">
        <v>24</v>
      </c>
      <c r="E3191" s="40" t="s">
        <v>14</v>
      </c>
      <c r="F3191" s="40" t="s">
        <v>14</v>
      </c>
      <c r="G3191" s="40">
        <v>125</v>
      </c>
      <c r="H3191" s="41">
        <v>132.87665752589001</v>
      </c>
      <c r="I3191" s="37">
        <f>HOUR(DAta!$H3191)*60+MINUTE(DAta!$H3191)</f>
        <v>1262</v>
      </c>
      <c r="J3191" s="40">
        <v>4</v>
      </c>
      <c r="K3191" s="40">
        <v>9</v>
      </c>
      <c r="L3191" s="39">
        <v>45194</v>
      </c>
      <c r="M3191" s="40">
        <v>4</v>
      </c>
    </row>
    <row r="3192" spans="1:13">
      <c r="A3192" s="37" t="s">
        <v>3217</v>
      </c>
      <c r="B3192" s="36">
        <v>45195</v>
      </c>
      <c r="C3192" s="37" t="s">
        <v>39</v>
      </c>
      <c r="D3192" s="37" t="s">
        <v>24</v>
      </c>
      <c r="E3192" s="37" t="s">
        <v>14</v>
      </c>
      <c r="F3192" s="37" t="s">
        <v>14</v>
      </c>
      <c r="G3192" s="37">
        <v>46</v>
      </c>
      <c r="H3192" s="38">
        <v>132.91832419255701</v>
      </c>
      <c r="I3192" s="37">
        <f>HOUR(DAta!$H3192)*60+MINUTE(DAta!$H3192)</f>
        <v>1322</v>
      </c>
      <c r="J3192" s="37">
        <v>2</v>
      </c>
      <c r="K3192" s="37">
        <v>9</v>
      </c>
      <c r="L3192" s="36">
        <v>45195</v>
      </c>
      <c r="M3192" s="37">
        <v>4</v>
      </c>
    </row>
    <row r="3193" spans="1:13">
      <c r="A3193" s="40" t="s">
        <v>3218</v>
      </c>
      <c r="B3193" s="39">
        <v>45196</v>
      </c>
      <c r="C3193" s="40" t="s">
        <v>12</v>
      </c>
      <c r="D3193" s="40" t="s">
        <v>13</v>
      </c>
      <c r="E3193" s="40" t="s">
        <v>14</v>
      </c>
      <c r="F3193" s="40" t="s">
        <v>14</v>
      </c>
      <c r="G3193" s="40">
        <v>124</v>
      </c>
      <c r="H3193" s="41">
        <v>132.95999085922301</v>
      </c>
      <c r="I3193" s="37">
        <f>HOUR(DAta!$H3193)*60+MINUTE(DAta!$H3193)</f>
        <v>1382</v>
      </c>
      <c r="J3193" s="40">
        <v>3</v>
      </c>
      <c r="K3193" s="40">
        <v>9</v>
      </c>
      <c r="L3193" s="39">
        <v>45196</v>
      </c>
      <c r="M3193" s="40">
        <v>4</v>
      </c>
    </row>
    <row r="3194" spans="1:13">
      <c r="A3194" s="37" t="s">
        <v>3219</v>
      </c>
      <c r="B3194" s="36">
        <v>45197</v>
      </c>
      <c r="C3194" s="37" t="s">
        <v>48</v>
      </c>
      <c r="D3194" s="37" t="s">
        <v>17</v>
      </c>
      <c r="E3194" s="37" t="s">
        <v>14</v>
      </c>
      <c r="F3194" s="37" t="s">
        <v>14</v>
      </c>
      <c r="G3194" s="37">
        <v>29</v>
      </c>
      <c r="H3194" s="38">
        <v>133.00165752589001</v>
      </c>
      <c r="I3194" s="37">
        <f>HOUR(DAta!$H3194)*60+MINUTE(DAta!$H3194)</f>
        <v>2</v>
      </c>
      <c r="J3194" s="37">
        <v>3</v>
      </c>
      <c r="K3194" s="37">
        <v>9</v>
      </c>
      <c r="L3194" s="36">
        <v>45197</v>
      </c>
      <c r="M3194" s="37">
        <v>4</v>
      </c>
    </row>
    <row r="3195" spans="1:13">
      <c r="A3195" s="40" t="s">
        <v>3220</v>
      </c>
      <c r="B3195" s="39">
        <v>45198</v>
      </c>
      <c r="C3195" s="40" t="s">
        <v>35</v>
      </c>
      <c r="D3195" s="40" t="s">
        <v>33</v>
      </c>
      <c r="E3195" s="40" t="s">
        <v>14</v>
      </c>
      <c r="F3195" s="40" t="s">
        <v>18</v>
      </c>
      <c r="G3195" s="40">
        <v>75</v>
      </c>
      <c r="H3195" s="41">
        <v>133.04332419255701</v>
      </c>
      <c r="I3195" s="37">
        <f>HOUR(DAta!$H3195)*60+MINUTE(DAta!$H3195)</f>
        <v>62</v>
      </c>
      <c r="J3195" s="40">
        <v>3</v>
      </c>
      <c r="K3195" s="40">
        <v>9</v>
      </c>
      <c r="L3195" s="39">
        <v>45198</v>
      </c>
      <c r="M3195" s="40">
        <v>4</v>
      </c>
    </row>
    <row r="3196" spans="1:13">
      <c r="A3196" s="37" t="s">
        <v>3221</v>
      </c>
      <c r="B3196" s="36">
        <v>45199</v>
      </c>
      <c r="C3196" s="37" t="s">
        <v>39</v>
      </c>
      <c r="D3196" s="37" t="s">
        <v>17</v>
      </c>
      <c r="E3196" s="37" t="s">
        <v>14</v>
      </c>
      <c r="F3196" s="37" t="s">
        <v>14</v>
      </c>
      <c r="G3196" s="37">
        <v>57</v>
      </c>
      <c r="H3196" s="38">
        <v>133.08499085922301</v>
      </c>
      <c r="I3196" s="37">
        <f>HOUR(DAta!$H3196)*60+MINUTE(DAta!$H3196)</f>
        <v>122</v>
      </c>
      <c r="J3196" s="37">
        <v>4</v>
      </c>
      <c r="K3196" s="37">
        <v>9</v>
      </c>
      <c r="L3196" s="36">
        <v>45199</v>
      </c>
      <c r="M3196" s="37">
        <v>4</v>
      </c>
    </row>
    <row r="3197" spans="1:13">
      <c r="A3197" s="40" t="s">
        <v>3222</v>
      </c>
      <c r="B3197" s="39">
        <v>45200</v>
      </c>
      <c r="C3197" s="40" t="s">
        <v>48</v>
      </c>
      <c r="D3197" s="40" t="s">
        <v>30</v>
      </c>
      <c r="E3197" s="40" t="s">
        <v>18</v>
      </c>
      <c r="F3197" s="40" t="s">
        <v>18</v>
      </c>
      <c r="G3197" s="40" t="s">
        <v>26</v>
      </c>
      <c r="H3197" s="41">
        <v>133.12665752589001</v>
      </c>
      <c r="I3197" s="37">
        <f>HOUR(DAta!$H3197)*60+MINUTE(DAta!$H3197)</f>
        <v>182</v>
      </c>
      <c r="J3197" s="40" t="s">
        <v>26</v>
      </c>
      <c r="K3197" s="40">
        <v>9</v>
      </c>
      <c r="L3197" s="39">
        <v>45200</v>
      </c>
      <c r="M3197" s="40">
        <v>4</v>
      </c>
    </row>
    <row r="3198" spans="1:13">
      <c r="A3198" s="37" t="s">
        <v>3223</v>
      </c>
      <c r="B3198" s="36">
        <v>45201</v>
      </c>
      <c r="C3198" s="37" t="s">
        <v>32</v>
      </c>
      <c r="D3198" s="37" t="s">
        <v>33</v>
      </c>
      <c r="E3198" s="37" t="s">
        <v>14</v>
      </c>
      <c r="F3198" s="37" t="s">
        <v>14</v>
      </c>
      <c r="G3198" s="37">
        <v>106</v>
      </c>
      <c r="H3198" s="38">
        <v>133.16832419255701</v>
      </c>
      <c r="I3198" s="37">
        <f>HOUR(DAta!$H3198)*60+MINUTE(DAta!$H3198)</f>
        <v>242</v>
      </c>
      <c r="J3198" s="37">
        <v>4</v>
      </c>
      <c r="K3198" s="37">
        <v>9</v>
      </c>
      <c r="L3198" s="36">
        <v>45201</v>
      </c>
      <c r="M3198" s="37">
        <v>4</v>
      </c>
    </row>
    <row r="3199" spans="1:13">
      <c r="A3199" s="40" t="s">
        <v>3224</v>
      </c>
      <c r="B3199" s="39">
        <v>45202</v>
      </c>
      <c r="C3199" s="40" t="s">
        <v>32</v>
      </c>
      <c r="D3199" s="40" t="s">
        <v>13</v>
      </c>
      <c r="E3199" s="40" t="s">
        <v>14</v>
      </c>
      <c r="F3199" s="40" t="s">
        <v>14</v>
      </c>
      <c r="G3199" s="40">
        <v>19</v>
      </c>
      <c r="H3199" s="41">
        <v>133.20999085922301</v>
      </c>
      <c r="I3199" s="37">
        <f>HOUR(DAta!$H3199)*60+MINUTE(DAta!$H3199)</f>
        <v>302</v>
      </c>
      <c r="J3199" s="40">
        <v>3</v>
      </c>
      <c r="K3199" s="40">
        <v>9</v>
      </c>
      <c r="L3199" s="39">
        <v>45202</v>
      </c>
      <c r="M3199" s="40">
        <v>4</v>
      </c>
    </row>
    <row r="3200" spans="1:13">
      <c r="A3200" s="37" t="s">
        <v>3225</v>
      </c>
      <c r="B3200" s="36">
        <v>45203</v>
      </c>
      <c r="C3200" s="37" t="s">
        <v>32</v>
      </c>
      <c r="D3200" s="37" t="s">
        <v>17</v>
      </c>
      <c r="E3200" s="37" t="s">
        <v>14</v>
      </c>
      <c r="F3200" s="37" t="s">
        <v>14</v>
      </c>
      <c r="G3200" s="37">
        <v>94</v>
      </c>
      <c r="H3200" s="38">
        <v>133.25165752589001</v>
      </c>
      <c r="I3200" s="37">
        <f>HOUR(DAta!$H3200)*60+MINUTE(DAta!$H3200)</f>
        <v>362</v>
      </c>
      <c r="J3200" s="37">
        <v>4</v>
      </c>
      <c r="K3200" s="37">
        <v>9</v>
      </c>
      <c r="L3200" s="36">
        <v>45203</v>
      </c>
      <c r="M3200" s="37">
        <v>4</v>
      </c>
    </row>
    <row r="3201" spans="1:13">
      <c r="A3201" s="40" t="s">
        <v>3226</v>
      </c>
      <c r="B3201" s="39">
        <v>45204</v>
      </c>
      <c r="C3201" s="40" t="s">
        <v>20</v>
      </c>
      <c r="D3201" s="40" t="s">
        <v>33</v>
      </c>
      <c r="E3201" s="40" t="s">
        <v>18</v>
      </c>
      <c r="F3201" s="40" t="s">
        <v>18</v>
      </c>
      <c r="G3201" s="40" t="s">
        <v>26</v>
      </c>
      <c r="H3201" s="41">
        <v>133.29332419255701</v>
      </c>
      <c r="I3201" s="37">
        <f>HOUR(DAta!$H3201)*60+MINUTE(DAta!$H3201)</f>
        <v>422</v>
      </c>
      <c r="J3201" s="40" t="s">
        <v>26</v>
      </c>
      <c r="K3201" s="40">
        <v>9</v>
      </c>
      <c r="L3201" s="39">
        <v>45204</v>
      </c>
      <c r="M3201" s="40">
        <v>4</v>
      </c>
    </row>
    <row r="3202" spans="1:13">
      <c r="A3202" s="37" t="s">
        <v>3227</v>
      </c>
      <c r="B3202" s="36">
        <v>45205</v>
      </c>
      <c r="C3202" s="37" t="s">
        <v>12</v>
      </c>
      <c r="D3202" s="37" t="s">
        <v>30</v>
      </c>
      <c r="E3202" s="37" t="s">
        <v>14</v>
      </c>
      <c r="F3202" s="37" t="s">
        <v>14</v>
      </c>
      <c r="G3202" s="37">
        <v>28</v>
      </c>
      <c r="H3202" s="38">
        <v>133.33499085922301</v>
      </c>
      <c r="I3202" s="37">
        <f>HOUR(DAta!$H3202)*60+MINUTE(DAta!$H3202)</f>
        <v>482</v>
      </c>
      <c r="J3202" s="37">
        <v>3</v>
      </c>
      <c r="K3202" s="37">
        <v>9</v>
      </c>
      <c r="L3202" s="36">
        <v>45205</v>
      </c>
      <c r="M3202" s="37">
        <v>4</v>
      </c>
    </row>
    <row r="3203" spans="1:13">
      <c r="A3203" s="40" t="s">
        <v>3228</v>
      </c>
      <c r="B3203" s="39">
        <v>45206</v>
      </c>
      <c r="C3203" s="40" t="s">
        <v>12</v>
      </c>
      <c r="D3203" s="40" t="s">
        <v>30</v>
      </c>
      <c r="E3203" s="40" t="s">
        <v>14</v>
      </c>
      <c r="F3203" s="40" t="s">
        <v>14</v>
      </c>
      <c r="G3203" s="40">
        <v>11</v>
      </c>
      <c r="H3203" s="41">
        <v>133.37665752589001</v>
      </c>
      <c r="I3203" s="37">
        <f>HOUR(DAta!$H3203)*60+MINUTE(DAta!$H3203)</f>
        <v>542</v>
      </c>
      <c r="J3203" s="40">
        <v>4</v>
      </c>
      <c r="K3203" s="40">
        <v>9</v>
      </c>
      <c r="L3203" s="39">
        <v>45206</v>
      </c>
      <c r="M3203" s="40">
        <v>4</v>
      </c>
    </row>
    <row r="3204" spans="1:13">
      <c r="A3204" s="37" t="s">
        <v>3229</v>
      </c>
      <c r="B3204" s="36">
        <v>45207</v>
      </c>
      <c r="C3204" s="37" t="s">
        <v>20</v>
      </c>
      <c r="D3204" s="37" t="s">
        <v>30</v>
      </c>
      <c r="E3204" s="37" t="s">
        <v>14</v>
      </c>
      <c r="F3204" s="37" t="s">
        <v>14</v>
      </c>
      <c r="G3204" s="37">
        <v>68</v>
      </c>
      <c r="H3204" s="38">
        <v>133.41832419255701</v>
      </c>
      <c r="I3204" s="37">
        <f>HOUR(DAta!$H3204)*60+MINUTE(DAta!$H3204)</f>
        <v>602</v>
      </c>
      <c r="J3204" s="37">
        <v>5</v>
      </c>
      <c r="K3204" s="37">
        <v>9</v>
      </c>
      <c r="L3204" s="36">
        <v>45207</v>
      </c>
      <c r="M3204" s="37">
        <v>4</v>
      </c>
    </row>
    <row r="3205" spans="1:13">
      <c r="A3205" s="40" t="s">
        <v>3230</v>
      </c>
      <c r="B3205" s="39">
        <v>45208</v>
      </c>
      <c r="C3205" s="40" t="s">
        <v>48</v>
      </c>
      <c r="D3205" s="40" t="s">
        <v>13</v>
      </c>
      <c r="E3205" s="40" t="s">
        <v>14</v>
      </c>
      <c r="F3205" s="40" t="s">
        <v>14</v>
      </c>
      <c r="G3205" s="40">
        <v>103</v>
      </c>
      <c r="H3205" s="41">
        <v>133.45999085922301</v>
      </c>
      <c r="I3205" s="37">
        <f>HOUR(DAta!$H3205)*60+MINUTE(DAta!$H3205)</f>
        <v>662</v>
      </c>
      <c r="J3205" s="40">
        <v>5</v>
      </c>
      <c r="K3205" s="40">
        <v>9</v>
      </c>
      <c r="L3205" s="39">
        <v>45208</v>
      </c>
      <c r="M3205" s="40">
        <v>4</v>
      </c>
    </row>
    <row r="3206" spans="1:13">
      <c r="A3206" s="37" t="s">
        <v>3231</v>
      </c>
      <c r="B3206" s="36">
        <v>45209</v>
      </c>
      <c r="C3206" s="37" t="s">
        <v>20</v>
      </c>
      <c r="D3206" s="37" t="s">
        <v>33</v>
      </c>
      <c r="E3206" s="37" t="s">
        <v>14</v>
      </c>
      <c r="F3206" s="37" t="s">
        <v>14</v>
      </c>
      <c r="G3206" s="37">
        <v>28</v>
      </c>
      <c r="H3206" s="38">
        <v>133.50165752589001</v>
      </c>
      <c r="I3206" s="37">
        <f>HOUR(DAta!$H3206)*60+MINUTE(DAta!$H3206)</f>
        <v>722</v>
      </c>
      <c r="J3206" s="37">
        <v>2</v>
      </c>
      <c r="K3206" s="37">
        <v>9</v>
      </c>
      <c r="L3206" s="36">
        <v>45209</v>
      </c>
      <c r="M3206" s="37">
        <v>4</v>
      </c>
    </row>
    <row r="3207" spans="1:13">
      <c r="A3207" s="40" t="s">
        <v>3232</v>
      </c>
      <c r="B3207" s="39">
        <v>45210</v>
      </c>
      <c r="C3207" s="40" t="s">
        <v>39</v>
      </c>
      <c r="D3207" s="40" t="s">
        <v>17</v>
      </c>
      <c r="E3207" s="40" t="s">
        <v>14</v>
      </c>
      <c r="F3207" s="40" t="s">
        <v>14</v>
      </c>
      <c r="G3207" s="40">
        <v>36</v>
      </c>
      <c r="H3207" s="41">
        <v>133.54332419255701</v>
      </c>
      <c r="I3207" s="37">
        <f>HOUR(DAta!$H3207)*60+MINUTE(DAta!$H3207)</f>
        <v>782</v>
      </c>
      <c r="J3207" s="40">
        <v>5</v>
      </c>
      <c r="K3207" s="40">
        <v>9</v>
      </c>
      <c r="L3207" s="39">
        <v>45210</v>
      </c>
      <c r="M3207" s="40">
        <v>4</v>
      </c>
    </row>
    <row r="3208" spans="1:13">
      <c r="A3208" s="37" t="s">
        <v>3233</v>
      </c>
      <c r="B3208" s="36">
        <v>45211</v>
      </c>
      <c r="C3208" s="37" t="s">
        <v>48</v>
      </c>
      <c r="D3208" s="37" t="s">
        <v>17</v>
      </c>
      <c r="E3208" s="37" t="s">
        <v>14</v>
      </c>
      <c r="F3208" s="37" t="s">
        <v>14</v>
      </c>
      <c r="G3208" s="37">
        <v>63</v>
      </c>
      <c r="H3208" s="38">
        <v>133.58499085922301</v>
      </c>
      <c r="I3208" s="37">
        <f>HOUR(DAta!$H3208)*60+MINUTE(DAta!$H3208)</f>
        <v>842</v>
      </c>
      <c r="J3208" s="37">
        <v>5</v>
      </c>
      <c r="K3208" s="37">
        <v>9</v>
      </c>
      <c r="L3208" s="36">
        <v>45211</v>
      </c>
      <c r="M3208" s="37">
        <v>4</v>
      </c>
    </row>
    <row r="3209" spans="1:13">
      <c r="A3209" s="40" t="s">
        <v>3234</v>
      </c>
      <c r="B3209" s="39">
        <v>45212</v>
      </c>
      <c r="C3209" s="40" t="s">
        <v>48</v>
      </c>
      <c r="D3209" s="40" t="s">
        <v>13</v>
      </c>
      <c r="E3209" s="40" t="s">
        <v>14</v>
      </c>
      <c r="F3209" s="40" t="s">
        <v>14</v>
      </c>
      <c r="G3209" s="40">
        <v>14</v>
      </c>
      <c r="H3209" s="41">
        <v>133.62665752589001</v>
      </c>
      <c r="I3209" s="37">
        <f>HOUR(DAta!$H3209)*60+MINUTE(DAta!$H3209)</f>
        <v>902</v>
      </c>
      <c r="J3209" s="40">
        <v>5</v>
      </c>
      <c r="K3209" s="40">
        <v>9</v>
      </c>
      <c r="L3209" s="39">
        <v>45212</v>
      </c>
      <c r="M3209" s="40">
        <v>4</v>
      </c>
    </row>
    <row r="3210" spans="1:13">
      <c r="A3210" s="37" t="s">
        <v>3235</v>
      </c>
      <c r="B3210" s="36">
        <v>45213</v>
      </c>
      <c r="C3210" s="37" t="s">
        <v>48</v>
      </c>
      <c r="D3210" s="37" t="s">
        <v>33</v>
      </c>
      <c r="E3210" s="37" t="s">
        <v>14</v>
      </c>
      <c r="F3210" s="37" t="s">
        <v>14</v>
      </c>
      <c r="G3210" s="37">
        <v>82</v>
      </c>
      <c r="H3210" s="38">
        <v>133.66832419255701</v>
      </c>
      <c r="I3210" s="37">
        <f>HOUR(DAta!$H3210)*60+MINUTE(DAta!$H3210)</f>
        <v>962</v>
      </c>
      <c r="J3210" s="37">
        <v>1</v>
      </c>
      <c r="K3210" s="37">
        <v>9</v>
      </c>
      <c r="L3210" s="36">
        <v>45213</v>
      </c>
      <c r="M3210" s="37">
        <v>4</v>
      </c>
    </row>
    <row r="3211" spans="1:13">
      <c r="A3211" s="40" t="s">
        <v>3236</v>
      </c>
      <c r="B3211" s="39">
        <v>45214</v>
      </c>
      <c r="C3211" s="40" t="s">
        <v>12</v>
      </c>
      <c r="D3211" s="40" t="s">
        <v>24</v>
      </c>
      <c r="E3211" s="40" t="s">
        <v>18</v>
      </c>
      <c r="F3211" s="40" t="s">
        <v>18</v>
      </c>
      <c r="G3211" s="40" t="s">
        <v>26</v>
      </c>
      <c r="H3211" s="41">
        <v>133.70999085922301</v>
      </c>
      <c r="I3211" s="37">
        <f>HOUR(DAta!$H3211)*60+MINUTE(DAta!$H3211)</f>
        <v>1022</v>
      </c>
      <c r="J3211" s="40" t="s">
        <v>26</v>
      </c>
      <c r="K3211" s="40">
        <v>9</v>
      </c>
      <c r="L3211" s="39">
        <v>45214</v>
      </c>
      <c r="M3211" s="40">
        <v>4</v>
      </c>
    </row>
    <row r="3212" spans="1:13">
      <c r="A3212" s="37" t="s">
        <v>3237</v>
      </c>
      <c r="B3212" s="36">
        <v>45215</v>
      </c>
      <c r="C3212" s="37" t="s">
        <v>39</v>
      </c>
      <c r="D3212" s="37" t="s">
        <v>30</v>
      </c>
      <c r="E3212" s="37" t="s">
        <v>14</v>
      </c>
      <c r="F3212" s="37" t="s">
        <v>14</v>
      </c>
      <c r="G3212" s="37">
        <v>15</v>
      </c>
      <c r="H3212" s="38">
        <v>133.75165752589001</v>
      </c>
      <c r="I3212" s="37">
        <f>HOUR(DAta!$H3212)*60+MINUTE(DAta!$H3212)</f>
        <v>1082</v>
      </c>
      <c r="J3212" s="37">
        <v>3</v>
      </c>
      <c r="K3212" s="37">
        <v>9</v>
      </c>
      <c r="L3212" s="36">
        <v>45215</v>
      </c>
      <c r="M3212" s="37">
        <v>4</v>
      </c>
    </row>
    <row r="3213" spans="1:13">
      <c r="A3213" s="40" t="s">
        <v>3238</v>
      </c>
      <c r="B3213" s="39">
        <v>45216</v>
      </c>
      <c r="C3213" s="40" t="s">
        <v>12</v>
      </c>
      <c r="D3213" s="40" t="s">
        <v>30</v>
      </c>
      <c r="E3213" s="40" t="s">
        <v>14</v>
      </c>
      <c r="F3213" s="40" t="s">
        <v>14</v>
      </c>
      <c r="G3213" s="40">
        <v>85</v>
      </c>
      <c r="H3213" s="41">
        <v>133.79332419255701</v>
      </c>
      <c r="I3213" s="37">
        <f>HOUR(DAta!$H3213)*60+MINUTE(DAta!$H3213)</f>
        <v>1142</v>
      </c>
      <c r="J3213" s="40">
        <v>3</v>
      </c>
      <c r="K3213" s="40">
        <v>9</v>
      </c>
      <c r="L3213" s="39">
        <v>45216</v>
      </c>
      <c r="M3213" s="40">
        <v>4</v>
      </c>
    </row>
    <row r="3214" spans="1:13">
      <c r="A3214" s="37" t="s">
        <v>3239</v>
      </c>
      <c r="B3214" s="36">
        <v>45217</v>
      </c>
      <c r="C3214" s="37" t="s">
        <v>16</v>
      </c>
      <c r="D3214" s="37" t="s">
        <v>30</v>
      </c>
      <c r="E3214" s="37" t="s">
        <v>18</v>
      </c>
      <c r="F3214" s="37" t="s">
        <v>18</v>
      </c>
      <c r="G3214" s="37" t="s">
        <v>26</v>
      </c>
      <c r="H3214" s="38">
        <v>133.83499085922301</v>
      </c>
      <c r="I3214" s="37">
        <f>HOUR(DAta!$H3214)*60+MINUTE(DAta!$H3214)</f>
        <v>1202</v>
      </c>
      <c r="J3214" s="37" t="s">
        <v>26</v>
      </c>
      <c r="K3214" s="37">
        <v>9</v>
      </c>
      <c r="L3214" s="36">
        <v>45217</v>
      </c>
      <c r="M3214" s="37">
        <v>4</v>
      </c>
    </row>
    <row r="3215" spans="1:13">
      <c r="A3215" s="40" t="s">
        <v>3240</v>
      </c>
      <c r="B3215" s="39">
        <v>45218</v>
      </c>
      <c r="C3215" s="40" t="s">
        <v>22</v>
      </c>
      <c r="D3215" s="40" t="s">
        <v>24</v>
      </c>
      <c r="E3215" s="40" t="s">
        <v>14</v>
      </c>
      <c r="F3215" s="40" t="s">
        <v>14</v>
      </c>
      <c r="G3215" s="40">
        <v>108</v>
      </c>
      <c r="H3215" s="41">
        <v>133.87665752589001</v>
      </c>
      <c r="I3215" s="37">
        <f>HOUR(DAta!$H3215)*60+MINUTE(DAta!$H3215)</f>
        <v>1262</v>
      </c>
      <c r="J3215" s="40">
        <v>5</v>
      </c>
      <c r="K3215" s="40">
        <v>9</v>
      </c>
      <c r="L3215" s="39">
        <v>45218</v>
      </c>
      <c r="M3215" s="40">
        <v>4</v>
      </c>
    </row>
    <row r="3216" spans="1:13">
      <c r="A3216" s="37" t="s">
        <v>3241</v>
      </c>
      <c r="B3216" s="36">
        <v>45219</v>
      </c>
      <c r="C3216" s="37" t="s">
        <v>39</v>
      </c>
      <c r="D3216" s="37" t="s">
        <v>33</v>
      </c>
      <c r="E3216" s="37" t="s">
        <v>14</v>
      </c>
      <c r="F3216" s="37" t="s">
        <v>14</v>
      </c>
      <c r="G3216" s="37">
        <v>45</v>
      </c>
      <c r="H3216" s="38">
        <v>133.91832419255701</v>
      </c>
      <c r="I3216" s="37">
        <f>HOUR(DAta!$H3216)*60+MINUTE(DAta!$H3216)</f>
        <v>1322</v>
      </c>
      <c r="J3216" s="37">
        <v>3</v>
      </c>
      <c r="K3216" s="37">
        <v>9</v>
      </c>
      <c r="L3216" s="36">
        <v>45219</v>
      </c>
      <c r="M3216" s="37">
        <v>4</v>
      </c>
    </row>
    <row r="3217" spans="1:13">
      <c r="A3217" s="40" t="s">
        <v>3242</v>
      </c>
      <c r="B3217" s="39">
        <v>45220</v>
      </c>
      <c r="C3217" s="40" t="s">
        <v>35</v>
      </c>
      <c r="D3217" s="40" t="s">
        <v>17</v>
      </c>
      <c r="E3217" s="40" t="s">
        <v>14</v>
      </c>
      <c r="F3217" s="40" t="s">
        <v>14</v>
      </c>
      <c r="G3217" s="40">
        <v>24</v>
      </c>
      <c r="H3217" s="41">
        <v>133.95999085922301</v>
      </c>
      <c r="I3217" s="37">
        <f>HOUR(DAta!$H3217)*60+MINUTE(DAta!$H3217)</f>
        <v>1382</v>
      </c>
      <c r="J3217" s="40">
        <v>4</v>
      </c>
      <c r="K3217" s="40">
        <v>9</v>
      </c>
      <c r="L3217" s="39">
        <v>45220</v>
      </c>
      <c r="M3217" s="40">
        <v>4</v>
      </c>
    </row>
    <row r="3218" spans="1:13">
      <c r="A3218" s="37" t="s">
        <v>3243</v>
      </c>
      <c r="B3218" s="36">
        <v>45221</v>
      </c>
      <c r="C3218" s="37" t="s">
        <v>22</v>
      </c>
      <c r="D3218" s="37" t="s">
        <v>33</v>
      </c>
      <c r="E3218" s="37" t="s">
        <v>14</v>
      </c>
      <c r="F3218" s="37" t="s">
        <v>14</v>
      </c>
      <c r="G3218" s="37">
        <v>75</v>
      </c>
      <c r="H3218" s="38">
        <v>134.00165752589001</v>
      </c>
      <c r="I3218" s="37">
        <f>HOUR(DAta!$H3218)*60+MINUTE(DAta!$H3218)</f>
        <v>2</v>
      </c>
      <c r="J3218" s="37">
        <v>2</v>
      </c>
      <c r="K3218" s="37">
        <v>9</v>
      </c>
      <c r="L3218" s="36">
        <v>45221</v>
      </c>
      <c r="M3218" s="37">
        <v>5</v>
      </c>
    </row>
    <row r="3219" spans="1:13">
      <c r="A3219" s="40" t="s">
        <v>3244</v>
      </c>
      <c r="B3219" s="39">
        <v>45222</v>
      </c>
      <c r="C3219" s="40" t="s">
        <v>39</v>
      </c>
      <c r="D3219" s="40" t="s">
        <v>17</v>
      </c>
      <c r="E3219" s="40" t="s">
        <v>14</v>
      </c>
      <c r="F3219" s="40" t="s">
        <v>14</v>
      </c>
      <c r="G3219" s="40">
        <v>68</v>
      </c>
      <c r="H3219" s="41">
        <v>134.04332419255701</v>
      </c>
      <c r="I3219" s="37">
        <f>HOUR(DAta!$H3219)*60+MINUTE(DAta!$H3219)</f>
        <v>62</v>
      </c>
      <c r="J3219" s="40">
        <v>5</v>
      </c>
      <c r="K3219" s="40">
        <v>9</v>
      </c>
      <c r="L3219" s="39">
        <v>45222</v>
      </c>
      <c r="M3219" s="40">
        <v>5</v>
      </c>
    </row>
    <row r="3220" spans="1:13">
      <c r="A3220" s="37" t="s">
        <v>3245</v>
      </c>
      <c r="B3220" s="36">
        <v>45223</v>
      </c>
      <c r="C3220" s="37" t="s">
        <v>32</v>
      </c>
      <c r="D3220" s="37" t="s">
        <v>24</v>
      </c>
      <c r="E3220" s="37" t="s">
        <v>14</v>
      </c>
      <c r="F3220" s="37" t="s">
        <v>18</v>
      </c>
      <c r="G3220" s="37">
        <v>104</v>
      </c>
      <c r="H3220" s="38">
        <v>134.08499085922301</v>
      </c>
      <c r="I3220" s="37">
        <f>HOUR(DAta!$H3220)*60+MINUTE(DAta!$H3220)</f>
        <v>122</v>
      </c>
      <c r="J3220" s="37">
        <v>4</v>
      </c>
      <c r="K3220" s="37">
        <v>9</v>
      </c>
      <c r="L3220" s="36">
        <v>45223</v>
      </c>
      <c r="M3220" s="37">
        <v>5</v>
      </c>
    </row>
    <row r="3221" spans="1:13">
      <c r="A3221" s="40" t="s">
        <v>3246</v>
      </c>
      <c r="B3221" s="39">
        <v>45224</v>
      </c>
      <c r="C3221" s="40" t="s">
        <v>35</v>
      </c>
      <c r="D3221" s="40" t="s">
        <v>13</v>
      </c>
      <c r="E3221" s="40" t="s">
        <v>14</v>
      </c>
      <c r="F3221" s="40" t="s">
        <v>18</v>
      </c>
      <c r="G3221" s="40">
        <v>33</v>
      </c>
      <c r="H3221" s="41">
        <v>134.12665752589001</v>
      </c>
      <c r="I3221" s="37">
        <f>HOUR(DAta!$H3221)*60+MINUTE(DAta!$H3221)</f>
        <v>182</v>
      </c>
      <c r="J3221" s="40">
        <v>3</v>
      </c>
      <c r="K3221" s="40">
        <v>9</v>
      </c>
      <c r="L3221" s="39">
        <v>45224</v>
      </c>
      <c r="M3221" s="40">
        <v>5</v>
      </c>
    </row>
    <row r="3222" spans="1:13">
      <c r="A3222" s="37" t="s">
        <v>3247</v>
      </c>
      <c r="B3222" s="36">
        <v>45225</v>
      </c>
      <c r="C3222" s="37" t="s">
        <v>48</v>
      </c>
      <c r="D3222" s="37" t="s">
        <v>17</v>
      </c>
      <c r="E3222" s="37" t="s">
        <v>14</v>
      </c>
      <c r="F3222" s="37" t="s">
        <v>14</v>
      </c>
      <c r="G3222" s="37">
        <v>101</v>
      </c>
      <c r="H3222" s="38">
        <v>134.16832419255701</v>
      </c>
      <c r="I3222" s="37">
        <f>HOUR(DAta!$H3222)*60+MINUTE(DAta!$H3222)</f>
        <v>242</v>
      </c>
      <c r="J3222" s="37">
        <v>2</v>
      </c>
      <c r="K3222" s="37">
        <v>9</v>
      </c>
      <c r="L3222" s="36">
        <v>45225</v>
      </c>
      <c r="M3222" s="37">
        <v>5</v>
      </c>
    </row>
    <row r="3223" spans="1:13">
      <c r="A3223" s="40" t="s">
        <v>3248</v>
      </c>
      <c r="B3223" s="39">
        <v>45226</v>
      </c>
      <c r="C3223" s="40" t="s">
        <v>32</v>
      </c>
      <c r="D3223" s="40" t="s">
        <v>30</v>
      </c>
      <c r="E3223" s="40" t="s">
        <v>18</v>
      </c>
      <c r="F3223" s="40" t="s">
        <v>18</v>
      </c>
      <c r="G3223" s="40" t="s">
        <v>26</v>
      </c>
      <c r="H3223" s="41">
        <v>134.20999085922301</v>
      </c>
      <c r="I3223" s="37">
        <f>HOUR(DAta!$H3223)*60+MINUTE(DAta!$H3223)</f>
        <v>302</v>
      </c>
      <c r="J3223" s="40" t="s">
        <v>26</v>
      </c>
      <c r="K3223" s="40">
        <v>9</v>
      </c>
      <c r="L3223" s="39">
        <v>45226</v>
      </c>
      <c r="M3223" s="40">
        <v>5</v>
      </c>
    </row>
    <row r="3224" spans="1:13">
      <c r="A3224" s="37" t="s">
        <v>3249</v>
      </c>
      <c r="B3224" s="36">
        <v>45227</v>
      </c>
      <c r="C3224" s="37" t="s">
        <v>22</v>
      </c>
      <c r="D3224" s="37" t="s">
        <v>17</v>
      </c>
      <c r="E3224" s="37" t="s">
        <v>14</v>
      </c>
      <c r="F3224" s="37" t="s">
        <v>14</v>
      </c>
      <c r="G3224" s="37">
        <v>41</v>
      </c>
      <c r="H3224" s="38">
        <v>134.25165752589001</v>
      </c>
      <c r="I3224" s="37">
        <f>HOUR(DAta!$H3224)*60+MINUTE(DAta!$H3224)</f>
        <v>362</v>
      </c>
      <c r="J3224" s="37">
        <v>1</v>
      </c>
      <c r="K3224" s="37">
        <v>9</v>
      </c>
      <c r="L3224" s="36">
        <v>45227</v>
      </c>
      <c r="M3224" s="37">
        <v>5</v>
      </c>
    </row>
    <row r="3225" spans="1:13">
      <c r="A3225" s="40" t="s">
        <v>3250</v>
      </c>
      <c r="B3225" s="39">
        <v>45228</v>
      </c>
      <c r="C3225" s="40" t="s">
        <v>39</v>
      </c>
      <c r="D3225" s="40" t="s">
        <v>33</v>
      </c>
      <c r="E3225" s="40" t="s">
        <v>18</v>
      </c>
      <c r="F3225" s="40" t="s">
        <v>18</v>
      </c>
      <c r="G3225" s="40" t="s">
        <v>26</v>
      </c>
      <c r="H3225" s="41">
        <v>134.29332419255701</v>
      </c>
      <c r="I3225" s="37">
        <f>HOUR(DAta!$H3225)*60+MINUTE(DAta!$H3225)</f>
        <v>422</v>
      </c>
      <c r="J3225" s="40" t="s">
        <v>26</v>
      </c>
      <c r="K3225" s="40">
        <v>9</v>
      </c>
      <c r="L3225" s="39">
        <v>45228</v>
      </c>
      <c r="M3225" s="40">
        <v>5</v>
      </c>
    </row>
    <row r="3226" spans="1:13">
      <c r="A3226" s="37" t="s">
        <v>3251</v>
      </c>
      <c r="B3226" s="36">
        <v>45229</v>
      </c>
      <c r="C3226" s="37" t="s">
        <v>32</v>
      </c>
      <c r="D3226" s="37" t="s">
        <v>13</v>
      </c>
      <c r="E3226" s="37" t="s">
        <v>14</v>
      </c>
      <c r="F3226" s="37" t="s">
        <v>14</v>
      </c>
      <c r="G3226" s="37">
        <v>124</v>
      </c>
      <c r="H3226" s="38">
        <v>134.33499085922301</v>
      </c>
      <c r="I3226" s="37">
        <f>HOUR(DAta!$H3226)*60+MINUTE(DAta!$H3226)</f>
        <v>482</v>
      </c>
      <c r="J3226" s="37">
        <v>4</v>
      </c>
      <c r="K3226" s="37">
        <v>9</v>
      </c>
      <c r="L3226" s="36">
        <v>45229</v>
      </c>
      <c r="M3226" s="37">
        <v>5</v>
      </c>
    </row>
    <row r="3227" spans="1:13">
      <c r="A3227" s="40" t="s">
        <v>3252</v>
      </c>
      <c r="B3227" s="39">
        <v>45230</v>
      </c>
      <c r="C3227" s="40" t="s">
        <v>32</v>
      </c>
      <c r="D3227" s="40" t="s">
        <v>33</v>
      </c>
      <c r="E3227" s="40" t="s">
        <v>14</v>
      </c>
      <c r="F3227" s="40" t="s">
        <v>18</v>
      </c>
      <c r="G3227" s="40">
        <v>98</v>
      </c>
      <c r="H3227" s="41">
        <v>134.37665752589001</v>
      </c>
      <c r="I3227" s="37">
        <f>HOUR(DAta!$H3227)*60+MINUTE(DAta!$H3227)</f>
        <v>542</v>
      </c>
      <c r="J3227" s="40">
        <v>2</v>
      </c>
      <c r="K3227" s="40">
        <v>9</v>
      </c>
      <c r="L3227" s="39">
        <v>45230</v>
      </c>
      <c r="M3227" s="40">
        <v>5</v>
      </c>
    </row>
    <row r="3228" spans="1:13">
      <c r="A3228" s="37" t="s">
        <v>3253</v>
      </c>
      <c r="B3228" s="36">
        <v>45231</v>
      </c>
      <c r="C3228" s="37" t="s">
        <v>22</v>
      </c>
      <c r="D3228" s="37" t="s">
        <v>24</v>
      </c>
      <c r="E3228" s="37" t="s">
        <v>14</v>
      </c>
      <c r="F3228" s="37" t="s">
        <v>14</v>
      </c>
      <c r="G3228" s="37">
        <v>119</v>
      </c>
      <c r="H3228" s="38">
        <v>134.41832419255701</v>
      </c>
      <c r="I3228" s="37">
        <f>HOUR(DAta!$H3228)*60+MINUTE(DAta!$H3228)</f>
        <v>602</v>
      </c>
      <c r="J3228" s="37">
        <v>3</v>
      </c>
      <c r="K3228" s="37">
        <v>9</v>
      </c>
      <c r="L3228" s="36">
        <v>45231</v>
      </c>
      <c r="M3228" s="37">
        <v>5</v>
      </c>
    </row>
    <row r="3229" spans="1:13">
      <c r="A3229" s="40" t="s">
        <v>3254</v>
      </c>
      <c r="B3229" s="39">
        <v>45232</v>
      </c>
      <c r="C3229" s="40" t="s">
        <v>32</v>
      </c>
      <c r="D3229" s="40" t="s">
        <v>33</v>
      </c>
      <c r="E3229" s="40" t="s">
        <v>14</v>
      </c>
      <c r="F3229" s="40" t="s">
        <v>14</v>
      </c>
      <c r="G3229" s="40">
        <v>40</v>
      </c>
      <c r="H3229" s="41">
        <v>134.45999085922301</v>
      </c>
      <c r="I3229" s="37">
        <f>HOUR(DAta!$H3229)*60+MINUTE(DAta!$H3229)</f>
        <v>662</v>
      </c>
      <c r="J3229" s="40">
        <v>1</v>
      </c>
      <c r="K3229" s="40">
        <v>9</v>
      </c>
      <c r="L3229" s="39">
        <v>45232</v>
      </c>
      <c r="M3229" s="40">
        <v>5</v>
      </c>
    </row>
    <row r="3230" spans="1:13">
      <c r="A3230" s="37" t="s">
        <v>3255</v>
      </c>
      <c r="B3230" s="36">
        <v>45233</v>
      </c>
      <c r="C3230" s="37" t="s">
        <v>22</v>
      </c>
      <c r="D3230" s="37" t="s">
        <v>24</v>
      </c>
      <c r="E3230" s="37" t="s">
        <v>18</v>
      </c>
      <c r="F3230" s="37" t="s">
        <v>18</v>
      </c>
      <c r="G3230" s="37" t="s">
        <v>26</v>
      </c>
      <c r="H3230" s="38">
        <v>134.50165752589001</v>
      </c>
      <c r="I3230" s="37">
        <f>HOUR(DAta!$H3230)*60+MINUTE(DAta!$H3230)</f>
        <v>722</v>
      </c>
      <c r="J3230" s="37" t="s">
        <v>26</v>
      </c>
      <c r="K3230" s="37">
        <v>9</v>
      </c>
      <c r="L3230" s="36">
        <v>45233</v>
      </c>
      <c r="M3230" s="37">
        <v>5</v>
      </c>
    </row>
    <row r="3231" spans="1:13">
      <c r="A3231" s="40" t="s">
        <v>3256</v>
      </c>
      <c r="B3231" s="39">
        <v>45234</v>
      </c>
      <c r="C3231" s="40" t="s">
        <v>16</v>
      </c>
      <c r="D3231" s="40" t="s">
        <v>24</v>
      </c>
      <c r="E3231" s="40" t="s">
        <v>14</v>
      </c>
      <c r="F3231" s="40" t="s">
        <v>14</v>
      </c>
      <c r="G3231" s="40">
        <v>97</v>
      </c>
      <c r="H3231" s="41">
        <v>134.54332419255701</v>
      </c>
      <c r="I3231" s="37">
        <f>HOUR(DAta!$H3231)*60+MINUTE(DAta!$H3231)</f>
        <v>782</v>
      </c>
      <c r="J3231" s="40">
        <v>2</v>
      </c>
      <c r="K3231" s="40">
        <v>9</v>
      </c>
      <c r="L3231" s="39">
        <v>45234</v>
      </c>
      <c r="M3231" s="40">
        <v>5</v>
      </c>
    </row>
    <row r="3232" spans="1:13">
      <c r="A3232" s="37" t="s">
        <v>3257</v>
      </c>
      <c r="B3232" s="36">
        <v>45235</v>
      </c>
      <c r="C3232" s="37" t="s">
        <v>39</v>
      </c>
      <c r="D3232" s="37" t="s">
        <v>30</v>
      </c>
      <c r="E3232" s="37" t="s">
        <v>14</v>
      </c>
      <c r="F3232" s="37" t="s">
        <v>14</v>
      </c>
      <c r="G3232" s="37">
        <v>119</v>
      </c>
      <c r="H3232" s="38">
        <v>134.58499085922301</v>
      </c>
      <c r="I3232" s="37">
        <f>HOUR(DAta!$H3232)*60+MINUTE(DAta!$H3232)</f>
        <v>842</v>
      </c>
      <c r="J3232" s="37">
        <v>2</v>
      </c>
      <c r="K3232" s="37">
        <v>9</v>
      </c>
      <c r="L3232" s="36">
        <v>45235</v>
      </c>
      <c r="M3232" s="37">
        <v>5</v>
      </c>
    </row>
    <row r="3233" spans="1:13">
      <c r="A3233" s="40" t="s">
        <v>3258</v>
      </c>
      <c r="B3233" s="39">
        <v>45236</v>
      </c>
      <c r="C3233" s="40" t="s">
        <v>16</v>
      </c>
      <c r="D3233" s="40" t="s">
        <v>17</v>
      </c>
      <c r="E3233" s="40" t="s">
        <v>18</v>
      </c>
      <c r="F3233" s="40" t="s">
        <v>18</v>
      </c>
      <c r="G3233" s="40" t="s">
        <v>26</v>
      </c>
      <c r="H3233" s="41">
        <v>134.62665752589001</v>
      </c>
      <c r="I3233" s="37">
        <f>HOUR(DAta!$H3233)*60+MINUTE(DAta!$H3233)</f>
        <v>902</v>
      </c>
      <c r="J3233" s="40" t="s">
        <v>26</v>
      </c>
      <c r="K3233" s="40">
        <v>9</v>
      </c>
      <c r="L3233" s="39">
        <v>45236</v>
      </c>
      <c r="M3233" s="40">
        <v>5</v>
      </c>
    </row>
    <row r="3234" spans="1:13">
      <c r="A3234" s="37" t="s">
        <v>3259</v>
      </c>
      <c r="B3234" s="36">
        <v>45237</v>
      </c>
      <c r="C3234" s="37" t="s">
        <v>20</v>
      </c>
      <c r="D3234" s="37" t="s">
        <v>33</v>
      </c>
      <c r="E3234" s="37" t="s">
        <v>14</v>
      </c>
      <c r="F3234" s="37" t="s">
        <v>14</v>
      </c>
      <c r="G3234" s="37">
        <v>26</v>
      </c>
      <c r="H3234" s="38">
        <v>134.66832419255701</v>
      </c>
      <c r="I3234" s="37">
        <f>HOUR(DAta!$H3234)*60+MINUTE(DAta!$H3234)</f>
        <v>962</v>
      </c>
      <c r="J3234" s="37">
        <v>5</v>
      </c>
      <c r="K3234" s="37">
        <v>9</v>
      </c>
      <c r="L3234" s="36">
        <v>45237</v>
      </c>
      <c r="M3234" s="37">
        <v>5</v>
      </c>
    </row>
    <row r="3235" spans="1:13">
      <c r="A3235" s="40" t="s">
        <v>3260</v>
      </c>
      <c r="B3235" s="39">
        <v>45238</v>
      </c>
      <c r="C3235" s="40" t="s">
        <v>22</v>
      </c>
      <c r="D3235" s="40" t="s">
        <v>24</v>
      </c>
      <c r="E3235" s="40" t="s">
        <v>18</v>
      </c>
      <c r="F3235" s="40" t="s">
        <v>18</v>
      </c>
      <c r="G3235" s="40" t="s">
        <v>26</v>
      </c>
      <c r="H3235" s="41">
        <v>134.70999085922301</v>
      </c>
      <c r="I3235" s="37">
        <f>HOUR(DAta!$H3235)*60+MINUTE(DAta!$H3235)</f>
        <v>1022</v>
      </c>
      <c r="J3235" s="40" t="s">
        <v>26</v>
      </c>
      <c r="K3235" s="40">
        <v>9</v>
      </c>
      <c r="L3235" s="39">
        <v>45238</v>
      </c>
      <c r="M3235" s="40">
        <v>5</v>
      </c>
    </row>
    <row r="3236" spans="1:13">
      <c r="A3236" s="37" t="s">
        <v>3261</v>
      </c>
      <c r="B3236" s="36">
        <v>45239</v>
      </c>
      <c r="C3236" s="37" t="s">
        <v>32</v>
      </c>
      <c r="D3236" s="37" t="s">
        <v>24</v>
      </c>
      <c r="E3236" s="37" t="s">
        <v>14</v>
      </c>
      <c r="F3236" s="37" t="s">
        <v>14</v>
      </c>
      <c r="G3236" s="37">
        <v>77</v>
      </c>
      <c r="H3236" s="38">
        <v>134.75165752589001</v>
      </c>
      <c r="I3236" s="37">
        <f>HOUR(DAta!$H3236)*60+MINUTE(DAta!$H3236)</f>
        <v>1082</v>
      </c>
      <c r="J3236" s="37">
        <v>4</v>
      </c>
      <c r="K3236" s="37">
        <v>9</v>
      </c>
      <c r="L3236" s="36">
        <v>45239</v>
      </c>
      <c r="M3236" s="37">
        <v>5</v>
      </c>
    </row>
    <row r="3237" spans="1:13">
      <c r="A3237" s="40" t="s">
        <v>3262</v>
      </c>
      <c r="B3237" s="39">
        <v>45240</v>
      </c>
      <c r="C3237" s="40" t="s">
        <v>32</v>
      </c>
      <c r="D3237" s="40" t="s">
        <v>17</v>
      </c>
      <c r="E3237" s="40" t="s">
        <v>14</v>
      </c>
      <c r="F3237" s="40" t="s">
        <v>14</v>
      </c>
      <c r="G3237" s="40">
        <v>31</v>
      </c>
      <c r="H3237" s="41">
        <v>134.79332419255701</v>
      </c>
      <c r="I3237" s="37">
        <f>HOUR(DAta!$H3237)*60+MINUTE(DAta!$H3237)</f>
        <v>1142</v>
      </c>
      <c r="J3237" s="40">
        <v>3</v>
      </c>
      <c r="K3237" s="40">
        <v>9</v>
      </c>
      <c r="L3237" s="39">
        <v>45240</v>
      </c>
      <c r="M3237" s="40">
        <v>5</v>
      </c>
    </row>
    <row r="3238" spans="1:13">
      <c r="A3238" s="37" t="s">
        <v>3263</v>
      </c>
      <c r="B3238" s="36">
        <v>45241</v>
      </c>
      <c r="C3238" s="37" t="s">
        <v>16</v>
      </c>
      <c r="D3238" s="37" t="s">
        <v>30</v>
      </c>
      <c r="E3238" s="37" t="s">
        <v>18</v>
      </c>
      <c r="F3238" s="37" t="s">
        <v>18</v>
      </c>
      <c r="G3238" s="37" t="s">
        <v>26</v>
      </c>
      <c r="H3238" s="38">
        <v>134.83499085922301</v>
      </c>
      <c r="I3238" s="37">
        <f>HOUR(DAta!$H3238)*60+MINUTE(DAta!$H3238)</f>
        <v>1202</v>
      </c>
      <c r="J3238" s="37" t="s">
        <v>26</v>
      </c>
      <c r="K3238" s="37">
        <v>9</v>
      </c>
      <c r="L3238" s="36">
        <v>45241</v>
      </c>
      <c r="M3238" s="37">
        <v>5</v>
      </c>
    </row>
    <row r="3239" spans="1:13">
      <c r="A3239" s="40" t="s">
        <v>3264</v>
      </c>
      <c r="B3239" s="39">
        <v>45242</v>
      </c>
      <c r="C3239" s="40" t="s">
        <v>16</v>
      </c>
      <c r="D3239" s="40" t="s">
        <v>24</v>
      </c>
      <c r="E3239" s="40" t="s">
        <v>14</v>
      </c>
      <c r="F3239" s="40" t="s">
        <v>18</v>
      </c>
      <c r="G3239" s="40">
        <v>16</v>
      </c>
      <c r="H3239" s="41">
        <v>134.87665752589001</v>
      </c>
      <c r="I3239" s="37">
        <f>HOUR(DAta!$H3239)*60+MINUTE(DAta!$H3239)</f>
        <v>1262</v>
      </c>
      <c r="J3239" s="40">
        <v>4</v>
      </c>
      <c r="K3239" s="40">
        <v>9</v>
      </c>
      <c r="L3239" s="39">
        <v>45242</v>
      </c>
      <c r="M3239" s="40">
        <v>5</v>
      </c>
    </row>
    <row r="3240" spans="1:13">
      <c r="A3240" s="37" t="s">
        <v>3265</v>
      </c>
      <c r="B3240" s="36">
        <v>45243</v>
      </c>
      <c r="C3240" s="37" t="s">
        <v>12</v>
      </c>
      <c r="D3240" s="37" t="s">
        <v>30</v>
      </c>
      <c r="E3240" s="37" t="s">
        <v>14</v>
      </c>
      <c r="F3240" s="37" t="s">
        <v>14</v>
      </c>
      <c r="G3240" s="37">
        <v>117</v>
      </c>
      <c r="H3240" s="38">
        <v>134.91832419255701</v>
      </c>
      <c r="I3240" s="37">
        <f>HOUR(DAta!$H3240)*60+MINUTE(DAta!$H3240)</f>
        <v>1322</v>
      </c>
      <c r="J3240" s="37">
        <v>4</v>
      </c>
      <c r="K3240" s="37">
        <v>9</v>
      </c>
      <c r="L3240" s="36">
        <v>45243</v>
      </c>
      <c r="M3240" s="37">
        <v>5</v>
      </c>
    </row>
    <row r="3241" spans="1:13">
      <c r="A3241" s="40" t="s">
        <v>3266</v>
      </c>
      <c r="B3241" s="39">
        <v>45244</v>
      </c>
      <c r="C3241" s="40" t="s">
        <v>16</v>
      </c>
      <c r="D3241" s="40" t="s">
        <v>33</v>
      </c>
      <c r="E3241" s="40" t="s">
        <v>14</v>
      </c>
      <c r="F3241" s="40" t="s">
        <v>18</v>
      </c>
      <c r="G3241" s="40">
        <v>16</v>
      </c>
      <c r="H3241" s="41">
        <v>134.95999085922301</v>
      </c>
      <c r="I3241" s="37">
        <f>HOUR(DAta!$H3241)*60+MINUTE(DAta!$H3241)</f>
        <v>1382</v>
      </c>
      <c r="J3241" s="40">
        <v>5</v>
      </c>
      <c r="K3241" s="40">
        <v>9</v>
      </c>
      <c r="L3241" s="39">
        <v>45244</v>
      </c>
      <c r="M3241" s="40">
        <v>5</v>
      </c>
    </row>
    <row r="3242" spans="1:13">
      <c r="A3242" s="37" t="s">
        <v>3267</v>
      </c>
      <c r="B3242" s="36">
        <v>45245</v>
      </c>
      <c r="C3242" s="37" t="s">
        <v>20</v>
      </c>
      <c r="D3242" s="37" t="s">
        <v>24</v>
      </c>
      <c r="E3242" s="37" t="s">
        <v>14</v>
      </c>
      <c r="F3242" s="37" t="s">
        <v>18</v>
      </c>
      <c r="G3242" s="37">
        <v>35</v>
      </c>
      <c r="H3242" s="38">
        <v>135.00165752589001</v>
      </c>
      <c r="I3242" s="37">
        <f>HOUR(DAta!$H3242)*60+MINUTE(DAta!$H3242)</f>
        <v>2</v>
      </c>
      <c r="J3242" s="37">
        <v>4</v>
      </c>
      <c r="K3242" s="37">
        <v>9</v>
      </c>
      <c r="L3242" s="36">
        <v>45245</v>
      </c>
      <c r="M3242" s="37">
        <v>5</v>
      </c>
    </row>
    <row r="3243" spans="1:13">
      <c r="A3243" s="40" t="s">
        <v>3268</v>
      </c>
      <c r="B3243" s="39">
        <v>45246</v>
      </c>
      <c r="C3243" s="40" t="s">
        <v>39</v>
      </c>
      <c r="D3243" s="40" t="s">
        <v>13</v>
      </c>
      <c r="E3243" s="40" t="s">
        <v>14</v>
      </c>
      <c r="F3243" s="40" t="s">
        <v>18</v>
      </c>
      <c r="G3243" s="40">
        <v>93</v>
      </c>
      <c r="H3243" s="41">
        <v>135.04332419255701</v>
      </c>
      <c r="I3243" s="37">
        <f>HOUR(DAta!$H3243)*60+MINUTE(DAta!$H3243)</f>
        <v>62</v>
      </c>
      <c r="J3243" s="40">
        <v>4</v>
      </c>
      <c r="K3243" s="40">
        <v>9</v>
      </c>
      <c r="L3243" s="39">
        <v>45246</v>
      </c>
      <c r="M3243" s="40">
        <v>5</v>
      </c>
    </row>
    <row r="3244" spans="1:13">
      <c r="A3244" s="37" t="s">
        <v>3269</v>
      </c>
      <c r="B3244" s="36">
        <v>45247</v>
      </c>
      <c r="C3244" s="37" t="s">
        <v>35</v>
      </c>
      <c r="D3244" s="37" t="s">
        <v>33</v>
      </c>
      <c r="E3244" s="37" t="s">
        <v>14</v>
      </c>
      <c r="F3244" s="37" t="s">
        <v>14</v>
      </c>
      <c r="G3244" s="37">
        <v>39</v>
      </c>
      <c r="H3244" s="38">
        <v>135.08499085922301</v>
      </c>
      <c r="I3244" s="37">
        <f>HOUR(DAta!$H3244)*60+MINUTE(DAta!$H3244)</f>
        <v>122</v>
      </c>
      <c r="J3244" s="37">
        <v>1</v>
      </c>
      <c r="K3244" s="37">
        <v>9</v>
      </c>
      <c r="L3244" s="36">
        <v>45247</v>
      </c>
      <c r="M3244" s="37">
        <v>5</v>
      </c>
    </row>
    <row r="3245" spans="1:13">
      <c r="A3245" s="40" t="s">
        <v>3270</v>
      </c>
      <c r="B3245" s="39">
        <v>45248</v>
      </c>
      <c r="C3245" s="40" t="s">
        <v>22</v>
      </c>
      <c r="D3245" s="40" t="s">
        <v>33</v>
      </c>
      <c r="E3245" s="40" t="s">
        <v>14</v>
      </c>
      <c r="F3245" s="40" t="s">
        <v>18</v>
      </c>
      <c r="G3245" s="40">
        <v>18</v>
      </c>
      <c r="H3245" s="41">
        <v>135.12665752589001</v>
      </c>
      <c r="I3245" s="37">
        <f>HOUR(DAta!$H3245)*60+MINUTE(DAta!$H3245)</f>
        <v>182</v>
      </c>
      <c r="J3245" s="40">
        <v>1</v>
      </c>
      <c r="K3245" s="40">
        <v>9</v>
      </c>
      <c r="L3245" s="39">
        <v>45248</v>
      </c>
      <c r="M3245" s="40">
        <v>5</v>
      </c>
    </row>
    <row r="3246" spans="1:13">
      <c r="A3246" s="37" t="s">
        <v>3271</v>
      </c>
      <c r="B3246" s="36">
        <v>45249</v>
      </c>
      <c r="C3246" s="37" t="s">
        <v>22</v>
      </c>
      <c r="D3246" s="37" t="s">
        <v>13</v>
      </c>
      <c r="E3246" s="37" t="s">
        <v>14</v>
      </c>
      <c r="F3246" s="37" t="s">
        <v>14</v>
      </c>
      <c r="G3246" s="37">
        <v>124</v>
      </c>
      <c r="H3246" s="38">
        <v>135.16832419255701</v>
      </c>
      <c r="I3246" s="37">
        <f>HOUR(DAta!$H3246)*60+MINUTE(DAta!$H3246)</f>
        <v>242</v>
      </c>
      <c r="J3246" s="37">
        <v>4</v>
      </c>
      <c r="K3246" s="37">
        <v>9</v>
      </c>
      <c r="L3246" s="36">
        <v>45249</v>
      </c>
      <c r="M3246" s="37">
        <v>5</v>
      </c>
    </row>
    <row r="3247" spans="1:13">
      <c r="A3247" s="40" t="s">
        <v>3272</v>
      </c>
      <c r="B3247" s="39">
        <v>45250</v>
      </c>
      <c r="C3247" s="40" t="s">
        <v>22</v>
      </c>
      <c r="D3247" s="40" t="s">
        <v>33</v>
      </c>
      <c r="E3247" s="40" t="s">
        <v>18</v>
      </c>
      <c r="F3247" s="40" t="s">
        <v>18</v>
      </c>
      <c r="G3247" s="40" t="s">
        <v>26</v>
      </c>
      <c r="H3247" s="41">
        <v>135.20999085922301</v>
      </c>
      <c r="I3247" s="37">
        <f>HOUR(DAta!$H3247)*60+MINUTE(DAta!$H3247)</f>
        <v>302</v>
      </c>
      <c r="J3247" s="40" t="s">
        <v>26</v>
      </c>
      <c r="K3247" s="40">
        <v>9</v>
      </c>
      <c r="L3247" s="39">
        <v>45250</v>
      </c>
      <c r="M3247" s="40">
        <v>5</v>
      </c>
    </row>
    <row r="3248" spans="1:13">
      <c r="A3248" s="37" t="s">
        <v>3273</v>
      </c>
      <c r="B3248" s="36">
        <v>45251</v>
      </c>
      <c r="C3248" s="37" t="s">
        <v>16</v>
      </c>
      <c r="D3248" s="37" t="s">
        <v>33</v>
      </c>
      <c r="E3248" s="37" t="s">
        <v>14</v>
      </c>
      <c r="F3248" s="37" t="s">
        <v>14</v>
      </c>
      <c r="G3248" s="37">
        <v>10</v>
      </c>
      <c r="H3248" s="38">
        <v>135.25165752589001</v>
      </c>
      <c r="I3248" s="37">
        <f>HOUR(DAta!$H3248)*60+MINUTE(DAta!$H3248)</f>
        <v>362</v>
      </c>
      <c r="J3248" s="37">
        <v>1</v>
      </c>
      <c r="K3248" s="37">
        <v>9</v>
      </c>
      <c r="L3248" s="36">
        <v>45251</v>
      </c>
      <c r="M3248" s="37">
        <v>5</v>
      </c>
    </row>
    <row r="3249" spans="1:13">
      <c r="A3249" s="40" t="s">
        <v>3274</v>
      </c>
      <c r="B3249" s="39">
        <v>45252</v>
      </c>
      <c r="C3249" s="40" t="s">
        <v>12</v>
      </c>
      <c r="D3249" s="40" t="s">
        <v>13</v>
      </c>
      <c r="E3249" s="40" t="s">
        <v>18</v>
      </c>
      <c r="F3249" s="40" t="s">
        <v>18</v>
      </c>
      <c r="G3249" s="40" t="s">
        <v>26</v>
      </c>
      <c r="H3249" s="41">
        <v>135.29332419255701</v>
      </c>
      <c r="I3249" s="37">
        <f>HOUR(DAta!$H3249)*60+MINUTE(DAta!$H3249)</f>
        <v>422</v>
      </c>
      <c r="J3249" s="40" t="s">
        <v>26</v>
      </c>
      <c r="K3249" s="40">
        <v>9</v>
      </c>
      <c r="L3249" s="39">
        <v>45252</v>
      </c>
      <c r="M3249" s="40">
        <v>5</v>
      </c>
    </row>
    <row r="3250" spans="1:13">
      <c r="A3250" s="37" t="s">
        <v>3275</v>
      </c>
      <c r="B3250" s="36">
        <v>45253</v>
      </c>
      <c r="C3250" s="37" t="s">
        <v>16</v>
      </c>
      <c r="D3250" s="37" t="s">
        <v>33</v>
      </c>
      <c r="E3250" s="37" t="s">
        <v>14</v>
      </c>
      <c r="F3250" s="37" t="s">
        <v>14</v>
      </c>
      <c r="G3250" s="37">
        <v>99</v>
      </c>
      <c r="H3250" s="38">
        <v>135.33499085922301</v>
      </c>
      <c r="I3250" s="37">
        <f>HOUR(DAta!$H3250)*60+MINUTE(DAta!$H3250)</f>
        <v>482</v>
      </c>
      <c r="J3250" s="37">
        <v>4</v>
      </c>
      <c r="K3250" s="37">
        <v>9</v>
      </c>
      <c r="L3250" s="36">
        <v>45253</v>
      </c>
      <c r="M3250" s="37">
        <v>5</v>
      </c>
    </row>
    <row r="3251" spans="1:13">
      <c r="A3251" s="40" t="s">
        <v>3276</v>
      </c>
      <c r="B3251" s="39">
        <v>45254</v>
      </c>
      <c r="C3251" s="40" t="s">
        <v>22</v>
      </c>
      <c r="D3251" s="40" t="s">
        <v>17</v>
      </c>
      <c r="E3251" s="40" t="s">
        <v>14</v>
      </c>
      <c r="F3251" s="40" t="s">
        <v>14</v>
      </c>
      <c r="G3251" s="40">
        <v>114</v>
      </c>
      <c r="H3251" s="41">
        <v>135.37665752589001</v>
      </c>
      <c r="I3251" s="37">
        <f>HOUR(DAta!$H3251)*60+MINUTE(DAta!$H3251)</f>
        <v>542</v>
      </c>
      <c r="J3251" s="40">
        <v>4</v>
      </c>
      <c r="K3251" s="40">
        <v>9</v>
      </c>
      <c r="L3251" s="39">
        <v>45254</v>
      </c>
      <c r="M3251" s="40">
        <v>5</v>
      </c>
    </row>
    <row r="3252" spans="1:13">
      <c r="A3252" s="37" t="s">
        <v>3277</v>
      </c>
      <c r="B3252" s="36">
        <v>45255</v>
      </c>
      <c r="C3252" s="37" t="s">
        <v>22</v>
      </c>
      <c r="D3252" s="37" t="s">
        <v>17</v>
      </c>
      <c r="E3252" s="37" t="s">
        <v>14</v>
      </c>
      <c r="F3252" s="37" t="s">
        <v>14</v>
      </c>
      <c r="G3252" s="37">
        <v>122</v>
      </c>
      <c r="H3252" s="38">
        <v>135.41832419255701</v>
      </c>
      <c r="I3252" s="37">
        <f>HOUR(DAta!$H3252)*60+MINUTE(DAta!$H3252)</f>
        <v>602</v>
      </c>
      <c r="J3252" s="37">
        <v>1</v>
      </c>
      <c r="K3252" s="37">
        <v>9</v>
      </c>
      <c r="L3252" s="36">
        <v>45255</v>
      </c>
      <c r="M3252" s="37">
        <v>5</v>
      </c>
    </row>
    <row r="3253" spans="1:13">
      <c r="A3253" s="40" t="s">
        <v>3278</v>
      </c>
      <c r="B3253" s="39">
        <v>45256</v>
      </c>
      <c r="C3253" s="40" t="s">
        <v>35</v>
      </c>
      <c r="D3253" s="40" t="s">
        <v>13</v>
      </c>
      <c r="E3253" s="40" t="s">
        <v>18</v>
      </c>
      <c r="F3253" s="40" t="s">
        <v>18</v>
      </c>
      <c r="G3253" s="40" t="s">
        <v>26</v>
      </c>
      <c r="H3253" s="41">
        <v>135.45999085922301</v>
      </c>
      <c r="I3253" s="37">
        <f>HOUR(DAta!$H3253)*60+MINUTE(DAta!$H3253)</f>
        <v>662</v>
      </c>
      <c r="J3253" s="40" t="s">
        <v>26</v>
      </c>
      <c r="K3253" s="40">
        <v>9</v>
      </c>
      <c r="L3253" s="39">
        <v>45256</v>
      </c>
      <c r="M3253" s="40">
        <v>5</v>
      </c>
    </row>
    <row r="3254" spans="1:13">
      <c r="A3254" s="37" t="s">
        <v>3279</v>
      </c>
      <c r="B3254" s="36">
        <v>45257</v>
      </c>
      <c r="C3254" s="37" t="s">
        <v>16</v>
      </c>
      <c r="D3254" s="37" t="s">
        <v>33</v>
      </c>
      <c r="E3254" s="37" t="s">
        <v>18</v>
      </c>
      <c r="F3254" s="37" t="s">
        <v>18</v>
      </c>
      <c r="G3254" s="37" t="s">
        <v>26</v>
      </c>
      <c r="H3254" s="38">
        <v>135.50165752589001</v>
      </c>
      <c r="I3254" s="37">
        <f>HOUR(DAta!$H3254)*60+MINUTE(DAta!$H3254)</f>
        <v>722</v>
      </c>
      <c r="J3254" s="37" t="s">
        <v>26</v>
      </c>
      <c r="K3254" s="37">
        <v>9</v>
      </c>
      <c r="L3254" s="36">
        <v>45257</v>
      </c>
      <c r="M3254" s="37">
        <v>5</v>
      </c>
    </row>
    <row r="3255" spans="1:13">
      <c r="A3255" s="40" t="s">
        <v>3280</v>
      </c>
      <c r="B3255" s="39">
        <v>45258</v>
      </c>
      <c r="C3255" s="40" t="s">
        <v>12</v>
      </c>
      <c r="D3255" s="40" t="s">
        <v>13</v>
      </c>
      <c r="E3255" s="40" t="s">
        <v>14</v>
      </c>
      <c r="F3255" s="40" t="s">
        <v>18</v>
      </c>
      <c r="G3255" s="40">
        <v>87</v>
      </c>
      <c r="H3255" s="41">
        <v>135.54332419255701</v>
      </c>
      <c r="I3255" s="37">
        <f>HOUR(DAta!$H3255)*60+MINUTE(DAta!$H3255)</f>
        <v>782</v>
      </c>
      <c r="J3255" s="40">
        <v>4</v>
      </c>
      <c r="K3255" s="40">
        <v>9</v>
      </c>
      <c r="L3255" s="39">
        <v>45258</v>
      </c>
      <c r="M3255" s="40">
        <v>5</v>
      </c>
    </row>
    <row r="3256" spans="1:13">
      <c r="A3256" s="37" t="s">
        <v>3281</v>
      </c>
      <c r="B3256" s="36">
        <v>45259</v>
      </c>
      <c r="C3256" s="37" t="s">
        <v>48</v>
      </c>
      <c r="D3256" s="37" t="s">
        <v>33</v>
      </c>
      <c r="E3256" s="37" t="s">
        <v>14</v>
      </c>
      <c r="F3256" s="37" t="s">
        <v>14</v>
      </c>
      <c r="G3256" s="37">
        <v>63</v>
      </c>
      <c r="H3256" s="38">
        <v>135.58499085922301</v>
      </c>
      <c r="I3256" s="37">
        <f>HOUR(DAta!$H3256)*60+MINUTE(DAta!$H3256)</f>
        <v>842</v>
      </c>
      <c r="J3256" s="37">
        <v>3</v>
      </c>
      <c r="K3256" s="37">
        <v>9</v>
      </c>
      <c r="L3256" s="36">
        <v>45259</v>
      </c>
      <c r="M3256" s="37">
        <v>5</v>
      </c>
    </row>
    <row r="3257" spans="1:13">
      <c r="A3257" s="40" t="s">
        <v>3282</v>
      </c>
      <c r="B3257" s="39">
        <v>45260</v>
      </c>
      <c r="C3257" s="40" t="s">
        <v>39</v>
      </c>
      <c r="D3257" s="40" t="s">
        <v>24</v>
      </c>
      <c r="E3257" s="40" t="s">
        <v>18</v>
      </c>
      <c r="F3257" s="40" t="s">
        <v>18</v>
      </c>
      <c r="G3257" s="40" t="s">
        <v>26</v>
      </c>
      <c r="H3257" s="41">
        <v>135.62665752589001</v>
      </c>
      <c r="I3257" s="37">
        <f>HOUR(DAta!$H3257)*60+MINUTE(DAta!$H3257)</f>
        <v>902</v>
      </c>
      <c r="J3257" s="40" t="s">
        <v>26</v>
      </c>
      <c r="K3257" s="40">
        <v>9</v>
      </c>
      <c r="L3257" s="39">
        <v>45260</v>
      </c>
      <c r="M3257" s="40">
        <v>5</v>
      </c>
    </row>
    <row r="3258" spans="1:13">
      <c r="A3258" s="37" t="s">
        <v>3283</v>
      </c>
      <c r="B3258" s="36">
        <v>45261</v>
      </c>
      <c r="C3258" s="37" t="s">
        <v>20</v>
      </c>
      <c r="D3258" s="37" t="s">
        <v>33</v>
      </c>
      <c r="E3258" s="37" t="s">
        <v>14</v>
      </c>
      <c r="F3258" s="37" t="s">
        <v>14</v>
      </c>
      <c r="G3258" s="37">
        <v>120</v>
      </c>
      <c r="H3258" s="38">
        <v>135.66832419255701</v>
      </c>
      <c r="I3258" s="37">
        <f>HOUR(DAta!$H3258)*60+MINUTE(DAta!$H3258)</f>
        <v>962</v>
      </c>
      <c r="J3258" s="37">
        <v>4</v>
      </c>
      <c r="K3258" s="37">
        <v>9</v>
      </c>
      <c r="L3258" s="36">
        <v>45261</v>
      </c>
      <c r="M3258" s="37">
        <v>5</v>
      </c>
    </row>
    <row r="3259" spans="1:13">
      <c r="A3259" s="40" t="s">
        <v>3284</v>
      </c>
      <c r="B3259" s="39">
        <v>45262</v>
      </c>
      <c r="C3259" s="40" t="s">
        <v>32</v>
      </c>
      <c r="D3259" s="40" t="s">
        <v>33</v>
      </c>
      <c r="E3259" s="40" t="s">
        <v>18</v>
      </c>
      <c r="F3259" s="40" t="s">
        <v>18</v>
      </c>
      <c r="G3259" s="40" t="s">
        <v>26</v>
      </c>
      <c r="H3259" s="41">
        <v>135.70999085922301</v>
      </c>
      <c r="I3259" s="37">
        <f>HOUR(DAta!$H3259)*60+MINUTE(DAta!$H3259)</f>
        <v>1022</v>
      </c>
      <c r="J3259" s="40" t="s">
        <v>26</v>
      </c>
      <c r="K3259" s="40">
        <v>9</v>
      </c>
      <c r="L3259" s="39">
        <v>45262</v>
      </c>
      <c r="M3259" s="40">
        <v>5</v>
      </c>
    </row>
    <row r="3260" spans="1:13">
      <c r="A3260" s="37" t="s">
        <v>3285</v>
      </c>
      <c r="B3260" s="36">
        <v>45263</v>
      </c>
      <c r="C3260" s="37" t="s">
        <v>20</v>
      </c>
      <c r="D3260" s="37" t="s">
        <v>33</v>
      </c>
      <c r="E3260" s="37" t="s">
        <v>18</v>
      </c>
      <c r="F3260" s="37" t="s">
        <v>18</v>
      </c>
      <c r="G3260" s="37" t="s">
        <v>26</v>
      </c>
      <c r="H3260" s="38">
        <v>135.75165752589001</v>
      </c>
      <c r="I3260" s="37">
        <f>HOUR(DAta!$H3260)*60+MINUTE(DAta!$H3260)</f>
        <v>1082</v>
      </c>
      <c r="J3260" s="37" t="s">
        <v>26</v>
      </c>
      <c r="K3260" s="37">
        <v>9</v>
      </c>
      <c r="L3260" s="36">
        <v>45263</v>
      </c>
      <c r="M3260" s="37">
        <v>5</v>
      </c>
    </row>
    <row r="3261" spans="1:13">
      <c r="A3261" s="40" t="s">
        <v>3286</v>
      </c>
      <c r="B3261" s="39">
        <v>45264</v>
      </c>
      <c r="C3261" s="40" t="s">
        <v>20</v>
      </c>
      <c r="D3261" s="40" t="s">
        <v>24</v>
      </c>
      <c r="E3261" s="40" t="s">
        <v>14</v>
      </c>
      <c r="F3261" s="40" t="s">
        <v>14</v>
      </c>
      <c r="G3261" s="40">
        <v>23</v>
      </c>
      <c r="H3261" s="41">
        <v>135.79332419255701</v>
      </c>
      <c r="I3261" s="37">
        <f>HOUR(DAta!$H3261)*60+MINUTE(DAta!$H3261)</f>
        <v>1142</v>
      </c>
      <c r="J3261" s="40">
        <v>4</v>
      </c>
      <c r="K3261" s="40">
        <v>9</v>
      </c>
      <c r="L3261" s="39">
        <v>45264</v>
      </c>
      <c r="M3261" s="40">
        <v>5</v>
      </c>
    </row>
    <row r="3262" spans="1:13">
      <c r="A3262" s="37" t="s">
        <v>3287</v>
      </c>
      <c r="B3262" s="36">
        <v>45265</v>
      </c>
      <c r="C3262" s="37" t="s">
        <v>39</v>
      </c>
      <c r="D3262" s="37" t="s">
        <v>17</v>
      </c>
      <c r="E3262" s="37" t="s">
        <v>14</v>
      </c>
      <c r="F3262" s="37" t="s">
        <v>18</v>
      </c>
      <c r="G3262" s="37">
        <v>122</v>
      </c>
      <c r="H3262" s="38">
        <v>135.83499085922301</v>
      </c>
      <c r="I3262" s="37">
        <f>HOUR(DAta!$H3262)*60+MINUTE(DAta!$H3262)</f>
        <v>1202</v>
      </c>
      <c r="J3262" s="37">
        <v>5</v>
      </c>
      <c r="K3262" s="37">
        <v>9</v>
      </c>
      <c r="L3262" s="36">
        <v>45265</v>
      </c>
      <c r="M3262" s="37">
        <v>5</v>
      </c>
    </row>
    <row r="3263" spans="1:13">
      <c r="A3263" s="40" t="s">
        <v>3288</v>
      </c>
      <c r="B3263" s="39">
        <v>45266</v>
      </c>
      <c r="C3263" s="40" t="s">
        <v>35</v>
      </c>
      <c r="D3263" s="40" t="s">
        <v>13</v>
      </c>
      <c r="E3263" s="40" t="s">
        <v>14</v>
      </c>
      <c r="F3263" s="40" t="s">
        <v>14</v>
      </c>
      <c r="G3263" s="40">
        <v>60</v>
      </c>
      <c r="H3263" s="41">
        <v>135.87665752589001</v>
      </c>
      <c r="I3263" s="37">
        <f>HOUR(DAta!$H3263)*60+MINUTE(DAta!$H3263)</f>
        <v>1262</v>
      </c>
      <c r="J3263" s="40">
        <v>1</v>
      </c>
      <c r="K3263" s="40">
        <v>9</v>
      </c>
      <c r="L3263" s="39">
        <v>45266</v>
      </c>
      <c r="M3263" s="40">
        <v>5</v>
      </c>
    </row>
    <row r="3264" spans="1:13">
      <c r="A3264" s="37" t="s">
        <v>3289</v>
      </c>
      <c r="B3264" s="36">
        <v>45267</v>
      </c>
      <c r="C3264" s="37" t="s">
        <v>48</v>
      </c>
      <c r="D3264" s="37" t="s">
        <v>13</v>
      </c>
      <c r="E3264" s="37" t="s">
        <v>14</v>
      </c>
      <c r="F3264" s="37" t="s">
        <v>14</v>
      </c>
      <c r="G3264" s="37">
        <v>123</v>
      </c>
      <c r="H3264" s="38">
        <v>135.91832419255701</v>
      </c>
      <c r="I3264" s="37">
        <f>HOUR(DAta!$H3264)*60+MINUTE(DAta!$H3264)</f>
        <v>1322</v>
      </c>
      <c r="J3264" s="37">
        <v>5</v>
      </c>
      <c r="K3264" s="37">
        <v>9</v>
      </c>
      <c r="L3264" s="36">
        <v>45267</v>
      </c>
      <c r="M3264" s="37">
        <v>5</v>
      </c>
    </row>
    <row r="3265" spans="1:13">
      <c r="A3265" s="40" t="s">
        <v>3290</v>
      </c>
      <c r="B3265" s="39">
        <v>45268</v>
      </c>
      <c r="C3265" s="40" t="s">
        <v>48</v>
      </c>
      <c r="D3265" s="40" t="s">
        <v>17</v>
      </c>
      <c r="E3265" s="40" t="s">
        <v>14</v>
      </c>
      <c r="F3265" s="40" t="s">
        <v>14</v>
      </c>
      <c r="G3265" s="40">
        <v>64</v>
      </c>
      <c r="H3265" s="41">
        <v>135.95999085922301</v>
      </c>
      <c r="I3265" s="37">
        <f>HOUR(DAta!$H3265)*60+MINUTE(DAta!$H3265)</f>
        <v>1382</v>
      </c>
      <c r="J3265" s="40">
        <v>1</v>
      </c>
      <c r="K3265" s="40">
        <v>9</v>
      </c>
      <c r="L3265" s="39">
        <v>45268</v>
      </c>
      <c r="M3265" s="40">
        <v>5</v>
      </c>
    </row>
    <row r="3266" spans="1:13">
      <c r="A3266" s="37" t="s">
        <v>3291</v>
      </c>
      <c r="B3266" s="36">
        <v>45269</v>
      </c>
      <c r="C3266" s="37" t="s">
        <v>22</v>
      </c>
      <c r="D3266" s="37" t="s">
        <v>33</v>
      </c>
      <c r="E3266" s="37" t="s">
        <v>14</v>
      </c>
      <c r="F3266" s="37" t="s">
        <v>14</v>
      </c>
      <c r="G3266" s="37">
        <v>124</v>
      </c>
      <c r="H3266" s="38">
        <v>136.00165752589001</v>
      </c>
      <c r="I3266" s="37">
        <f>HOUR(DAta!$H3266)*60+MINUTE(DAta!$H3266)</f>
        <v>2</v>
      </c>
      <c r="J3266" s="37">
        <v>2</v>
      </c>
      <c r="K3266" s="37">
        <v>9</v>
      </c>
      <c r="L3266" s="36">
        <v>45269</v>
      </c>
      <c r="M3266" s="37">
        <v>5</v>
      </c>
    </row>
    <row r="3267" spans="1:13">
      <c r="A3267" s="40" t="s">
        <v>3292</v>
      </c>
      <c r="B3267" s="39">
        <v>45270</v>
      </c>
      <c r="C3267" s="40" t="s">
        <v>12</v>
      </c>
      <c r="D3267" s="40" t="s">
        <v>13</v>
      </c>
      <c r="E3267" s="40" t="s">
        <v>14</v>
      </c>
      <c r="F3267" s="40" t="s">
        <v>14</v>
      </c>
      <c r="G3267" s="40">
        <v>102</v>
      </c>
      <c r="H3267" s="41">
        <v>136.04332419255701</v>
      </c>
      <c r="I3267" s="37">
        <f>HOUR(DAta!$H3267)*60+MINUTE(DAta!$H3267)</f>
        <v>62</v>
      </c>
      <c r="J3267" s="40">
        <v>4</v>
      </c>
      <c r="K3267" s="40">
        <v>9</v>
      </c>
      <c r="L3267" s="39">
        <v>45270</v>
      </c>
      <c r="M3267" s="40">
        <v>5</v>
      </c>
    </row>
    <row r="3268" spans="1:13">
      <c r="A3268" s="37" t="s">
        <v>3293</v>
      </c>
      <c r="B3268" s="36">
        <v>45271</v>
      </c>
      <c r="C3268" s="37" t="s">
        <v>16</v>
      </c>
      <c r="D3268" s="37" t="s">
        <v>30</v>
      </c>
      <c r="E3268" s="37" t="s">
        <v>14</v>
      </c>
      <c r="F3268" s="37" t="s">
        <v>14</v>
      </c>
      <c r="G3268" s="37">
        <v>27</v>
      </c>
      <c r="H3268" s="38">
        <v>136.08499085922301</v>
      </c>
      <c r="I3268" s="37">
        <f>HOUR(DAta!$H3268)*60+MINUTE(DAta!$H3268)</f>
        <v>122</v>
      </c>
      <c r="J3268" s="37">
        <v>4</v>
      </c>
      <c r="K3268" s="37">
        <v>9</v>
      </c>
      <c r="L3268" s="36">
        <v>45271</v>
      </c>
      <c r="M3268" s="37">
        <v>5</v>
      </c>
    </row>
    <row r="3269" spans="1:13">
      <c r="A3269" s="40" t="s">
        <v>3294</v>
      </c>
      <c r="B3269" s="39">
        <v>45272</v>
      </c>
      <c r="C3269" s="40" t="s">
        <v>16</v>
      </c>
      <c r="D3269" s="40" t="s">
        <v>30</v>
      </c>
      <c r="E3269" s="40" t="s">
        <v>14</v>
      </c>
      <c r="F3269" s="40" t="s">
        <v>14</v>
      </c>
      <c r="G3269" s="40">
        <v>26</v>
      </c>
      <c r="H3269" s="41">
        <v>136.12665752589001</v>
      </c>
      <c r="I3269" s="37">
        <f>HOUR(DAta!$H3269)*60+MINUTE(DAta!$H3269)</f>
        <v>182</v>
      </c>
      <c r="J3269" s="40">
        <v>4</v>
      </c>
      <c r="K3269" s="40">
        <v>9</v>
      </c>
      <c r="L3269" s="39">
        <v>45272</v>
      </c>
      <c r="M3269" s="40">
        <v>5</v>
      </c>
    </row>
    <row r="3270" spans="1:13">
      <c r="A3270" s="37" t="s">
        <v>3295</v>
      </c>
      <c r="B3270" s="36">
        <v>45273</v>
      </c>
      <c r="C3270" s="37" t="s">
        <v>35</v>
      </c>
      <c r="D3270" s="37" t="s">
        <v>24</v>
      </c>
      <c r="E3270" s="37" t="s">
        <v>14</v>
      </c>
      <c r="F3270" s="37" t="s">
        <v>14</v>
      </c>
      <c r="G3270" s="37">
        <v>42</v>
      </c>
      <c r="H3270" s="38">
        <v>136.16832419255701</v>
      </c>
      <c r="I3270" s="37">
        <f>HOUR(DAta!$H3270)*60+MINUTE(DAta!$H3270)</f>
        <v>242</v>
      </c>
      <c r="J3270" s="37">
        <v>5</v>
      </c>
      <c r="K3270" s="37">
        <v>9</v>
      </c>
      <c r="L3270" s="36">
        <v>45273</v>
      </c>
      <c r="M3270" s="37">
        <v>5</v>
      </c>
    </row>
    <row r="3271" spans="1:13">
      <c r="A3271" s="40" t="s">
        <v>3296</v>
      </c>
      <c r="B3271" s="39">
        <v>45274</v>
      </c>
      <c r="C3271" s="40" t="s">
        <v>48</v>
      </c>
      <c r="D3271" s="40" t="s">
        <v>17</v>
      </c>
      <c r="E3271" s="40" t="s">
        <v>14</v>
      </c>
      <c r="F3271" s="40" t="s">
        <v>14</v>
      </c>
      <c r="G3271" s="40">
        <v>121</v>
      </c>
      <c r="H3271" s="41">
        <v>136.20999085922301</v>
      </c>
      <c r="I3271" s="37">
        <f>HOUR(DAta!$H3271)*60+MINUTE(DAta!$H3271)</f>
        <v>302</v>
      </c>
      <c r="J3271" s="40">
        <v>4</v>
      </c>
      <c r="K3271" s="40">
        <v>9</v>
      </c>
      <c r="L3271" s="39">
        <v>45274</v>
      </c>
      <c r="M3271" s="40">
        <v>5</v>
      </c>
    </row>
    <row r="3272" spans="1:13">
      <c r="A3272" s="37" t="s">
        <v>3297</v>
      </c>
      <c r="B3272" s="36">
        <v>45275</v>
      </c>
      <c r="C3272" s="37" t="s">
        <v>16</v>
      </c>
      <c r="D3272" s="37" t="s">
        <v>24</v>
      </c>
      <c r="E3272" s="37" t="s">
        <v>14</v>
      </c>
      <c r="F3272" s="37" t="s">
        <v>14</v>
      </c>
      <c r="G3272" s="37">
        <v>91</v>
      </c>
      <c r="H3272" s="38">
        <v>136.25165752589001</v>
      </c>
      <c r="I3272" s="37">
        <f>HOUR(DAta!$H3272)*60+MINUTE(DAta!$H3272)</f>
        <v>362</v>
      </c>
      <c r="J3272" s="37">
        <v>3</v>
      </c>
      <c r="K3272" s="37">
        <v>9</v>
      </c>
      <c r="L3272" s="36">
        <v>45275</v>
      </c>
      <c r="M3272" s="37">
        <v>5</v>
      </c>
    </row>
    <row r="3273" spans="1:13">
      <c r="A3273" s="40" t="s">
        <v>3298</v>
      </c>
      <c r="B3273" s="39">
        <v>45276</v>
      </c>
      <c r="C3273" s="40" t="s">
        <v>20</v>
      </c>
      <c r="D3273" s="40" t="s">
        <v>17</v>
      </c>
      <c r="E3273" s="40" t="s">
        <v>14</v>
      </c>
      <c r="F3273" s="40" t="s">
        <v>14</v>
      </c>
      <c r="G3273" s="40">
        <v>79</v>
      </c>
      <c r="H3273" s="41">
        <v>136.29332419255701</v>
      </c>
      <c r="I3273" s="37">
        <f>HOUR(DAta!$H3273)*60+MINUTE(DAta!$H3273)</f>
        <v>422</v>
      </c>
      <c r="J3273" s="40">
        <v>5</v>
      </c>
      <c r="K3273" s="40">
        <v>9</v>
      </c>
      <c r="L3273" s="39">
        <v>45276</v>
      </c>
      <c r="M3273" s="40">
        <v>5</v>
      </c>
    </row>
    <row r="3274" spans="1:13">
      <c r="A3274" s="37" t="s">
        <v>3299</v>
      </c>
      <c r="B3274" s="36">
        <v>45277</v>
      </c>
      <c r="C3274" s="37" t="s">
        <v>20</v>
      </c>
      <c r="D3274" s="37" t="s">
        <v>33</v>
      </c>
      <c r="E3274" s="37" t="s">
        <v>14</v>
      </c>
      <c r="F3274" s="37" t="s">
        <v>14</v>
      </c>
      <c r="G3274" s="37">
        <v>49</v>
      </c>
      <c r="H3274" s="38">
        <v>136.33499085922301</v>
      </c>
      <c r="I3274" s="37">
        <f>HOUR(DAta!$H3274)*60+MINUTE(DAta!$H3274)</f>
        <v>482</v>
      </c>
      <c r="J3274" s="37">
        <v>5</v>
      </c>
      <c r="K3274" s="37">
        <v>9</v>
      </c>
      <c r="L3274" s="36">
        <v>45277</v>
      </c>
      <c r="M3274" s="37">
        <v>6</v>
      </c>
    </row>
    <row r="3275" spans="1:13">
      <c r="A3275" s="40" t="s">
        <v>3300</v>
      </c>
      <c r="B3275" s="39">
        <v>45278</v>
      </c>
      <c r="C3275" s="40" t="s">
        <v>39</v>
      </c>
      <c r="D3275" s="40" t="s">
        <v>33</v>
      </c>
      <c r="E3275" s="40" t="s">
        <v>18</v>
      </c>
      <c r="F3275" s="40" t="s">
        <v>18</v>
      </c>
      <c r="G3275" s="40" t="s">
        <v>26</v>
      </c>
      <c r="H3275" s="41">
        <v>136.37665752589001</v>
      </c>
      <c r="I3275" s="37">
        <f>HOUR(DAta!$H3275)*60+MINUTE(DAta!$H3275)</f>
        <v>542</v>
      </c>
      <c r="J3275" s="40" t="s">
        <v>26</v>
      </c>
      <c r="K3275" s="40">
        <v>9</v>
      </c>
      <c r="L3275" s="39">
        <v>45278</v>
      </c>
      <c r="M3275" s="40">
        <v>6</v>
      </c>
    </row>
    <row r="3276" spans="1:13">
      <c r="A3276" s="37" t="s">
        <v>3301</v>
      </c>
      <c r="B3276" s="36">
        <v>45279</v>
      </c>
      <c r="C3276" s="37" t="s">
        <v>39</v>
      </c>
      <c r="D3276" s="37" t="s">
        <v>13</v>
      </c>
      <c r="E3276" s="37" t="s">
        <v>14</v>
      </c>
      <c r="F3276" s="37" t="s">
        <v>18</v>
      </c>
      <c r="G3276" s="37">
        <v>44</v>
      </c>
      <c r="H3276" s="38">
        <v>136.41832419255701</v>
      </c>
      <c r="I3276" s="37">
        <f>HOUR(DAta!$H3276)*60+MINUTE(DAta!$H3276)</f>
        <v>602</v>
      </c>
      <c r="J3276" s="37">
        <v>4</v>
      </c>
      <c r="K3276" s="37">
        <v>9</v>
      </c>
      <c r="L3276" s="36">
        <v>45279</v>
      </c>
      <c r="M3276" s="37">
        <v>6</v>
      </c>
    </row>
    <row r="3277" spans="1:13">
      <c r="A3277" s="40" t="s">
        <v>3302</v>
      </c>
      <c r="B3277" s="39">
        <v>45280</v>
      </c>
      <c r="C3277" s="40" t="s">
        <v>16</v>
      </c>
      <c r="D3277" s="40" t="s">
        <v>13</v>
      </c>
      <c r="E3277" s="40" t="s">
        <v>18</v>
      </c>
      <c r="F3277" s="40" t="s">
        <v>18</v>
      </c>
      <c r="G3277" s="40" t="s">
        <v>26</v>
      </c>
      <c r="H3277" s="41">
        <v>136.45999085922301</v>
      </c>
      <c r="I3277" s="37">
        <f>HOUR(DAta!$H3277)*60+MINUTE(DAta!$H3277)</f>
        <v>662</v>
      </c>
      <c r="J3277" s="40" t="s">
        <v>26</v>
      </c>
      <c r="K3277" s="40">
        <v>9</v>
      </c>
      <c r="L3277" s="39">
        <v>45280</v>
      </c>
      <c r="M3277" s="40">
        <v>6</v>
      </c>
    </row>
    <row r="3278" spans="1:13">
      <c r="A3278" s="37" t="s">
        <v>3303</v>
      </c>
      <c r="B3278" s="36">
        <v>45281</v>
      </c>
      <c r="C3278" s="37" t="s">
        <v>22</v>
      </c>
      <c r="D3278" s="37" t="s">
        <v>33</v>
      </c>
      <c r="E3278" s="37" t="s">
        <v>18</v>
      </c>
      <c r="F3278" s="37" t="s">
        <v>18</v>
      </c>
      <c r="G3278" s="37" t="s">
        <v>26</v>
      </c>
      <c r="H3278" s="38">
        <v>136.50165752589001</v>
      </c>
      <c r="I3278" s="37">
        <f>HOUR(DAta!$H3278)*60+MINUTE(DAta!$H3278)</f>
        <v>722</v>
      </c>
      <c r="J3278" s="37" t="s">
        <v>26</v>
      </c>
      <c r="K3278" s="37">
        <v>9</v>
      </c>
      <c r="L3278" s="36">
        <v>45281</v>
      </c>
      <c r="M3278" s="37">
        <v>6</v>
      </c>
    </row>
    <row r="3279" spans="1:13">
      <c r="A3279" s="40" t="s">
        <v>3304</v>
      </c>
      <c r="B3279" s="39">
        <v>45282</v>
      </c>
      <c r="C3279" s="40" t="s">
        <v>22</v>
      </c>
      <c r="D3279" s="40" t="s">
        <v>33</v>
      </c>
      <c r="E3279" s="40" t="s">
        <v>14</v>
      </c>
      <c r="F3279" s="40" t="s">
        <v>14</v>
      </c>
      <c r="G3279" s="40">
        <v>47</v>
      </c>
      <c r="H3279" s="41">
        <v>136.54332419255701</v>
      </c>
      <c r="I3279" s="37">
        <f>HOUR(DAta!$H3279)*60+MINUTE(DAta!$H3279)</f>
        <v>782</v>
      </c>
      <c r="J3279" s="40">
        <v>3</v>
      </c>
      <c r="K3279" s="40">
        <v>9</v>
      </c>
      <c r="L3279" s="39">
        <v>45282</v>
      </c>
      <c r="M3279" s="40">
        <v>6</v>
      </c>
    </row>
    <row r="3280" spans="1:13">
      <c r="A3280" s="37" t="s">
        <v>3305</v>
      </c>
      <c r="B3280" s="36">
        <v>45283</v>
      </c>
      <c r="C3280" s="37" t="s">
        <v>22</v>
      </c>
      <c r="D3280" s="37" t="s">
        <v>33</v>
      </c>
      <c r="E3280" s="37" t="s">
        <v>18</v>
      </c>
      <c r="F3280" s="37" t="s">
        <v>18</v>
      </c>
      <c r="G3280" s="37" t="s">
        <v>26</v>
      </c>
      <c r="H3280" s="38">
        <v>136.58499085922301</v>
      </c>
      <c r="I3280" s="37">
        <f>HOUR(DAta!$H3280)*60+MINUTE(DAta!$H3280)</f>
        <v>842</v>
      </c>
      <c r="J3280" s="37" t="s">
        <v>26</v>
      </c>
      <c r="K3280" s="37">
        <v>9</v>
      </c>
      <c r="L3280" s="36">
        <v>45283</v>
      </c>
      <c r="M3280" s="37">
        <v>6</v>
      </c>
    </row>
    <row r="3281" spans="1:13">
      <c r="A3281" s="40" t="s">
        <v>3306</v>
      </c>
      <c r="B3281" s="39">
        <v>45284</v>
      </c>
      <c r="C3281" s="40" t="s">
        <v>12</v>
      </c>
      <c r="D3281" s="40" t="s">
        <v>24</v>
      </c>
      <c r="E3281" s="40" t="s">
        <v>18</v>
      </c>
      <c r="F3281" s="40" t="s">
        <v>18</v>
      </c>
      <c r="G3281" s="40" t="s">
        <v>26</v>
      </c>
      <c r="H3281" s="41">
        <v>136.62665752589001</v>
      </c>
      <c r="I3281" s="37">
        <f>HOUR(DAta!$H3281)*60+MINUTE(DAta!$H3281)</f>
        <v>902</v>
      </c>
      <c r="J3281" s="40" t="s">
        <v>26</v>
      </c>
      <c r="K3281" s="40">
        <v>9</v>
      </c>
      <c r="L3281" s="39">
        <v>45284</v>
      </c>
      <c r="M3281" s="40">
        <v>6</v>
      </c>
    </row>
    <row r="3282" spans="1:13">
      <c r="A3282" s="37" t="s">
        <v>3307</v>
      </c>
      <c r="B3282" s="36">
        <v>45285</v>
      </c>
      <c r="C3282" s="37" t="s">
        <v>22</v>
      </c>
      <c r="D3282" s="37" t="s">
        <v>17</v>
      </c>
      <c r="E3282" s="37" t="s">
        <v>14</v>
      </c>
      <c r="F3282" s="37" t="s">
        <v>18</v>
      </c>
      <c r="G3282" s="37">
        <v>26</v>
      </c>
      <c r="H3282" s="38">
        <v>136.66832419255701</v>
      </c>
      <c r="I3282" s="37">
        <f>HOUR(DAta!$H3282)*60+MINUTE(DAta!$H3282)</f>
        <v>962</v>
      </c>
      <c r="J3282" s="37">
        <v>5</v>
      </c>
      <c r="K3282" s="37">
        <v>9</v>
      </c>
      <c r="L3282" s="36">
        <v>45285</v>
      </c>
      <c r="M3282" s="37">
        <v>6</v>
      </c>
    </row>
    <row r="3283" spans="1:13">
      <c r="A3283" s="40" t="s">
        <v>3308</v>
      </c>
      <c r="B3283" s="39">
        <v>45286</v>
      </c>
      <c r="C3283" s="40" t="s">
        <v>22</v>
      </c>
      <c r="D3283" s="40" t="s">
        <v>30</v>
      </c>
      <c r="E3283" s="40" t="s">
        <v>18</v>
      </c>
      <c r="F3283" s="40" t="s">
        <v>18</v>
      </c>
      <c r="G3283" s="40" t="s">
        <v>26</v>
      </c>
      <c r="H3283" s="41">
        <v>136.70999085922301</v>
      </c>
      <c r="I3283" s="37">
        <f>HOUR(DAta!$H3283)*60+MINUTE(DAta!$H3283)</f>
        <v>1022</v>
      </c>
      <c r="J3283" s="40" t="s">
        <v>26</v>
      </c>
      <c r="K3283" s="40">
        <v>9</v>
      </c>
      <c r="L3283" s="39">
        <v>45286</v>
      </c>
      <c r="M3283" s="40">
        <v>6</v>
      </c>
    </row>
    <row r="3284" spans="1:13">
      <c r="A3284" s="37" t="s">
        <v>3309</v>
      </c>
      <c r="B3284" s="36">
        <v>45287</v>
      </c>
      <c r="C3284" s="37" t="s">
        <v>39</v>
      </c>
      <c r="D3284" s="37" t="s">
        <v>30</v>
      </c>
      <c r="E3284" s="37" t="s">
        <v>14</v>
      </c>
      <c r="F3284" s="37" t="s">
        <v>14</v>
      </c>
      <c r="G3284" s="37">
        <v>50</v>
      </c>
      <c r="H3284" s="38">
        <v>136.75165752589001</v>
      </c>
      <c r="I3284" s="37">
        <f>HOUR(DAta!$H3284)*60+MINUTE(DAta!$H3284)</f>
        <v>1082</v>
      </c>
      <c r="J3284" s="37">
        <v>3</v>
      </c>
      <c r="K3284" s="37">
        <v>9</v>
      </c>
      <c r="L3284" s="36">
        <v>45287</v>
      </c>
      <c r="M3284" s="37">
        <v>6</v>
      </c>
    </row>
    <row r="3285" spans="1:13">
      <c r="A3285" s="40" t="s">
        <v>3310</v>
      </c>
      <c r="B3285" s="39">
        <v>45288</v>
      </c>
      <c r="C3285" s="40" t="s">
        <v>20</v>
      </c>
      <c r="D3285" s="40" t="s">
        <v>33</v>
      </c>
      <c r="E3285" s="40" t="s">
        <v>14</v>
      </c>
      <c r="F3285" s="40" t="s">
        <v>14</v>
      </c>
      <c r="G3285" s="40">
        <v>121</v>
      </c>
      <c r="H3285" s="41">
        <v>136.79332419255701</v>
      </c>
      <c r="I3285" s="37">
        <f>HOUR(DAta!$H3285)*60+MINUTE(DAta!$H3285)</f>
        <v>1142</v>
      </c>
      <c r="J3285" s="40">
        <v>1</v>
      </c>
      <c r="K3285" s="40">
        <v>9</v>
      </c>
      <c r="L3285" s="39">
        <v>45288</v>
      </c>
      <c r="M3285" s="40">
        <v>6</v>
      </c>
    </row>
    <row r="3286" spans="1:13">
      <c r="A3286" s="37" t="s">
        <v>3311</v>
      </c>
      <c r="B3286" s="36">
        <v>45289</v>
      </c>
      <c r="C3286" s="37" t="s">
        <v>32</v>
      </c>
      <c r="D3286" s="37" t="s">
        <v>13</v>
      </c>
      <c r="E3286" s="37" t="s">
        <v>14</v>
      </c>
      <c r="F3286" s="37" t="s">
        <v>14</v>
      </c>
      <c r="G3286" s="37">
        <v>82</v>
      </c>
      <c r="H3286" s="38">
        <v>136.83499085922301</v>
      </c>
      <c r="I3286" s="37">
        <f>HOUR(DAta!$H3286)*60+MINUTE(DAta!$H3286)</f>
        <v>1202</v>
      </c>
      <c r="J3286" s="37">
        <v>3</v>
      </c>
      <c r="K3286" s="37">
        <v>9</v>
      </c>
      <c r="L3286" s="36">
        <v>45289</v>
      </c>
      <c r="M3286" s="37">
        <v>6</v>
      </c>
    </row>
    <row r="3287" spans="1:13">
      <c r="A3287" s="40" t="s">
        <v>3312</v>
      </c>
      <c r="B3287" s="39">
        <v>45290</v>
      </c>
      <c r="C3287" s="40" t="s">
        <v>12</v>
      </c>
      <c r="D3287" s="40" t="s">
        <v>30</v>
      </c>
      <c r="E3287" s="40" t="s">
        <v>14</v>
      </c>
      <c r="F3287" s="40" t="s">
        <v>14</v>
      </c>
      <c r="G3287" s="40">
        <v>41</v>
      </c>
      <c r="H3287" s="41">
        <v>136.87665752589001</v>
      </c>
      <c r="I3287" s="37">
        <f>HOUR(DAta!$H3287)*60+MINUTE(DAta!$H3287)</f>
        <v>1262</v>
      </c>
      <c r="J3287" s="40">
        <v>4</v>
      </c>
      <c r="K3287" s="40">
        <v>9</v>
      </c>
      <c r="L3287" s="39">
        <v>45290</v>
      </c>
      <c r="M3287" s="40">
        <v>6</v>
      </c>
    </row>
    <row r="3288" spans="1:13">
      <c r="A3288" s="37" t="s">
        <v>3313</v>
      </c>
      <c r="B3288" s="36">
        <v>45291</v>
      </c>
      <c r="C3288" s="37" t="s">
        <v>48</v>
      </c>
      <c r="D3288" s="37" t="s">
        <v>30</v>
      </c>
      <c r="E3288" s="37" t="s">
        <v>14</v>
      </c>
      <c r="F3288" s="37" t="s">
        <v>14</v>
      </c>
      <c r="G3288" s="37">
        <v>65</v>
      </c>
      <c r="H3288" s="38">
        <v>136.91832419255701</v>
      </c>
      <c r="I3288" s="37">
        <f>HOUR(DAta!$H3288)*60+MINUTE(DAta!$H3288)</f>
        <v>1322</v>
      </c>
      <c r="J3288" s="37">
        <v>1</v>
      </c>
      <c r="K3288" s="37">
        <v>9</v>
      </c>
      <c r="L3288" s="36">
        <v>45291</v>
      </c>
      <c r="M3288" s="37">
        <v>6</v>
      </c>
    </row>
    <row r="3289" spans="1:13">
      <c r="A3289" s="40" t="s">
        <v>3314</v>
      </c>
      <c r="B3289" s="39">
        <v>45292</v>
      </c>
      <c r="C3289" s="40" t="s">
        <v>48</v>
      </c>
      <c r="D3289" s="40" t="s">
        <v>13</v>
      </c>
      <c r="E3289" s="40" t="s">
        <v>14</v>
      </c>
      <c r="F3289" s="40" t="s">
        <v>14</v>
      </c>
      <c r="G3289" s="40">
        <v>100</v>
      </c>
      <c r="H3289" s="41">
        <v>136.95999085922301</v>
      </c>
      <c r="I3289" s="37">
        <f>HOUR(DAta!$H3289)*60+MINUTE(DAta!$H3289)</f>
        <v>1382</v>
      </c>
      <c r="J3289" s="40">
        <v>3</v>
      </c>
      <c r="K3289" s="40">
        <v>9</v>
      </c>
      <c r="L3289" s="39">
        <v>45292</v>
      </c>
      <c r="M3289" s="40">
        <v>6</v>
      </c>
    </row>
    <row r="3290" spans="1:13">
      <c r="A3290" s="37" t="s">
        <v>3315</v>
      </c>
      <c r="B3290" s="36">
        <v>45293</v>
      </c>
      <c r="C3290" s="37" t="s">
        <v>48</v>
      </c>
      <c r="D3290" s="37" t="s">
        <v>33</v>
      </c>
      <c r="E3290" s="37" t="s">
        <v>14</v>
      </c>
      <c r="F3290" s="37" t="s">
        <v>14</v>
      </c>
      <c r="G3290" s="37">
        <v>72</v>
      </c>
      <c r="H3290" s="38">
        <v>137.00165752589001</v>
      </c>
      <c r="I3290" s="37">
        <f>HOUR(DAta!$H3290)*60+MINUTE(DAta!$H3290)</f>
        <v>2</v>
      </c>
      <c r="J3290" s="37">
        <v>2</v>
      </c>
      <c r="K3290" s="37">
        <v>9</v>
      </c>
      <c r="L3290" s="36">
        <v>45293</v>
      </c>
      <c r="M3290" s="37">
        <v>6</v>
      </c>
    </row>
    <row r="3291" spans="1:13">
      <c r="A3291" s="40" t="s">
        <v>3316</v>
      </c>
      <c r="B3291" s="39">
        <v>45294</v>
      </c>
      <c r="C3291" s="40" t="s">
        <v>48</v>
      </c>
      <c r="D3291" s="40" t="s">
        <v>33</v>
      </c>
      <c r="E3291" s="40" t="s">
        <v>14</v>
      </c>
      <c r="F3291" s="40" t="s">
        <v>14</v>
      </c>
      <c r="G3291" s="40">
        <v>120</v>
      </c>
      <c r="H3291" s="41">
        <v>137.04332419255701</v>
      </c>
      <c r="I3291" s="37">
        <f>HOUR(DAta!$H3291)*60+MINUTE(DAta!$H3291)</f>
        <v>62</v>
      </c>
      <c r="J3291" s="40">
        <v>5</v>
      </c>
      <c r="K3291" s="40">
        <v>9</v>
      </c>
      <c r="L3291" s="39">
        <v>45294</v>
      </c>
      <c r="M3291" s="40">
        <v>6</v>
      </c>
    </row>
    <row r="3292" spans="1:13">
      <c r="A3292" s="37" t="s">
        <v>3317</v>
      </c>
      <c r="B3292" s="36">
        <v>45295</v>
      </c>
      <c r="C3292" s="37" t="s">
        <v>20</v>
      </c>
      <c r="D3292" s="37" t="s">
        <v>13</v>
      </c>
      <c r="E3292" s="37" t="s">
        <v>14</v>
      </c>
      <c r="F3292" s="37" t="s">
        <v>14</v>
      </c>
      <c r="G3292" s="37">
        <v>59</v>
      </c>
      <c r="H3292" s="38">
        <v>137.08499085922301</v>
      </c>
      <c r="I3292" s="37">
        <f>HOUR(DAta!$H3292)*60+MINUTE(DAta!$H3292)</f>
        <v>122</v>
      </c>
      <c r="J3292" s="37">
        <v>3</v>
      </c>
      <c r="K3292" s="37">
        <v>9</v>
      </c>
      <c r="L3292" s="36">
        <v>45295</v>
      </c>
      <c r="M3292" s="37">
        <v>6</v>
      </c>
    </row>
    <row r="3293" spans="1:13">
      <c r="A3293" s="40" t="s">
        <v>3318</v>
      </c>
      <c r="B3293" s="39">
        <v>45296</v>
      </c>
      <c r="C3293" s="40" t="s">
        <v>12</v>
      </c>
      <c r="D3293" s="40" t="s">
        <v>13</v>
      </c>
      <c r="E3293" s="40" t="s">
        <v>18</v>
      </c>
      <c r="F3293" s="40" t="s">
        <v>18</v>
      </c>
      <c r="G3293" s="40" t="s">
        <v>26</v>
      </c>
      <c r="H3293" s="41">
        <v>137.12665752589001</v>
      </c>
      <c r="I3293" s="37">
        <f>HOUR(DAta!$H3293)*60+MINUTE(DAta!$H3293)</f>
        <v>182</v>
      </c>
      <c r="J3293" s="40" t="s">
        <v>26</v>
      </c>
      <c r="K3293" s="40">
        <v>9</v>
      </c>
      <c r="L3293" s="39">
        <v>45296</v>
      </c>
      <c r="M3293" s="40">
        <v>6</v>
      </c>
    </row>
    <row r="3294" spans="1:13">
      <c r="A3294" s="37" t="s">
        <v>3319</v>
      </c>
      <c r="B3294" s="36">
        <v>45297</v>
      </c>
      <c r="C3294" s="37" t="s">
        <v>32</v>
      </c>
      <c r="D3294" s="37" t="s">
        <v>13</v>
      </c>
      <c r="E3294" s="37" t="s">
        <v>14</v>
      </c>
      <c r="F3294" s="37" t="s">
        <v>14</v>
      </c>
      <c r="G3294" s="37">
        <v>25</v>
      </c>
      <c r="H3294" s="38">
        <v>137.16832419255701</v>
      </c>
      <c r="I3294" s="37">
        <f>HOUR(DAta!$H3294)*60+MINUTE(DAta!$H3294)</f>
        <v>242</v>
      </c>
      <c r="J3294" s="37">
        <v>2</v>
      </c>
      <c r="K3294" s="37">
        <v>9</v>
      </c>
      <c r="L3294" s="36">
        <v>45297</v>
      </c>
      <c r="M3294" s="37">
        <v>6</v>
      </c>
    </row>
    <row r="3295" spans="1:13">
      <c r="A3295" s="40" t="s">
        <v>3320</v>
      </c>
      <c r="B3295" s="39">
        <v>45298</v>
      </c>
      <c r="C3295" s="40" t="s">
        <v>48</v>
      </c>
      <c r="D3295" s="40" t="s">
        <v>33</v>
      </c>
      <c r="E3295" s="40" t="s">
        <v>14</v>
      </c>
      <c r="F3295" s="40" t="s">
        <v>14</v>
      </c>
      <c r="G3295" s="40">
        <v>20</v>
      </c>
      <c r="H3295" s="41">
        <v>137.20999085922301</v>
      </c>
      <c r="I3295" s="37">
        <f>HOUR(DAta!$H3295)*60+MINUTE(DAta!$H3295)</f>
        <v>302</v>
      </c>
      <c r="J3295" s="40">
        <v>3</v>
      </c>
      <c r="K3295" s="40">
        <v>9</v>
      </c>
      <c r="L3295" s="39">
        <v>45298</v>
      </c>
      <c r="M3295" s="40">
        <v>6</v>
      </c>
    </row>
    <row r="3296" spans="1:13">
      <c r="A3296" s="37" t="s">
        <v>3321</v>
      </c>
      <c r="B3296" s="36">
        <v>45299</v>
      </c>
      <c r="C3296" s="37" t="s">
        <v>48</v>
      </c>
      <c r="D3296" s="37" t="s">
        <v>24</v>
      </c>
      <c r="E3296" s="37" t="s">
        <v>14</v>
      </c>
      <c r="F3296" s="37" t="s">
        <v>14</v>
      </c>
      <c r="G3296" s="37">
        <v>40</v>
      </c>
      <c r="H3296" s="38">
        <v>137.25165752589001</v>
      </c>
      <c r="I3296" s="37">
        <f>HOUR(DAta!$H3296)*60+MINUTE(DAta!$H3296)</f>
        <v>362</v>
      </c>
      <c r="J3296" s="37">
        <v>4</v>
      </c>
      <c r="K3296" s="37">
        <v>9</v>
      </c>
      <c r="L3296" s="36">
        <v>45299</v>
      </c>
      <c r="M3296" s="37">
        <v>6</v>
      </c>
    </row>
    <row r="3297" spans="1:13">
      <c r="A3297" s="40" t="s">
        <v>3322</v>
      </c>
      <c r="B3297" s="39">
        <v>45300</v>
      </c>
      <c r="C3297" s="40" t="s">
        <v>16</v>
      </c>
      <c r="D3297" s="40" t="s">
        <v>33</v>
      </c>
      <c r="E3297" s="40" t="s">
        <v>14</v>
      </c>
      <c r="F3297" s="40" t="s">
        <v>14</v>
      </c>
      <c r="G3297" s="40">
        <v>34</v>
      </c>
      <c r="H3297" s="41">
        <v>137.29332419255701</v>
      </c>
      <c r="I3297" s="37">
        <f>HOUR(DAta!$H3297)*60+MINUTE(DAta!$H3297)</f>
        <v>422</v>
      </c>
      <c r="J3297" s="40">
        <v>5</v>
      </c>
      <c r="K3297" s="40">
        <v>9</v>
      </c>
      <c r="L3297" s="39">
        <v>45300</v>
      </c>
      <c r="M3297" s="40">
        <v>6</v>
      </c>
    </row>
    <row r="3298" spans="1:13">
      <c r="A3298" s="37" t="s">
        <v>3323</v>
      </c>
      <c r="B3298" s="36">
        <v>45301</v>
      </c>
      <c r="C3298" s="37" t="s">
        <v>39</v>
      </c>
      <c r="D3298" s="37" t="s">
        <v>30</v>
      </c>
      <c r="E3298" s="37" t="s">
        <v>18</v>
      </c>
      <c r="F3298" s="37" t="s">
        <v>18</v>
      </c>
      <c r="G3298" s="37" t="s">
        <v>26</v>
      </c>
      <c r="H3298" s="38">
        <v>137.33499085922301</v>
      </c>
      <c r="I3298" s="37">
        <f>HOUR(DAta!$H3298)*60+MINUTE(DAta!$H3298)</f>
        <v>482</v>
      </c>
      <c r="J3298" s="37" t="s">
        <v>26</v>
      </c>
      <c r="K3298" s="37">
        <v>9</v>
      </c>
      <c r="L3298" s="36">
        <v>45301</v>
      </c>
      <c r="M3298" s="37">
        <v>6</v>
      </c>
    </row>
    <row r="3299" spans="1:13">
      <c r="A3299" s="40" t="s">
        <v>3324</v>
      </c>
      <c r="B3299" s="39">
        <v>45302</v>
      </c>
      <c r="C3299" s="40" t="s">
        <v>39</v>
      </c>
      <c r="D3299" s="40" t="s">
        <v>13</v>
      </c>
      <c r="E3299" s="40" t="s">
        <v>14</v>
      </c>
      <c r="F3299" s="40" t="s">
        <v>14</v>
      </c>
      <c r="G3299" s="40">
        <v>27</v>
      </c>
      <c r="H3299" s="41">
        <v>137.37665752589001</v>
      </c>
      <c r="I3299" s="37">
        <f>HOUR(DAta!$H3299)*60+MINUTE(DAta!$H3299)</f>
        <v>542</v>
      </c>
      <c r="J3299" s="40">
        <v>5</v>
      </c>
      <c r="K3299" s="40">
        <v>9</v>
      </c>
      <c r="L3299" s="39">
        <v>45302</v>
      </c>
      <c r="M3299" s="40">
        <v>6</v>
      </c>
    </row>
    <row r="3300" spans="1:13">
      <c r="A3300" s="37" t="s">
        <v>3325</v>
      </c>
      <c r="B3300" s="36">
        <v>45303</v>
      </c>
      <c r="C3300" s="37" t="s">
        <v>35</v>
      </c>
      <c r="D3300" s="37" t="s">
        <v>33</v>
      </c>
      <c r="E3300" s="37" t="s">
        <v>14</v>
      </c>
      <c r="F3300" s="37" t="s">
        <v>14</v>
      </c>
      <c r="G3300" s="37">
        <v>103</v>
      </c>
      <c r="H3300" s="38">
        <v>137.41832419255701</v>
      </c>
      <c r="I3300" s="37">
        <f>HOUR(DAta!$H3300)*60+MINUTE(DAta!$H3300)</f>
        <v>602</v>
      </c>
      <c r="J3300" s="37">
        <v>1</v>
      </c>
      <c r="K3300" s="37">
        <v>9</v>
      </c>
      <c r="L3300" s="36">
        <v>45303</v>
      </c>
      <c r="M3300" s="37">
        <v>6</v>
      </c>
    </row>
    <row r="3301" spans="1:13">
      <c r="A3301" s="40" t="s">
        <v>3326</v>
      </c>
      <c r="B3301" s="39">
        <v>45304</v>
      </c>
      <c r="C3301" s="40" t="s">
        <v>12</v>
      </c>
      <c r="D3301" s="40" t="s">
        <v>30</v>
      </c>
      <c r="E3301" s="40" t="s">
        <v>14</v>
      </c>
      <c r="F3301" s="40" t="s">
        <v>14</v>
      </c>
      <c r="G3301" s="40">
        <v>76</v>
      </c>
      <c r="H3301" s="41">
        <v>137.45999085922301</v>
      </c>
      <c r="I3301" s="37">
        <f>HOUR(DAta!$H3301)*60+MINUTE(DAta!$H3301)</f>
        <v>662</v>
      </c>
      <c r="J3301" s="40">
        <v>4</v>
      </c>
      <c r="K3301" s="40">
        <v>9</v>
      </c>
      <c r="L3301" s="39">
        <v>45304</v>
      </c>
      <c r="M3301" s="40">
        <v>6</v>
      </c>
    </row>
    <row r="3302" spans="1:13">
      <c r="A3302" s="37" t="s">
        <v>3327</v>
      </c>
      <c r="B3302" s="36">
        <v>45305</v>
      </c>
      <c r="C3302" s="37" t="s">
        <v>32</v>
      </c>
      <c r="D3302" s="37" t="s">
        <v>13</v>
      </c>
      <c r="E3302" s="37" t="s">
        <v>18</v>
      </c>
      <c r="F3302" s="37" t="s">
        <v>18</v>
      </c>
      <c r="G3302" s="37" t="s">
        <v>26</v>
      </c>
      <c r="H3302" s="38">
        <v>137.50165752589001</v>
      </c>
      <c r="I3302" s="37">
        <f>HOUR(DAta!$H3302)*60+MINUTE(DAta!$H3302)</f>
        <v>722</v>
      </c>
      <c r="J3302" s="37" t="s">
        <v>26</v>
      </c>
      <c r="K3302" s="37">
        <v>9</v>
      </c>
      <c r="L3302" s="36">
        <v>45305</v>
      </c>
      <c r="M3302" s="37">
        <v>6</v>
      </c>
    </row>
    <row r="3303" spans="1:13">
      <c r="A3303" s="40" t="s">
        <v>3328</v>
      </c>
      <c r="B3303" s="39">
        <v>45306</v>
      </c>
      <c r="C3303" s="40" t="s">
        <v>39</v>
      </c>
      <c r="D3303" s="40" t="s">
        <v>30</v>
      </c>
      <c r="E3303" s="40" t="s">
        <v>14</v>
      </c>
      <c r="F3303" s="40" t="s">
        <v>14</v>
      </c>
      <c r="G3303" s="40">
        <v>23</v>
      </c>
      <c r="H3303" s="41">
        <v>137.54332419255701</v>
      </c>
      <c r="I3303" s="37">
        <f>HOUR(DAta!$H3303)*60+MINUTE(DAta!$H3303)</f>
        <v>782</v>
      </c>
      <c r="J3303" s="40">
        <v>4</v>
      </c>
      <c r="K3303" s="40">
        <v>9</v>
      </c>
      <c r="L3303" s="39">
        <v>45306</v>
      </c>
      <c r="M3303" s="40">
        <v>6</v>
      </c>
    </row>
    <row r="3304" spans="1:13">
      <c r="A3304" s="37" t="s">
        <v>3329</v>
      </c>
      <c r="B3304" s="36">
        <v>45307</v>
      </c>
      <c r="C3304" s="37" t="s">
        <v>22</v>
      </c>
      <c r="D3304" s="37" t="s">
        <v>30</v>
      </c>
      <c r="E3304" s="37" t="s">
        <v>14</v>
      </c>
      <c r="F3304" s="37" t="s">
        <v>14</v>
      </c>
      <c r="G3304" s="37">
        <v>94</v>
      </c>
      <c r="H3304" s="38">
        <v>137.58499085922301</v>
      </c>
      <c r="I3304" s="37">
        <f>HOUR(DAta!$H3304)*60+MINUTE(DAta!$H3304)</f>
        <v>842</v>
      </c>
      <c r="J3304" s="37">
        <v>4</v>
      </c>
      <c r="K3304" s="37">
        <v>9</v>
      </c>
      <c r="L3304" s="36">
        <v>45307</v>
      </c>
      <c r="M3304" s="37">
        <v>6</v>
      </c>
    </row>
    <row r="3305" spans="1:13">
      <c r="A3305" s="40" t="s">
        <v>3330</v>
      </c>
      <c r="B3305" s="39">
        <v>45308</v>
      </c>
      <c r="C3305" s="40" t="s">
        <v>48</v>
      </c>
      <c r="D3305" s="40" t="s">
        <v>17</v>
      </c>
      <c r="E3305" s="40" t="s">
        <v>14</v>
      </c>
      <c r="F3305" s="40" t="s">
        <v>14</v>
      </c>
      <c r="G3305" s="40">
        <v>115</v>
      </c>
      <c r="H3305" s="41">
        <v>137.62665752589001</v>
      </c>
      <c r="I3305" s="37">
        <f>HOUR(DAta!$H3305)*60+MINUTE(DAta!$H3305)</f>
        <v>902</v>
      </c>
      <c r="J3305" s="40">
        <v>5</v>
      </c>
      <c r="K3305" s="40">
        <v>9</v>
      </c>
      <c r="L3305" s="39">
        <v>45308</v>
      </c>
      <c r="M3305" s="40">
        <v>6</v>
      </c>
    </row>
    <row r="3306" spans="1:13">
      <c r="A3306" s="37" t="s">
        <v>3331</v>
      </c>
      <c r="B3306" s="36">
        <v>45309</v>
      </c>
      <c r="C3306" s="37" t="s">
        <v>39</v>
      </c>
      <c r="D3306" s="37" t="s">
        <v>17</v>
      </c>
      <c r="E3306" s="37" t="s">
        <v>14</v>
      </c>
      <c r="F3306" s="37" t="s">
        <v>18</v>
      </c>
      <c r="G3306" s="37">
        <v>11</v>
      </c>
      <c r="H3306" s="38">
        <v>137.66832419255701</v>
      </c>
      <c r="I3306" s="37">
        <f>HOUR(DAta!$H3306)*60+MINUTE(DAta!$H3306)</f>
        <v>962</v>
      </c>
      <c r="J3306" s="37">
        <v>3</v>
      </c>
      <c r="K3306" s="37">
        <v>9</v>
      </c>
      <c r="L3306" s="36">
        <v>45309</v>
      </c>
      <c r="M3306" s="37">
        <v>6</v>
      </c>
    </row>
    <row r="3307" spans="1:13">
      <c r="A3307" s="40" t="s">
        <v>3332</v>
      </c>
      <c r="B3307" s="39">
        <v>45310</v>
      </c>
      <c r="C3307" s="40" t="s">
        <v>12</v>
      </c>
      <c r="D3307" s="40" t="s">
        <v>24</v>
      </c>
      <c r="E3307" s="40" t="s">
        <v>14</v>
      </c>
      <c r="F3307" s="40" t="s">
        <v>14</v>
      </c>
      <c r="G3307" s="40">
        <v>117</v>
      </c>
      <c r="H3307" s="41">
        <v>137.70999085922301</v>
      </c>
      <c r="I3307" s="37">
        <f>HOUR(DAta!$H3307)*60+MINUTE(DAta!$H3307)</f>
        <v>1022</v>
      </c>
      <c r="J3307" s="40">
        <v>5</v>
      </c>
      <c r="K3307" s="40">
        <v>9</v>
      </c>
      <c r="L3307" s="39">
        <v>45310</v>
      </c>
      <c r="M3307" s="40">
        <v>6</v>
      </c>
    </row>
    <row r="3308" spans="1:13">
      <c r="A3308" s="37" t="s">
        <v>3333</v>
      </c>
      <c r="B3308" s="36">
        <v>45311</v>
      </c>
      <c r="C3308" s="37" t="s">
        <v>12</v>
      </c>
      <c r="D3308" s="37" t="s">
        <v>13</v>
      </c>
      <c r="E3308" s="37" t="s">
        <v>14</v>
      </c>
      <c r="F3308" s="37" t="s">
        <v>14</v>
      </c>
      <c r="G3308" s="37">
        <v>110</v>
      </c>
      <c r="H3308" s="38">
        <v>137.75165752589001</v>
      </c>
      <c r="I3308" s="37">
        <f>HOUR(DAta!$H3308)*60+MINUTE(DAta!$H3308)</f>
        <v>1082</v>
      </c>
      <c r="J3308" s="37">
        <v>5</v>
      </c>
      <c r="K3308" s="37">
        <v>9</v>
      </c>
      <c r="L3308" s="36">
        <v>45311</v>
      </c>
      <c r="M3308" s="37">
        <v>6</v>
      </c>
    </row>
    <row r="3309" spans="1:13">
      <c r="A3309" s="40" t="s">
        <v>3334</v>
      </c>
      <c r="B3309" s="39">
        <v>45312</v>
      </c>
      <c r="C3309" s="40" t="s">
        <v>48</v>
      </c>
      <c r="D3309" s="40" t="s">
        <v>30</v>
      </c>
      <c r="E3309" s="40" t="s">
        <v>14</v>
      </c>
      <c r="F3309" s="40" t="s">
        <v>14</v>
      </c>
      <c r="G3309" s="40">
        <v>24</v>
      </c>
      <c r="H3309" s="41">
        <v>137.79332419255701</v>
      </c>
      <c r="I3309" s="37">
        <f>HOUR(DAta!$H3309)*60+MINUTE(DAta!$H3309)</f>
        <v>1142</v>
      </c>
      <c r="J3309" s="40">
        <v>3</v>
      </c>
      <c r="K3309" s="40">
        <v>9</v>
      </c>
      <c r="L3309" s="39">
        <v>45312</v>
      </c>
      <c r="M3309" s="40">
        <v>6</v>
      </c>
    </row>
    <row r="3310" spans="1:13">
      <c r="A3310" s="37" t="s">
        <v>3335</v>
      </c>
      <c r="B3310" s="36">
        <v>45313</v>
      </c>
      <c r="C3310" s="37" t="s">
        <v>32</v>
      </c>
      <c r="D3310" s="37" t="s">
        <v>33</v>
      </c>
      <c r="E3310" s="37" t="s">
        <v>14</v>
      </c>
      <c r="F3310" s="37" t="s">
        <v>14</v>
      </c>
      <c r="G3310" s="37">
        <v>31</v>
      </c>
      <c r="H3310" s="38">
        <v>137.83499085922301</v>
      </c>
      <c r="I3310" s="37">
        <f>HOUR(DAta!$H3310)*60+MINUTE(DAta!$H3310)</f>
        <v>1202</v>
      </c>
      <c r="J3310" s="37">
        <v>3</v>
      </c>
      <c r="K3310" s="37">
        <v>9</v>
      </c>
      <c r="L3310" s="36">
        <v>45313</v>
      </c>
      <c r="M3310" s="37">
        <v>6</v>
      </c>
    </row>
    <row r="3311" spans="1:13">
      <c r="A3311" s="40" t="s">
        <v>3336</v>
      </c>
      <c r="B3311" s="39">
        <v>45314</v>
      </c>
      <c r="C3311" s="40" t="s">
        <v>16</v>
      </c>
      <c r="D3311" s="40" t="s">
        <v>30</v>
      </c>
      <c r="E3311" s="40" t="s">
        <v>14</v>
      </c>
      <c r="F3311" s="40" t="s">
        <v>14</v>
      </c>
      <c r="G3311" s="40">
        <v>25</v>
      </c>
      <c r="H3311" s="41">
        <v>137.87665752589001</v>
      </c>
      <c r="I3311" s="37">
        <f>HOUR(DAta!$H3311)*60+MINUTE(DAta!$H3311)</f>
        <v>1262</v>
      </c>
      <c r="J3311" s="40">
        <v>3</v>
      </c>
      <c r="K3311" s="40">
        <v>9</v>
      </c>
      <c r="L3311" s="39">
        <v>45314</v>
      </c>
      <c r="M3311" s="40">
        <v>6</v>
      </c>
    </row>
    <row r="3312" spans="1:13">
      <c r="A3312" s="37" t="s">
        <v>3337</v>
      </c>
      <c r="B3312" s="36">
        <v>45315</v>
      </c>
      <c r="C3312" s="37" t="s">
        <v>20</v>
      </c>
      <c r="D3312" s="37" t="s">
        <v>13</v>
      </c>
      <c r="E3312" s="37" t="s">
        <v>14</v>
      </c>
      <c r="F3312" s="37" t="s">
        <v>14</v>
      </c>
      <c r="G3312" s="37">
        <v>96</v>
      </c>
      <c r="H3312" s="38">
        <v>137.91832419255701</v>
      </c>
      <c r="I3312" s="37">
        <f>HOUR(DAta!$H3312)*60+MINUTE(DAta!$H3312)</f>
        <v>1322</v>
      </c>
      <c r="J3312" s="37">
        <v>3</v>
      </c>
      <c r="K3312" s="37">
        <v>9</v>
      </c>
      <c r="L3312" s="36">
        <v>45315</v>
      </c>
      <c r="M3312" s="37">
        <v>6</v>
      </c>
    </row>
    <row r="3313" spans="1:13">
      <c r="A3313" s="40" t="s">
        <v>3338</v>
      </c>
      <c r="B3313" s="39">
        <v>45316</v>
      </c>
      <c r="C3313" s="40" t="s">
        <v>16</v>
      </c>
      <c r="D3313" s="40" t="s">
        <v>33</v>
      </c>
      <c r="E3313" s="40" t="s">
        <v>14</v>
      </c>
      <c r="F3313" s="40" t="s">
        <v>14</v>
      </c>
      <c r="G3313" s="40">
        <v>48</v>
      </c>
      <c r="H3313" s="41">
        <v>137.95999085922301</v>
      </c>
      <c r="I3313" s="37">
        <f>HOUR(DAta!$H3313)*60+MINUTE(DAta!$H3313)</f>
        <v>1382</v>
      </c>
      <c r="J3313" s="40">
        <v>2</v>
      </c>
      <c r="K3313" s="40">
        <v>9</v>
      </c>
      <c r="L3313" s="39">
        <v>45316</v>
      </c>
      <c r="M3313" s="40">
        <v>6</v>
      </c>
    </row>
    <row r="3314" spans="1:13">
      <c r="A3314" s="37" t="s">
        <v>3339</v>
      </c>
      <c r="B3314" s="36">
        <v>45317</v>
      </c>
      <c r="C3314" s="37" t="s">
        <v>48</v>
      </c>
      <c r="D3314" s="37" t="s">
        <v>30</v>
      </c>
      <c r="E3314" s="37" t="s">
        <v>14</v>
      </c>
      <c r="F3314" s="37" t="s">
        <v>18</v>
      </c>
      <c r="G3314" s="37">
        <v>110</v>
      </c>
      <c r="H3314" s="38">
        <v>138.00165752589001</v>
      </c>
      <c r="I3314" s="37">
        <f>HOUR(DAta!$H3314)*60+MINUTE(DAta!$H3314)</f>
        <v>2</v>
      </c>
      <c r="J3314" s="37">
        <v>5</v>
      </c>
      <c r="K3314" s="37">
        <v>9</v>
      </c>
      <c r="L3314" s="36">
        <v>45317</v>
      </c>
      <c r="M3314" s="37">
        <v>6</v>
      </c>
    </row>
    <row r="3315" spans="1:13">
      <c r="A3315" s="40" t="s">
        <v>3340</v>
      </c>
      <c r="B3315" s="39">
        <v>45318</v>
      </c>
      <c r="C3315" s="40" t="s">
        <v>32</v>
      </c>
      <c r="D3315" s="40" t="s">
        <v>13</v>
      </c>
      <c r="E3315" s="40" t="s">
        <v>14</v>
      </c>
      <c r="F3315" s="40" t="s">
        <v>18</v>
      </c>
      <c r="G3315" s="40">
        <v>19</v>
      </c>
      <c r="H3315" s="41">
        <v>138.04332419255701</v>
      </c>
      <c r="I3315" s="37">
        <f>HOUR(DAta!$H3315)*60+MINUTE(DAta!$H3315)</f>
        <v>62</v>
      </c>
      <c r="J3315" s="40">
        <v>3</v>
      </c>
      <c r="K3315" s="40">
        <v>9</v>
      </c>
      <c r="L3315" s="39">
        <v>45318</v>
      </c>
      <c r="M3315" s="40">
        <v>6</v>
      </c>
    </row>
    <row r="3316" spans="1:13">
      <c r="A3316" s="37" t="s">
        <v>3341</v>
      </c>
      <c r="B3316" s="36">
        <v>45319</v>
      </c>
      <c r="C3316" s="37" t="s">
        <v>12</v>
      </c>
      <c r="D3316" s="37" t="s">
        <v>30</v>
      </c>
      <c r="E3316" s="37" t="s">
        <v>18</v>
      </c>
      <c r="F3316" s="37" t="s">
        <v>18</v>
      </c>
      <c r="G3316" s="37" t="s">
        <v>26</v>
      </c>
      <c r="H3316" s="38">
        <v>138.08499085922301</v>
      </c>
      <c r="I3316" s="37">
        <f>HOUR(DAta!$H3316)*60+MINUTE(DAta!$H3316)</f>
        <v>122</v>
      </c>
      <c r="J3316" s="37" t="s">
        <v>26</v>
      </c>
      <c r="K3316" s="37">
        <v>9</v>
      </c>
      <c r="L3316" s="36">
        <v>45319</v>
      </c>
      <c r="M3316" s="37">
        <v>6</v>
      </c>
    </row>
    <row r="3317" spans="1:13">
      <c r="A3317" s="40" t="s">
        <v>3342</v>
      </c>
      <c r="B3317" s="39">
        <v>45320</v>
      </c>
      <c r="C3317" s="40" t="s">
        <v>12</v>
      </c>
      <c r="D3317" s="40" t="s">
        <v>13</v>
      </c>
      <c r="E3317" s="40" t="s">
        <v>14</v>
      </c>
      <c r="F3317" s="40" t="s">
        <v>14</v>
      </c>
      <c r="G3317" s="40">
        <v>88</v>
      </c>
      <c r="H3317" s="41">
        <v>138.12665752589001</v>
      </c>
      <c r="I3317" s="37">
        <f>HOUR(DAta!$H3317)*60+MINUTE(DAta!$H3317)</f>
        <v>182</v>
      </c>
      <c r="J3317" s="40">
        <v>1</v>
      </c>
      <c r="K3317" s="40">
        <v>9</v>
      </c>
      <c r="L3317" s="39">
        <v>45320</v>
      </c>
      <c r="M3317" s="40">
        <v>6</v>
      </c>
    </row>
    <row r="3318" spans="1:13">
      <c r="A3318" s="37" t="s">
        <v>3343</v>
      </c>
      <c r="B3318" s="36">
        <v>45321</v>
      </c>
      <c r="C3318" s="37" t="s">
        <v>32</v>
      </c>
      <c r="D3318" s="37" t="s">
        <v>13</v>
      </c>
      <c r="E3318" s="37" t="s">
        <v>14</v>
      </c>
      <c r="F3318" s="37" t="s">
        <v>14</v>
      </c>
      <c r="G3318" s="37">
        <v>42</v>
      </c>
      <c r="H3318" s="38">
        <v>138.16832419255701</v>
      </c>
      <c r="I3318" s="37">
        <f>HOUR(DAta!$H3318)*60+MINUTE(DAta!$H3318)</f>
        <v>242</v>
      </c>
      <c r="J3318" s="37">
        <v>3</v>
      </c>
      <c r="K3318" s="37">
        <v>9</v>
      </c>
      <c r="L3318" s="36">
        <v>45321</v>
      </c>
      <c r="M3318" s="37">
        <v>6</v>
      </c>
    </row>
    <row r="3319" spans="1:13">
      <c r="A3319" s="40" t="s">
        <v>3344</v>
      </c>
      <c r="B3319" s="39">
        <v>45322</v>
      </c>
      <c r="C3319" s="40" t="s">
        <v>20</v>
      </c>
      <c r="D3319" s="40" t="s">
        <v>24</v>
      </c>
      <c r="E3319" s="40" t="s">
        <v>14</v>
      </c>
      <c r="F3319" s="40" t="s">
        <v>14</v>
      </c>
      <c r="G3319" s="40">
        <v>111</v>
      </c>
      <c r="H3319" s="41">
        <v>138.20999085922301</v>
      </c>
      <c r="I3319" s="37">
        <f>HOUR(DAta!$H3319)*60+MINUTE(DAta!$H3319)</f>
        <v>302</v>
      </c>
      <c r="J3319" s="40">
        <v>4</v>
      </c>
      <c r="K3319" s="40">
        <v>9</v>
      </c>
      <c r="L3319" s="39">
        <v>45322</v>
      </c>
      <c r="M3319" s="40">
        <v>6</v>
      </c>
    </row>
    <row r="3320" spans="1:13">
      <c r="A3320" s="37" t="s">
        <v>3345</v>
      </c>
      <c r="B3320" s="36">
        <v>45323</v>
      </c>
      <c r="C3320" s="37" t="s">
        <v>20</v>
      </c>
      <c r="D3320" s="37" t="s">
        <v>17</v>
      </c>
      <c r="E3320" s="37" t="s">
        <v>14</v>
      </c>
      <c r="F3320" s="37" t="s">
        <v>14</v>
      </c>
      <c r="G3320" s="37">
        <v>89</v>
      </c>
      <c r="H3320" s="38">
        <v>138.25165752589001</v>
      </c>
      <c r="I3320" s="37">
        <f>HOUR(DAta!$H3320)*60+MINUTE(DAta!$H3320)</f>
        <v>362</v>
      </c>
      <c r="J3320" s="37">
        <v>5</v>
      </c>
      <c r="K3320" s="37">
        <v>9</v>
      </c>
      <c r="L3320" s="36">
        <v>45323</v>
      </c>
      <c r="M3320" s="37">
        <v>6</v>
      </c>
    </row>
    <row r="3321" spans="1:13">
      <c r="A3321" s="40" t="s">
        <v>3346</v>
      </c>
      <c r="B3321" s="39">
        <v>45324</v>
      </c>
      <c r="C3321" s="40" t="s">
        <v>48</v>
      </c>
      <c r="D3321" s="40" t="s">
        <v>33</v>
      </c>
      <c r="E3321" s="40" t="s">
        <v>14</v>
      </c>
      <c r="F3321" s="40" t="s">
        <v>14</v>
      </c>
      <c r="G3321" s="40">
        <v>32</v>
      </c>
      <c r="H3321" s="41">
        <v>138.29332419255701</v>
      </c>
      <c r="I3321" s="37">
        <f>HOUR(DAta!$H3321)*60+MINUTE(DAta!$H3321)</f>
        <v>422</v>
      </c>
      <c r="J3321" s="40">
        <v>2</v>
      </c>
      <c r="K3321" s="40">
        <v>9</v>
      </c>
      <c r="L3321" s="39">
        <v>45324</v>
      </c>
      <c r="M3321" s="40">
        <v>6</v>
      </c>
    </row>
    <row r="3322" spans="1:13">
      <c r="A3322" s="37" t="s">
        <v>3347</v>
      </c>
      <c r="B3322" s="36">
        <v>45325</v>
      </c>
      <c r="C3322" s="37" t="s">
        <v>22</v>
      </c>
      <c r="D3322" s="37" t="s">
        <v>17</v>
      </c>
      <c r="E3322" s="37" t="s">
        <v>14</v>
      </c>
      <c r="F3322" s="37" t="s">
        <v>14</v>
      </c>
      <c r="G3322" s="37">
        <v>118</v>
      </c>
      <c r="H3322" s="38">
        <v>138.33499085922301</v>
      </c>
      <c r="I3322" s="37">
        <f>HOUR(DAta!$H3322)*60+MINUTE(DAta!$H3322)</f>
        <v>482</v>
      </c>
      <c r="J3322" s="37">
        <v>3</v>
      </c>
      <c r="K3322" s="37">
        <v>9</v>
      </c>
      <c r="L3322" s="36">
        <v>45325</v>
      </c>
      <c r="M3322" s="37">
        <v>6</v>
      </c>
    </row>
    <row r="3323" spans="1:13">
      <c r="A3323" s="40" t="s">
        <v>3348</v>
      </c>
      <c r="B3323" s="39">
        <v>45326</v>
      </c>
      <c r="C3323" s="40" t="s">
        <v>35</v>
      </c>
      <c r="D3323" s="40" t="s">
        <v>17</v>
      </c>
      <c r="E3323" s="40" t="s">
        <v>14</v>
      </c>
      <c r="F3323" s="40" t="s">
        <v>14</v>
      </c>
      <c r="G3323" s="40">
        <v>21</v>
      </c>
      <c r="H3323" s="41">
        <v>138.37665752589001</v>
      </c>
      <c r="I3323" s="37">
        <f>HOUR(DAta!$H3323)*60+MINUTE(DAta!$H3323)</f>
        <v>542</v>
      </c>
      <c r="J3323" s="40">
        <v>4</v>
      </c>
      <c r="K3323" s="40">
        <v>9</v>
      </c>
      <c r="L3323" s="39">
        <v>45326</v>
      </c>
      <c r="M3323" s="40">
        <v>6</v>
      </c>
    </row>
    <row r="3324" spans="1:13">
      <c r="A3324" s="37" t="s">
        <v>3349</v>
      </c>
      <c r="B3324" s="36">
        <v>45327</v>
      </c>
      <c r="C3324" s="37" t="s">
        <v>32</v>
      </c>
      <c r="D3324" s="37" t="s">
        <v>13</v>
      </c>
      <c r="E3324" s="37" t="s">
        <v>14</v>
      </c>
      <c r="F3324" s="37" t="s">
        <v>14</v>
      </c>
      <c r="G3324" s="37">
        <v>15</v>
      </c>
      <c r="H3324" s="38">
        <v>138.41832419255701</v>
      </c>
      <c r="I3324" s="37">
        <f>HOUR(DAta!$H3324)*60+MINUTE(DAta!$H3324)</f>
        <v>602</v>
      </c>
      <c r="J3324" s="37">
        <v>2</v>
      </c>
      <c r="K3324" s="37">
        <v>9</v>
      </c>
      <c r="L3324" s="36">
        <v>45327</v>
      </c>
      <c r="M3324" s="37">
        <v>6</v>
      </c>
    </row>
    <row r="3325" spans="1:13">
      <c r="A3325" s="40" t="s">
        <v>3350</v>
      </c>
      <c r="B3325" s="39">
        <v>45328</v>
      </c>
      <c r="C3325" s="40" t="s">
        <v>48</v>
      </c>
      <c r="D3325" s="40" t="s">
        <v>17</v>
      </c>
      <c r="E3325" s="40" t="s">
        <v>14</v>
      </c>
      <c r="F3325" s="40" t="s">
        <v>14</v>
      </c>
      <c r="G3325" s="40">
        <v>87</v>
      </c>
      <c r="H3325" s="41">
        <v>138.45999085922301</v>
      </c>
      <c r="I3325" s="37">
        <f>HOUR(DAta!$H3325)*60+MINUTE(DAta!$H3325)</f>
        <v>662</v>
      </c>
      <c r="J3325" s="40">
        <v>4</v>
      </c>
      <c r="K3325" s="40">
        <v>9</v>
      </c>
      <c r="L3325" s="39">
        <v>45328</v>
      </c>
      <c r="M3325" s="40">
        <v>6</v>
      </c>
    </row>
    <row r="3326" spans="1:13">
      <c r="A3326" s="37" t="s">
        <v>3351</v>
      </c>
      <c r="B3326" s="36">
        <v>45329</v>
      </c>
      <c r="C3326" s="37" t="s">
        <v>16</v>
      </c>
      <c r="D3326" s="37" t="s">
        <v>30</v>
      </c>
      <c r="E3326" s="37" t="s">
        <v>14</v>
      </c>
      <c r="F3326" s="37" t="s">
        <v>14</v>
      </c>
      <c r="G3326" s="37">
        <v>18</v>
      </c>
      <c r="H3326" s="38">
        <v>138.50165752589001</v>
      </c>
      <c r="I3326" s="37">
        <f>HOUR(DAta!$H3326)*60+MINUTE(DAta!$H3326)</f>
        <v>722</v>
      </c>
      <c r="J3326" s="37">
        <v>1</v>
      </c>
      <c r="K3326" s="37">
        <v>9</v>
      </c>
      <c r="L3326" s="36">
        <v>45329</v>
      </c>
      <c r="M3326" s="37">
        <v>6</v>
      </c>
    </row>
    <row r="3327" spans="1:13">
      <c r="A3327" s="40" t="s">
        <v>3352</v>
      </c>
      <c r="B3327" s="39">
        <v>45330</v>
      </c>
      <c r="C3327" s="40" t="s">
        <v>16</v>
      </c>
      <c r="D3327" s="40" t="s">
        <v>24</v>
      </c>
      <c r="E3327" s="40" t="s">
        <v>18</v>
      </c>
      <c r="F3327" s="40" t="s">
        <v>18</v>
      </c>
      <c r="G3327" s="40" t="s">
        <v>26</v>
      </c>
      <c r="H3327" s="41">
        <v>138.54332419255701</v>
      </c>
      <c r="I3327" s="37">
        <f>HOUR(DAta!$H3327)*60+MINUTE(DAta!$H3327)</f>
        <v>782</v>
      </c>
      <c r="J3327" s="40" t="s">
        <v>26</v>
      </c>
      <c r="K3327" s="40">
        <v>9</v>
      </c>
      <c r="L3327" s="39">
        <v>45330</v>
      </c>
      <c r="M3327" s="40">
        <v>6</v>
      </c>
    </row>
    <row r="3328" spans="1:13">
      <c r="A3328" s="37" t="s">
        <v>3353</v>
      </c>
      <c r="B3328" s="36">
        <v>45331</v>
      </c>
      <c r="C3328" s="37" t="s">
        <v>12</v>
      </c>
      <c r="D3328" s="37" t="s">
        <v>17</v>
      </c>
      <c r="E3328" s="37" t="s">
        <v>14</v>
      </c>
      <c r="F3328" s="37" t="s">
        <v>14</v>
      </c>
      <c r="G3328" s="37">
        <v>15</v>
      </c>
      <c r="H3328" s="38">
        <v>138.58499085922301</v>
      </c>
      <c r="I3328" s="37">
        <f>HOUR(DAta!$H3328)*60+MINUTE(DAta!$H3328)</f>
        <v>842</v>
      </c>
      <c r="J3328" s="37">
        <v>3</v>
      </c>
      <c r="K3328" s="37">
        <v>9</v>
      </c>
      <c r="L3328" s="36">
        <v>45331</v>
      </c>
      <c r="M3328" s="37">
        <v>7</v>
      </c>
    </row>
    <row r="3329" spans="1:13">
      <c r="A3329" s="40" t="s">
        <v>3354</v>
      </c>
      <c r="B3329" s="39">
        <v>45332</v>
      </c>
      <c r="C3329" s="40" t="s">
        <v>12</v>
      </c>
      <c r="D3329" s="40" t="s">
        <v>13</v>
      </c>
      <c r="E3329" s="40" t="s">
        <v>14</v>
      </c>
      <c r="F3329" s="40" t="s">
        <v>14</v>
      </c>
      <c r="G3329" s="40">
        <v>12</v>
      </c>
      <c r="H3329" s="41">
        <v>138.62665752589001</v>
      </c>
      <c r="I3329" s="37">
        <f>HOUR(DAta!$H3329)*60+MINUTE(DAta!$H3329)</f>
        <v>902</v>
      </c>
      <c r="J3329" s="40">
        <v>5</v>
      </c>
      <c r="K3329" s="40">
        <v>9</v>
      </c>
      <c r="L3329" s="39">
        <v>45332</v>
      </c>
      <c r="M3329" s="40">
        <v>7</v>
      </c>
    </row>
    <row r="3330" spans="1:13">
      <c r="A3330" s="37" t="s">
        <v>3355</v>
      </c>
      <c r="B3330" s="36">
        <v>45333</v>
      </c>
      <c r="C3330" s="37" t="s">
        <v>20</v>
      </c>
      <c r="D3330" s="37" t="s">
        <v>13</v>
      </c>
      <c r="E3330" s="37" t="s">
        <v>18</v>
      </c>
      <c r="F3330" s="37" t="s">
        <v>18</v>
      </c>
      <c r="G3330" s="37" t="s">
        <v>26</v>
      </c>
      <c r="H3330" s="38">
        <v>138.66832419255701</v>
      </c>
      <c r="I3330" s="37">
        <f>HOUR(DAta!$H3330)*60+MINUTE(DAta!$H3330)</f>
        <v>962</v>
      </c>
      <c r="J3330" s="37" t="s">
        <v>26</v>
      </c>
      <c r="K3330" s="37">
        <v>9</v>
      </c>
      <c r="L3330" s="36">
        <v>45333</v>
      </c>
      <c r="M3330" s="37">
        <v>7</v>
      </c>
    </row>
    <row r="3331" spans="1:13">
      <c r="A3331" s="40" t="s">
        <v>3356</v>
      </c>
      <c r="B3331" s="39">
        <v>45334</v>
      </c>
      <c r="C3331" s="40" t="s">
        <v>16</v>
      </c>
      <c r="D3331" s="40" t="s">
        <v>30</v>
      </c>
      <c r="E3331" s="40" t="s">
        <v>14</v>
      </c>
      <c r="F3331" s="40" t="s">
        <v>14</v>
      </c>
      <c r="G3331" s="40">
        <v>84</v>
      </c>
      <c r="H3331" s="41">
        <v>138.70999085922301</v>
      </c>
      <c r="I3331" s="37">
        <f>HOUR(DAta!$H3331)*60+MINUTE(DAta!$H3331)</f>
        <v>1022</v>
      </c>
      <c r="J3331" s="40">
        <v>3</v>
      </c>
      <c r="K3331" s="40">
        <v>9</v>
      </c>
      <c r="L3331" s="39">
        <v>45334</v>
      </c>
      <c r="M3331" s="40">
        <v>7</v>
      </c>
    </row>
    <row r="3332" spans="1:13">
      <c r="A3332" s="37" t="s">
        <v>3357</v>
      </c>
      <c r="B3332" s="36">
        <v>45335</v>
      </c>
      <c r="C3332" s="37" t="s">
        <v>12</v>
      </c>
      <c r="D3332" s="37" t="s">
        <v>13</v>
      </c>
      <c r="E3332" s="37" t="s">
        <v>18</v>
      </c>
      <c r="F3332" s="37" t="s">
        <v>18</v>
      </c>
      <c r="G3332" s="37" t="s">
        <v>26</v>
      </c>
      <c r="H3332" s="38">
        <v>138.75165752589001</v>
      </c>
      <c r="I3332" s="37">
        <f>HOUR(DAta!$H3332)*60+MINUTE(DAta!$H3332)</f>
        <v>1082</v>
      </c>
      <c r="J3332" s="37" t="s">
        <v>26</v>
      </c>
      <c r="K3332" s="37">
        <v>9</v>
      </c>
      <c r="L3332" s="36">
        <v>45335</v>
      </c>
      <c r="M3332" s="37">
        <v>7</v>
      </c>
    </row>
    <row r="3333" spans="1:13">
      <c r="A3333" s="40" t="s">
        <v>3358</v>
      </c>
      <c r="B3333" s="39">
        <v>45336</v>
      </c>
      <c r="C3333" s="40" t="s">
        <v>35</v>
      </c>
      <c r="D3333" s="40" t="s">
        <v>30</v>
      </c>
      <c r="E3333" s="40" t="s">
        <v>18</v>
      </c>
      <c r="F3333" s="40" t="s">
        <v>18</v>
      </c>
      <c r="G3333" s="40" t="s">
        <v>26</v>
      </c>
      <c r="H3333" s="41">
        <v>138.79332419255701</v>
      </c>
      <c r="I3333" s="37">
        <f>HOUR(DAta!$H3333)*60+MINUTE(DAta!$H3333)</f>
        <v>1142</v>
      </c>
      <c r="J3333" s="40" t="s">
        <v>26</v>
      </c>
      <c r="K3333" s="40">
        <v>9</v>
      </c>
      <c r="L3333" s="39">
        <v>45336</v>
      </c>
      <c r="M3333" s="40">
        <v>7</v>
      </c>
    </row>
    <row r="3334" spans="1:13">
      <c r="A3334" s="37" t="s">
        <v>3359</v>
      </c>
      <c r="B3334" s="36">
        <v>45337</v>
      </c>
      <c r="C3334" s="37" t="s">
        <v>48</v>
      </c>
      <c r="D3334" s="37" t="s">
        <v>33</v>
      </c>
      <c r="E3334" s="37" t="s">
        <v>14</v>
      </c>
      <c r="F3334" s="37" t="s">
        <v>14</v>
      </c>
      <c r="G3334" s="37">
        <v>55</v>
      </c>
      <c r="H3334" s="38">
        <v>138.83499085922301</v>
      </c>
      <c r="I3334" s="37">
        <f>HOUR(DAta!$H3334)*60+MINUTE(DAta!$H3334)</f>
        <v>1202</v>
      </c>
      <c r="J3334" s="37">
        <v>4</v>
      </c>
      <c r="K3334" s="37">
        <v>9</v>
      </c>
      <c r="L3334" s="36">
        <v>45337</v>
      </c>
      <c r="M3334" s="37">
        <v>7</v>
      </c>
    </row>
    <row r="3335" spans="1:13">
      <c r="A3335" s="40" t="s">
        <v>3360</v>
      </c>
      <c r="B3335" s="39">
        <v>45338</v>
      </c>
      <c r="C3335" s="40" t="s">
        <v>32</v>
      </c>
      <c r="D3335" s="40" t="s">
        <v>33</v>
      </c>
      <c r="E3335" s="40" t="s">
        <v>18</v>
      </c>
      <c r="F3335" s="40" t="s">
        <v>18</v>
      </c>
      <c r="G3335" s="40" t="s">
        <v>26</v>
      </c>
      <c r="H3335" s="41">
        <v>138.87665752589001</v>
      </c>
      <c r="I3335" s="37">
        <f>HOUR(DAta!$H3335)*60+MINUTE(DAta!$H3335)</f>
        <v>1262</v>
      </c>
      <c r="J3335" s="40" t="s">
        <v>26</v>
      </c>
      <c r="K3335" s="40">
        <v>9</v>
      </c>
      <c r="L3335" s="39">
        <v>45338</v>
      </c>
      <c r="M3335" s="40">
        <v>7</v>
      </c>
    </row>
    <row r="3336" spans="1:13">
      <c r="A3336" s="37" t="s">
        <v>3361</v>
      </c>
      <c r="B3336" s="36">
        <v>45339</v>
      </c>
      <c r="C3336" s="37" t="s">
        <v>39</v>
      </c>
      <c r="D3336" s="37" t="s">
        <v>17</v>
      </c>
      <c r="E3336" s="37" t="s">
        <v>14</v>
      </c>
      <c r="F3336" s="37" t="s">
        <v>14</v>
      </c>
      <c r="G3336" s="37">
        <v>63</v>
      </c>
      <c r="H3336" s="38">
        <v>138.91832419255701</v>
      </c>
      <c r="I3336" s="37">
        <f>HOUR(DAta!$H3336)*60+MINUTE(DAta!$H3336)</f>
        <v>1322</v>
      </c>
      <c r="J3336" s="37">
        <v>5</v>
      </c>
      <c r="K3336" s="37">
        <v>9</v>
      </c>
      <c r="L3336" s="36">
        <v>45339</v>
      </c>
      <c r="M3336" s="37">
        <v>7</v>
      </c>
    </row>
    <row r="3337" spans="1:13">
      <c r="A3337" s="40" t="s">
        <v>3362</v>
      </c>
      <c r="B3337" s="39">
        <v>45340</v>
      </c>
      <c r="C3337" s="40" t="s">
        <v>48</v>
      </c>
      <c r="D3337" s="40" t="s">
        <v>24</v>
      </c>
      <c r="E3337" s="40" t="s">
        <v>18</v>
      </c>
      <c r="F3337" s="40" t="s">
        <v>18</v>
      </c>
      <c r="G3337" s="40" t="s">
        <v>26</v>
      </c>
      <c r="H3337" s="41">
        <v>138.95999085922301</v>
      </c>
      <c r="I3337" s="37">
        <f>HOUR(DAta!$H3337)*60+MINUTE(DAta!$H3337)</f>
        <v>1382</v>
      </c>
      <c r="J3337" s="40" t="s">
        <v>26</v>
      </c>
      <c r="K3337" s="40">
        <v>9</v>
      </c>
      <c r="L3337" s="39">
        <v>45340</v>
      </c>
      <c r="M3337" s="40">
        <v>7</v>
      </c>
    </row>
    <row r="3338" spans="1:13">
      <c r="A3338" s="37" t="s">
        <v>3363</v>
      </c>
      <c r="B3338" s="36">
        <v>45341</v>
      </c>
      <c r="C3338" s="37" t="s">
        <v>35</v>
      </c>
      <c r="D3338" s="37" t="s">
        <v>33</v>
      </c>
      <c r="E3338" s="37" t="s">
        <v>14</v>
      </c>
      <c r="F3338" s="37" t="s">
        <v>14</v>
      </c>
      <c r="G3338" s="37">
        <v>121</v>
      </c>
      <c r="H3338" s="38">
        <v>139.00165752589001</v>
      </c>
      <c r="I3338" s="37">
        <f>HOUR(DAta!$H3338)*60+MINUTE(DAta!$H3338)</f>
        <v>2</v>
      </c>
      <c r="J3338" s="37">
        <v>3</v>
      </c>
      <c r="K3338" s="37">
        <v>9</v>
      </c>
      <c r="L3338" s="36">
        <v>45341</v>
      </c>
      <c r="M3338" s="37">
        <v>7</v>
      </c>
    </row>
    <row r="3339" spans="1:13">
      <c r="A3339" s="40" t="s">
        <v>3364</v>
      </c>
      <c r="B3339" s="39">
        <v>45342</v>
      </c>
      <c r="C3339" s="40" t="s">
        <v>35</v>
      </c>
      <c r="D3339" s="40" t="s">
        <v>30</v>
      </c>
      <c r="E3339" s="40" t="s">
        <v>14</v>
      </c>
      <c r="F3339" s="40" t="s">
        <v>14</v>
      </c>
      <c r="G3339" s="40">
        <v>53</v>
      </c>
      <c r="H3339" s="41">
        <v>139.04332419255701</v>
      </c>
      <c r="I3339" s="37">
        <f>HOUR(DAta!$H3339)*60+MINUTE(DAta!$H3339)</f>
        <v>62</v>
      </c>
      <c r="J3339" s="40">
        <v>4</v>
      </c>
      <c r="K3339" s="40">
        <v>9</v>
      </c>
      <c r="L3339" s="39">
        <v>45342</v>
      </c>
      <c r="M3339" s="40">
        <v>7</v>
      </c>
    </row>
    <row r="3340" spans="1:13">
      <c r="A3340" s="37" t="s">
        <v>3365</v>
      </c>
      <c r="B3340" s="36">
        <v>45343</v>
      </c>
      <c r="C3340" s="37" t="s">
        <v>22</v>
      </c>
      <c r="D3340" s="37" t="s">
        <v>33</v>
      </c>
      <c r="E3340" s="37" t="s">
        <v>14</v>
      </c>
      <c r="F3340" s="37" t="s">
        <v>14</v>
      </c>
      <c r="G3340" s="37">
        <v>102</v>
      </c>
      <c r="H3340" s="38">
        <v>139.08499085922301</v>
      </c>
      <c r="I3340" s="37">
        <f>HOUR(DAta!$H3340)*60+MINUTE(DAta!$H3340)</f>
        <v>122</v>
      </c>
      <c r="J3340" s="37">
        <v>3</v>
      </c>
      <c r="K3340" s="37">
        <v>9</v>
      </c>
      <c r="L3340" s="36">
        <v>45343</v>
      </c>
      <c r="M3340" s="37">
        <v>7</v>
      </c>
    </row>
    <row r="3341" spans="1:13">
      <c r="A3341" s="40" t="s">
        <v>3366</v>
      </c>
      <c r="B3341" s="39">
        <v>45344</v>
      </c>
      <c r="C3341" s="40" t="s">
        <v>35</v>
      </c>
      <c r="D3341" s="40" t="s">
        <v>13</v>
      </c>
      <c r="E3341" s="40" t="s">
        <v>14</v>
      </c>
      <c r="F3341" s="40" t="s">
        <v>14</v>
      </c>
      <c r="G3341" s="40">
        <v>92</v>
      </c>
      <c r="H3341" s="41">
        <v>139.12665752589001</v>
      </c>
      <c r="I3341" s="37">
        <f>HOUR(DAta!$H3341)*60+MINUTE(DAta!$H3341)</f>
        <v>182</v>
      </c>
      <c r="J3341" s="40">
        <v>2</v>
      </c>
      <c r="K3341" s="40">
        <v>9</v>
      </c>
      <c r="L3341" s="39">
        <v>45344</v>
      </c>
      <c r="M3341" s="40">
        <v>7</v>
      </c>
    </row>
    <row r="3342" spans="1:13">
      <c r="A3342" s="37" t="s">
        <v>3367</v>
      </c>
      <c r="B3342" s="36">
        <v>45345</v>
      </c>
      <c r="C3342" s="37" t="s">
        <v>39</v>
      </c>
      <c r="D3342" s="37" t="s">
        <v>13</v>
      </c>
      <c r="E3342" s="37" t="s">
        <v>14</v>
      </c>
      <c r="F3342" s="37" t="s">
        <v>14</v>
      </c>
      <c r="G3342" s="37">
        <v>32</v>
      </c>
      <c r="H3342" s="38">
        <v>139.16832419255701</v>
      </c>
      <c r="I3342" s="37">
        <f>HOUR(DAta!$H3342)*60+MINUTE(DAta!$H3342)</f>
        <v>242</v>
      </c>
      <c r="J3342" s="37">
        <v>5</v>
      </c>
      <c r="K3342" s="37">
        <v>9</v>
      </c>
      <c r="L3342" s="36">
        <v>45345</v>
      </c>
      <c r="M3342" s="37">
        <v>7</v>
      </c>
    </row>
    <row r="3343" spans="1:13">
      <c r="A3343" s="40" t="s">
        <v>3368</v>
      </c>
      <c r="B3343" s="39">
        <v>45346</v>
      </c>
      <c r="C3343" s="40" t="s">
        <v>20</v>
      </c>
      <c r="D3343" s="40" t="s">
        <v>30</v>
      </c>
      <c r="E3343" s="40" t="s">
        <v>14</v>
      </c>
      <c r="F3343" s="40" t="s">
        <v>14</v>
      </c>
      <c r="G3343" s="40">
        <v>107</v>
      </c>
      <c r="H3343" s="41">
        <v>139.20999085922301</v>
      </c>
      <c r="I3343" s="37">
        <f>HOUR(DAta!$H3343)*60+MINUTE(DAta!$H3343)</f>
        <v>302</v>
      </c>
      <c r="J3343" s="40">
        <v>5</v>
      </c>
      <c r="K3343" s="40">
        <v>9</v>
      </c>
      <c r="L3343" s="39">
        <v>45346</v>
      </c>
      <c r="M3343" s="40">
        <v>7</v>
      </c>
    </row>
    <row r="3344" spans="1:13">
      <c r="A3344" s="37" t="s">
        <v>3369</v>
      </c>
      <c r="B3344" s="36">
        <v>45347</v>
      </c>
      <c r="C3344" s="37" t="s">
        <v>12</v>
      </c>
      <c r="D3344" s="37" t="s">
        <v>30</v>
      </c>
      <c r="E3344" s="37" t="s">
        <v>14</v>
      </c>
      <c r="F3344" s="37" t="s">
        <v>14</v>
      </c>
      <c r="G3344" s="37">
        <v>106</v>
      </c>
      <c r="H3344" s="38">
        <v>139.25165752589001</v>
      </c>
      <c r="I3344" s="37">
        <f>HOUR(DAta!$H3344)*60+MINUTE(DAta!$H3344)</f>
        <v>362</v>
      </c>
      <c r="J3344" s="37">
        <v>1</v>
      </c>
      <c r="K3344" s="37">
        <v>9</v>
      </c>
      <c r="L3344" s="36">
        <v>45347</v>
      </c>
      <c r="M3344" s="37">
        <v>7</v>
      </c>
    </row>
    <row r="3345" spans="1:13">
      <c r="A3345" s="40" t="s">
        <v>3370</v>
      </c>
      <c r="B3345" s="39">
        <v>45348</v>
      </c>
      <c r="C3345" s="40" t="s">
        <v>32</v>
      </c>
      <c r="D3345" s="40" t="s">
        <v>13</v>
      </c>
      <c r="E3345" s="40" t="s">
        <v>14</v>
      </c>
      <c r="F3345" s="40" t="s">
        <v>14</v>
      </c>
      <c r="G3345" s="40">
        <v>114</v>
      </c>
      <c r="H3345" s="41">
        <v>139.29332419255701</v>
      </c>
      <c r="I3345" s="37">
        <f>HOUR(DAta!$H3345)*60+MINUTE(DAta!$H3345)</f>
        <v>422</v>
      </c>
      <c r="J3345" s="40">
        <v>5</v>
      </c>
      <c r="K3345" s="40">
        <v>9</v>
      </c>
      <c r="L3345" s="39">
        <v>45348</v>
      </c>
      <c r="M3345" s="40">
        <v>7</v>
      </c>
    </row>
    <row r="3346" spans="1:13">
      <c r="A3346" s="37" t="s">
        <v>3371</v>
      </c>
      <c r="B3346" s="36">
        <v>45349</v>
      </c>
      <c r="C3346" s="37" t="s">
        <v>12</v>
      </c>
      <c r="D3346" s="37" t="s">
        <v>24</v>
      </c>
      <c r="E3346" s="37" t="s">
        <v>14</v>
      </c>
      <c r="F3346" s="37" t="s">
        <v>18</v>
      </c>
      <c r="G3346" s="37">
        <v>62</v>
      </c>
      <c r="H3346" s="38">
        <v>139.33499085922301</v>
      </c>
      <c r="I3346" s="37">
        <f>HOUR(DAta!$H3346)*60+MINUTE(DAta!$H3346)</f>
        <v>482</v>
      </c>
      <c r="J3346" s="37">
        <v>5</v>
      </c>
      <c r="K3346" s="37">
        <v>9</v>
      </c>
      <c r="L3346" s="36">
        <v>45349</v>
      </c>
      <c r="M3346" s="37">
        <v>7</v>
      </c>
    </row>
    <row r="3347" spans="1:13">
      <c r="A3347" s="40" t="s">
        <v>3372</v>
      </c>
      <c r="B3347" s="39">
        <v>45350</v>
      </c>
      <c r="C3347" s="40" t="s">
        <v>48</v>
      </c>
      <c r="D3347" s="40" t="s">
        <v>24</v>
      </c>
      <c r="E3347" s="40" t="s">
        <v>14</v>
      </c>
      <c r="F3347" s="40" t="s">
        <v>14</v>
      </c>
      <c r="G3347" s="40">
        <v>37</v>
      </c>
      <c r="H3347" s="41">
        <v>139.37665752589001</v>
      </c>
      <c r="I3347" s="37">
        <f>HOUR(DAta!$H3347)*60+MINUTE(DAta!$H3347)</f>
        <v>542</v>
      </c>
      <c r="J3347" s="40">
        <v>5</v>
      </c>
      <c r="K3347" s="40">
        <v>9</v>
      </c>
      <c r="L3347" s="39">
        <v>45350</v>
      </c>
      <c r="M3347" s="40">
        <v>7</v>
      </c>
    </row>
    <row r="3348" spans="1:13">
      <c r="A3348" s="37" t="s">
        <v>3373</v>
      </c>
      <c r="B3348" s="36">
        <v>45351</v>
      </c>
      <c r="C3348" s="37" t="s">
        <v>16</v>
      </c>
      <c r="D3348" s="37" t="s">
        <v>13</v>
      </c>
      <c r="E3348" s="37" t="s">
        <v>14</v>
      </c>
      <c r="F3348" s="37" t="s">
        <v>18</v>
      </c>
      <c r="G3348" s="37">
        <v>116</v>
      </c>
      <c r="H3348" s="38">
        <v>139.41832419255701</v>
      </c>
      <c r="I3348" s="37">
        <f>HOUR(DAta!$H3348)*60+MINUTE(DAta!$H3348)</f>
        <v>602</v>
      </c>
      <c r="J3348" s="37">
        <v>4</v>
      </c>
      <c r="K3348" s="37">
        <v>9</v>
      </c>
      <c r="L3348" s="36">
        <v>45351</v>
      </c>
      <c r="M3348" s="37">
        <v>7</v>
      </c>
    </row>
    <row r="3349" spans="1:13">
      <c r="A3349" s="40" t="s">
        <v>3374</v>
      </c>
      <c r="B3349" s="39">
        <v>45352</v>
      </c>
      <c r="C3349" s="40" t="s">
        <v>16</v>
      </c>
      <c r="D3349" s="40" t="s">
        <v>24</v>
      </c>
      <c r="E3349" s="40" t="s">
        <v>14</v>
      </c>
      <c r="F3349" s="40" t="s">
        <v>14</v>
      </c>
      <c r="G3349" s="40">
        <v>89</v>
      </c>
      <c r="H3349" s="41">
        <v>139.45999085922301</v>
      </c>
      <c r="I3349" s="37">
        <f>HOUR(DAta!$H3349)*60+MINUTE(DAta!$H3349)</f>
        <v>662</v>
      </c>
      <c r="J3349" s="40">
        <v>4</v>
      </c>
      <c r="K3349" s="40">
        <v>9</v>
      </c>
      <c r="L3349" s="39">
        <v>45352</v>
      </c>
      <c r="M3349" s="40">
        <v>7</v>
      </c>
    </row>
    <row r="3350" spans="1:13">
      <c r="A3350" s="37" t="s">
        <v>3375</v>
      </c>
      <c r="B3350" s="36">
        <v>45353</v>
      </c>
      <c r="C3350" s="37" t="s">
        <v>32</v>
      </c>
      <c r="D3350" s="37" t="s">
        <v>13</v>
      </c>
      <c r="E3350" s="37" t="s">
        <v>14</v>
      </c>
      <c r="F3350" s="37" t="s">
        <v>14</v>
      </c>
      <c r="G3350" s="37">
        <v>37</v>
      </c>
      <c r="H3350" s="38">
        <v>139.50165752589001</v>
      </c>
      <c r="I3350" s="37">
        <f>HOUR(DAta!$H3350)*60+MINUTE(DAta!$H3350)</f>
        <v>722</v>
      </c>
      <c r="J3350" s="37">
        <v>4</v>
      </c>
      <c r="K3350" s="37">
        <v>9</v>
      </c>
      <c r="L3350" s="36">
        <v>45353</v>
      </c>
      <c r="M3350" s="37">
        <v>7</v>
      </c>
    </row>
    <row r="3351" spans="1:13">
      <c r="A3351" s="40" t="s">
        <v>3376</v>
      </c>
      <c r="B3351" s="39">
        <v>45354</v>
      </c>
      <c r="C3351" s="40" t="s">
        <v>32</v>
      </c>
      <c r="D3351" s="40" t="s">
        <v>13</v>
      </c>
      <c r="E3351" s="40" t="s">
        <v>14</v>
      </c>
      <c r="F3351" s="40" t="s">
        <v>14</v>
      </c>
      <c r="G3351" s="40">
        <v>120</v>
      </c>
      <c r="H3351" s="41">
        <v>139.54332419255701</v>
      </c>
      <c r="I3351" s="37">
        <f>HOUR(DAta!$H3351)*60+MINUTE(DAta!$H3351)</f>
        <v>782</v>
      </c>
      <c r="J3351" s="40">
        <v>3</v>
      </c>
      <c r="K3351" s="40">
        <v>9</v>
      </c>
      <c r="L3351" s="39">
        <v>45354</v>
      </c>
      <c r="M3351" s="40">
        <v>7</v>
      </c>
    </row>
    <row r="3352" spans="1:13">
      <c r="A3352" s="37" t="s">
        <v>3377</v>
      </c>
      <c r="B3352" s="36">
        <v>45355</v>
      </c>
      <c r="C3352" s="37" t="s">
        <v>48</v>
      </c>
      <c r="D3352" s="37" t="s">
        <v>13</v>
      </c>
      <c r="E3352" s="37" t="s">
        <v>14</v>
      </c>
      <c r="F3352" s="37" t="s">
        <v>14</v>
      </c>
      <c r="G3352" s="37">
        <v>46</v>
      </c>
      <c r="H3352" s="38">
        <v>139.58499085922301</v>
      </c>
      <c r="I3352" s="37">
        <f>HOUR(DAta!$H3352)*60+MINUTE(DAta!$H3352)</f>
        <v>842</v>
      </c>
      <c r="J3352" s="37">
        <v>1</v>
      </c>
      <c r="K3352" s="37">
        <v>9</v>
      </c>
      <c r="L3352" s="36">
        <v>45355</v>
      </c>
      <c r="M3352" s="37">
        <v>7</v>
      </c>
    </row>
    <row r="3353" spans="1:13">
      <c r="A3353" s="40" t="s">
        <v>3378</v>
      </c>
      <c r="B3353" s="39">
        <v>45356</v>
      </c>
      <c r="C3353" s="40" t="s">
        <v>16</v>
      </c>
      <c r="D3353" s="40" t="s">
        <v>33</v>
      </c>
      <c r="E3353" s="40" t="s">
        <v>14</v>
      </c>
      <c r="F3353" s="40" t="s">
        <v>14</v>
      </c>
      <c r="G3353" s="40">
        <v>70</v>
      </c>
      <c r="H3353" s="41">
        <v>139.62665752589001</v>
      </c>
      <c r="I3353" s="37">
        <f>HOUR(DAta!$H3353)*60+MINUTE(DAta!$H3353)</f>
        <v>902</v>
      </c>
      <c r="J3353" s="40">
        <v>4</v>
      </c>
      <c r="K3353" s="40">
        <v>9</v>
      </c>
      <c r="L3353" s="39">
        <v>45356</v>
      </c>
      <c r="M3353" s="40">
        <v>7</v>
      </c>
    </row>
    <row r="3354" spans="1:13">
      <c r="A3354" s="37" t="s">
        <v>3379</v>
      </c>
      <c r="B3354" s="36">
        <v>45357</v>
      </c>
      <c r="C3354" s="37" t="s">
        <v>12</v>
      </c>
      <c r="D3354" s="37" t="s">
        <v>17</v>
      </c>
      <c r="E3354" s="37" t="s">
        <v>14</v>
      </c>
      <c r="F3354" s="37" t="s">
        <v>14</v>
      </c>
      <c r="G3354" s="37">
        <v>21</v>
      </c>
      <c r="H3354" s="38">
        <v>139.66832419255701</v>
      </c>
      <c r="I3354" s="37">
        <f>HOUR(DAta!$H3354)*60+MINUTE(DAta!$H3354)</f>
        <v>962</v>
      </c>
      <c r="J3354" s="37">
        <v>4</v>
      </c>
      <c r="K3354" s="37">
        <v>9</v>
      </c>
      <c r="L3354" s="36">
        <v>45357</v>
      </c>
      <c r="M3354" s="37">
        <v>7</v>
      </c>
    </row>
    <row r="3355" spans="1:13">
      <c r="A3355" s="40" t="s">
        <v>3380</v>
      </c>
      <c r="B3355" s="39">
        <v>45358</v>
      </c>
      <c r="C3355" s="40" t="s">
        <v>35</v>
      </c>
      <c r="D3355" s="40" t="s">
        <v>30</v>
      </c>
      <c r="E3355" s="40" t="s">
        <v>14</v>
      </c>
      <c r="F3355" s="40" t="s">
        <v>14</v>
      </c>
      <c r="G3355" s="40">
        <v>86</v>
      </c>
      <c r="H3355" s="41">
        <v>139.70999085922301</v>
      </c>
      <c r="I3355" s="37">
        <f>HOUR(DAta!$H3355)*60+MINUTE(DAta!$H3355)</f>
        <v>1022</v>
      </c>
      <c r="J3355" s="40">
        <v>4</v>
      </c>
      <c r="K3355" s="40">
        <v>9</v>
      </c>
      <c r="L3355" s="39">
        <v>45358</v>
      </c>
      <c r="M3355" s="40">
        <v>7</v>
      </c>
    </row>
    <row r="3356" spans="1:13">
      <c r="A3356" s="37" t="s">
        <v>3381</v>
      </c>
      <c r="B3356" s="36">
        <v>45359</v>
      </c>
      <c r="C3356" s="37" t="s">
        <v>16</v>
      </c>
      <c r="D3356" s="37" t="s">
        <v>33</v>
      </c>
      <c r="E3356" s="37" t="s">
        <v>14</v>
      </c>
      <c r="F3356" s="37" t="s">
        <v>18</v>
      </c>
      <c r="G3356" s="37">
        <v>54</v>
      </c>
      <c r="H3356" s="38">
        <v>139.75165752589001</v>
      </c>
      <c r="I3356" s="37">
        <f>HOUR(DAta!$H3356)*60+MINUTE(DAta!$H3356)</f>
        <v>1082</v>
      </c>
      <c r="J3356" s="37">
        <v>2</v>
      </c>
      <c r="K3356" s="37">
        <v>9</v>
      </c>
      <c r="L3356" s="36">
        <v>45359</v>
      </c>
      <c r="M3356" s="37">
        <v>7</v>
      </c>
    </row>
    <row r="3357" spans="1:13">
      <c r="A3357" s="40" t="s">
        <v>3382</v>
      </c>
      <c r="B3357" s="39">
        <v>45360</v>
      </c>
      <c r="C3357" s="40" t="s">
        <v>39</v>
      </c>
      <c r="D3357" s="40" t="s">
        <v>30</v>
      </c>
      <c r="E3357" s="40" t="s">
        <v>14</v>
      </c>
      <c r="F3357" s="40" t="s">
        <v>14</v>
      </c>
      <c r="G3357" s="40">
        <v>117</v>
      </c>
      <c r="H3357" s="41">
        <v>139.79332419255701</v>
      </c>
      <c r="I3357" s="37">
        <f>HOUR(DAta!$H3357)*60+MINUTE(DAta!$H3357)</f>
        <v>1142</v>
      </c>
      <c r="J3357" s="40">
        <v>4</v>
      </c>
      <c r="K3357" s="40">
        <v>9</v>
      </c>
      <c r="L3357" s="39">
        <v>45360</v>
      </c>
      <c r="M3357" s="40">
        <v>7</v>
      </c>
    </row>
    <row r="3358" spans="1:13">
      <c r="A3358" s="37" t="s">
        <v>3383</v>
      </c>
      <c r="B3358" s="36">
        <v>45361</v>
      </c>
      <c r="C3358" s="37" t="s">
        <v>22</v>
      </c>
      <c r="D3358" s="37" t="s">
        <v>30</v>
      </c>
      <c r="E3358" s="37" t="s">
        <v>18</v>
      </c>
      <c r="F3358" s="37" t="s">
        <v>18</v>
      </c>
      <c r="G3358" s="37" t="s">
        <v>26</v>
      </c>
      <c r="H3358" s="38">
        <v>139.83499085922301</v>
      </c>
      <c r="I3358" s="37">
        <f>HOUR(DAta!$H3358)*60+MINUTE(DAta!$H3358)</f>
        <v>1202</v>
      </c>
      <c r="J3358" s="37" t="s">
        <v>26</v>
      </c>
      <c r="K3358" s="37">
        <v>9</v>
      </c>
      <c r="L3358" s="36">
        <v>45361</v>
      </c>
      <c r="M3358" s="37">
        <v>7</v>
      </c>
    </row>
    <row r="3359" spans="1:13">
      <c r="A3359" s="40" t="s">
        <v>3384</v>
      </c>
      <c r="B3359" s="39">
        <v>45362</v>
      </c>
      <c r="C3359" s="40" t="s">
        <v>16</v>
      </c>
      <c r="D3359" s="40" t="s">
        <v>33</v>
      </c>
      <c r="E3359" s="40" t="s">
        <v>14</v>
      </c>
      <c r="F3359" s="40" t="s">
        <v>14</v>
      </c>
      <c r="G3359" s="40">
        <v>101</v>
      </c>
      <c r="H3359" s="41">
        <v>139.87665752589001</v>
      </c>
      <c r="I3359" s="37">
        <f>HOUR(DAta!$H3359)*60+MINUTE(DAta!$H3359)</f>
        <v>1262</v>
      </c>
      <c r="J3359" s="40">
        <v>1</v>
      </c>
      <c r="K3359" s="40">
        <v>9</v>
      </c>
      <c r="L3359" s="39">
        <v>45362</v>
      </c>
      <c r="M3359" s="40">
        <v>7</v>
      </c>
    </row>
    <row r="3360" spans="1:13">
      <c r="A3360" s="37" t="s">
        <v>3385</v>
      </c>
      <c r="B3360" s="36">
        <v>45363</v>
      </c>
      <c r="C3360" s="37" t="s">
        <v>39</v>
      </c>
      <c r="D3360" s="37" t="s">
        <v>24</v>
      </c>
      <c r="E3360" s="37" t="s">
        <v>14</v>
      </c>
      <c r="F3360" s="37" t="s">
        <v>14</v>
      </c>
      <c r="G3360" s="37">
        <v>52</v>
      </c>
      <c r="H3360" s="38">
        <v>139.91832419255701</v>
      </c>
      <c r="I3360" s="37">
        <f>HOUR(DAta!$H3360)*60+MINUTE(DAta!$H3360)</f>
        <v>1322</v>
      </c>
      <c r="J3360" s="37">
        <v>2</v>
      </c>
      <c r="K3360" s="37">
        <v>9</v>
      </c>
      <c r="L3360" s="36">
        <v>45363</v>
      </c>
      <c r="M3360" s="37">
        <v>7</v>
      </c>
    </row>
    <row r="3361" spans="1:13">
      <c r="A3361" s="40" t="s">
        <v>3386</v>
      </c>
      <c r="B3361" s="39">
        <v>45364</v>
      </c>
      <c r="C3361" s="40" t="s">
        <v>48</v>
      </c>
      <c r="D3361" s="40" t="s">
        <v>17</v>
      </c>
      <c r="E3361" s="40" t="s">
        <v>14</v>
      </c>
      <c r="F3361" s="40" t="s">
        <v>14</v>
      </c>
      <c r="G3361" s="40">
        <v>65</v>
      </c>
      <c r="H3361" s="41">
        <v>139.95999085922301</v>
      </c>
      <c r="I3361" s="37">
        <f>HOUR(DAta!$H3361)*60+MINUTE(DAta!$H3361)</f>
        <v>1382</v>
      </c>
      <c r="J3361" s="40">
        <v>5</v>
      </c>
      <c r="K3361" s="40">
        <v>9</v>
      </c>
      <c r="L3361" s="39">
        <v>45364</v>
      </c>
      <c r="M3361" s="40">
        <v>7</v>
      </c>
    </row>
    <row r="3362" spans="1:13">
      <c r="A3362" s="37" t="s">
        <v>3387</v>
      </c>
      <c r="B3362" s="36">
        <v>45365</v>
      </c>
      <c r="C3362" s="37" t="s">
        <v>22</v>
      </c>
      <c r="D3362" s="37" t="s">
        <v>24</v>
      </c>
      <c r="E3362" s="37" t="s">
        <v>14</v>
      </c>
      <c r="F3362" s="37" t="s">
        <v>14</v>
      </c>
      <c r="G3362" s="37">
        <v>84</v>
      </c>
      <c r="H3362" s="38">
        <v>140.00165752589001</v>
      </c>
      <c r="I3362" s="37">
        <f>HOUR(DAta!$H3362)*60+MINUTE(DAta!$H3362)</f>
        <v>2</v>
      </c>
      <c r="J3362" s="37">
        <v>5</v>
      </c>
      <c r="K3362" s="37">
        <v>9</v>
      </c>
      <c r="L3362" s="36">
        <v>45365</v>
      </c>
      <c r="M3362" s="37">
        <v>7</v>
      </c>
    </row>
    <row r="3363" spans="1:13">
      <c r="A3363" s="40" t="s">
        <v>3388</v>
      </c>
      <c r="B3363" s="39">
        <v>45366</v>
      </c>
      <c r="C3363" s="40" t="s">
        <v>35</v>
      </c>
      <c r="D3363" s="40" t="s">
        <v>17</v>
      </c>
      <c r="E3363" s="40" t="s">
        <v>14</v>
      </c>
      <c r="F3363" s="40" t="s">
        <v>18</v>
      </c>
      <c r="G3363" s="40">
        <v>115</v>
      </c>
      <c r="H3363" s="41">
        <v>140.04332419255701</v>
      </c>
      <c r="I3363" s="37">
        <f>HOUR(DAta!$H3363)*60+MINUTE(DAta!$H3363)</f>
        <v>62</v>
      </c>
      <c r="J3363" s="40">
        <v>2</v>
      </c>
      <c r="K3363" s="40">
        <v>9</v>
      </c>
      <c r="L3363" s="39">
        <v>45366</v>
      </c>
      <c r="M3363" s="40">
        <v>7</v>
      </c>
    </row>
    <row r="3364" spans="1:13">
      <c r="A3364" s="37" t="s">
        <v>3389</v>
      </c>
      <c r="B3364" s="36">
        <v>45367</v>
      </c>
      <c r="C3364" s="37" t="s">
        <v>16</v>
      </c>
      <c r="D3364" s="37" t="s">
        <v>13</v>
      </c>
      <c r="E3364" s="37" t="s">
        <v>18</v>
      </c>
      <c r="F3364" s="37" t="s">
        <v>18</v>
      </c>
      <c r="G3364" s="37" t="s">
        <v>26</v>
      </c>
      <c r="H3364" s="38">
        <v>140.08499085922301</v>
      </c>
      <c r="I3364" s="37">
        <f>HOUR(DAta!$H3364)*60+MINUTE(DAta!$H3364)</f>
        <v>122</v>
      </c>
      <c r="J3364" s="37" t="s">
        <v>26</v>
      </c>
      <c r="K3364" s="37">
        <v>9</v>
      </c>
      <c r="L3364" s="36">
        <v>45367</v>
      </c>
      <c r="M3364" s="37">
        <v>7</v>
      </c>
    </row>
    <row r="3365" spans="1:13">
      <c r="A3365" s="40" t="s">
        <v>3390</v>
      </c>
      <c r="B3365" s="39">
        <v>45368</v>
      </c>
      <c r="C3365" s="40" t="s">
        <v>12</v>
      </c>
      <c r="D3365" s="40" t="s">
        <v>30</v>
      </c>
      <c r="E3365" s="40" t="s">
        <v>14</v>
      </c>
      <c r="F3365" s="40" t="s">
        <v>14</v>
      </c>
      <c r="G3365" s="40">
        <v>22</v>
      </c>
      <c r="H3365" s="41">
        <v>140.12665752589001</v>
      </c>
      <c r="I3365" s="37">
        <f>HOUR(DAta!$H3365)*60+MINUTE(DAta!$H3365)</f>
        <v>182</v>
      </c>
      <c r="J3365" s="40">
        <v>4</v>
      </c>
      <c r="K3365" s="40">
        <v>9</v>
      </c>
      <c r="L3365" s="39">
        <v>45368</v>
      </c>
      <c r="M3365" s="40">
        <v>7</v>
      </c>
    </row>
    <row r="3366" spans="1:13">
      <c r="A3366" s="37" t="s">
        <v>3391</v>
      </c>
      <c r="B3366" s="36">
        <v>45369</v>
      </c>
      <c r="C3366" s="37" t="s">
        <v>22</v>
      </c>
      <c r="D3366" s="37" t="s">
        <v>30</v>
      </c>
      <c r="E3366" s="37" t="s">
        <v>14</v>
      </c>
      <c r="F3366" s="37" t="s">
        <v>14</v>
      </c>
      <c r="G3366" s="37">
        <v>45</v>
      </c>
      <c r="H3366" s="38">
        <v>140.16832419255701</v>
      </c>
      <c r="I3366" s="37">
        <f>HOUR(DAta!$H3366)*60+MINUTE(DAta!$H3366)</f>
        <v>242</v>
      </c>
      <c r="J3366" s="37">
        <v>4</v>
      </c>
      <c r="K3366" s="37">
        <v>9</v>
      </c>
      <c r="L3366" s="36">
        <v>45369</v>
      </c>
      <c r="M3366" s="37">
        <v>7</v>
      </c>
    </row>
    <row r="3367" spans="1:13">
      <c r="A3367" s="40" t="s">
        <v>3392</v>
      </c>
      <c r="B3367" s="39">
        <v>45370</v>
      </c>
      <c r="C3367" s="40" t="s">
        <v>32</v>
      </c>
      <c r="D3367" s="40" t="s">
        <v>30</v>
      </c>
      <c r="E3367" s="40" t="s">
        <v>18</v>
      </c>
      <c r="F3367" s="40" t="s">
        <v>18</v>
      </c>
      <c r="G3367" s="40" t="s">
        <v>26</v>
      </c>
      <c r="H3367" s="41">
        <v>140.20999085922301</v>
      </c>
      <c r="I3367" s="37">
        <f>HOUR(DAta!$H3367)*60+MINUTE(DAta!$H3367)</f>
        <v>302</v>
      </c>
      <c r="J3367" s="40" t="s">
        <v>26</v>
      </c>
      <c r="K3367" s="40">
        <v>9</v>
      </c>
      <c r="L3367" s="39">
        <v>45370</v>
      </c>
      <c r="M3367" s="40">
        <v>7</v>
      </c>
    </row>
    <row r="3368" spans="1:13">
      <c r="A3368" s="37" t="s">
        <v>3393</v>
      </c>
      <c r="B3368" s="36">
        <v>45371</v>
      </c>
      <c r="C3368" s="37" t="s">
        <v>12</v>
      </c>
      <c r="D3368" s="37" t="s">
        <v>13</v>
      </c>
      <c r="E3368" s="37" t="s">
        <v>18</v>
      </c>
      <c r="F3368" s="37" t="s">
        <v>18</v>
      </c>
      <c r="G3368" s="37" t="s">
        <v>26</v>
      </c>
      <c r="H3368" s="38">
        <v>140.25165752589001</v>
      </c>
      <c r="I3368" s="37">
        <f>HOUR(DAta!$H3368)*60+MINUTE(DAta!$H3368)</f>
        <v>362</v>
      </c>
      <c r="J3368" s="37" t="s">
        <v>26</v>
      </c>
      <c r="K3368" s="37">
        <v>9</v>
      </c>
      <c r="L3368" s="36">
        <v>45371</v>
      </c>
      <c r="M3368" s="37">
        <v>7</v>
      </c>
    </row>
    <row r="3369" spans="1:13">
      <c r="A3369" s="40" t="s">
        <v>3394</v>
      </c>
      <c r="B3369" s="39">
        <v>45372</v>
      </c>
      <c r="C3369" s="40" t="s">
        <v>22</v>
      </c>
      <c r="D3369" s="40" t="s">
        <v>13</v>
      </c>
      <c r="E3369" s="40" t="s">
        <v>14</v>
      </c>
      <c r="F3369" s="40" t="s">
        <v>14</v>
      </c>
      <c r="G3369" s="40">
        <v>23</v>
      </c>
      <c r="H3369" s="41">
        <v>140.29332419255701</v>
      </c>
      <c r="I3369" s="37">
        <f>HOUR(DAta!$H3369)*60+MINUTE(DAta!$H3369)</f>
        <v>422</v>
      </c>
      <c r="J3369" s="40">
        <v>5</v>
      </c>
      <c r="K3369" s="40">
        <v>9</v>
      </c>
      <c r="L3369" s="39">
        <v>45372</v>
      </c>
      <c r="M3369" s="40">
        <v>7</v>
      </c>
    </row>
    <row r="3370" spans="1:13">
      <c r="A3370" s="37" t="s">
        <v>3395</v>
      </c>
      <c r="B3370" s="36">
        <v>45373</v>
      </c>
      <c r="C3370" s="37" t="s">
        <v>22</v>
      </c>
      <c r="D3370" s="37" t="s">
        <v>17</v>
      </c>
      <c r="E3370" s="37" t="s">
        <v>14</v>
      </c>
      <c r="F3370" s="37" t="s">
        <v>14</v>
      </c>
      <c r="G3370" s="37">
        <v>45</v>
      </c>
      <c r="H3370" s="38">
        <v>140.33499085922301</v>
      </c>
      <c r="I3370" s="37">
        <f>HOUR(DAta!$H3370)*60+MINUTE(DAta!$H3370)</f>
        <v>482</v>
      </c>
      <c r="J3370" s="37">
        <v>3</v>
      </c>
      <c r="K3370" s="37">
        <v>9</v>
      </c>
      <c r="L3370" s="36">
        <v>45373</v>
      </c>
      <c r="M3370" s="37">
        <v>7</v>
      </c>
    </row>
    <row r="3371" spans="1:13">
      <c r="A3371" s="40" t="s">
        <v>3396</v>
      </c>
      <c r="B3371" s="39">
        <v>45374</v>
      </c>
      <c r="C3371" s="40" t="s">
        <v>32</v>
      </c>
      <c r="D3371" s="40" t="s">
        <v>13</v>
      </c>
      <c r="E3371" s="40" t="s">
        <v>18</v>
      </c>
      <c r="F3371" s="40" t="s">
        <v>18</v>
      </c>
      <c r="G3371" s="40" t="s">
        <v>26</v>
      </c>
      <c r="H3371" s="41">
        <v>140.37665752589001</v>
      </c>
      <c r="I3371" s="37">
        <f>HOUR(DAta!$H3371)*60+MINUTE(DAta!$H3371)</f>
        <v>542</v>
      </c>
      <c r="J3371" s="40" t="s">
        <v>26</v>
      </c>
      <c r="K3371" s="40">
        <v>9</v>
      </c>
      <c r="L3371" s="39">
        <v>45374</v>
      </c>
      <c r="M3371" s="40">
        <v>7</v>
      </c>
    </row>
    <row r="3372" spans="1:13">
      <c r="A3372" s="37" t="s">
        <v>3397</v>
      </c>
      <c r="B3372" s="36">
        <v>45375</v>
      </c>
      <c r="C3372" s="37" t="s">
        <v>12</v>
      </c>
      <c r="D3372" s="37" t="s">
        <v>13</v>
      </c>
      <c r="E3372" s="37" t="s">
        <v>14</v>
      </c>
      <c r="F3372" s="37" t="s">
        <v>14</v>
      </c>
      <c r="G3372" s="37">
        <v>53</v>
      </c>
      <c r="H3372" s="38">
        <v>140.41832419255701</v>
      </c>
      <c r="I3372" s="37">
        <f>HOUR(DAta!$H3372)*60+MINUTE(DAta!$H3372)</f>
        <v>602</v>
      </c>
      <c r="J3372" s="37">
        <v>4</v>
      </c>
      <c r="K3372" s="37">
        <v>9</v>
      </c>
      <c r="L3372" s="36">
        <v>45375</v>
      </c>
      <c r="M3372" s="37">
        <v>7</v>
      </c>
    </row>
    <row r="3373" spans="1:13">
      <c r="A3373" s="40" t="s">
        <v>3398</v>
      </c>
      <c r="B3373" s="39">
        <v>45376</v>
      </c>
      <c r="C3373" s="40" t="s">
        <v>22</v>
      </c>
      <c r="D3373" s="40" t="s">
        <v>13</v>
      </c>
      <c r="E3373" s="40" t="s">
        <v>14</v>
      </c>
      <c r="F3373" s="40" t="s">
        <v>14</v>
      </c>
      <c r="G3373" s="40">
        <v>76</v>
      </c>
      <c r="H3373" s="41">
        <v>140.45999085922301</v>
      </c>
      <c r="I3373" s="37">
        <f>HOUR(DAta!$H3373)*60+MINUTE(DAta!$H3373)</f>
        <v>662</v>
      </c>
      <c r="J3373" s="40">
        <v>4</v>
      </c>
      <c r="K3373" s="40">
        <v>9</v>
      </c>
      <c r="L3373" s="39">
        <v>45376</v>
      </c>
      <c r="M3373" s="40">
        <v>7</v>
      </c>
    </row>
    <row r="3374" spans="1:13">
      <c r="A3374" s="37" t="s">
        <v>3399</v>
      </c>
      <c r="B3374" s="36">
        <v>45377</v>
      </c>
      <c r="C3374" s="37" t="s">
        <v>12</v>
      </c>
      <c r="D3374" s="37" t="s">
        <v>30</v>
      </c>
      <c r="E3374" s="37" t="s">
        <v>14</v>
      </c>
      <c r="F3374" s="37" t="s">
        <v>14</v>
      </c>
      <c r="G3374" s="37">
        <v>62</v>
      </c>
      <c r="H3374" s="38">
        <v>140.50165752589001</v>
      </c>
      <c r="I3374" s="37">
        <f>HOUR(DAta!$H3374)*60+MINUTE(DAta!$H3374)</f>
        <v>722</v>
      </c>
      <c r="J3374" s="37">
        <v>3</v>
      </c>
      <c r="K3374" s="37">
        <v>9</v>
      </c>
      <c r="L3374" s="36">
        <v>45377</v>
      </c>
      <c r="M3374" s="37">
        <v>7</v>
      </c>
    </row>
    <row r="3375" spans="1:13">
      <c r="A3375" s="40" t="s">
        <v>3400</v>
      </c>
      <c r="B3375" s="39">
        <v>45378</v>
      </c>
      <c r="C3375" s="40" t="s">
        <v>39</v>
      </c>
      <c r="D3375" s="40" t="s">
        <v>33</v>
      </c>
      <c r="E3375" s="40" t="s">
        <v>14</v>
      </c>
      <c r="F3375" s="40" t="s">
        <v>18</v>
      </c>
      <c r="G3375" s="40">
        <v>104</v>
      </c>
      <c r="H3375" s="41">
        <v>140.54332419255701</v>
      </c>
      <c r="I3375" s="37">
        <f>HOUR(DAta!$H3375)*60+MINUTE(DAta!$H3375)</f>
        <v>782</v>
      </c>
      <c r="J3375" s="40">
        <v>3</v>
      </c>
      <c r="K3375" s="40">
        <v>9</v>
      </c>
      <c r="L3375" s="39">
        <v>45378</v>
      </c>
      <c r="M3375" s="40">
        <v>7</v>
      </c>
    </row>
    <row r="3376" spans="1:13">
      <c r="A3376" s="37" t="s">
        <v>3401</v>
      </c>
      <c r="B3376" s="36">
        <v>45379</v>
      </c>
      <c r="C3376" s="37" t="s">
        <v>39</v>
      </c>
      <c r="D3376" s="37" t="s">
        <v>30</v>
      </c>
      <c r="E3376" s="37" t="s">
        <v>18</v>
      </c>
      <c r="F3376" s="37" t="s">
        <v>18</v>
      </c>
      <c r="G3376" s="37" t="s">
        <v>26</v>
      </c>
      <c r="H3376" s="38">
        <v>140.58499085922301</v>
      </c>
      <c r="I3376" s="37">
        <f>HOUR(DAta!$H3376)*60+MINUTE(DAta!$H3376)</f>
        <v>842</v>
      </c>
      <c r="J3376" s="37" t="s">
        <v>26</v>
      </c>
      <c r="K3376" s="37">
        <v>9</v>
      </c>
      <c r="L3376" s="36">
        <v>45379</v>
      </c>
      <c r="M3376" s="37">
        <v>7</v>
      </c>
    </row>
    <row r="3377" spans="1:13">
      <c r="A3377" s="40" t="s">
        <v>3402</v>
      </c>
      <c r="B3377" s="39">
        <v>45380</v>
      </c>
      <c r="C3377" s="40" t="s">
        <v>39</v>
      </c>
      <c r="D3377" s="40" t="s">
        <v>13</v>
      </c>
      <c r="E3377" s="40" t="s">
        <v>14</v>
      </c>
      <c r="F3377" s="40" t="s">
        <v>14</v>
      </c>
      <c r="G3377" s="40">
        <v>72</v>
      </c>
      <c r="H3377" s="41">
        <v>140.62665752589001</v>
      </c>
      <c r="I3377" s="37">
        <f>HOUR(DAta!$H3377)*60+MINUTE(DAta!$H3377)</f>
        <v>902</v>
      </c>
      <c r="J3377" s="40">
        <v>1</v>
      </c>
      <c r="K3377" s="40">
        <v>9</v>
      </c>
      <c r="L3377" s="39">
        <v>45380</v>
      </c>
      <c r="M3377" s="40">
        <v>7</v>
      </c>
    </row>
    <row r="3378" spans="1:13">
      <c r="A3378" s="37" t="s">
        <v>3403</v>
      </c>
      <c r="B3378" s="36">
        <v>45381</v>
      </c>
      <c r="C3378" s="37" t="s">
        <v>35</v>
      </c>
      <c r="D3378" s="37" t="s">
        <v>17</v>
      </c>
      <c r="E3378" s="37" t="s">
        <v>18</v>
      </c>
      <c r="F3378" s="37" t="s">
        <v>18</v>
      </c>
      <c r="G3378" s="37" t="s">
        <v>26</v>
      </c>
      <c r="H3378" s="38">
        <v>140.66832419255701</v>
      </c>
      <c r="I3378" s="37">
        <f>HOUR(DAta!$H3378)*60+MINUTE(DAta!$H3378)</f>
        <v>962</v>
      </c>
      <c r="J3378" s="37" t="s">
        <v>26</v>
      </c>
      <c r="K3378" s="37">
        <v>9</v>
      </c>
      <c r="L3378" s="36">
        <v>45381</v>
      </c>
      <c r="M3378" s="37">
        <v>7</v>
      </c>
    </row>
    <row r="3379" spans="1:13">
      <c r="A3379" s="40" t="s">
        <v>3404</v>
      </c>
      <c r="B3379" s="39">
        <v>45382</v>
      </c>
      <c r="C3379" s="40" t="s">
        <v>22</v>
      </c>
      <c r="D3379" s="40" t="s">
        <v>30</v>
      </c>
      <c r="E3379" s="40" t="s">
        <v>14</v>
      </c>
      <c r="F3379" s="40" t="s">
        <v>14</v>
      </c>
      <c r="G3379" s="40">
        <v>74</v>
      </c>
      <c r="H3379" s="41">
        <v>140.70999085922301</v>
      </c>
      <c r="I3379" s="37">
        <f>HOUR(DAta!$H3379)*60+MINUTE(DAta!$H3379)</f>
        <v>1022</v>
      </c>
      <c r="J3379" s="40">
        <v>4</v>
      </c>
      <c r="K3379" s="40">
        <v>9</v>
      </c>
      <c r="L3379" s="39">
        <v>45382</v>
      </c>
      <c r="M3379" s="40">
        <v>7</v>
      </c>
    </row>
    <row r="3380" spans="1:13">
      <c r="A3380" s="37" t="s">
        <v>3405</v>
      </c>
      <c r="B3380" s="36">
        <v>45383</v>
      </c>
      <c r="C3380" s="37" t="s">
        <v>35</v>
      </c>
      <c r="D3380" s="37" t="s">
        <v>24</v>
      </c>
      <c r="E3380" s="37" t="s">
        <v>14</v>
      </c>
      <c r="F3380" s="37" t="s">
        <v>14</v>
      </c>
      <c r="G3380" s="37">
        <v>64</v>
      </c>
      <c r="H3380" s="38">
        <v>140.75165752589001</v>
      </c>
      <c r="I3380" s="37">
        <f>HOUR(DAta!$H3380)*60+MINUTE(DAta!$H3380)</f>
        <v>1082</v>
      </c>
      <c r="J3380" s="37">
        <v>4</v>
      </c>
      <c r="K3380" s="37">
        <v>9</v>
      </c>
      <c r="L3380" s="36">
        <v>45383</v>
      </c>
      <c r="M3380" s="37">
        <v>7</v>
      </c>
    </row>
    <row r="3381" spans="1:13">
      <c r="A3381" s="40" t="s">
        <v>3406</v>
      </c>
      <c r="B3381" s="39">
        <v>45384</v>
      </c>
      <c r="C3381" s="40" t="s">
        <v>12</v>
      </c>
      <c r="D3381" s="40" t="s">
        <v>33</v>
      </c>
      <c r="E3381" s="40" t="s">
        <v>14</v>
      </c>
      <c r="F3381" s="40" t="s">
        <v>14</v>
      </c>
      <c r="G3381" s="40">
        <v>44</v>
      </c>
      <c r="H3381" s="41">
        <v>140.79332419255701</v>
      </c>
      <c r="I3381" s="37">
        <f>HOUR(DAta!$H3381)*60+MINUTE(DAta!$H3381)</f>
        <v>1142</v>
      </c>
      <c r="J3381" s="40">
        <v>4</v>
      </c>
      <c r="K3381" s="40">
        <v>9</v>
      </c>
      <c r="L3381" s="39">
        <v>45384</v>
      </c>
      <c r="M3381" s="40">
        <v>7</v>
      </c>
    </row>
    <row r="3382" spans="1:13">
      <c r="A3382" s="37" t="s">
        <v>3407</v>
      </c>
      <c r="B3382" s="36">
        <v>45385</v>
      </c>
      <c r="C3382" s="37" t="s">
        <v>20</v>
      </c>
      <c r="D3382" s="37" t="s">
        <v>17</v>
      </c>
      <c r="E3382" s="37" t="s">
        <v>14</v>
      </c>
      <c r="F3382" s="37" t="s">
        <v>14</v>
      </c>
      <c r="G3382" s="37">
        <v>50</v>
      </c>
      <c r="H3382" s="38">
        <v>140.83499085922301</v>
      </c>
      <c r="I3382" s="37">
        <f>HOUR(DAta!$H3382)*60+MINUTE(DAta!$H3382)</f>
        <v>1202</v>
      </c>
      <c r="J3382" s="37">
        <v>4</v>
      </c>
      <c r="K3382" s="37">
        <v>9</v>
      </c>
      <c r="L3382" s="36">
        <v>45385</v>
      </c>
      <c r="M3382" s="37">
        <v>7</v>
      </c>
    </row>
    <row r="3383" spans="1:13">
      <c r="A3383" s="40" t="s">
        <v>3408</v>
      </c>
      <c r="B3383" s="39">
        <v>45386</v>
      </c>
      <c r="C3383" s="40" t="s">
        <v>48</v>
      </c>
      <c r="D3383" s="40" t="s">
        <v>17</v>
      </c>
      <c r="E3383" s="40" t="s">
        <v>14</v>
      </c>
      <c r="F3383" s="40" t="s">
        <v>14</v>
      </c>
      <c r="G3383" s="40">
        <v>73</v>
      </c>
      <c r="H3383" s="41">
        <v>140.87665752589001</v>
      </c>
      <c r="I3383" s="37">
        <f>HOUR(DAta!$H3383)*60+MINUTE(DAta!$H3383)</f>
        <v>1262</v>
      </c>
      <c r="J3383" s="40">
        <v>3</v>
      </c>
      <c r="K3383" s="40">
        <v>9</v>
      </c>
      <c r="L3383" s="39">
        <v>45386</v>
      </c>
      <c r="M3383" s="40">
        <v>7</v>
      </c>
    </row>
    <row r="3384" spans="1:13">
      <c r="A3384" s="37" t="s">
        <v>3409</v>
      </c>
      <c r="B3384" s="36">
        <v>45387</v>
      </c>
      <c r="C3384" s="37" t="s">
        <v>35</v>
      </c>
      <c r="D3384" s="37" t="s">
        <v>17</v>
      </c>
      <c r="E3384" s="37" t="s">
        <v>14</v>
      </c>
      <c r="F3384" s="37" t="s">
        <v>14</v>
      </c>
      <c r="G3384" s="37">
        <v>34</v>
      </c>
      <c r="H3384" s="38">
        <v>140.91832419255701</v>
      </c>
      <c r="I3384" s="37">
        <f>HOUR(DAta!$H3384)*60+MINUTE(DAta!$H3384)</f>
        <v>1322</v>
      </c>
      <c r="J3384" s="37">
        <v>1</v>
      </c>
      <c r="K3384" s="37">
        <v>9</v>
      </c>
      <c r="L3384" s="36">
        <v>45387</v>
      </c>
      <c r="M3384" s="37">
        <v>7</v>
      </c>
    </row>
    <row r="3385" spans="1:13">
      <c r="A3385" s="40" t="s">
        <v>3410</v>
      </c>
      <c r="B3385" s="39">
        <v>45388</v>
      </c>
      <c r="C3385" s="40" t="s">
        <v>48</v>
      </c>
      <c r="D3385" s="40" t="s">
        <v>24</v>
      </c>
      <c r="E3385" s="40" t="s">
        <v>14</v>
      </c>
      <c r="F3385" s="40" t="s">
        <v>14</v>
      </c>
      <c r="G3385" s="40">
        <v>118</v>
      </c>
      <c r="H3385" s="41">
        <v>140.95999085922301</v>
      </c>
      <c r="I3385" s="37">
        <f>HOUR(DAta!$H3385)*60+MINUTE(DAta!$H3385)</f>
        <v>1382</v>
      </c>
      <c r="J3385" s="40">
        <v>3</v>
      </c>
      <c r="K3385" s="40">
        <v>9</v>
      </c>
      <c r="L3385" s="39">
        <v>45388</v>
      </c>
      <c r="M3385" s="40">
        <v>7</v>
      </c>
    </row>
    <row r="3386" spans="1:13">
      <c r="A3386" s="37" t="s">
        <v>3411</v>
      </c>
      <c r="B3386" s="36">
        <v>45389</v>
      </c>
      <c r="C3386" s="37" t="s">
        <v>16</v>
      </c>
      <c r="D3386" s="37" t="s">
        <v>30</v>
      </c>
      <c r="E3386" s="37" t="s">
        <v>14</v>
      </c>
      <c r="F3386" s="37" t="s">
        <v>14</v>
      </c>
      <c r="G3386" s="37">
        <v>44</v>
      </c>
      <c r="H3386" s="38">
        <v>141.00165752589001</v>
      </c>
      <c r="I3386" s="37">
        <f>HOUR(DAta!$H3386)*60+MINUTE(DAta!$H3386)</f>
        <v>2</v>
      </c>
      <c r="J3386" s="37">
        <v>3</v>
      </c>
      <c r="K3386" s="37">
        <v>9</v>
      </c>
      <c r="L3386" s="36">
        <v>45389</v>
      </c>
      <c r="M3386" s="37">
        <v>7</v>
      </c>
    </row>
    <row r="3387" spans="1:13">
      <c r="A3387" s="40" t="s">
        <v>3412</v>
      </c>
      <c r="B3387" s="39">
        <v>45390</v>
      </c>
      <c r="C3387" s="40" t="s">
        <v>22</v>
      </c>
      <c r="D3387" s="40" t="s">
        <v>13</v>
      </c>
      <c r="E3387" s="40" t="s">
        <v>14</v>
      </c>
      <c r="F3387" s="40" t="s">
        <v>14</v>
      </c>
      <c r="G3387" s="40">
        <v>38</v>
      </c>
      <c r="H3387" s="41">
        <v>141.04332419255701</v>
      </c>
      <c r="I3387" s="37">
        <f>HOUR(DAta!$H3387)*60+MINUTE(DAta!$H3387)</f>
        <v>62</v>
      </c>
      <c r="J3387" s="40">
        <v>3</v>
      </c>
      <c r="K3387" s="40">
        <v>9</v>
      </c>
      <c r="L3387" s="39">
        <v>45390</v>
      </c>
      <c r="M3387" s="40">
        <v>7</v>
      </c>
    </row>
    <row r="3388" spans="1:13">
      <c r="A3388" s="37" t="s">
        <v>3413</v>
      </c>
      <c r="B3388" s="36">
        <v>45391</v>
      </c>
      <c r="C3388" s="37" t="s">
        <v>32</v>
      </c>
      <c r="D3388" s="37" t="s">
        <v>33</v>
      </c>
      <c r="E3388" s="37" t="s">
        <v>14</v>
      </c>
      <c r="F3388" s="37" t="s">
        <v>14</v>
      </c>
      <c r="G3388" s="37">
        <v>56</v>
      </c>
      <c r="H3388" s="38">
        <v>141.08499085922301</v>
      </c>
      <c r="I3388" s="37">
        <f>HOUR(DAta!$H3388)*60+MINUTE(DAta!$H3388)</f>
        <v>122</v>
      </c>
      <c r="J3388" s="37">
        <v>4</v>
      </c>
      <c r="K3388" s="37">
        <v>9</v>
      </c>
      <c r="L3388" s="36">
        <v>45391</v>
      </c>
      <c r="M3388" s="37">
        <v>7</v>
      </c>
    </row>
    <row r="3389" spans="1:13">
      <c r="A3389" s="40" t="s">
        <v>3414</v>
      </c>
      <c r="B3389" s="39">
        <v>45392</v>
      </c>
      <c r="C3389" s="40" t="s">
        <v>35</v>
      </c>
      <c r="D3389" s="40" t="s">
        <v>17</v>
      </c>
      <c r="E3389" s="40" t="s">
        <v>14</v>
      </c>
      <c r="F3389" s="40" t="s">
        <v>14</v>
      </c>
      <c r="G3389" s="40">
        <v>79</v>
      </c>
      <c r="H3389" s="41">
        <v>141.12665752589001</v>
      </c>
      <c r="I3389" s="37">
        <f>HOUR(DAta!$H3389)*60+MINUTE(DAta!$H3389)</f>
        <v>182</v>
      </c>
      <c r="J3389" s="40">
        <v>4</v>
      </c>
      <c r="K3389" s="40">
        <v>9</v>
      </c>
      <c r="L3389" s="39">
        <v>45392</v>
      </c>
      <c r="M3389" s="40">
        <v>7</v>
      </c>
    </row>
    <row r="3390" spans="1:13">
      <c r="A3390" s="37" t="s">
        <v>3415</v>
      </c>
      <c r="B3390" s="36">
        <v>45393</v>
      </c>
      <c r="C3390" s="37" t="s">
        <v>20</v>
      </c>
      <c r="D3390" s="37" t="s">
        <v>24</v>
      </c>
      <c r="E3390" s="37" t="s">
        <v>14</v>
      </c>
      <c r="F3390" s="37" t="s">
        <v>14</v>
      </c>
      <c r="G3390" s="37">
        <v>111</v>
      </c>
      <c r="H3390" s="38">
        <v>141.16832419255701</v>
      </c>
      <c r="I3390" s="37">
        <f>HOUR(DAta!$H3390)*60+MINUTE(DAta!$H3390)</f>
        <v>242</v>
      </c>
      <c r="J3390" s="37">
        <v>5</v>
      </c>
      <c r="K3390" s="37">
        <v>9</v>
      </c>
      <c r="L3390" s="36">
        <v>45393</v>
      </c>
      <c r="M3390" s="37">
        <v>1</v>
      </c>
    </row>
    <row r="3391" spans="1:13">
      <c r="A3391" s="40" t="s">
        <v>3416</v>
      </c>
      <c r="B3391" s="39">
        <v>45394</v>
      </c>
      <c r="C3391" s="40" t="s">
        <v>35</v>
      </c>
      <c r="D3391" s="40" t="s">
        <v>13</v>
      </c>
      <c r="E3391" s="40" t="s">
        <v>14</v>
      </c>
      <c r="F3391" s="40" t="s">
        <v>18</v>
      </c>
      <c r="G3391" s="40">
        <v>62</v>
      </c>
      <c r="H3391" s="41">
        <v>141.20999085922301</v>
      </c>
      <c r="I3391" s="37">
        <f>HOUR(DAta!$H3391)*60+MINUTE(DAta!$H3391)</f>
        <v>302</v>
      </c>
      <c r="J3391" s="40">
        <v>5</v>
      </c>
      <c r="K3391" s="40">
        <v>9</v>
      </c>
      <c r="L3391" s="39">
        <v>45394</v>
      </c>
      <c r="M3391" s="40">
        <v>1</v>
      </c>
    </row>
    <row r="3392" spans="1:13">
      <c r="A3392" s="37" t="s">
        <v>3417</v>
      </c>
      <c r="B3392" s="36">
        <v>45395</v>
      </c>
      <c r="C3392" s="37" t="s">
        <v>39</v>
      </c>
      <c r="D3392" s="37" t="s">
        <v>33</v>
      </c>
      <c r="E3392" s="37" t="s">
        <v>14</v>
      </c>
      <c r="F3392" s="37" t="s">
        <v>14</v>
      </c>
      <c r="G3392" s="37">
        <v>112</v>
      </c>
      <c r="H3392" s="38">
        <v>141.25165752589001</v>
      </c>
      <c r="I3392" s="37">
        <f>HOUR(DAta!$H3392)*60+MINUTE(DAta!$H3392)</f>
        <v>362</v>
      </c>
      <c r="J3392" s="37">
        <v>1</v>
      </c>
      <c r="K3392" s="37">
        <v>9</v>
      </c>
      <c r="L3392" s="36">
        <v>45395</v>
      </c>
      <c r="M3392" s="37">
        <v>1</v>
      </c>
    </row>
    <row r="3393" spans="1:13">
      <c r="A3393" s="40" t="s">
        <v>3418</v>
      </c>
      <c r="B3393" s="39">
        <v>45396</v>
      </c>
      <c r="C3393" s="40" t="s">
        <v>48</v>
      </c>
      <c r="D3393" s="40" t="s">
        <v>30</v>
      </c>
      <c r="E3393" s="40" t="s">
        <v>14</v>
      </c>
      <c r="F3393" s="40" t="s">
        <v>14</v>
      </c>
      <c r="G3393" s="40">
        <v>55</v>
      </c>
      <c r="H3393" s="41">
        <v>141.29332419255701</v>
      </c>
      <c r="I3393" s="37">
        <f>HOUR(DAta!$H3393)*60+MINUTE(DAta!$H3393)</f>
        <v>422</v>
      </c>
      <c r="J3393" s="40">
        <v>4</v>
      </c>
      <c r="K3393" s="40">
        <v>9</v>
      </c>
      <c r="L3393" s="39">
        <v>45396</v>
      </c>
      <c r="M3393" s="40">
        <v>1</v>
      </c>
    </row>
    <row r="3394" spans="1:13">
      <c r="A3394" s="37" t="s">
        <v>3419</v>
      </c>
      <c r="B3394" s="36">
        <v>45397</v>
      </c>
      <c r="C3394" s="37" t="s">
        <v>32</v>
      </c>
      <c r="D3394" s="37" t="s">
        <v>30</v>
      </c>
      <c r="E3394" s="37" t="s">
        <v>14</v>
      </c>
      <c r="F3394" s="37" t="s">
        <v>14</v>
      </c>
      <c r="G3394" s="37">
        <v>107</v>
      </c>
      <c r="H3394" s="38">
        <v>141.33499085922301</v>
      </c>
      <c r="I3394" s="37">
        <f>HOUR(DAta!$H3394)*60+MINUTE(DAta!$H3394)</f>
        <v>482</v>
      </c>
      <c r="J3394" s="37">
        <v>5</v>
      </c>
      <c r="K3394" s="37">
        <v>9</v>
      </c>
      <c r="L3394" s="36">
        <v>45397</v>
      </c>
      <c r="M3394" s="37">
        <v>1</v>
      </c>
    </row>
    <row r="3395" spans="1:13">
      <c r="A3395" s="40" t="s">
        <v>3420</v>
      </c>
      <c r="B3395" s="39">
        <v>45398</v>
      </c>
      <c r="C3395" s="40" t="s">
        <v>39</v>
      </c>
      <c r="D3395" s="40" t="s">
        <v>30</v>
      </c>
      <c r="E3395" s="40" t="s">
        <v>18</v>
      </c>
      <c r="F3395" s="40" t="s">
        <v>18</v>
      </c>
      <c r="G3395" s="40" t="s">
        <v>26</v>
      </c>
      <c r="H3395" s="41">
        <v>141.37665752589001</v>
      </c>
      <c r="I3395" s="37">
        <f>HOUR(DAta!$H3395)*60+MINUTE(DAta!$H3395)</f>
        <v>542</v>
      </c>
      <c r="J3395" s="40" t="s">
        <v>26</v>
      </c>
      <c r="K3395" s="40">
        <v>9</v>
      </c>
      <c r="L3395" s="39">
        <v>45398</v>
      </c>
      <c r="M3395" s="40">
        <v>1</v>
      </c>
    </row>
    <row r="3396" spans="1:13">
      <c r="A3396" s="37" t="s">
        <v>3421</v>
      </c>
      <c r="B3396" s="36">
        <v>45399</v>
      </c>
      <c r="C3396" s="37" t="s">
        <v>12</v>
      </c>
      <c r="D3396" s="37" t="s">
        <v>17</v>
      </c>
      <c r="E3396" s="37" t="s">
        <v>18</v>
      </c>
      <c r="F3396" s="37" t="s">
        <v>18</v>
      </c>
      <c r="G3396" s="37" t="s">
        <v>26</v>
      </c>
      <c r="H3396" s="38">
        <v>141.41832419255701</v>
      </c>
      <c r="I3396" s="37">
        <f>HOUR(DAta!$H3396)*60+MINUTE(DAta!$H3396)</f>
        <v>602</v>
      </c>
      <c r="J3396" s="37" t="s">
        <v>26</v>
      </c>
      <c r="K3396" s="37">
        <v>9</v>
      </c>
      <c r="L3396" s="36">
        <v>45399</v>
      </c>
      <c r="M3396" s="37">
        <v>1</v>
      </c>
    </row>
    <row r="3397" spans="1:13">
      <c r="A3397" s="40" t="s">
        <v>3422</v>
      </c>
      <c r="B3397" s="39">
        <v>45400</v>
      </c>
      <c r="C3397" s="40" t="s">
        <v>16</v>
      </c>
      <c r="D3397" s="40" t="s">
        <v>30</v>
      </c>
      <c r="E3397" s="40" t="s">
        <v>14</v>
      </c>
      <c r="F3397" s="40" t="s">
        <v>14</v>
      </c>
      <c r="G3397" s="40">
        <v>81</v>
      </c>
      <c r="H3397" s="41">
        <v>141.45999085922301</v>
      </c>
      <c r="I3397" s="37">
        <f>HOUR(DAta!$H3397)*60+MINUTE(DAta!$H3397)</f>
        <v>662</v>
      </c>
      <c r="J3397" s="40">
        <v>4</v>
      </c>
      <c r="K3397" s="40">
        <v>9</v>
      </c>
      <c r="L3397" s="39">
        <v>45400</v>
      </c>
      <c r="M3397" s="40">
        <v>1</v>
      </c>
    </row>
    <row r="3398" spans="1:13">
      <c r="A3398" s="37" t="s">
        <v>3423</v>
      </c>
      <c r="B3398" s="36">
        <v>45401</v>
      </c>
      <c r="C3398" s="37" t="s">
        <v>35</v>
      </c>
      <c r="D3398" s="37" t="s">
        <v>33</v>
      </c>
      <c r="E3398" s="37" t="s">
        <v>14</v>
      </c>
      <c r="F3398" s="37" t="s">
        <v>18</v>
      </c>
      <c r="G3398" s="37">
        <v>120</v>
      </c>
      <c r="H3398" s="38">
        <v>141.50165752589001</v>
      </c>
      <c r="I3398" s="37">
        <f>HOUR(DAta!$H3398)*60+MINUTE(DAta!$H3398)</f>
        <v>722</v>
      </c>
      <c r="J3398" s="37">
        <v>4</v>
      </c>
      <c r="K3398" s="37">
        <v>9</v>
      </c>
      <c r="L3398" s="36">
        <v>45401</v>
      </c>
      <c r="M3398" s="37">
        <v>1</v>
      </c>
    </row>
    <row r="3399" spans="1:13">
      <c r="A3399" s="40" t="s">
        <v>3424</v>
      </c>
      <c r="B3399" s="39">
        <v>45402</v>
      </c>
      <c r="C3399" s="40" t="s">
        <v>12</v>
      </c>
      <c r="D3399" s="40" t="s">
        <v>30</v>
      </c>
      <c r="E3399" s="40" t="s">
        <v>18</v>
      </c>
      <c r="F3399" s="40" t="s">
        <v>18</v>
      </c>
      <c r="G3399" s="40" t="s">
        <v>26</v>
      </c>
      <c r="H3399" s="41">
        <v>141.54332419255701</v>
      </c>
      <c r="I3399" s="37">
        <f>HOUR(DAta!$H3399)*60+MINUTE(DAta!$H3399)</f>
        <v>782</v>
      </c>
      <c r="J3399" s="40" t="s">
        <v>26</v>
      </c>
      <c r="K3399" s="40">
        <v>9</v>
      </c>
      <c r="L3399" s="39">
        <v>45402</v>
      </c>
      <c r="M3399" s="40">
        <v>1</v>
      </c>
    </row>
    <row r="3400" spans="1:13">
      <c r="A3400" s="37" t="s">
        <v>3425</v>
      </c>
      <c r="B3400" s="36">
        <v>45403</v>
      </c>
      <c r="C3400" s="37" t="s">
        <v>16</v>
      </c>
      <c r="D3400" s="37" t="s">
        <v>13</v>
      </c>
      <c r="E3400" s="37" t="s">
        <v>18</v>
      </c>
      <c r="F3400" s="37" t="s">
        <v>18</v>
      </c>
      <c r="G3400" s="37" t="s">
        <v>26</v>
      </c>
      <c r="H3400" s="38">
        <v>141.58499085922301</v>
      </c>
      <c r="I3400" s="37">
        <f>HOUR(DAta!$H3400)*60+MINUTE(DAta!$H3400)</f>
        <v>842</v>
      </c>
      <c r="J3400" s="37" t="s">
        <v>26</v>
      </c>
      <c r="K3400" s="37">
        <v>9</v>
      </c>
      <c r="L3400" s="36">
        <v>45403</v>
      </c>
      <c r="M3400" s="37">
        <v>1</v>
      </c>
    </row>
    <row r="3401" spans="1:13">
      <c r="A3401" s="40" t="s">
        <v>3426</v>
      </c>
      <c r="B3401" s="39">
        <v>45404</v>
      </c>
      <c r="C3401" s="40" t="s">
        <v>32</v>
      </c>
      <c r="D3401" s="40" t="s">
        <v>17</v>
      </c>
      <c r="E3401" s="40" t="s">
        <v>14</v>
      </c>
      <c r="F3401" s="40" t="s">
        <v>14</v>
      </c>
      <c r="G3401" s="40">
        <v>68</v>
      </c>
      <c r="H3401" s="41">
        <v>141.62665752589001</v>
      </c>
      <c r="I3401" s="37">
        <f>HOUR(DAta!$H3401)*60+MINUTE(DAta!$H3401)</f>
        <v>902</v>
      </c>
      <c r="J3401" s="40">
        <v>3</v>
      </c>
      <c r="K3401" s="40">
        <v>9</v>
      </c>
      <c r="L3401" s="39">
        <v>45404</v>
      </c>
      <c r="M3401" s="40">
        <v>1</v>
      </c>
    </row>
    <row r="3402" spans="1:13">
      <c r="A3402" s="37" t="s">
        <v>3427</v>
      </c>
      <c r="B3402" s="36">
        <v>45405</v>
      </c>
      <c r="C3402" s="37" t="s">
        <v>22</v>
      </c>
      <c r="D3402" s="37" t="s">
        <v>17</v>
      </c>
      <c r="E3402" s="37" t="s">
        <v>18</v>
      </c>
      <c r="F3402" s="37" t="s">
        <v>18</v>
      </c>
      <c r="G3402" s="37" t="s">
        <v>26</v>
      </c>
      <c r="H3402" s="38">
        <v>141.66832419255701</v>
      </c>
      <c r="I3402" s="37">
        <f>HOUR(DAta!$H3402)*60+MINUTE(DAta!$H3402)</f>
        <v>962</v>
      </c>
      <c r="J3402" s="37" t="s">
        <v>26</v>
      </c>
      <c r="K3402" s="37">
        <v>9</v>
      </c>
      <c r="L3402" s="36">
        <v>45405</v>
      </c>
      <c r="M3402" s="37">
        <v>1</v>
      </c>
    </row>
    <row r="3403" spans="1:13">
      <c r="A3403" s="40" t="s">
        <v>3428</v>
      </c>
      <c r="B3403" s="39">
        <v>45406</v>
      </c>
      <c r="C3403" s="40" t="s">
        <v>20</v>
      </c>
      <c r="D3403" s="40" t="s">
        <v>24</v>
      </c>
      <c r="E3403" s="40" t="s">
        <v>14</v>
      </c>
      <c r="F3403" s="40" t="s">
        <v>14</v>
      </c>
      <c r="G3403" s="40">
        <v>40</v>
      </c>
      <c r="H3403" s="41">
        <v>141.70999085922301</v>
      </c>
      <c r="I3403" s="37">
        <f>HOUR(DAta!$H3403)*60+MINUTE(DAta!$H3403)</f>
        <v>1022</v>
      </c>
      <c r="J3403" s="40">
        <v>4</v>
      </c>
      <c r="K3403" s="40">
        <v>9</v>
      </c>
      <c r="L3403" s="39">
        <v>45406</v>
      </c>
      <c r="M3403" s="40">
        <v>1</v>
      </c>
    </row>
    <row r="3404" spans="1:13">
      <c r="A3404" s="37" t="s">
        <v>3429</v>
      </c>
      <c r="B3404" s="36">
        <v>45407</v>
      </c>
      <c r="C3404" s="37" t="s">
        <v>32</v>
      </c>
      <c r="D3404" s="37" t="s">
        <v>17</v>
      </c>
      <c r="E3404" s="37" t="s">
        <v>14</v>
      </c>
      <c r="F3404" s="37" t="s">
        <v>14</v>
      </c>
      <c r="G3404" s="37">
        <v>60</v>
      </c>
      <c r="H3404" s="38">
        <v>141.75165752589001</v>
      </c>
      <c r="I3404" s="37">
        <f>HOUR(DAta!$H3404)*60+MINUTE(DAta!$H3404)</f>
        <v>1082</v>
      </c>
      <c r="J3404" s="37">
        <v>4</v>
      </c>
      <c r="K3404" s="37">
        <v>9</v>
      </c>
      <c r="L3404" s="36">
        <v>45407</v>
      </c>
      <c r="M3404" s="37">
        <v>1</v>
      </c>
    </row>
    <row r="3405" spans="1:13">
      <c r="A3405" s="40" t="s">
        <v>3430</v>
      </c>
      <c r="B3405" s="39">
        <v>45408</v>
      </c>
      <c r="C3405" s="40" t="s">
        <v>32</v>
      </c>
      <c r="D3405" s="40" t="s">
        <v>33</v>
      </c>
      <c r="E3405" s="40" t="s">
        <v>14</v>
      </c>
      <c r="F3405" s="40" t="s">
        <v>14</v>
      </c>
      <c r="G3405" s="40">
        <v>53</v>
      </c>
      <c r="H3405" s="41">
        <v>141.79332419255701</v>
      </c>
      <c r="I3405" s="37">
        <f>HOUR(DAta!$H3405)*60+MINUTE(DAta!$H3405)</f>
        <v>1142</v>
      </c>
      <c r="J3405" s="40">
        <v>3</v>
      </c>
      <c r="K3405" s="40">
        <v>9</v>
      </c>
      <c r="L3405" s="39">
        <v>45408</v>
      </c>
      <c r="M3405" s="40">
        <v>1</v>
      </c>
    </row>
    <row r="3406" spans="1:13">
      <c r="A3406" s="37" t="s">
        <v>3431</v>
      </c>
      <c r="B3406" s="36">
        <v>45409</v>
      </c>
      <c r="C3406" s="37" t="s">
        <v>39</v>
      </c>
      <c r="D3406" s="37" t="s">
        <v>13</v>
      </c>
      <c r="E3406" s="37" t="s">
        <v>14</v>
      </c>
      <c r="F3406" s="37" t="s">
        <v>14</v>
      </c>
      <c r="G3406" s="37">
        <v>72</v>
      </c>
      <c r="H3406" s="38">
        <v>141.83499085922301</v>
      </c>
      <c r="I3406" s="37">
        <f>HOUR(DAta!$H3406)*60+MINUTE(DAta!$H3406)</f>
        <v>1202</v>
      </c>
      <c r="J3406" s="37">
        <v>3</v>
      </c>
      <c r="K3406" s="37">
        <v>9</v>
      </c>
      <c r="L3406" s="36">
        <v>45409</v>
      </c>
      <c r="M3406" s="37">
        <v>1</v>
      </c>
    </row>
    <row r="3407" spans="1:13">
      <c r="A3407" s="40" t="s">
        <v>3432</v>
      </c>
      <c r="B3407" s="39">
        <v>45410</v>
      </c>
      <c r="C3407" s="40" t="s">
        <v>32</v>
      </c>
      <c r="D3407" s="40" t="s">
        <v>17</v>
      </c>
      <c r="E3407" s="40" t="s">
        <v>18</v>
      </c>
      <c r="F3407" s="40" t="s">
        <v>18</v>
      </c>
      <c r="G3407" s="40" t="s">
        <v>26</v>
      </c>
      <c r="H3407" s="41">
        <v>141.87665752589001</v>
      </c>
      <c r="I3407" s="37">
        <f>HOUR(DAta!$H3407)*60+MINUTE(DAta!$H3407)</f>
        <v>1262</v>
      </c>
      <c r="J3407" s="40" t="s">
        <v>26</v>
      </c>
      <c r="K3407" s="40">
        <v>9</v>
      </c>
      <c r="L3407" s="39">
        <v>45410</v>
      </c>
      <c r="M3407" s="40">
        <v>1</v>
      </c>
    </row>
    <row r="3408" spans="1:13">
      <c r="A3408" s="37" t="s">
        <v>3433</v>
      </c>
      <c r="B3408" s="36">
        <v>45411</v>
      </c>
      <c r="C3408" s="37" t="s">
        <v>22</v>
      </c>
      <c r="D3408" s="37" t="s">
        <v>33</v>
      </c>
      <c r="E3408" s="37" t="s">
        <v>14</v>
      </c>
      <c r="F3408" s="37" t="s">
        <v>14</v>
      </c>
      <c r="G3408" s="37">
        <v>100</v>
      </c>
      <c r="H3408" s="38">
        <v>141.91832419255701</v>
      </c>
      <c r="I3408" s="37">
        <f>HOUR(DAta!$H3408)*60+MINUTE(DAta!$H3408)</f>
        <v>1322</v>
      </c>
      <c r="J3408" s="37">
        <v>1</v>
      </c>
      <c r="K3408" s="37">
        <v>9</v>
      </c>
      <c r="L3408" s="36">
        <v>45411</v>
      </c>
      <c r="M3408" s="37">
        <v>1</v>
      </c>
    </row>
    <row r="3409" spans="1:13">
      <c r="A3409" s="40" t="s">
        <v>3434</v>
      </c>
      <c r="B3409" s="39">
        <v>45412</v>
      </c>
      <c r="C3409" s="40" t="s">
        <v>20</v>
      </c>
      <c r="D3409" s="40" t="s">
        <v>24</v>
      </c>
      <c r="E3409" s="40" t="s">
        <v>14</v>
      </c>
      <c r="F3409" s="40" t="s">
        <v>14</v>
      </c>
      <c r="G3409" s="40">
        <v>99</v>
      </c>
      <c r="H3409" s="41">
        <v>141.95999085922301</v>
      </c>
      <c r="I3409" s="37">
        <f>HOUR(DAta!$H3409)*60+MINUTE(DAta!$H3409)</f>
        <v>1382</v>
      </c>
      <c r="J3409" s="40">
        <v>3</v>
      </c>
      <c r="K3409" s="40">
        <v>9</v>
      </c>
      <c r="L3409" s="39">
        <v>45412</v>
      </c>
      <c r="M3409" s="40">
        <v>1</v>
      </c>
    </row>
    <row r="3410" spans="1:13">
      <c r="A3410" s="37" t="s">
        <v>3435</v>
      </c>
      <c r="B3410" s="36">
        <v>45413</v>
      </c>
      <c r="C3410" s="37" t="s">
        <v>16</v>
      </c>
      <c r="D3410" s="37" t="s">
        <v>24</v>
      </c>
      <c r="E3410" s="37" t="s">
        <v>14</v>
      </c>
      <c r="F3410" s="37" t="s">
        <v>14</v>
      </c>
      <c r="G3410" s="37">
        <v>96</v>
      </c>
      <c r="H3410" s="38">
        <v>142.00165752589001</v>
      </c>
      <c r="I3410" s="37">
        <f>HOUR(DAta!$H3410)*60+MINUTE(DAta!$H3410)</f>
        <v>2</v>
      </c>
      <c r="J3410" s="37">
        <v>4</v>
      </c>
      <c r="K3410" s="37">
        <v>9</v>
      </c>
      <c r="L3410" s="36">
        <v>45413</v>
      </c>
      <c r="M3410" s="37">
        <v>1</v>
      </c>
    </row>
    <row r="3411" spans="1:13">
      <c r="A3411" s="40" t="s">
        <v>3436</v>
      </c>
      <c r="B3411" s="39">
        <v>45414</v>
      </c>
      <c r="C3411" s="40" t="s">
        <v>16</v>
      </c>
      <c r="D3411" s="40" t="s">
        <v>24</v>
      </c>
      <c r="E3411" s="40" t="s">
        <v>14</v>
      </c>
      <c r="F3411" s="40" t="s">
        <v>14</v>
      </c>
      <c r="G3411" s="40">
        <v>33</v>
      </c>
      <c r="H3411" s="41">
        <v>142.04332419255701</v>
      </c>
      <c r="I3411" s="37">
        <f>HOUR(DAta!$H3411)*60+MINUTE(DAta!$H3411)</f>
        <v>62</v>
      </c>
      <c r="J3411" s="40">
        <v>2</v>
      </c>
      <c r="K3411" s="40">
        <v>9</v>
      </c>
      <c r="L3411" s="39">
        <v>45414</v>
      </c>
      <c r="M3411" s="40">
        <v>1</v>
      </c>
    </row>
    <row r="3412" spans="1:13">
      <c r="A3412" s="37" t="s">
        <v>3437</v>
      </c>
      <c r="B3412" s="36">
        <v>45415</v>
      </c>
      <c r="C3412" s="37" t="s">
        <v>32</v>
      </c>
      <c r="D3412" s="37" t="s">
        <v>13</v>
      </c>
      <c r="E3412" s="37" t="s">
        <v>14</v>
      </c>
      <c r="F3412" s="37" t="s">
        <v>14</v>
      </c>
      <c r="G3412" s="37">
        <v>92</v>
      </c>
      <c r="H3412" s="38">
        <v>142.08499085922301</v>
      </c>
      <c r="I3412" s="37">
        <f>HOUR(DAta!$H3412)*60+MINUTE(DAta!$H3412)</f>
        <v>122</v>
      </c>
      <c r="J3412" s="37">
        <v>4</v>
      </c>
      <c r="K3412" s="37">
        <v>9</v>
      </c>
      <c r="L3412" s="36">
        <v>45415</v>
      </c>
      <c r="M3412" s="37">
        <v>1</v>
      </c>
    </row>
    <row r="3413" spans="1:13">
      <c r="A3413" s="40" t="s">
        <v>3438</v>
      </c>
      <c r="B3413" s="39">
        <v>45416</v>
      </c>
      <c r="C3413" s="40" t="s">
        <v>22</v>
      </c>
      <c r="D3413" s="40" t="s">
        <v>24</v>
      </c>
      <c r="E3413" s="40" t="s">
        <v>14</v>
      </c>
      <c r="F3413" s="40" t="s">
        <v>14</v>
      </c>
      <c r="G3413" s="40">
        <v>96</v>
      </c>
      <c r="H3413" s="41">
        <v>142.12665752589001</v>
      </c>
      <c r="I3413" s="37">
        <f>HOUR(DAta!$H3413)*60+MINUTE(DAta!$H3413)</f>
        <v>182</v>
      </c>
      <c r="J3413" s="40">
        <v>4</v>
      </c>
      <c r="K3413" s="40">
        <v>9</v>
      </c>
      <c r="L3413" s="39">
        <v>45416</v>
      </c>
      <c r="M3413" s="40">
        <v>1</v>
      </c>
    </row>
    <row r="3414" spans="1:13">
      <c r="A3414" s="37" t="s">
        <v>3439</v>
      </c>
      <c r="B3414" s="36">
        <v>45417</v>
      </c>
      <c r="C3414" s="37" t="s">
        <v>48</v>
      </c>
      <c r="D3414" s="37" t="s">
        <v>13</v>
      </c>
      <c r="E3414" s="37" t="s">
        <v>14</v>
      </c>
      <c r="F3414" s="37" t="s">
        <v>18</v>
      </c>
      <c r="G3414" s="37">
        <v>116</v>
      </c>
      <c r="H3414" s="38">
        <v>142.16832419255701</v>
      </c>
      <c r="I3414" s="37">
        <f>HOUR(DAta!$H3414)*60+MINUTE(DAta!$H3414)</f>
        <v>242</v>
      </c>
      <c r="J3414" s="37">
        <v>3</v>
      </c>
      <c r="K3414" s="37">
        <v>9</v>
      </c>
      <c r="L3414" s="36">
        <v>45417</v>
      </c>
      <c r="M3414" s="37">
        <v>1</v>
      </c>
    </row>
    <row r="3415" spans="1:13">
      <c r="A3415" s="40" t="s">
        <v>3440</v>
      </c>
      <c r="B3415" s="39">
        <v>45418</v>
      </c>
      <c r="C3415" s="40" t="s">
        <v>35</v>
      </c>
      <c r="D3415" s="40" t="s">
        <v>33</v>
      </c>
      <c r="E3415" s="40" t="s">
        <v>14</v>
      </c>
      <c r="F3415" s="40" t="s">
        <v>14</v>
      </c>
      <c r="G3415" s="40">
        <v>29</v>
      </c>
      <c r="H3415" s="41">
        <v>142.20999085922301</v>
      </c>
      <c r="I3415" s="37">
        <f>HOUR(DAta!$H3415)*60+MINUTE(DAta!$H3415)</f>
        <v>302</v>
      </c>
      <c r="J3415" s="40">
        <v>5</v>
      </c>
      <c r="K3415" s="40">
        <v>9</v>
      </c>
      <c r="L3415" s="39">
        <v>45418</v>
      </c>
      <c r="M3415" s="40">
        <v>1</v>
      </c>
    </row>
    <row r="3416" spans="1:13">
      <c r="A3416" s="37" t="s">
        <v>3441</v>
      </c>
      <c r="B3416" s="36">
        <v>45419</v>
      </c>
      <c r="C3416" s="37" t="s">
        <v>12</v>
      </c>
      <c r="D3416" s="37" t="s">
        <v>30</v>
      </c>
      <c r="E3416" s="37" t="s">
        <v>14</v>
      </c>
      <c r="F3416" s="37" t="s">
        <v>14</v>
      </c>
      <c r="G3416" s="37">
        <v>40</v>
      </c>
      <c r="H3416" s="38">
        <v>142.25165752589001</v>
      </c>
      <c r="I3416" s="37">
        <f>HOUR(DAta!$H3416)*60+MINUTE(DAta!$H3416)</f>
        <v>362</v>
      </c>
      <c r="J3416" s="37">
        <v>4</v>
      </c>
      <c r="K3416" s="37">
        <v>9</v>
      </c>
      <c r="L3416" s="36">
        <v>45419</v>
      </c>
      <c r="M3416" s="37">
        <v>1</v>
      </c>
    </row>
    <row r="3417" spans="1:13">
      <c r="A3417" s="40" t="s">
        <v>3442</v>
      </c>
      <c r="B3417" s="39">
        <v>45420</v>
      </c>
      <c r="C3417" s="40" t="s">
        <v>16</v>
      </c>
      <c r="D3417" s="40" t="s">
        <v>24</v>
      </c>
      <c r="E3417" s="40" t="s">
        <v>14</v>
      </c>
      <c r="F3417" s="40" t="s">
        <v>14</v>
      </c>
      <c r="G3417" s="40">
        <v>62</v>
      </c>
      <c r="H3417" s="41">
        <v>142.29332419255701</v>
      </c>
      <c r="I3417" s="37">
        <f>HOUR(DAta!$H3417)*60+MINUTE(DAta!$H3417)</f>
        <v>422</v>
      </c>
      <c r="J3417" s="40">
        <v>4</v>
      </c>
      <c r="K3417" s="40">
        <v>9</v>
      </c>
      <c r="L3417" s="39">
        <v>45420</v>
      </c>
      <c r="M3417" s="40">
        <v>1</v>
      </c>
    </row>
    <row r="3418" spans="1:13">
      <c r="A3418" s="37" t="s">
        <v>3443</v>
      </c>
      <c r="B3418" s="36">
        <v>45421</v>
      </c>
      <c r="C3418" s="37" t="s">
        <v>39</v>
      </c>
      <c r="D3418" s="37" t="s">
        <v>24</v>
      </c>
      <c r="E3418" s="37" t="s">
        <v>14</v>
      </c>
      <c r="F3418" s="37" t="s">
        <v>14</v>
      </c>
      <c r="G3418" s="37">
        <v>111</v>
      </c>
      <c r="H3418" s="38">
        <v>142.33499085922301</v>
      </c>
      <c r="I3418" s="37">
        <f>HOUR(DAta!$H3418)*60+MINUTE(DAta!$H3418)</f>
        <v>482</v>
      </c>
      <c r="J3418" s="37">
        <v>1</v>
      </c>
      <c r="K3418" s="37">
        <v>9</v>
      </c>
      <c r="L3418" s="36">
        <v>45421</v>
      </c>
      <c r="M3418" s="37">
        <v>1</v>
      </c>
    </row>
    <row r="3419" spans="1:13">
      <c r="A3419" s="40" t="s">
        <v>3444</v>
      </c>
      <c r="B3419" s="39">
        <v>45422</v>
      </c>
      <c r="C3419" s="40" t="s">
        <v>20</v>
      </c>
      <c r="D3419" s="40" t="s">
        <v>33</v>
      </c>
      <c r="E3419" s="40" t="s">
        <v>14</v>
      </c>
      <c r="F3419" s="40" t="s">
        <v>14</v>
      </c>
      <c r="G3419" s="40">
        <v>66</v>
      </c>
      <c r="H3419" s="41">
        <v>142.37665752589001</v>
      </c>
      <c r="I3419" s="37">
        <f>HOUR(DAta!$H3419)*60+MINUTE(DAta!$H3419)</f>
        <v>542</v>
      </c>
      <c r="J3419" s="40">
        <v>3</v>
      </c>
      <c r="K3419" s="40">
        <v>9</v>
      </c>
      <c r="L3419" s="39">
        <v>45422</v>
      </c>
      <c r="M3419" s="40">
        <v>1</v>
      </c>
    </row>
    <row r="3420" spans="1:13">
      <c r="A3420" s="37" t="s">
        <v>3445</v>
      </c>
      <c r="B3420" s="36">
        <v>45423</v>
      </c>
      <c r="C3420" s="37" t="s">
        <v>32</v>
      </c>
      <c r="D3420" s="37" t="s">
        <v>24</v>
      </c>
      <c r="E3420" s="37" t="s">
        <v>14</v>
      </c>
      <c r="F3420" s="37" t="s">
        <v>14</v>
      </c>
      <c r="G3420" s="37">
        <v>79</v>
      </c>
      <c r="H3420" s="38">
        <v>142.41832419255701</v>
      </c>
      <c r="I3420" s="37">
        <f>HOUR(DAta!$H3420)*60+MINUTE(DAta!$H3420)</f>
        <v>602</v>
      </c>
      <c r="J3420" s="37">
        <v>3</v>
      </c>
      <c r="K3420" s="37">
        <v>9</v>
      </c>
      <c r="L3420" s="36">
        <v>45423</v>
      </c>
      <c r="M3420" s="37">
        <v>1</v>
      </c>
    </row>
    <row r="3421" spans="1:13">
      <c r="A3421" s="40" t="s">
        <v>3446</v>
      </c>
      <c r="B3421" s="39">
        <v>45424</v>
      </c>
      <c r="C3421" s="40" t="s">
        <v>20</v>
      </c>
      <c r="D3421" s="40" t="s">
        <v>17</v>
      </c>
      <c r="E3421" s="40" t="s">
        <v>18</v>
      </c>
      <c r="F3421" s="40" t="s">
        <v>18</v>
      </c>
      <c r="G3421" s="40" t="s">
        <v>26</v>
      </c>
      <c r="H3421" s="41">
        <v>142.45999085922301</v>
      </c>
      <c r="I3421" s="37">
        <f>HOUR(DAta!$H3421)*60+MINUTE(DAta!$H3421)</f>
        <v>662</v>
      </c>
      <c r="J3421" s="40" t="s">
        <v>26</v>
      </c>
      <c r="K3421" s="40">
        <v>9</v>
      </c>
      <c r="L3421" s="39">
        <v>45424</v>
      </c>
      <c r="M3421" s="40">
        <v>1</v>
      </c>
    </row>
    <row r="3422" spans="1:13">
      <c r="A3422" s="37" t="s">
        <v>3447</v>
      </c>
      <c r="B3422" s="36">
        <v>45425</v>
      </c>
      <c r="C3422" s="37" t="s">
        <v>16</v>
      </c>
      <c r="D3422" s="37" t="s">
        <v>24</v>
      </c>
      <c r="E3422" s="37" t="s">
        <v>14</v>
      </c>
      <c r="F3422" s="37" t="s">
        <v>14</v>
      </c>
      <c r="G3422" s="37">
        <v>69</v>
      </c>
      <c r="H3422" s="38">
        <v>142.50165752589001</v>
      </c>
      <c r="I3422" s="37">
        <f>HOUR(DAta!$H3422)*60+MINUTE(DAta!$H3422)</f>
        <v>722</v>
      </c>
      <c r="J3422" s="37">
        <v>5</v>
      </c>
      <c r="K3422" s="37">
        <v>9</v>
      </c>
      <c r="L3422" s="36">
        <v>45425</v>
      </c>
      <c r="M3422" s="37">
        <v>1</v>
      </c>
    </row>
    <row r="3423" spans="1:13">
      <c r="A3423" s="40" t="s">
        <v>3448</v>
      </c>
      <c r="B3423" s="39">
        <v>45426</v>
      </c>
      <c r="C3423" s="40" t="s">
        <v>20</v>
      </c>
      <c r="D3423" s="40" t="s">
        <v>33</v>
      </c>
      <c r="E3423" s="40" t="s">
        <v>14</v>
      </c>
      <c r="F3423" s="40" t="s">
        <v>14</v>
      </c>
      <c r="G3423" s="40">
        <v>49</v>
      </c>
      <c r="H3423" s="41">
        <v>142.54332419255701</v>
      </c>
      <c r="I3423" s="37">
        <f>HOUR(DAta!$H3423)*60+MINUTE(DAta!$H3423)</f>
        <v>782</v>
      </c>
      <c r="J3423" s="40">
        <v>2</v>
      </c>
      <c r="K3423" s="40">
        <v>9</v>
      </c>
      <c r="L3423" s="39">
        <v>45426</v>
      </c>
      <c r="M3423" s="40">
        <v>1</v>
      </c>
    </row>
    <row r="3424" spans="1:13">
      <c r="A3424" s="37" t="s">
        <v>3449</v>
      </c>
      <c r="B3424" s="36">
        <v>45427</v>
      </c>
      <c r="C3424" s="37" t="s">
        <v>16</v>
      </c>
      <c r="D3424" s="37" t="s">
        <v>33</v>
      </c>
      <c r="E3424" s="37" t="s">
        <v>14</v>
      </c>
      <c r="F3424" s="37" t="s">
        <v>14</v>
      </c>
      <c r="G3424" s="37">
        <v>80</v>
      </c>
      <c r="H3424" s="38">
        <v>142.58499085922301</v>
      </c>
      <c r="I3424" s="37">
        <f>HOUR(DAta!$H3424)*60+MINUTE(DAta!$H3424)</f>
        <v>842</v>
      </c>
      <c r="J3424" s="37">
        <v>4</v>
      </c>
      <c r="K3424" s="37">
        <v>9</v>
      </c>
      <c r="L3424" s="36">
        <v>45427</v>
      </c>
      <c r="M3424" s="37">
        <v>1</v>
      </c>
    </row>
    <row r="3425" spans="1:13">
      <c r="A3425" s="40" t="s">
        <v>3450</v>
      </c>
      <c r="B3425" s="39">
        <v>45428</v>
      </c>
      <c r="C3425" s="40" t="s">
        <v>16</v>
      </c>
      <c r="D3425" s="40" t="s">
        <v>13</v>
      </c>
      <c r="E3425" s="40" t="s">
        <v>14</v>
      </c>
      <c r="F3425" s="40" t="s">
        <v>14</v>
      </c>
      <c r="G3425" s="40">
        <v>101</v>
      </c>
      <c r="H3425" s="41">
        <v>142.62665752589001</v>
      </c>
      <c r="I3425" s="37">
        <f>HOUR(DAta!$H3425)*60+MINUTE(DAta!$H3425)</f>
        <v>902</v>
      </c>
      <c r="J3425" s="40">
        <v>5</v>
      </c>
      <c r="K3425" s="40">
        <v>9</v>
      </c>
      <c r="L3425" s="39">
        <v>45428</v>
      </c>
      <c r="M3425" s="40">
        <v>1</v>
      </c>
    </row>
    <row r="3426" spans="1:13">
      <c r="A3426" s="37" t="s">
        <v>3451</v>
      </c>
      <c r="B3426" s="36">
        <v>45429</v>
      </c>
      <c r="C3426" s="37" t="s">
        <v>16</v>
      </c>
      <c r="D3426" s="37" t="s">
        <v>30</v>
      </c>
      <c r="E3426" s="37" t="s">
        <v>14</v>
      </c>
      <c r="F3426" s="37" t="s">
        <v>14</v>
      </c>
      <c r="G3426" s="37">
        <v>99</v>
      </c>
      <c r="H3426" s="38">
        <v>142.66832419255701</v>
      </c>
      <c r="I3426" s="37">
        <f>HOUR(DAta!$H3426)*60+MINUTE(DAta!$H3426)</f>
        <v>962</v>
      </c>
      <c r="J3426" s="37">
        <v>5</v>
      </c>
      <c r="K3426" s="37">
        <v>9</v>
      </c>
      <c r="L3426" s="36">
        <v>45429</v>
      </c>
      <c r="M3426" s="37">
        <v>1</v>
      </c>
    </row>
    <row r="3427" spans="1:13">
      <c r="A3427" s="40" t="s">
        <v>3452</v>
      </c>
      <c r="B3427" s="39">
        <v>45430</v>
      </c>
      <c r="C3427" s="40" t="s">
        <v>12</v>
      </c>
      <c r="D3427" s="40" t="s">
        <v>33</v>
      </c>
      <c r="E3427" s="40" t="s">
        <v>14</v>
      </c>
      <c r="F3427" s="40" t="s">
        <v>14</v>
      </c>
      <c r="G3427" s="40">
        <v>111</v>
      </c>
      <c r="H3427" s="41">
        <v>142.70999085922301</v>
      </c>
      <c r="I3427" s="37">
        <f>HOUR(DAta!$H3427)*60+MINUTE(DAta!$H3427)</f>
        <v>1022</v>
      </c>
      <c r="J3427" s="40">
        <v>5</v>
      </c>
      <c r="K3427" s="40">
        <v>9</v>
      </c>
      <c r="L3427" s="39">
        <v>45430</v>
      </c>
      <c r="M3427" s="40">
        <v>1</v>
      </c>
    </row>
    <row r="3428" spans="1:13">
      <c r="A3428" s="37" t="s">
        <v>3453</v>
      </c>
      <c r="B3428" s="36">
        <v>45431</v>
      </c>
      <c r="C3428" s="37" t="s">
        <v>35</v>
      </c>
      <c r="D3428" s="37" t="s">
        <v>13</v>
      </c>
      <c r="E3428" s="37" t="s">
        <v>18</v>
      </c>
      <c r="F3428" s="37" t="s">
        <v>18</v>
      </c>
      <c r="G3428" s="37" t="s">
        <v>26</v>
      </c>
      <c r="H3428" s="38">
        <v>142.75165752589001</v>
      </c>
      <c r="I3428" s="37">
        <f>HOUR(DAta!$H3428)*60+MINUTE(DAta!$H3428)</f>
        <v>1082</v>
      </c>
      <c r="J3428" s="37" t="s">
        <v>26</v>
      </c>
      <c r="K3428" s="37">
        <v>9</v>
      </c>
      <c r="L3428" s="36">
        <v>45431</v>
      </c>
      <c r="M3428" s="37">
        <v>1</v>
      </c>
    </row>
    <row r="3429" spans="1:13">
      <c r="A3429" s="40" t="s">
        <v>3454</v>
      </c>
      <c r="B3429" s="39">
        <v>45432</v>
      </c>
      <c r="C3429" s="40" t="s">
        <v>39</v>
      </c>
      <c r="D3429" s="40" t="s">
        <v>30</v>
      </c>
      <c r="E3429" s="40" t="s">
        <v>14</v>
      </c>
      <c r="F3429" s="40" t="s">
        <v>14</v>
      </c>
      <c r="G3429" s="40">
        <v>83</v>
      </c>
      <c r="H3429" s="41">
        <v>142.79332419255701</v>
      </c>
      <c r="I3429" s="37">
        <f>HOUR(DAta!$H3429)*60+MINUTE(DAta!$H3429)</f>
        <v>1142</v>
      </c>
      <c r="J3429" s="40">
        <v>5</v>
      </c>
      <c r="K3429" s="40">
        <v>9</v>
      </c>
      <c r="L3429" s="39">
        <v>45432</v>
      </c>
      <c r="M3429" s="40">
        <v>1</v>
      </c>
    </row>
    <row r="3430" spans="1:13">
      <c r="A3430" s="37" t="s">
        <v>3455</v>
      </c>
      <c r="B3430" s="36">
        <v>45433</v>
      </c>
      <c r="C3430" s="37" t="s">
        <v>22</v>
      </c>
      <c r="D3430" s="37" t="s">
        <v>30</v>
      </c>
      <c r="E3430" s="37" t="s">
        <v>14</v>
      </c>
      <c r="F3430" s="37" t="s">
        <v>14</v>
      </c>
      <c r="G3430" s="37">
        <v>14</v>
      </c>
      <c r="H3430" s="38">
        <v>142.83499085922301</v>
      </c>
      <c r="I3430" s="37">
        <f>HOUR(DAta!$H3430)*60+MINUTE(DAta!$H3430)</f>
        <v>1202</v>
      </c>
      <c r="J3430" s="37">
        <v>3</v>
      </c>
      <c r="K3430" s="37">
        <v>9</v>
      </c>
      <c r="L3430" s="36">
        <v>45433</v>
      </c>
      <c r="M3430" s="37">
        <v>1</v>
      </c>
    </row>
    <row r="3431" spans="1:13">
      <c r="A3431" s="40" t="s">
        <v>3456</v>
      </c>
      <c r="B3431" s="39">
        <v>45434</v>
      </c>
      <c r="C3431" s="40" t="s">
        <v>20</v>
      </c>
      <c r="D3431" s="40" t="s">
        <v>13</v>
      </c>
      <c r="E3431" s="40" t="s">
        <v>14</v>
      </c>
      <c r="F3431" s="40" t="s">
        <v>14</v>
      </c>
      <c r="G3431" s="40">
        <v>120</v>
      </c>
      <c r="H3431" s="41">
        <v>142.87665752589001</v>
      </c>
      <c r="I3431" s="37">
        <f>HOUR(DAta!$H3431)*60+MINUTE(DAta!$H3431)</f>
        <v>1262</v>
      </c>
      <c r="J3431" s="40">
        <v>3</v>
      </c>
      <c r="K3431" s="40">
        <v>9</v>
      </c>
      <c r="L3431" s="39">
        <v>45434</v>
      </c>
      <c r="M3431" s="40">
        <v>1</v>
      </c>
    </row>
    <row r="3432" spans="1:13">
      <c r="A3432" s="37" t="s">
        <v>3457</v>
      </c>
      <c r="B3432" s="36">
        <v>45435</v>
      </c>
      <c r="C3432" s="37" t="s">
        <v>16</v>
      </c>
      <c r="D3432" s="37" t="s">
        <v>13</v>
      </c>
      <c r="E3432" s="37" t="s">
        <v>14</v>
      </c>
      <c r="F3432" s="37" t="s">
        <v>14</v>
      </c>
      <c r="G3432" s="37">
        <v>38</v>
      </c>
      <c r="H3432" s="38">
        <v>142.91832419255701</v>
      </c>
      <c r="I3432" s="37">
        <f>HOUR(DAta!$H3432)*60+MINUTE(DAta!$H3432)</f>
        <v>1322</v>
      </c>
      <c r="J3432" s="37">
        <v>5</v>
      </c>
      <c r="K3432" s="37">
        <v>9</v>
      </c>
      <c r="L3432" s="36">
        <v>45435</v>
      </c>
      <c r="M3432" s="37">
        <v>1</v>
      </c>
    </row>
    <row r="3433" spans="1:13">
      <c r="A3433" s="40" t="s">
        <v>3458</v>
      </c>
      <c r="B3433" s="39">
        <v>45436</v>
      </c>
      <c r="C3433" s="40" t="s">
        <v>48</v>
      </c>
      <c r="D3433" s="40" t="s">
        <v>33</v>
      </c>
      <c r="E3433" s="40" t="s">
        <v>14</v>
      </c>
      <c r="F3433" s="40" t="s">
        <v>18</v>
      </c>
      <c r="G3433" s="40">
        <v>88</v>
      </c>
      <c r="H3433" s="41">
        <v>142.95999085922301</v>
      </c>
      <c r="I3433" s="37">
        <f>HOUR(DAta!$H3433)*60+MINUTE(DAta!$H3433)</f>
        <v>1382</v>
      </c>
      <c r="J3433" s="40">
        <v>1</v>
      </c>
      <c r="K3433" s="40">
        <v>9</v>
      </c>
      <c r="L3433" s="39">
        <v>45436</v>
      </c>
      <c r="M3433" s="40">
        <v>1</v>
      </c>
    </row>
    <row r="3434" spans="1:13">
      <c r="A3434" s="37" t="s">
        <v>3459</v>
      </c>
      <c r="B3434" s="36">
        <v>45437</v>
      </c>
      <c r="C3434" s="37" t="s">
        <v>16</v>
      </c>
      <c r="D3434" s="37" t="s">
        <v>33</v>
      </c>
      <c r="E3434" s="37" t="s">
        <v>14</v>
      </c>
      <c r="F3434" s="37" t="s">
        <v>14</v>
      </c>
      <c r="G3434" s="37">
        <v>26</v>
      </c>
      <c r="H3434" s="38">
        <v>143.00165752589001</v>
      </c>
      <c r="I3434" s="37">
        <f>HOUR(DAta!$H3434)*60+MINUTE(DAta!$H3434)</f>
        <v>2</v>
      </c>
      <c r="J3434" s="37">
        <v>4</v>
      </c>
      <c r="K3434" s="37">
        <v>9</v>
      </c>
      <c r="L3434" s="36">
        <v>45437</v>
      </c>
      <c r="M3434" s="37">
        <v>1</v>
      </c>
    </row>
    <row r="3435" spans="1:13">
      <c r="A3435" s="40" t="s">
        <v>3460</v>
      </c>
      <c r="B3435" s="39">
        <v>45438</v>
      </c>
      <c r="C3435" s="40" t="s">
        <v>48</v>
      </c>
      <c r="D3435" s="40" t="s">
        <v>17</v>
      </c>
      <c r="E3435" s="40" t="s">
        <v>14</v>
      </c>
      <c r="F3435" s="40" t="s">
        <v>14</v>
      </c>
      <c r="G3435" s="40">
        <v>94</v>
      </c>
      <c r="H3435" s="41">
        <v>143.04332419255701</v>
      </c>
      <c r="I3435" s="37">
        <f>HOUR(DAta!$H3435)*60+MINUTE(DAta!$H3435)</f>
        <v>62</v>
      </c>
      <c r="J3435" s="40">
        <v>3</v>
      </c>
      <c r="K3435" s="40">
        <v>9</v>
      </c>
      <c r="L3435" s="39">
        <v>45438</v>
      </c>
      <c r="M3435" s="40">
        <v>1</v>
      </c>
    </row>
    <row r="3436" spans="1:13">
      <c r="A3436" s="37" t="s">
        <v>3461</v>
      </c>
      <c r="B3436" s="36">
        <v>45439</v>
      </c>
      <c r="C3436" s="37" t="s">
        <v>32</v>
      </c>
      <c r="D3436" s="37" t="s">
        <v>30</v>
      </c>
      <c r="E3436" s="37" t="s">
        <v>18</v>
      </c>
      <c r="F3436" s="37" t="s">
        <v>18</v>
      </c>
      <c r="G3436" s="37" t="s">
        <v>26</v>
      </c>
      <c r="H3436" s="38">
        <v>143.08499085922301</v>
      </c>
      <c r="I3436" s="37">
        <f>HOUR(DAta!$H3436)*60+MINUTE(DAta!$H3436)</f>
        <v>122</v>
      </c>
      <c r="J3436" s="37" t="s">
        <v>26</v>
      </c>
      <c r="K3436" s="37">
        <v>9</v>
      </c>
      <c r="L3436" s="36">
        <v>45439</v>
      </c>
      <c r="M3436" s="37">
        <v>1</v>
      </c>
    </row>
    <row r="3437" spans="1:13">
      <c r="A3437" s="40" t="s">
        <v>3462</v>
      </c>
      <c r="B3437" s="39">
        <v>45440</v>
      </c>
      <c r="C3437" s="40" t="s">
        <v>48</v>
      </c>
      <c r="D3437" s="40" t="s">
        <v>24</v>
      </c>
      <c r="E3437" s="40" t="s">
        <v>18</v>
      </c>
      <c r="F3437" s="40" t="s">
        <v>18</v>
      </c>
      <c r="G3437" s="40" t="s">
        <v>26</v>
      </c>
      <c r="H3437" s="41">
        <v>143.12665752589001</v>
      </c>
      <c r="I3437" s="37">
        <f>HOUR(DAta!$H3437)*60+MINUTE(DAta!$H3437)</f>
        <v>182</v>
      </c>
      <c r="J3437" s="40" t="s">
        <v>26</v>
      </c>
      <c r="K3437" s="40">
        <v>9</v>
      </c>
      <c r="L3437" s="39">
        <v>45440</v>
      </c>
      <c r="M3437" s="40">
        <v>1</v>
      </c>
    </row>
    <row r="3438" spans="1:13">
      <c r="A3438" s="37" t="s">
        <v>3463</v>
      </c>
      <c r="B3438" s="36">
        <v>45441</v>
      </c>
      <c r="C3438" s="37" t="s">
        <v>20</v>
      </c>
      <c r="D3438" s="37" t="s">
        <v>30</v>
      </c>
      <c r="E3438" s="37" t="s">
        <v>14</v>
      </c>
      <c r="F3438" s="37" t="s">
        <v>14</v>
      </c>
      <c r="G3438" s="37">
        <v>29</v>
      </c>
      <c r="H3438" s="38">
        <v>143.16832419255701</v>
      </c>
      <c r="I3438" s="37">
        <f>HOUR(DAta!$H3438)*60+MINUTE(DAta!$H3438)</f>
        <v>242</v>
      </c>
      <c r="J3438" s="37">
        <v>3</v>
      </c>
      <c r="K3438" s="37">
        <v>9</v>
      </c>
      <c r="L3438" s="36">
        <v>45441</v>
      </c>
      <c r="M3438" s="37">
        <v>1</v>
      </c>
    </row>
    <row r="3439" spans="1:13">
      <c r="A3439" s="40" t="s">
        <v>3464</v>
      </c>
      <c r="B3439" s="39">
        <v>45442</v>
      </c>
      <c r="C3439" s="40" t="s">
        <v>35</v>
      </c>
      <c r="D3439" s="40" t="s">
        <v>30</v>
      </c>
      <c r="E3439" s="40" t="s">
        <v>14</v>
      </c>
      <c r="F3439" s="40" t="s">
        <v>14</v>
      </c>
      <c r="G3439" s="40">
        <v>49</v>
      </c>
      <c r="H3439" s="41">
        <v>143.20999085922301</v>
      </c>
      <c r="I3439" s="37">
        <f>HOUR(DAta!$H3439)*60+MINUTE(DAta!$H3439)</f>
        <v>302</v>
      </c>
      <c r="J3439" s="40">
        <v>3</v>
      </c>
      <c r="K3439" s="40">
        <v>9</v>
      </c>
      <c r="L3439" s="39">
        <v>45442</v>
      </c>
      <c r="M3439" s="40">
        <v>1</v>
      </c>
    </row>
    <row r="3440" spans="1:13">
      <c r="A3440" s="37" t="s">
        <v>3465</v>
      </c>
      <c r="B3440" s="36">
        <v>45443</v>
      </c>
      <c r="C3440" s="37" t="s">
        <v>12</v>
      </c>
      <c r="D3440" s="37" t="s">
        <v>17</v>
      </c>
      <c r="E3440" s="37" t="s">
        <v>14</v>
      </c>
      <c r="F3440" s="37" t="s">
        <v>14</v>
      </c>
      <c r="G3440" s="37">
        <v>104</v>
      </c>
      <c r="H3440" s="38">
        <v>143.25165752589001</v>
      </c>
      <c r="I3440" s="37">
        <f>HOUR(DAta!$H3440)*60+MINUTE(DAta!$H3440)</f>
        <v>362</v>
      </c>
      <c r="J3440" s="37">
        <v>4</v>
      </c>
      <c r="K3440" s="37">
        <v>9</v>
      </c>
      <c r="L3440" s="36">
        <v>45443</v>
      </c>
      <c r="M3440" s="37">
        <v>1</v>
      </c>
    </row>
    <row r="3441" spans="1:13">
      <c r="A3441" s="40" t="s">
        <v>3466</v>
      </c>
      <c r="B3441" s="39">
        <v>45444</v>
      </c>
      <c r="C3441" s="40" t="s">
        <v>16</v>
      </c>
      <c r="D3441" s="40" t="s">
        <v>30</v>
      </c>
      <c r="E3441" s="40" t="s">
        <v>14</v>
      </c>
      <c r="F3441" s="40" t="s">
        <v>14</v>
      </c>
      <c r="G3441" s="40">
        <v>62</v>
      </c>
      <c r="H3441" s="41">
        <v>143.29332419255701</v>
      </c>
      <c r="I3441" s="37">
        <f>HOUR(DAta!$H3441)*60+MINUTE(DAta!$H3441)</f>
        <v>422</v>
      </c>
      <c r="J3441" s="40">
        <v>4</v>
      </c>
      <c r="K3441" s="40">
        <v>9</v>
      </c>
      <c r="L3441" s="39">
        <v>45444</v>
      </c>
      <c r="M3441" s="40">
        <v>1</v>
      </c>
    </row>
    <row r="3442" spans="1:13">
      <c r="A3442" s="37" t="s">
        <v>3467</v>
      </c>
      <c r="B3442" s="36">
        <v>45445</v>
      </c>
      <c r="C3442" s="37" t="s">
        <v>16</v>
      </c>
      <c r="D3442" s="37" t="s">
        <v>30</v>
      </c>
      <c r="E3442" s="37" t="s">
        <v>14</v>
      </c>
      <c r="F3442" s="37" t="s">
        <v>14</v>
      </c>
      <c r="G3442" s="37">
        <v>123</v>
      </c>
      <c r="H3442" s="38">
        <v>143.33499085922301</v>
      </c>
      <c r="I3442" s="37">
        <f>HOUR(DAta!$H3442)*60+MINUTE(DAta!$H3442)</f>
        <v>482</v>
      </c>
      <c r="J3442" s="37">
        <v>5</v>
      </c>
      <c r="K3442" s="37">
        <v>9</v>
      </c>
      <c r="L3442" s="36">
        <v>45445</v>
      </c>
      <c r="M3442" s="37">
        <v>1</v>
      </c>
    </row>
    <row r="3443" spans="1:13">
      <c r="A3443" s="40" t="s">
        <v>3468</v>
      </c>
      <c r="B3443" s="39">
        <v>45446</v>
      </c>
      <c r="C3443" s="40" t="s">
        <v>16</v>
      </c>
      <c r="D3443" s="40" t="s">
        <v>13</v>
      </c>
      <c r="E3443" s="40" t="s">
        <v>14</v>
      </c>
      <c r="F3443" s="40" t="s">
        <v>14</v>
      </c>
      <c r="G3443" s="40">
        <v>114</v>
      </c>
      <c r="H3443" s="41">
        <v>143.37665752589001</v>
      </c>
      <c r="I3443" s="37">
        <f>HOUR(DAta!$H3443)*60+MINUTE(DAta!$H3443)</f>
        <v>542</v>
      </c>
      <c r="J3443" s="40">
        <v>5</v>
      </c>
      <c r="K3443" s="40">
        <v>9</v>
      </c>
      <c r="L3443" s="39">
        <v>45446</v>
      </c>
      <c r="M3443" s="40">
        <v>1</v>
      </c>
    </row>
    <row r="3444" spans="1:13">
      <c r="A3444" s="37" t="s">
        <v>3469</v>
      </c>
      <c r="B3444" s="36">
        <v>45447</v>
      </c>
      <c r="C3444" s="37" t="s">
        <v>16</v>
      </c>
      <c r="D3444" s="37" t="s">
        <v>13</v>
      </c>
      <c r="E3444" s="37" t="s">
        <v>18</v>
      </c>
      <c r="F3444" s="37" t="s">
        <v>18</v>
      </c>
      <c r="G3444" s="37" t="s">
        <v>26</v>
      </c>
      <c r="H3444" s="38">
        <v>143.41832419255701</v>
      </c>
      <c r="I3444" s="37">
        <f>HOUR(DAta!$H3444)*60+MINUTE(DAta!$H3444)</f>
        <v>602</v>
      </c>
      <c r="J3444" s="37" t="s">
        <v>26</v>
      </c>
      <c r="K3444" s="37">
        <v>9</v>
      </c>
      <c r="L3444" s="36">
        <v>45447</v>
      </c>
      <c r="M3444" s="37">
        <v>1</v>
      </c>
    </row>
    <row r="3445" spans="1:13">
      <c r="A3445" s="40" t="s">
        <v>3470</v>
      </c>
      <c r="B3445" s="39">
        <v>45448</v>
      </c>
      <c r="C3445" s="40" t="s">
        <v>32</v>
      </c>
      <c r="D3445" s="40" t="s">
        <v>30</v>
      </c>
      <c r="E3445" s="40" t="s">
        <v>14</v>
      </c>
      <c r="F3445" s="40" t="s">
        <v>14</v>
      </c>
      <c r="G3445" s="40">
        <v>12</v>
      </c>
      <c r="H3445" s="41">
        <v>143.45999085922301</v>
      </c>
      <c r="I3445" s="37">
        <f>HOUR(DAta!$H3445)*60+MINUTE(DAta!$H3445)</f>
        <v>662</v>
      </c>
      <c r="J3445" s="40">
        <v>4</v>
      </c>
      <c r="K3445" s="40">
        <v>9</v>
      </c>
      <c r="L3445" s="39">
        <v>45448</v>
      </c>
      <c r="M3445" s="40">
        <v>1</v>
      </c>
    </row>
    <row r="3446" spans="1:13">
      <c r="A3446" s="37" t="s">
        <v>3471</v>
      </c>
      <c r="B3446" s="36">
        <v>45449</v>
      </c>
      <c r="C3446" s="37" t="s">
        <v>32</v>
      </c>
      <c r="D3446" s="37" t="s">
        <v>24</v>
      </c>
      <c r="E3446" s="37" t="s">
        <v>14</v>
      </c>
      <c r="F3446" s="37" t="s">
        <v>14</v>
      </c>
      <c r="G3446" s="37">
        <v>116</v>
      </c>
      <c r="H3446" s="38">
        <v>143.50165752589001</v>
      </c>
      <c r="I3446" s="37">
        <f>HOUR(DAta!$H3446)*60+MINUTE(DAta!$H3446)</f>
        <v>722</v>
      </c>
      <c r="J3446" s="37">
        <v>4</v>
      </c>
      <c r="K3446" s="37">
        <v>9</v>
      </c>
      <c r="L3446" s="36">
        <v>45449</v>
      </c>
      <c r="M3446" s="37">
        <v>1</v>
      </c>
    </row>
    <row r="3447" spans="1:13">
      <c r="A3447" s="40" t="s">
        <v>3472</v>
      </c>
      <c r="B3447" s="39">
        <v>45450</v>
      </c>
      <c r="C3447" s="40" t="s">
        <v>16</v>
      </c>
      <c r="D3447" s="40" t="s">
        <v>24</v>
      </c>
      <c r="E3447" s="40" t="s">
        <v>14</v>
      </c>
      <c r="F3447" s="40" t="s">
        <v>14</v>
      </c>
      <c r="G3447" s="40">
        <v>31</v>
      </c>
      <c r="H3447" s="41">
        <v>143.54332419255701</v>
      </c>
      <c r="I3447" s="37">
        <f>HOUR(DAta!$H3447)*60+MINUTE(DAta!$H3447)</f>
        <v>782</v>
      </c>
      <c r="J3447" s="40">
        <v>2</v>
      </c>
      <c r="K3447" s="40">
        <v>9</v>
      </c>
      <c r="L3447" s="39">
        <v>45450</v>
      </c>
      <c r="M3447" s="40">
        <v>1</v>
      </c>
    </row>
    <row r="3448" spans="1:13">
      <c r="A3448" s="37" t="s">
        <v>3473</v>
      </c>
      <c r="B3448" s="36">
        <v>45451</v>
      </c>
      <c r="C3448" s="37" t="s">
        <v>16</v>
      </c>
      <c r="D3448" s="37" t="s">
        <v>13</v>
      </c>
      <c r="E3448" s="37" t="s">
        <v>18</v>
      </c>
      <c r="F3448" s="37" t="s">
        <v>18</v>
      </c>
      <c r="G3448" s="37" t="s">
        <v>26</v>
      </c>
      <c r="H3448" s="38">
        <v>143.58499085922301</v>
      </c>
      <c r="I3448" s="37">
        <f>HOUR(DAta!$H3448)*60+MINUTE(DAta!$H3448)</f>
        <v>842</v>
      </c>
      <c r="J3448" s="37" t="s">
        <v>26</v>
      </c>
      <c r="K3448" s="37">
        <v>9</v>
      </c>
      <c r="L3448" s="36">
        <v>45451</v>
      </c>
      <c r="M3448" s="37">
        <v>1</v>
      </c>
    </row>
    <row r="3449" spans="1:13">
      <c r="A3449" s="40" t="s">
        <v>3474</v>
      </c>
      <c r="B3449" s="39">
        <v>45452</v>
      </c>
      <c r="C3449" s="40" t="s">
        <v>39</v>
      </c>
      <c r="D3449" s="40" t="s">
        <v>24</v>
      </c>
      <c r="E3449" s="40" t="s">
        <v>14</v>
      </c>
      <c r="F3449" s="40" t="s">
        <v>14</v>
      </c>
      <c r="G3449" s="40">
        <v>39</v>
      </c>
      <c r="H3449" s="41">
        <v>143.62665752589001</v>
      </c>
      <c r="I3449" s="37">
        <f>HOUR(DAta!$H3449)*60+MINUTE(DAta!$H3449)</f>
        <v>902</v>
      </c>
      <c r="J3449" s="40">
        <v>3</v>
      </c>
      <c r="K3449" s="40">
        <v>9</v>
      </c>
      <c r="L3449" s="39">
        <v>45452</v>
      </c>
      <c r="M3449" s="40">
        <v>1</v>
      </c>
    </row>
    <row r="3450" spans="1:13">
      <c r="A3450" s="37" t="s">
        <v>3475</v>
      </c>
      <c r="B3450" s="36">
        <v>45453</v>
      </c>
      <c r="C3450" s="37" t="s">
        <v>48</v>
      </c>
      <c r="D3450" s="37" t="s">
        <v>24</v>
      </c>
      <c r="E3450" s="37" t="s">
        <v>14</v>
      </c>
      <c r="F3450" s="37" t="s">
        <v>14</v>
      </c>
      <c r="G3450" s="37">
        <v>81</v>
      </c>
      <c r="H3450" s="38">
        <v>143.66832419255701</v>
      </c>
      <c r="I3450" s="37">
        <f>HOUR(DAta!$H3450)*60+MINUTE(DAta!$H3450)</f>
        <v>962</v>
      </c>
      <c r="J3450" s="37">
        <v>4</v>
      </c>
      <c r="K3450" s="37">
        <v>9</v>
      </c>
      <c r="L3450" s="36">
        <v>45453</v>
      </c>
      <c r="M3450" s="37">
        <v>1</v>
      </c>
    </row>
    <row r="3451" spans="1:13">
      <c r="A3451" s="40" t="s">
        <v>3476</v>
      </c>
      <c r="B3451" s="39">
        <v>45454</v>
      </c>
      <c r="C3451" s="40" t="s">
        <v>39</v>
      </c>
      <c r="D3451" s="40" t="s">
        <v>24</v>
      </c>
      <c r="E3451" s="40" t="s">
        <v>14</v>
      </c>
      <c r="F3451" s="40" t="s">
        <v>14</v>
      </c>
      <c r="G3451" s="40">
        <v>34</v>
      </c>
      <c r="H3451" s="41">
        <v>143.70999085922301</v>
      </c>
      <c r="I3451" s="37">
        <f>HOUR(DAta!$H3451)*60+MINUTE(DAta!$H3451)</f>
        <v>1022</v>
      </c>
      <c r="J3451" s="40">
        <v>3</v>
      </c>
      <c r="K3451" s="40">
        <v>9</v>
      </c>
      <c r="L3451" s="39">
        <v>45454</v>
      </c>
      <c r="M3451" s="40">
        <v>1</v>
      </c>
    </row>
    <row r="3452" spans="1:13">
      <c r="A3452" s="37" t="s">
        <v>3477</v>
      </c>
      <c r="B3452" s="36">
        <v>45455</v>
      </c>
      <c r="C3452" s="37" t="s">
        <v>32</v>
      </c>
      <c r="D3452" s="37" t="s">
        <v>17</v>
      </c>
      <c r="E3452" s="37" t="s">
        <v>14</v>
      </c>
      <c r="F3452" s="37" t="s">
        <v>14</v>
      </c>
      <c r="G3452" s="37">
        <v>33</v>
      </c>
      <c r="H3452" s="38">
        <v>143.75165752589001</v>
      </c>
      <c r="I3452" s="37">
        <f>HOUR(DAta!$H3452)*60+MINUTE(DAta!$H3452)</f>
        <v>1082</v>
      </c>
      <c r="J3452" s="37">
        <v>3</v>
      </c>
      <c r="K3452" s="37">
        <v>9</v>
      </c>
      <c r="L3452" s="36">
        <v>45455</v>
      </c>
      <c r="M3452" s="37">
        <v>1</v>
      </c>
    </row>
    <row r="3453" spans="1:13">
      <c r="A3453" s="40" t="s">
        <v>3478</v>
      </c>
      <c r="B3453" s="39">
        <v>45456</v>
      </c>
      <c r="C3453" s="40" t="s">
        <v>16</v>
      </c>
      <c r="D3453" s="40" t="s">
        <v>17</v>
      </c>
      <c r="E3453" s="40" t="s">
        <v>14</v>
      </c>
      <c r="F3453" s="40" t="s">
        <v>14</v>
      </c>
      <c r="G3453" s="40">
        <v>37</v>
      </c>
      <c r="H3453" s="41">
        <v>143.79332419255701</v>
      </c>
      <c r="I3453" s="37">
        <f>HOUR(DAta!$H3453)*60+MINUTE(DAta!$H3453)</f>
        <v>1142</v>
      </c>
      <c r="J3453" s="40">
        <v>1</v>
      </c>
      <c r="K3453" s="40">
        <v>9</v>
      </c>
      <c r="L3453" s="39">
        <v>45456</v>
      </c>
      <c r="M3453" s="40">
        <v>1</v>
      </c>
    </row>
    <row r="3454" spans="1:13">
      <c r="A3454" s="37" t="s">
        <v>3479</v>
      </c>
      <c r="B3454" s="36">
        <v>45457</v>
      </c>
      <c r="C3454" s="37" t="s">
        <v>35</v>
      </c>
      <c r="D3454" s="37" t="s">
        <v>33</v>
      </c>
      <c r="E3454" s="37" t="s">
        <v>14</v>
      </c>
      <c r="F3454" s="37" t="s">
        <v>14</v>
      </c>
      <c r="G3454" s="37">
        <v>92</v>
      </c>
      <c r="H3454" s="38">
        <v>143.83499085922301</v>
      </c>
      <c r="I3454" s="37">
        <f>HOUR(DAta!$H3454)*60+MINUTE(DAta!$H3454)</f>
        <v>1202</v>
      </c>
      <c r="J3454" s="37">
        <v>2</v>
      </c>
      <c r="K3454" s="37">
        <v>10</v>
      </c>
      <c r="L3454" s="36">
        <v>45457</v>
      </c>
      <c r="M3454" s="37">
        <v>2</v>
      </c>
    </row>
    <row r="3455" spans="1:13">
      <c r="A3455" s="40" t="s">
        <v>3480</v>
      </c>
      <c r="B3455" s="39">
        <v>45458</v>
      </c>
      <c r="C3455" s="40" t="s">
        <v>32</v>
      </c>
      <c r="D3455" s="40" t="s">
        <v>24</v>
      </c>
      <c r="E3455" s="40" t="s">
        <v>14</v>
      </c>
      <c r="F3455" s="40" t="s">
        <v>14</v>
      </c>
      <c r="G3455" s="40">
        <v>117</v>
      </c>
      <c r="H3455" s="41">
        <v>143.87665752589001</v>
      </c>
      <c r="I3455" s="37">
        <f>HOUR(DAta!$H3455)*60+MINUTE(DAta!$H3455)</f>
        <v>1262</v>
      </c>
      <c r="J3455" s="40">
        <v>3</v>
      </c>
      <c r="K3455" s="40">
        <v>10</v>
      </c>
      <c r="L3455" s="39">
        <v>45458</v>
      </c>
      <c r="M3455" s="40">
        <v>2</v>
      </c>
    </row>
    <row r="3456" spans="1:13">
      <c r="A3456" s="37" t="s">
        <v>3481</v>
      </c>
      <c r="B3456" s="36">
        <v>45459</v>
      </c>
      <c r="C3456" s="37" t="s">
        <v>16</v>
      </c>
      <c r="D3456" s="37" t="s">
        <v>33</v>
      </c>
      <c r="E3456" s="37" t="s">
        <v>14</v>
      </c>
      <c r="F3456" s="37" t="s">
        <v>14</v>
      </c>
      <c r="G3456" s="37">
        <v>53</v>
      </c>
      <c r="H3456" s="38">
        <v>143.91832419255701</v>
      </c>
      <c r="I3456" s="37">
        <f>HOUR(DAta!$H3456)*60+MINUTE(DAta!$H3456)</f>
        <v>1322</v>
      </c>
      <c r="J3456" s="37">
        <v>3</v>
      </c>
      <c r="K3456" s="37">
        <v>10</v>
      </c>
      <c r="L3456" s="36">
        <v>45459</v>
      </c>
      <c r="M3456" s="37">
        <v>2</v>
      </c>
    </row>
    <row r="3457" spans="1:13">
      <c r="A3457" s="40" t="s">
        <v>3482</v>
      </c>
      <c r="B3457" s="39">
        <v>45460</v>
      </c>
      <c r="C3457" s="40" t="s">
        <v>20</v>
      </c>
      <c r="D3457" s="40" t="s">
        <v>13</v>
      </c>
      <c r="E3457" s="40" t="s">
        <v>14</v>
      </c>
      <c r="F3457" s="40" t="s">
        <v>14</v>
      </c>
      <c r="G3457" s="40">
        <v>61</v>
      </c>
      <c r="H3457" s="41">
        <v>143.95999085922301</v>
      </c>
      <c r="I3457" s="37">
        <f>HOUR(DAta!$H3457)*60+MINUTE(DAta!$H3457)</f>
        <v>1382</v>
      </c>
      <c r="J3457" s="40">
        <v>5</v>
      </c>
      <c r="K3457" s="40">
        <v>10</v>
      </c>
      <c r="L3457" s="39">
        <v>45460</v>
      </c>
      <c r="M3457" s="40">
        <v>2</v>
      </c>
    </row>
    <row r="3458" spans="1:13">
      <c r="A3458" s="37" t="s">
        <v>3483</v>
      </c>
      <c r="B3458" s="36">
        <v>45461</v>
      </c>
      <c r="C3458" s="37" t="s">
        <v>39</v>
      </c>
      <c r="D3458" s="37" t="s">
        <v>17</v>
      </c>
      <c r="E3458" s="37" t="s">
        <v>18</v>
      </c>
      <c r="F3458" s="37" t="s">
        <v>18</v>
      </c>
      <c r="G3458" s="37" t="s">
        <v>26</v>
      </c>
      <c r="H3458" s="38">
        <v>144.00165752589001</v>
      </c>
      <c r="I3458" s="37">
        <f>HOUR(DAta!$H3458)*60+MINUTE(DAta!$H3458)</f>
        <v>2</v>
      </c>
      <c r="J3458" s="37" t="s">
        <v>26</v>
      </c>
      <c r="K3458" s="37">
        <v>10</v>
      </c>
      <c r="L3458" s="36">
        <v>45461</v>
      </c>
      <c r="M3458" s="37">
        <v>2</v>
      </c>
    </row>
    <row r="3459" spans="1:13">
      <c r="A3459" s="40" t="s">
        <v>3484</v>
      </c>
      <c r="B3459" s="39">
        <v>45462</v>
      </c>
      <c r="C3459" s="40" t="s">
        <v>12</v>
      </c>
      <c r="D3459" s="40" t="s">
        <v>17</v>
      </c>
      <c r="E3459" s="40" t="s">
        <v>14</v>
      </c>
      <c r="F3459" s="40" t="s">
        <v>14</v>
      </c>
      <c r="G3459" s="40">
        <v>72</v>
      </c>
      <c r="H3459" s="41">
        <v>144.04332419255701</v>
      </c>
      <c r="I3459" s="37">
        <f>HOUR(DAta!$H3459)*60+MINUTE(DAta!$H3459)</f>
        <v>62</v>
      </c>
      <c r="J3459" s="40">
        <v>4</v>
      </c>
      <c r="K3459" s="40">
        <v>10</v>
      </c>
      <c r="L3459" s="39">
        <v>45462</v>
      </c>
      <c r="M3459" s="40">
        <v>2</v>
      </c>
    </row>
    <row r="3460" spans="1:13">
      <c r="A3460" s="37" t="s">
        <v>3485</v>
      </c>
      <c r="B3460" s="36">
        <v>45463</v>
      </c>
      <c r="C3460" s="37" t="s">
        <v>48</v>
      </c>
      <c r="D3460" s="37" t="s">
        <v>24</v>
      </c>
      <c r="E3460" s="37" t="s">
        <v>18</v>
      </c>
      <c r="F3460" s="37" t="s">
        <v>18</v>
      </c>
      <c r="G3460" s="37" t="s">
        <v>26</v>
      </c>
      <c r="H3460" s="38">
        <v>144.08499085922301</v>
      </c>
      <c r="I3460" s="37">
        <f>HOUR(DAta!$H3460)*60+MINUTE(DAta!$H3460)</f>
        <v>122</v>
      </c>
      <c r="J3460" s="37" t="s">
        <v>26</v>
      </c>
      <c r="K3460" s="37">
        <v>10</v>
      </c>
      <c r="L3460" s="36">
        <v>45463</v>
      </c>
      <c r="M3460" s="37">
        <v>2</v>
      </c>
    </row>
    <row r="3461" spans="1:13">
      <c r="A3461" s="40" t="s">
        <v>3486</v>
      </c>
      <c r="B3461" s="39">
        <v>45464</v>
      </c>
      <c r="C3461" s="40" t="s">
        <v>22</v>
      </c>
      <c r="D3461" s="40" t="s">
        <v>30</v>
      </c>
      <c r="E3461" s="40" t="s">
        <v>14</v>
      </c>
      <c r="F3461" s="40" t="s">
        <v>14</v>
      </c>
      <c r="G3461" s="40">
        <v>82</v>
      </c>
      <c r="H3461" s="41">
        <v>144.12665752589001</v>
      </c>
      <c r="I3461" s="37">
        <f>HOUR(DAta!$H3461)*60+MINUTE(DAta!$H3461)</f>
        <v>182</v>
      </c>
      <c r="J3461" s="40">
        <v>3</v>
      </c>
      <c r="K3461" s="40">
        <v>10</v>
      </c>
      <c r="L3461" s="39">
        <v>45464</v>
      </c>
      <c r="M3461" s="40">
        <v>2</v>
      </c>
    </row>
    <row r="3462" spans="1:13">
      <c r="A3462" s="37" t="s">
        <v>3487</v>
      </c>
      <c r="B3462" s="36">
        <v>45465</v>
      </c>
      <c r="C3462" s="37" t="s">
        <v>39</v>
      </c>
      <c r="D3462" s="37" t="s">
        <v>24</v>
      </c>
      <c r="E3462" s="37" t="s">
        <v>14</v>
      </c>
      <c r="F3462" s="37" t="s">
        <v>14</v>
      </c>
      <c r="G3462" s="37">
        <v>86</v>
      </c>
      <c r="H3462" s="38">
        <v>144.16832419255701</v>
      </c>
      <c r="I3462" s="37">
        <f>HOUR(DAta!$H3462)*60+MINUTE(DAta!$H3462)</f>
        <v>242</v>
      </c>
      <c r="J3462" s="37">
        <v>5</v>
      </c>
      <c r="K3462" s="37">
        <v>10</v>
      </c>
      <c r="L3462" s="36">
        <v>45465</v>
      </c>
      <c r="M3462" s="37">
        <v>2</v>
      </c>
    </row>
    <row r="3463" spans="1:13">
      <c r="A3463" s="40" t="s">
        <v>3488</v>
      </c>
      <c r="B3463" s="39">
        <v>45466</v>
      </c>
      <c r="C3463" s="40" t="s">
        <v>16</v>
      </c>
      <c r="D3463" s="40" t="s">
        <v>17</v>
      </c>
      <c r="E3463" s="40" t="s">
        <v>14</v>
      </c>
      <c r="F3463" s="40" t="s">
        <v>14</v>
      </c>
      <c r="G3463" s="40">
        <v>35</v>
      </c>
      <c r="H3463" s="41">
        <v>144.20999085922301</v>
      </c>
      <c r="I3463" s="37">
        <f>HOUR(DAta!$H3463)*60+MINUTE(DAta!$H3463)</f>
        <v>302</v>
      </c>
      <c r="J3463" s="40">
        <v>3</v>
      </c>
      <c r="K3463" s="40">
        <v>10</v>
      </c>
      <c r="L3463" s="39">
        <v>45466</v>
      </c>
      <c r="M3463" s="40">
        <v>2</v>
      </c>
    </row>
    <row r="3464" spans="1:13">
      <c r="A3464" s="37" t="s">
        <v>3489</v>
      </c>
      <c r="B3464" s="36">
        <v>45467</v>
      </c>
      <c r="C3464" s="37" t="s">
        <v>22</v>
      </c>
      <c r="D3464" s="37" t="s">
        <v>33</v>
      </c>
      <c r="E3464" s="37" t="s">
        <v>14</v>
      </c>
      <c r="F3464" s="37" t="s">
        <v>14</v>
      </c>
      <c r="G3464" s="37">
        <v>83</v>
      </c>
      <c r="H3464" s="38">
        <v>144.25165752589001</v>
      </c>
      <c r="I3464" s="37">
        <f>HOUR(DAta!$H3464)*60+MINUTE(DAta!$H3464)</f>
        <v>362</v>
      </c>
      <c r="J3464" s="37">
        <v>5</v>
      </c>
      <c r="K3464" s="37">
        <v>10</v>
      </c>
      <c r="L3464" s="36">
        <v>45467</v>
      </c>
      <c r="M3464" s="37">
        <v>2</v>
      </c>
    </row>
    <row r="3465" spans="1:13">
      <c r="A3465" s="40" t="s">
        <v>3490</v>
      </c>
      <c r="B3465" s="39">
        <v>45468</v>
      </c>
      <c r="C3465" s="40" t="s">
        <v>20</v>
      </c>
      <c r="D3465" s="40" t="s">
        <v>30</v>
      </c>
      <c r="E3465" s="40" t="s">
        <v>14</v>
      </c>
      <c r="F3465" s="40" t="s">
        <v>14</v>
      </c>
      <c r="G3465" s="40">
        <v>42</v>
      </c>
      <c r="H3465" s="41">
        <v>144.29332419255701</v>
      </c>
      <c r="I3465" s="37">
        <f>HOUR(DAta!$H3465)*60+MINUTE(DAta!$H3465)</f>
        <v>422</v>
      </c>
      <c r="J3465" s="40">
        <v>4</v>
      </c>
      <c r="K3465" s="40">
        <v>10</v>
      </c>
      <c r="L3465" s="39">
        <v>45468</v>
      </c>
      <c r="M3465" s="40">
        <v>2</v>
      </c>
    </row>
    <row r="3466" spans="1:13">
      <c r="A3466" s="37" t="s">
        <v>3491</v>
      </c>
      <c r="B3466" s="36">
        <v>45469</v>
      </c>
      <c r="C3466" s="37" t="s">
        <v>20</v>
      </c>
      <c r="D3466" s="37" t="s">
        <v>17</v>
      </c>
      <c r="E3466" s="37" t="s">
        <v>14</v>
      </c>
      <c r="F3466" s="37" t="s">
        <v>14</v>
      </c>
      <c r="G3466" s="37">
        <v>82</v>
      </c>
      <c r="H3466" s="38">
        <v>144.33499085922301</v>
      </c>
      <c r="I3466" s="37">
        <f>HOUR(DAta!$H3466)*60+MINUTE(DAta!$H3466)</f>
        <v>482</v>
      </c>
      <c r="J3466" s="37">
        <v>5</v>
      </c>
      <c r="K3466" s="37">
        <v>10</v>
      </c>
      <c r="L3466" s="36">
        <v>45469</v>
      </c>
      <c r="M3466" s="37">
        <v>2</v>
      </c>
    </row>
    <row r="3467" spans="1:13">
      <c r="A3467" s="40" t="s">
        <v>3492</v>
      </c>
      <c r="B3467" s="39">
        <v>45470</v>
      </c>
      <c r="C3467" s="40" t="s">
        <v>12</v>
      </c>
      <c r="D3467" s="40" t="s">
        <v>17</v>
      </c>
      <c r="E3467" s="40" t="s">
        <v>14</v>
      </c>
      <c r="F3467" s="40" t="s">
        <v>14</v>
      </c>
      <c r="G3467" s="40">
        <v>42</v>
      </c>
      <c r="H3467" s="41">
        <v>144.37665752589001</v>
      </c>
      <c r="I3467" s="37">
        <f>HOUR(DAta!$H3467)*60+MINUTE(DAta!$H3467)</f>
        <v>542</v>
      </c>
      <c r="J3467" s="40">
        <v>4</v>
      </c>
      <c r="K3467" s="40">
        <v>10</v>
      </c>
      <c r="L3467" s="39">
        <v>45470</v>
      </c>
      <c r="M3467" s="40">
        <v>2</v>
      </c>
    </row>
    <row r="3468" spans="1:13">
      <c r="A3468" s="37" t="s">
        <v>3493</v>
      </c>
      <c r="B3468" s="36">
        <v>45471</v>
      </c>
      <c r="C3468" s="37" t="s">
        <v>32</v>
      </c>
      <c r="D3468" s="37" t="s">
        <v>33</v>
      </c>
      <c r="E3468" s="37" t="s">
        <v>18</v>
      </c>
      <c r="F3468" s="37" t="s">
        <v>18</v>
      </c>
      <c r="G3468" s="37" t="s">
        <v>26</v>
      </c>
      <c r="H3468" s="38">
        <v>144.41832419255701</v>
      </c>
      <c r="I3468" s="37">
        <f>HOUR(DAta!$H3468)*60+MINUTE(DAta!$H3468)</f>
        <v>602</v>
      </c>
      <c r="J3468" s="37" t="s">
        <v>26</v>
      </c>
      <c r="K3468" s="37">
        <v>10</v>
      </c>
      <c r="L3468" s="36">
        <v>45471</v>
      </c>
      <c r="M3468" s="37">
        <v>2</v>
      </c>
    </row>
    <row r="3469" spans="1:13">
      <c r="A3469" s="40" t="s">
        <v>3494</v>
      </c>
      <c r="B3469" s="39">
        <v>45472</v>
      </c>
      <c r="C3469" s="40" t="s">
        <v>16</v>
      </c>
      <c r="D3469" s="40" t="s">
        <v>24</v>
      </c>
      <c r="E3469" s="40" t="s">
        <v>14</v>
      </c>
      <c r="F3469" s="40" t="s">
        <v>18</v>
      </c>
      <c r="G3469" s="40">
        <v>106</v>
      </c>
      <c r="H3469" s="41">
        <v>144.45999085922301</v>
      </c>
      <c r="I3469" s="37">
        <f>HOUR(DAta!$H3469)*60+MINUTE(DAta!$H3469)</f>
        <v>662</v>
      </c>
      <c r="J3469" s="40">
        <v>3</v>
      </c>
      <c r="K3469" s="40">
        <v>10</v>
      </c>
      <c r="L3469" s="39">
        <v>45472</v>
      </c>
      <c r="M3469" s="40">
        <v>2</v>
      </c>
    </row>
    <row r="3470" spans="1:13">
      <c r="A3470" s="37" t="s">
        <v>3495</v>
      </c>
      <c r="B3470" s="36">
        <v>45473</v>
      </c>
      <c r="C3470" s="37" t="s">
        <v>35</v>
      </c>
      <c r="D3470" s="37" t="s">
        <v>33</v>
      </c>
      <c r="E3470" s="37" t="s">
        <v>18</v>
      </c>
      <c r="F3470" s="37" t="s">
        <v>18</v>
      </c>
      <c r="G3470" s="37" t="s">
        <v>26</v>
      </c>
      <c r="H3470" s="38">
        <v>144.50165752589001</v>
      </c>
      <c r="I3470" s="37">
        <f>HOUR(DAta!$H3470)*60+MINUTE(DAta!$H3470)</f>
        <v>722</v>
      </c>
      <c r="J3470" s="37" t="s">
        <v>26</v>
      </c>
      <c r="K3470" s="37">
        <v>10</v>
      </c>
      <c r="L3470" s="36">
        <v>45473</v>
      </c>
      <c r="M3470" s="37">
        <v>2</v>
      </c>
    </row>
    <row r="3471" spans="1:13">
      <c r="A3471" s="40" t="s">
        <v>3496</v>
      </c>
      <c r="B3471" s="39">
        <v>45474</v>
      </c>
      <c r="C3471" s="40" t="s">
        <v>12</v>
      </c>
      <c r="D3471" s="40" t="s">
        <v>30</v>
      </c>
      <c r="E3471" s="40" t="s">
        <v>14</v>
      </c>
      <c r="F3471" s="40" t="s">
        <v>14</v>
      </c>
      <c r="G3471" s="40">
        <v>89</v>
      </c>
      <c r="H3471" s="41">
        <v>144.54332419255701</v>
      </c>
      <c r="I3471" s="37">
        <f>HOUR(DAta!$H3471)*60+MINUTE(DAta!$H3471)</f>
        <v>782</v>
      </c>
      <c r="J3471" s="40">
        <v>4</v>
      </c>
      <c r="K3471" s="40">
        <v>10</v>
      </c>
      <c r="L3471" s="39">
        <v>45474</v>
      </c>
      <c r="M3471" s="40">
        <v>2</v>
      </c>
    </row>
    <row r="3472" spans="1:13">
      <c r="A3472" s="37" t="s">
        <v>3497</v>
      </c>
      <c r="B3472" s="36">
        <v>45475</v>
      </c>
      <c r="C3472" s="37" t="s">
        <v>22</v>
      </c>
      <c r="D3472" s="37" t="s">
        <v>17</v>
      </c>
      <c r="E3472" s="37" t="s">
        <v>18</v>
      </c>
      <c r="F3472" s="37" t="s">
        <v>18</v>
      </c>
      <c r="G3472" s="37" t="s">
        <v>26</v>
      </c>
      <c r="H3472" s="38">
        <v>144.58499085922301</v>
      </c>
      <c r="I3472" s="37">
        <f>HOUR(DAta!$H3472)*60+MINUTE(DAta!$H3472)</f>
        <v>842</v>
      </c>
      <c r="J3472" s="37" t="s">
        <v>26</v>
      </c>
      <c r="K3472" s="37">
        <v>10</v>
      </c>
      <c r="L3472" s="36">
        <v>45475</v>
      </c>
      <c r="M3472" s="37">
        <v>2</v>
      </c>
    </row>
    <row r="3473" spans="1:13">
      <c r="A3473" s="40" t="s">
        <v>3498</v>
      </c>
      <c r="B3473" s="39">
        <v>45476</v>
      </c>
      <c r="C3473" s="40" t="s">
        <v>16</v>
      </c>
      <c r="D3473" s="40" t="s">
        <v>24</v>
      </c>
      <c r="E3473" s="40" t="s">
        <v>14</v>
      </c>
      <c r="F3473" s="40" t="s">
        <v>14</v>
      </c>
      <c r="G3473" s="40">
        <v>112</v>
      </c>
      <c r="H3473" s="41">
        <v>144.62665752589001</v>
      </c>
      <c r="I3473" s="37">
        <f>HOUR(DAta!$H3473)*60+MINUTE(DAta!$H3473)</f>
        <v>902</v>
      </c>
      <c r="J3473" s="40">
        <v>4</v>
      </c>
      <c r="K3473" s="40">
        <v>10</v>
      </c>
      <c r="L3473" s="39">
        <v>45476</v>
      </c>
      <c r="M3473" s="40">
        <v>2</v>
      </c>
    </row>
    <row r="3474" spans="1:13">
      <c r="A3474" s="37" t="s">
        <v>3499</v>
      </c>
      <c r="B3474" s="36">
        <v>45477</v>
      </c>
      <c r="C3474" s="37" t="s">
        <v>39</v>
      </c>
      <c r="D3474" s="37" t="s">
        <v>24</v>
      </c>
      <c r="E3474" s="37" t="s">
        <v>14</v>
      </c>
      <c r="F3474" s="37" t="s">
        <v>14</v>
      </c>
      <c r="G3474" s="37">
        <v>67</v>
      </c>
      <c r="H3474" s="38">
        <v>144.66832419255701</v>
      </c>
      <c r="I3474" s="37">
        <f>HOUR(DAta!$H3474)*60+MINUTE(DAta!$H3474)</f>
        <v>962</v>
      </c>
      <c r="J3474" s="37">
        <v>4</v>
      </c>
      <c r="K3474" s="37">
        <v>10</v>
      </c>
      <c r="L3474" s="36">
        <v>45477</v>
      </c>
      <c r="M3474" s="37">
        <v>2</v>
      </c>
    </row>
    <row r="3475" spans="1:13">
      <c r="A3475" s="40" t="s">
        <v>3500</v>
      </c>
      <c r="B3475" s="39">
        <v>45478</v>
      </c>
      <c r="C3475" s="40" t="s">
        <v>35</v>
      </c>
      <c r="D3475" s="40" t="s">
        <v>33</v>
      </c>
      <c r="E3475" s="40" t="s">
        <v>14</v>
      </c>
      <c r="F3475" s="40" t="s">
        <v>14</v>
      </c>
      <c r="G3475" s="40">
        <v>77</v>
      </c>
      <c r="H3475" s="41">
        <v>144.70999085922301</v>
      </c>
      <c r="I3475" s="37">
        <f>HOUR(DAta!$H3475)*60+MINUTE(DAta!$H3475)</f>
        <v>1022</v>
      </c>
      <c r="J3475" s="40">
        <v>5</v>
      </c>
      <c r="K3475" s="40">
        <v>10</v>
      </c>
      <c r="L3475" s="39">
        <v>45478</v>
      </c>
      <c r="M3475" s="40">
        <v>2</v>
      </c>
    </row>
    <row r="3476" spans="1:13">
      <c r="A3476" s="37" t="s">
        <v>3501</v>
      </c>
      <c r="B3476" s="36">
        <v>45479</v>
      </c>
      <c r="C3476" s="37" t="s">
        <v>39</v>
      </c>
      <c r="D3476" s="37" t="s">
        <v>24</v>
      </c>
      <c r="E3476" s="37" t="s">
        <v>14</v>
      </c>
      <c r="F3476" s="37" t="s">
        <v>14</v>
      </c>
      <c r="G3476" s="37">
        <v>54</v>
      </c>
      <c r="H3476" s="38">
        <v>144.75165752589001</v>
      </c>
      <c r="I3476" s="37">
        <f>HOUR(DAta!$H3476)*60+MINUTE(DAta!$H3476)</f>
        <v>1082</v>
      </c>
      <c r="J3476" s="37">
        <v>5</v>
      </c>
      <c r="K3476" s="37">
        <v>10</v>
      </c>
      <c r="L3476" s="36">
        <v>45479</v>
      </c>
      <c r="M3476" s="37">
        <v>2</v>
      </c>
    </row>
    <row r="3477" spans="1:13">
      <c r="A3477" s="40" t="s">
        <v>3502</v>
      </c>
      <c r="B3477" s="39">
        <v>45480</v>
      </c>
      <c r="C3477" s="40" t="s">
        <v>48</v>
      </c>
      <c r="D3477" s="40" t="s">
        <v>30</v>
      </c>
      <c r="E3477" s="40" t="s">
        <v>14</v>
      </c>
      <c r="F3477" s="40" t="s">
        <v>14</v>
      </c>
      <c r="G3477" s="40">
        <v>83</v>
      </c>
      <c r="H3477" s="41">
        <v>144.79332419255701</v>
      </c>
      <c r="I3477" s="37">
        <f>HOUR(DAta!$H3477)*60+MINUTE(DAta!$H3477)</f>
        <v>1142</v>
      </c>
      <c r="J3477" s="40">
        <v>3</v>
      </c>
      <c r="K3477" s="40">
        <v>10</v>
      </c>
      <c r="L3477" s="39">
        <v>45480</v>
      </c>
      <c r="M3477" s="40">
        <v>2</v>
      </c>
    </row>
    <row r="3478" spans="1:13">
      <c r="A3478" s="37" t="s">
        <v>3503</v>
      </c>
      <c r="B3478" s="36">
        <v>45481</v>
      </c>
      <c r="C3478" s="37" t="s">
        <v>32</v>
      </c>
      <c r="D3478" s="37" t="s">
        <v>24</v>
      </c>
      <c r="E3478" s="37" t="s">
        <v>14</v>
      </c>
      <c r="F3478" s="37" t="s">
        <v>14</v>
      </c>
      <c r="G3478" s="37">
        <v>56</v>
      </c>
      <c r="H3478" s="38">
        <v>144.83499085922301</v>
      </c>
      <c r="I3478" s="37">
        <f>HOUR(DAta!$H3478)*60+MINUTE(DAta!$H3478)</f>
        <v>1202</v>
      </c>
      <c r="J3478" s="37">
        <v>5</v>
      </c>
      <c r="K3478" s="37">
        <v>10</v>
      </c>
      <c r="L3478" s="36">
        <v>45481</v>
      </c>
      <c r="M3478" s="37">
        <v>2</v>
      </c>
    </row>
    <row r="3479" spans="1:13">
      <c r="A3479" s="40" t="s">
        <v>3504</v>
      </c>
      <c r="B3479" s="39">
        <v>45482</v>
      </c>
      <c r="C3479" s="40" t="s">
        <v>22</v>
      </c>
      <c r="D3479" s="40" t="s">
        <v>24</v>
      </c>
      <c r="E3479" s="40" t="s">
        <v>18</v>
      </c>
      <c r="F3479" s="40" t="s">
        <v>18</v>
      </c>
      <c r="G3479" s="40" t="s">
        <v>26</v>
      </c>
      <c r="H3479" s="41">
        <v>144.87665752589001</v>
      </c>
      <c r="I3479" s="37">
        <f>HOUR(DAta!$H3479)*60+MINUTE(DAta!$H3479)</f>
        <v>1262</v>
      </c>
      <c r="J3479" s="40" t="s">
        <v>26</v>
      </c>
      <c r="K3479" s="40">
        <v>10</v>
      </c>
      <c r="L3479" s="39">
        <v>45482</v>
      </c>
      <c r="M3479" s="40">
        <v>2</v>
      </c>
    </row>
    <row r="3480" spans="1:13">
      <c r="A3480" s="37" t="s">
        <v>3505</v>
      </c>
      <c r="B3480" s="36">
        <v>45483</v>
      </c>
      <c r="C3480" s="37" t="s">
        <v>35</v>
      </c>
      <c r="D3480" s="37" t="s">
        <v>24</v>
      </c>
      <c r="E3480" s="37" t="s">
        <v>14</v>
      </c>
      <c r="F3480" s="37" t="s">
        <v>18</v>
      </c>
      <c r="G3480" s="37">
        <v>19</v>
      </c>
      <c r="H3480" s="38">
        <v>144.91832419255701</v>
      </c>
      <c r="I3480" s="37">
        <f>HOUR(DAta!$H3480)*60+MINUTE(DAta!$H3480)</f>
        <v>1322</v>
      </c>
      <c r="J3480" s="37">
        <v>2</v>
      </c>
      <c r="K3480" s="37">
        <v>10</v>
      </c>
      <c r="L3480" s="36">
        <v>45483</v>
      </c>
      <c r="M3480" s="37">
        <v>2</v>
      </c>
    </row>
    <row r="3481" spans="1:13">
      <c r="A3481" s="40" t="s">
        <v>3506</v>
      </c>
      <c r="B3481" s="39">
        <v>45484</v>
      </c>
      <c r="C3481" s="40" t="s">
        <v>20</v>
      </c>
      <c r="D3481" s="40" t="s">
        <v>30</v>
      </c>
      <c r="E3481" s="40" t="s">
        <v>18</v>
      </c>
      <c r="F3481" s="40" t="s">
        <v>18</v>
      </c>
      <c r="G3481" s="40" t="s">
        <v>26</v>
      </c>
      <c r="H3481" s="41">
        <v>144.95999085922301</v>
      </c>
      <c r="I3481" s="37">
        <f>HOUR(DAta!$H3481)*60+MINUTE(DAta!$H3481)</f>
        <v>1382</v>
      </c>
      <c r="J3481" s="40" t="s">
        <v>26</v>
      </c>
      <c r="K3481" s="40">
        <v>10</v>
      </c>
      <c r="L3481" s="39">
        <v>45484</v>
      </c>
      <c r="M3481" s="40">
        <v>2</v>
      </c>
    </row>
    <row r="3482" spans="1:13">
      <c r="A3482" s="37" t="s">
        <v>3507</v>
      </c>
      <c r="B3482" s="36">
        <v>45485</v>
      </c>
      <c r="C3482" s="37" t="s">
        <v>39</v>
      </c>
      <c r="D3482" s="37" t="s">
        <v>33</v>
      </c>
      <c r="E3482" s="37" t="s">
        <v>14</v>
      </c>
      <c r="F3482" s="37" t="s">
        <v>14</v>
      </c>
      <c r="G3482" s="37">
        <v>47</v>
      </c>
      <c r="H3482" s="38">
        <v>145.00165752589001</v>
      </c>
      <c r="I3482" s="37">
        <f>HOUR(DAta!$H3482)*60+MINUTE(DAta!$H3482)</f>
        <v>2</v>
      </c>
      <c r="J3482" s="37">
        <v>4</v>
      </c>
      <c r="K3482" s="37">
        <v>10</v>
      </c>
      <c r="L3482" s="36">
        <v>45485</v>
      </c>
      <c r="M3482" s="37">
        <v>2</v>
      </c>
    </row>
    <row r="3483" spans="1:13">
      <c r="A3483" s="40" t="s">
        <v>3508</v>
      </c>
      <c r="B3483" s="39">
        <v>45486</v>
      </c>
      <c r="C3483" s="40" t="s">
        <v>12</v>
      </c>
      <c r="D3483" s="40" t="s">
        <v>24</v>
      </c>
      <c r="E3483" s="40" t="s">
        <v>14</v>
      </c>
      <c r="F3483" s="40" t="s">
        <v>14</v>
      </c>
      <c r="G3483" s="40">
        <v>89</v>
      </c>
      <c r="H3483" s="41">
        <v>145.04332419255701</v>
      </c>
      <c r="I3483" s="37">
        <f>HOUR(DAta!$H3483)*60+MINUTE(DAta!$H3483)</f>
        <v>62</v>
      </c>
      <c r="J3483" s="40">
        <v>1</v>
      </c>
      <c r="K3483" s="40">
        <v>10</v>
      </c>
      <c r="L3483" s="39">
        <v>45486</v>
      </c>
      <c r="M3483" s="40">
        <v>2</v>
      </c>
    </row>
    <row r="3484" spans="1:13">
      <c r="A3484" s="37" t="s">
        <v>3509</v>
      </c>
      <c r="B3484" s="36">
        <v>45487</v>
      </c>
      <c r="C3484" s="37" t="s">
        <v>35</v>
      </c>
      <c r="D3484" s="37" t="s">
        <v>33</v>
      </c>
      <c r="E3484" s="37" t="s">
        <v>18</v>
      </c>
      <c r="F3484" s="37" t="s">
        <v>18</v>
      </c>
      <c r="G3484" s="37" t="s">
        <v>26</v>
      </c>
      <c r="H3484" s="38">
        <v>145.08499085922301</v>
      </c>
      <c r="I3484" s="37">
        <f>HOUR(DAta!$H3484)*60+MINUTE(DAta!$H3484)</f>
        <v>122</v>
      </c>
      <c r="J3484" s="37" t="s">
        <v>26</v>
      </c>
      <c r="K3484" s="37">
        <v>10</v>
      </c>
      <c r="L3484" s="36">
        <v>45487</v>
      </c>
      <c r="M3484" s="37">
        <v>2</v>
      </c>
    </row>
    <row r="3485" spans="1:13">
      <c r="A3485" s="40" t="s">
        <v>3510</v>
      </c>
      <c r="B3485" s="39">
        <v>45488</v>
      </c>
      <c r="C3485" s="40" t="s">
        <v>39</v>
      </c>
      <c r="D3485" s="40" t="s">
        <v>24</v>
      </c>
      <c r="E3485" s="40" t="s">
        <v>14</v>
      </c>
      <c r="F3485" s="40" t="s">
        <v>14</v>
      </c>
      <c r="G3485" s="40">
        <v>44</v>
      </c>
      <c r="H3485" s="41">
        <v>145.12665752589001</v>
      </c>
      <c r="I3485" s="37">
        <f>HOUR(DAta!$H3485)*60+MINUTE(DAta!$H3485)</f>
        <v>182</v>
      </c>
      <c r="J3485" s="40">
        <v>3</v>
      </c>
      <c r="K3485" s="40">
        <v>10</v>
      </c>
      <c r="L3485" s="39">
        <v>45488</v>
      </c>
      <c r="M3485" s="40">
        <v>2</v>
      </c>
    </row>
    <row r="3486" spans="1:13">
      <c r="A3486" s="37" t="s">
        <v>3511</v>
      </c>
      <c r="B3486" s="36">
        <v>45489</v>
      </c>
      <c r="C3486" s="37" t="s">
        <v>16</v>
      </c>
      <c r="D3486" s="37" t="s">
        <v>24</v>
      </c>
      <c r="E3486" s="37" t="s">
        <v>14</v>
      </c>
      <c r="F3486" s="37" t="s">
        <v>14</v>
      </c>
      <c r="G3486" s="37">
        <v>91</v>
      </c>
      <c r="H3486" s="38">
        <v>145.16832419255701</v>
      </c>
      <c r="I3486" s="37">
        <f>HOUR(DAta!$H3486)*60+MINUTE(DAta!$H3486)</f>
        <v>242</v>
      </c>
      <c r="J3486" s="37">
        <v>5</v>
      </c>
      <c r="K3486" s="37">
        <v>10</v>
      </c>
      <c r="L3486" s="36">
        <v>45489</v>
      </c>
      <c r="M3486" s="37">
        <v>2</v>
      </c>
    </row>
    <row r="3487" spans="1:13">
      <c r="A3487" s="40" t="s">
        <v>3512</v>
      </c>
      <c r="B3487" s="39">
        <v>45490</v>
      </c>
      <c r="C3487" s="40" t="s">
        <v>22</v>
      </c>
      <c r="D3487" s="40" t="s">
        <v>30</v>
      </c>
      <c r="E3487" s="40" t="s">
        <v>18</v>
      </c>
      <c r="F3487" s="40" t="s">
        <v>18</v>
      </c>
      <c r="G3487" s="40" t="s">
        <v>26</v>
      </c>
      <c r="H3487" s="41">
        <v>145.20999085922301</v>
      </c>
      <c r="I3487" s="37">
        <f>HOUR(DAta!$H3487)*60+MINUTE(DAta!$H3487)</f>
        <v>302</v>
      </c>
      <c r="J3487" s="40" t="s">
        <v>26</v>
      </c>
      <c r="K3487" s="40">
        <v>10</v>
      </c>
      <c r="L3487" s="39">
        <v>45490</v>
      </c>
      <c r="M3487" s="40">
        <v>2</v>
      </c>
    </row>
    <row r="3488" spans="1:13">
      <c r="A3488" s="37" t="s">
        <v>3513</v>
      </c>
      <c r="B3488" s="36">
        <v>45491</v>
      </c>
      <c r="C3488" s="37" t="s">
        <v>39</v>
      </c>
      <c r="D3488" s="37" t="s">
        <v>24</v>
      </c>
      <c r="E3488" s="37" t="s">
        <v>14</v>
      </c>
      <c r="F3488" s="37" t="s">
        <v>14</v>
      </c>
      <c r="G3488" s="37">
        <v>75</v>
      </c>
      <c r="H3488" s="38">
        <v>145.25165752589001</v>
      </c>
      <c r="I3488" s="37">
        <f>HOUR(DAta!$H3488)*60+MINUTE(DAta!$H3488)</f>
        <v>362</v>
      </c>
      <c r="J3488" s="37">
        <v>4</v>
      </c>
      <c r="K3488" s="37">
        <v>10</v>
      </c>
      <c r="L3488" s="36">
        <v>45491</v>
      </c>
      <c r="M3488" s="37">
        <v>2</v>
      </c>
    </row>
    <row r="3489" spans="1:13">
      <c r="A3489" s="40" t="s">
        <v>3514</v>
      </c>
      <c r="B3489" s="39">
        <v>45492</v>
      </c>
      <c r="C3489" s="40" t="s">
        <v>22</v>
      </c>
      <c r="D3489" s="40" t="s">
        <v>13</v>
      </c>
      <c r="E3489" s="40" t="s">
        <v>14</v>
      </c>
      <c r="F3489" s="40" t="s">
        <v>14</v>
      </c>
      <c r="G3489" s="40">
        <v>62</v>
      </c>
      <c r="H3489" s="41">
        <v>145.29332419255701</v>
      </c>
      <c r="I3489" s="37">
        <f>HOUR(DAta!$H3489)*60+MINUTE(DAta!$H3489)</f>
        <v>422</v>
      </c>
      <c r="J3489" s="40">
        <v>4</v>
      </c>
      <c r="K3489" s="40">
        <v>10</v>
      </c>
      <c r="L3489" s="39">
        <v>45492</v>
      </c>
      <c r="M3489" s="40">
        <v>2</v>
      </c>
    </row>
    <row r="3490" spans="1:13">
      <c r="A3490" s="37" t="s">
        <v>3515</v>
      </c>
      <c r="B3490" s="36">
        <v>45493</v>
      </c>
      <c r="C3490" s="37" t="s">
        <v>39</v>
      </c>
      <c r="D3490" s="37" t="s">
        <v>17</v>
      </c>
      <c r="E3490" s="37" t="s">
        <v>14</v>
      </c>
      <c r="F3490" s="37" t="s">
        <v>14</v>
      </c>
      <c r="G3490" s="37">
        <v>31</v>
      </c>
      <c r="H3490" s="38">
        <v>145.33499085922301</v>
      </c>
      <c r="I3490" s="37">
        <f>HOUR(DAta!$H3490)*60+MINUTE(DAta!$H3490)</f>
        <v>482</v>
      </c>
      <c r="J3490" s="37">
        <v>4</v>
      </c>
      <c r="K3490" s="37">
        <v>10</v>
      </c>
      <c r="L3490" s="36">
        <v>45493</v>
      </c>
      <c r="M3490" s="37">
        <v>2</v>
      </c>
    </row>
    <row r="3491" spans="1:13">
      <c r="A3491" s="40" t="s">
        <v>3516</v>
      </c>
      <c r="B3491" s="39">
        <v>45494</v>
      </c>
      <c r="C3491" s="40" t="s">
        <v>48</v>
      </c>
      <c r="D3491" s="40" t="s">
        <v>13</v>
      </c>
      <c r="E3491" s="40" t="s">
        <v>14</v>
      </c>
      <c r="F3491" s="40" t="s">
        <v>14</v>
      </c>
      <c r="G3491" s="40">
        <v>122</v>
      </c>
      <c r="H3491" s="41">
        <v>145.37665752589001</v>
      </c>
      <c r="I3491" s="37">
        <f>HOUR(DAta!$H3491)*60+MINUTE(DAta!$H3491)</f>
        <v>542</v>
      </c>
      <c r="J3491" s="40">
        <v>1</v>
      </c>
      <c r="K3491" s="40">
        <v>10</v>
      </c>
      <c r="L3491" s="39">
        <v>45494</v>
      </c>
      <c r="M3491" s="40">
        <v>2</v>
      </c>
    </row>
    <row r="3492" spans="1:13">
      <c r="A3492" s="37" t="s">
        <v>3517</v>
      </c>
      <c r="B3492" s="36">
        <v>45495</v>
      </c>
      <c r="C3492" s="37" t="s">
        <v>39</v>
      </c>
      <c r="D3492" s="37" t="s">
        <v>17</v>
      </c>
      <c r="E3492" s="37" t="s">
        <v>14</v>
      </c>
      <c r="F3492" s="37" t="s">
        <v>14</v>
      </c>
      <c r="G3492" s="37">
        <v>80</v>
      </c>
      <c r="H3492" s="38">
        <v>145.41832419255701</v>
      </c>
      <c r="I3492" s="37">
        <f>HOUR(DAta!$H3492)*60+MINUTE(DAta!$H3492)</f>
        <v>602</v>
      </c>
      <c r="J3492" s="37">
        <v>3</v>
      </c>
      <c r="K3492" s="37">
        <v>10</v>
      </c>
      <c r="L3492" s="36">
        <v>45495</v>
      </c>
      <c r="M3492" s="37">
        <v>2</v>
      </c>
    </row>
    <row r="3493" spans="1:13">
      <c r="A3493" s="40" t="s">
        <v>3518</v>
      </c>
      <c r="B3493" s="39">
        <v>45496</v>
      </c>
      <c r="C3493" s="40" t="s">
        <v>35</v>
      </c>
      <c r="D3493" s="40" t="s">
        <v>17</v>
      </c>
      <c r="E3493" s="40" t="s">
        <v>14</v>
      </c>
      <c r="F3493" s="40" t="s">
        <v>14</v>
      </c>
      <c r="G3493" s="40">
        <v>105</v>
      </c>
      <c r="H3493" s="41">
        <v>145.45999085922301</v>
      </c>
      <c r="I3493" s="37">
        <f>HOUR(DAta!$H3493)*60+MINUTE(DAta!$H3493)</f>
        <v>662</v>
      </c>
      <c r="J3493" s="40">
        <v>5</v>
      </c>
      <c r="K3493" s="40">
        <v>10</v>
      </c>
      <c r="L3493" s="39">
        <v>45496</v>
      </c>
      <c r="M3493" s="40">
        <v>2</v>
      </c>
    </row>
    <row r="3494" spans="1:13">
      <c r="A3494" s="37" t="s">
        <v>3519</v>
      </c>
      <c r="B3494" s="36">
        <v>45497</v>
      </c>
      <c r="C3494" s="37" t="s">
        <v>22</v>
      </c>
      <c r="D3494" s="37" t="s">
        <v>33</v>
      </c>
      <c r="E3494" s="37" t="s">
        <v>14</v>
      </c>
      <c r="F3494" s="37" t="s">
        <v>14</v>
      </c>
      <c r="G3494" s="37">
        <v>91</v>
      </c>
      <c r="H3494" s="38">
        <v>145.50165752589001</v>
      </c>
      <c r="I3494" s="37">
        <f>HOUR(DAta!$H3494)*60+MINUTE(DAta!$H3494)</f>
        <v>722</v>
      </c>
      <c r="J3494" s="37">
        <v>3</v>
      </c>
      <c r="K3494" s="37">
        <v>10</v>
      </c>
      <c r="L3494" s="36">
        <v>45497</v>
      </c>
      <c r="M3494" s="37">
        <v>2</v>
      </c>
    </row>
    <row r="3495" spans="1:13">
      <c r="A3495" s="40" t="s">
        <v>3520</v>
      </c>
      <c r="B3495" s="39">
        <v>45498</v>
      </c>
      <c r="C3495" s="40" t="s">
        <v>22</v>
      </c>
      <c r="D3495" s="40" t="s">
        <v>24</v>
      </c>
      <c r="E3495" s="40" t="s">
        <v>14</v>
      </c>
      <c r="F3495" s="40" t="s">
        <v>14</v>
      </c>
      <c r="G3495" s="40">
        <v>66</v>
      </c>
      <c r="H3495" s="41">
        <v>145.54332419255701</v>
      </c>
      <c r="I3495" s="37">
        <f>HOUR(DAta!$H3495)*60+MINUTE(DAta!$H3495)</f>
        <v>782</v>
      </c>
      <c r="J3495" s="40">
        <v>4</v>
      </c>
      <c r="K3495" s="40">
        <v>10</v>
      </c>
      <c r="L3495" s="39">
        <v>45498</v>
      </c>
      <c r="M3495" s="40">
        <v>2</v>
      </c>
    </row>
    <row r="3496" spans="1:13">
      <c r="A3496" s="37" t="s">
        <v>3521</v>
      </c>
      <c r="B3496" s="36">
        <v>45499</v>
      </c>
      <c r="C3496" s="37" t="s">
        <v>39</v>
      </c>
      <c r="D3496" s="37" t="s">
        <v>24</v>
      </c>
      <c r="E3496" s="37" t="s">
        <v>14</v>
      </c>
      <c r="F3496" s="37" t="s">
        <v>14</v>
      </c>
      <c r="G3496" s="37">
        <v>26</v>
      </c>
      <c r="H3496" s="38">
        <v>145.58499085922301</v>
      </c>
      <c r="I3496" s="37">
        <f>HOUR(DAta!$H3496)*60+MINUTE(DAta!$H3496)</f>
        <v>842</v>
      </c>
      <c r="J3496" s="37">
        <v>3</v>
      </c>
      <c r="K3496" s="37">
        <v>10</v>
      </c>
      <c r="L3496" s="36">
        <v>45499</v>
      </c>
      <c r="M3496" s="37">
        <v>2</v>
      </c>
    </row>
    <row r="3497" spans="1:13">
      <c r="A3497" s="40" t="s">
        <v>3522</v>
      </c>
      <c r="B3497" s="39">
        <v>45500</v>
      </c>
      <c r="C3497" s="40" t="s">
        <v>20</v>
      </c>
      <c r="D3497" s="40" t="s">
        <v>24</v>
      </c>
      <c r="E3497" s="40" t="s">
        <v>14</v>
      </c>
      <c r="F3497" s="40" t="s">
        <v>14</v>
      </c>
      <c r="G3497" s="40">
        <v>72</v>
      </c>
      <c r="H3497" s="41">
        <v>145.62665752589001</v>
      </c>
      <c r="I3497" s="37">
        <f>HOUR(DAta!$H3497)*60+MINUTE(DAta!$H3497)</f>
        <v>902</v>
      </c>
      <c r="J3497" s="40">
        <v>3</v>
      </c>
      <c r="K3497" s="40">
        <v>10</v>
      </c>
      <c r="L3497" s="39">
        <v>45500</v>
      </c>
      <c r="M3497" s="40">
        <v>2</v>
      </c>
    </row>
    <row r="3498" spans="1:13">
      <c r="A3498" s="37" t="s">
        <v>3523</v>
      </c>
      <c r="B3498" s="36">
        <v>45501</v>
      </c>
      <c r="C3498" s="37" t="s">
        <v>12</v>
      </c>
      <c r="D3498" s="37" t="s">
        <v>17</v>
      </c>
      <c r="E3498" s="37" t="s">
        <v>14</v>
      </c>
      <c r="F3498" s="37" t="s">
        <v>14</v>
      </c>
      <c r="G3498" s="37">
        <v>71</v>
      </c>
      <c r="H3498" s="38">
        <v>145.66832419255701</v>
      </c>
      <c r="I3498" s="37">
        <f>HOUR(DAta!$H3498)*60+MINUTE(DAta!$H3498)</f>
        <v>962</v>
      </c>
      <c r="J3498" s="37">
        <v>3</v>
      </c>
      <c r="K3498" s="37">
        <v>10</v>
      </c>
      <c r="L3498" s="36">
        <v>45501</v>
      </c>
      <c r="M3498" s="37">
        <v>2</v>
      </c>
    </row>
    <row r="3499" spans="1:13">
      <c r="A3499" s="40" t="s">
        <v>3524</v>
      </c>
      <c r="B3499" s="39">
        <v>45502</v>
      </c>
      <c r="C3499" s="40" t="s">
        <v>32</v>
      </c>
      <c r="D3499" s="40" t="s">
        <v>13</v>
      </c>
      <c r="E3499" s="40" t="s">
        <v>18</v>
      </c>
      <c r="F3499" s="40" t="s">
        <v>18</v>
      </c>
      <c r="G3499" s="40" t="s">
        <v>26</v>
      </c>
      <c r="H3499" s="41">
        <v>145.70999085922301</v>
      </c>
      <c r="I3499" s="37">
        <f>HOUR(DAta!$H3499)*60+MINUTE(DAta!$H3499)</f>
        <v>1022</v>
      </c>
      <c r="J3499" s="40" t="s">
        <v>26</v>
      </c>
      <c r="K3499" s="40">
        <v>10</v>
      </c>
      <c r="L3499" s="39">
        <v>45502</v>
      </c>
      <c r="M3499" s="40">
        <v>2</v>
      </c>
    </row>
    <row r="3500" spans="1:13">
      <c r="A3500" s="37" t="s">
        <v>3525</v>
      </c>
      <c r="B3500" s="36">
        <v>45503</v>
      </c>
      <c r="C3500" s="37" t="s">
        <v>35</v>
      </c>
      <c r="D3500" s="37" t="s">
        <v>30</v>
      </c>
      <c r="E3500" s="37" t="s">
        <v>14</v>
      </c>
      <c r="F3500" s="37" t="s">
        <v>14</v>
      </c>
      <c r="G3500" s="37">
        <v>115</v>
      </c>
      <c r="H3500" s="38">
        <v>145.75165752589001</v>
      </c>
      <c r="I3500" s="37">
        <f>HOUR(DAta!$H3500)*60+MINUTE(DAta!$H3500)</f>
        <v>1082</v>
      </c>
      <c r="J3500" s="37">
        <v>5</v>
      </c>
      <c r="K3500" s="37">
        <v>10</v>
      </c>
      <c r="L3500" s="36">
        <v>45503</v>
      </c>
      <c r="M3500" s="37">
        <v>2</v>
      </c>
    </row>
    <row r="3501" spans="1:13">
      <c r="A3501" s="40" t="s">
        <v>3526</v>
      </c>
      <c r="B3501" s="39">
        <v>45504</v>
      </c>
      <c r="C3501" s="40" t="s">
        <v>48</v>
      </c>
      <c r="D3501" s="40" t="s">
        <v>30</v>
      </c>
      <c r="E3501" s="40" t="s">
        <v>14</v>
      </c>
      <c r="F3501" s="40" t="s">
        <v>14</v>
      </c>
      <c r="G3501" s="40">
        <v>69</v>
      </c>
      <c r="H3501" s="41">
        <v>145.79332419255701</v>
      </c>
      <c r="I3501" s="37">
        <f>HOUR(DAta!$H3501)*60+MINUTE(DAta!$H3501)</f>
        <v>1142</v>
      </c>
      <c r="J3501" s="40">
        <v>2</v>
      </c>
      <c r="K3501" s="40">
        <v>10</v>
      </c>
      <c r="L3501" s="39">
        <v>45504</v>
      </c>
      <c r="M3501" s="40">
        <v>2</v>
      </c>
    </row>
    <row r="3502" spans="1:13">
      <c r="A3502" s="37" t="s">
        <v>3527</v>
      </c>
      <c r="B3502" s="36">
        <v>45505</v>
      </c>
      <c r="C3502" s="37" t="s">
        <v>35</v>
      </c>
      <c r="D3502" s="37" t="s">
        <v>33</v>
      </c>
      <c r="E3502" s="37" t="s">
        <v>14</v>
      </c>
      <c r="F3502" s="37" t="s">
        <v>14</v>
      </c>
      <c r="G3502" s="37">
        <v>30</v>
      </c>
      <c r="H3502" s="38">
        <v>145.83499085922301</v>
      </c>
      <c r="I3502" s="37">
        <f>HOUR(DAta!$H3502)*60+MINUTE(DAta!$H3502)</f>
        <v>1202</v>
      </c>
      <c r="J3502" s="37">
        <v>4</v>
      </c>
      <c r="K3502" s="37">
        <v>10</v>
      </c>
      <c r="L3502" s="36">
        <v>45505</v>
      </c>
      <c r="M3502" s="37">
        <v>2</v>
      </c>
    </row>
    <row r="3503" spans="1:13">
      <c r="A3503" s="40" t="s">
        <v>3528</v>
      </c>
      <c r="B3503" s="39">
        <v>45506</v>
      </c>
      <c r="C3503" s="40" t="s">
        <v>20</v>
      </c>
      <c r="D3503" s="40" t="s">
        <v>13</v>
      </c>
      <c r="E3503" s="40" t="s">
        <v>14</v>
      </c>
      <c r="F3503" s="40" t="s">
        <v>14</v>
      </c>
      <c r="G3503" s="40">
        <v>85</v>
      </c>
      <c r="H3503" s="41">
        <v>145.87665752589001</v>
      </c>
      <c r="I3503" s="37">
        <f>HOUR(DAta!$H3503)*60+MINUTE(DAta!$H3503)</f>
        <v>1262</v>
      </c>
      <c r="J3503" s="40">
        <v>3</v>
      </c>
      <c r="K3503" s="40">
        <v>10</v>
      </c>
      <c r="L3503" s="39">
        <v>45506</v>
      </c>
      <c r="M3503" s="40">
        <v>2</v>
      </c>
    </row>
    <row r="3504" spans="1:13">
      <c r="A3504" s="37" t="s">
        <v>3529</v>
      </c>
      <c r="B3504" s="36">
        <v>45507</v>
      </c>
      <c r="C3504" s="37" t="s">
        <v>22</v>
      </c>
      <c r="D3504" s="37" t="s">
        <v>30</v>
      </c>
      <c r="E3504" s="37" t="s">
        <v>14</v>
      </c>
      <c r="F3504" s="37" t="s">
        <v>14</v>
      </c>
      <c r="G3504" s="37">
        <v>54</v>
      </c>
      <c r="H3504" s="38">
        <v>145.91832419255701</v>
      </c>
      <c r="I3504" s="37">
        <f>HOUR(DAta!$H3504)*60+MINUTE(DAta!$H3504)</f>
        <v>1322</v>
      </c>
      <c r="J3504" s="37">
        <v>4</v>
      </c>
      <c r="K3504" s="37">
        <v>10</v>
      </c>
      <c r="L3504" s="36">
        <v>45507</v>
      </c>
      <c r="M3504" s="37">
        <v>2</v>
      </c>
    </row>
    <row r="3505" spans="1:13">
      <c r="A3505" s="40" t="s">
        <v>3530</v>
      </c>
      <c r="B3505" s="39">
        <v>45508</v>
      </c>
      <c r="C3505" s="40" t="s">
        <v>48</v>
      </c>
      <c r="D3505" s="40" t="s">
        <v>13</v>
      </c>
      <c r="E3505" s="40" t="s">
        <v>18</v>
      </c>
      <c r="F3505" s="40" t="s">
        <v>18</v>
      </c>
      <c r="G3505" s="40" t="s">
        <v>26</v>
      </c>
      <c r="H3505" s="41">
        <v>145.95999085922301</v>
      </c>
      <c r="I3505" s="37">
        <f>HOUR(DAta!$H3505)*60+MINUTE(DAta!$H3505)</f>
        <v>1382</v>
      </c>
      <c r="J3505" s="40" t="s">
        <v>26</v>
      </c>
      <c r="K3505" s="40">
        <v>10</v>
      </c>
      <c r="L3505" s="39">
        <v>45508</v>
      </c>
      <c r="M3505" s="40">
        <v>2</v>
      </c>
    </row>
    <row r="3506" spans="1:13">
      <c r="A3506" s="37" t="s">
        <v>3531</v>
      </c>
      <c r="B3506" s="36">
        <v>45509</v>
      </c>
      <c r="C3506" s="37" t="s">
        <v>12</v>
      </c>
      <c r="D3506" s="37" t="s">
        <v>13</v>
      </c>
      <c r="E3506" s="37" t="s">
        <v>18</v>
      </c>
      <c r="F3506" s="37" t="s">
        <v>18</v>
      </c>
      <c r="G3506" s="37" t="s">
        <v>26</v>
      </c>
      <c r="H3506" s="38">
        <v>146.00165752589001</v>
      </c>
      <c r="I3506" s="37">
        <f>HOUR(DAta!$H3506)*60+MINUTE(DAta!$H3506)</f>
        <v>2</v>
      </c>
      <c r="J3506" s="37" t="s">
        <v>26</v>
      </c>
      <c r="K3506" s="37">
        <v>10</v>
      </c>
      <c r="L3506" s="36">
        <v>45509</v>
      </c>
      <c r="M3506" s="37">
        <v>2</v>
      </c>
    </row>
    <row r="3507" spans="1:13">
      <c r="A3507" s="40" t="s">
        <v>3532</v>
      </c>
      <c r="B3507" s="39">
        <v>45510</v>
      </c>
      <c r="C3507" s="40" t="s">
        <v>32</v>
      </c>
      <c r="D3507" s="40" t="s">
        <v>17</v>
      </c>
      <c r="E3507" s="40" t="s">
        <v>14</v>
      </c>
      <c r="F3507" s="40" t="s">
        <v>14</v>
      </c>
      <c r="G3507" s="40">
        <v>122</v>
      </c>
      <c r="H3507" s="41">
        <v>146.04332419255701</v>
      </c>
      <c r="I3507" s="37">
        <f>HOUR(DAta!$H3507)*60+MINUTE(DAta!$H3507)</f>
        <v>62</v>
      </c>
      <c r="J3507" s="40">
        <v>3</v>
      </c>
      <c r="K3507" s="40">
        <v>10</v>
      </c>
      <c r="L3507" s="39">
        <v>45510</v>
      </c>
      <c r="M3507" s="40">
        <v>2</v>
      </c>
    </row>
    <row r="3508" spans="1:13">
      <c r="A3508" s="37" t="s">
        <v>3533</v>
      </c>
      <c r="B3508" s="36">
        <v>45511</v>
      </c>
      <c r="C3508" s="37" t="s">
        <v>39</v>
      </c>
      <c r="D3508" s="37" t="s">
        <v>30</v>
      </c>
      <c r="E3508" s="37" t="s">
        <v>14</v>
      </c>
      <c r="F3508" s="37" t="s">
        <v>14</v>
      </c>
      <c r="G3508" s="37">
        <v>48</v>
      </c>
      <c r="H3508" s="38">
        <v>146.08499085922301</v>
      </c>
      <c r="I3508" s="37">
        <f>HOUR(DAta!$H3508)*60+MINUTE(DAta!$H3508)</f>
        <v>122</v>
      </c>
      <c r="J3508" s="37">
        <v>3</v>
      </c>
      <c r="K3508" s="37">
        <v>10</v>
      </c>
      <c r="L3508" s="36">
        <v>45511</v>
      </c>
      <c r="M3508" s="37">
        <v>2</v>
      </c>
    </row>
    <row r="3509" spans="1:13">
      <c r="A3509" s="40" t="s">
        <v>3534</v>
      </c>
      <c r="B3509" s="39">
        <v>45512</v>
      </c>
      <c r="C3509" s="40" t="s">
        <v>32</v>
      </c>
      <c r="D3509" s="40" t="s">
        <v>33</v>
      </c>
      <c r="E3509" s="40" t="s">
        <v>14</v>
      </c>
      <c r="F3509" s="40" t="s">
        <v>14</v>
      </c>
      <c r="G3509" s="40">
        <v>13</v>
      </c>
      <c r="H3509" s="41">
        <v>146.12665752589001</v>
      </c>
      <c r="I3509" s="37">
        <f>HOUR(DAta!$H3509)*60+MINUTE(DAta!$H3509)</f>
        <v>182</v>
      </c>
      <c r="J3509" s="40">
        <v>1</v>
      </c>
      <c r="K3509" s="40">
        <v>10</v>
      </c>
      <c r="L3509" s="39">
        <v>45512</v>
      </c>
      <c r="M3509" s="40">
        <v>2</v>
      </c>
    </row>
    <row r="3510" spans="1:13">
      <c r="A3510" s="37" t="s">
        <v>3535</v>
      </c>
      <c r="B3510" s="36">
        <v>45513</v>
      </c>
      <c r="C3510" s="37" t="s">
        <v>12</v>
      </c>
      <c r="D3510" s="37" t="s">
        <v>30</v>
      </c>
      <c r="E3510" s="37" t="s">
        <v>14</v>
      </c>
      <c r="F3510" s="37" t="s">
        <v>14</v>
      </c>
      <c r="G3510" s="37">
        <v>23</v>
      </c>
      <c r="H3510" s="38">
        <v>146.16832419255701</v>
      </c>
      <c r="I3510" s="37">
        <f>HOUR(DAta!$H3510)*60+MINUTE(DAta!$H3510)</f>
        <v>242</v>
      </c>
      <c r="J3510" s="37">
        <v>3</v>
      </c>
      <c r="K3510" s="37">
        <v>10</v>
      </c>
      <c r="L3510" s="36">
        <v>45513</v>
      </c>
      <c r="M3510" s="37">
        <v>2</v>
      </c>
    </row>
    <row r="3511" spans="1:13">
      <c r="A3511" s="40" t="s">
        <v>3536</v>
      </c>
      <c r="B3511" s="39">
        <v>45514</v>
      </c>
      <c r="C3511" s="40" t="s">
        <v>48</v>
      </c>
      <c r="D3511" s="40" t="s">
        <v>33</v>
      </c>
      <c r="E3511" s="40" t="s">
        <v>14</v>
      </c>
      <c r="F3511" s="40" t="s">
        <v>14</v>
      </c>
      <c r="G3511" s="40">
        <v>13</v>
      </c>
      <c r="H3511" s="41">
        <v>146.20999085922301</v>
      </c>
      <c r="I3511" s="37">
        <f>HOUR(DAta!$H3511)*60+MINUTE(DAta!$H3511)</f>
        <v>302</v>
      </c>
      <c r="J3511" s="40">
        <v>4</v>
      </c>
      <c r="K3511" s="40">
        <v>10</v>
      </c>
      <c r="L3511" s="39">
        <v>45514</v>
      </c>
      <c r="M3511" s="40">
        <v>2</v>
      </c>
    </row>
    <row r="3512" spans="1:13">
      <c r="A3512" s="37" t="s">
        <v>3537</v>
      </c>
      <c r="B3512" s="36">
        <v>45515</v>
      </c>
      <c r="C3512" s="37" t="s">
        <v>32</v>
      </c>
      <c r="D3512" s="37" t="s">
        <v>17</v>
      </c>
      <c r="E3512" s="37" t="s">
        <v>14</v>
      </c>
      <c r="F3512" s="37" t="s">
        <v>14</v>
      </c>
      <c r="G3512" s="37">
        <v>16</v>
      </c>
      <c r="H3512" s="38">
        <v>146.25165752589001</v>
      </c>
      <c r="I3512" s="37">
        <f>HOUR(DAta!$H3512)*60+MINUTE(DAta!$H3512)</f>
        <v>362</v>
      </c>
      <c r="J3512" s="37">
        <v>3</v>
      </c>
      <c r="K3512" s="37">
        <v>10</v>
      </c>
      <c r="L3512" s="36">
        <v>45515</v>
      </c>
      <c r="M3512" s="37">
        <v>2</v>
      </c>
    </row>
    <row r="3513" spans="1:13">
      <c r="A3513" s="40" t="s">
        <v>3538</v>
      </c>
      <c r="B3513" s="39">
        <v>45516</v>
      </c>
      <c r="C3513" s="40" t="s">
        <v>32</v>
      </c>
      <c r="D3513" s="40" t="s">
        <v>13</v>
      </c>
      <c r="E3513" s="40" t="s">
        <v>18</v>
      </c>
      <c r="F3513" s="40" t="s">
        <v>18</v>
      </c>
      <c r="G3513" s="40" t="s">
        <v>26</v>
      </c>
      <c r="H3513" s="41">
        <v>146.29332419255701</v>
      </c>
      <c r="I3513" s="37">
        <f>HOUR(DAta!$H3513)*60+MINUTE(DAta!$H3513)</f>
        <v>422</v>
      </c>
      <c r="J3513" s="40" t="s">
        <v>26</v>
      </c>
      <c r="K3513" s="40">
        <v>10</v>
      </c>
      <c r="L3513" s="39">
        <v>45516</v>
      </c>
      <c r="M3513" s="40">
        <v>2</v>
      </c>
    </row>
    <row r="3514" spans="1:13">
      <c r="A3514" s="37" t="s">
        <v>3539</v>
      </c>
      <c r="B3514" s="36">
        <v>45517</v>
      </c>
      <c r="C3514" s="37" t="s">
        <v>16</v>
      </c>
      <c r="D3514" s="37" t="s">
        <v>33</v>
      </c>
      <c r="E3514" s="37" t="s">
        <v>14</v>
      </c>
      <c r="F3514" s="37" t="s">
        <v>14</v>
      </c>
      <c r="G3514" s="37">
        <v>49</v>
      </c>
      <c r="H3514" s="38">
        <v>146.33499085922301</v>
      </c>
      <c r="I3514" s="37">
        <f>HOUR(DAta!$H3514)*60+MINUTE(DAta!$H3514)</f>
        <v>482</v>
      </c>
      <c r="J3514" s="37">
        <v>3</v>
      </c>
      <c r="K3514" s="37">
        <v>10</v>
      </c>
      <c r="L3514" s="36">
        <v>45517</v>
      </c>
      <c r="M3514" s="37">
        <v>2</v>
      </c>
    </row>
    <row r="3515" spans="1:13">
      <c r="A3515" s="40" t="s">
        <v>3540</v>
      </c>
      <c r="B3515" s="39">
        <v>45518</v>
      </c>
      <c r="C3515" s="40" t="s">
        <v>16</v>
      </c>
      <c r="D3515" s="40" t="s">
        <v>13</v>
      </c>
      <c r="E3515" s="40" t="s">
        <v>14</v>
      </c>
      <c r="F3515" s="40" t="s">
        <v>14</v>
      </c>
      <c r="G3515" s="40">
        <v>76</v>
      </c>
      <c r="H3515" s="41">
        <v>146.37665752589001</v>
      </c>
      <c r="I3515" s="37">
        <f>HOUR(DAta!$H3515)*60+MINUTE(DAta!$H3515)</f>
        <v>542</v>
      </c>
      <c r="J3515" s="40">
        <v>3</v>
      </c>
      <c r="K3515" s="40">
        <v>10</v>
      </c>
      <c r="L3515" s="39">
        <v>45518</v>
      </c>
      <c r="M3515" s="40">
        <v>2</v>
      </c>
    </row>
    <row r="3516" spans="1:13">
      <c r="A3516" s="37" t="s">
        <v>3541</v>
      </c>
      <c r="B3516" s="36">
        <v>45519</v>
      </c>
      <c r="C3516" s="37" t="s">
        <v>22</v>
      </c>
      <c r="D3516" s="37" t="s">
        <v>17</v>
      </c>
      <c r="E3516" s="37" t="s">
        <v>18</v>
      </c>
      <c r="F3516" s="37" t="s">
        <v>18</v>
      </c>
      <c r="G3516" s="37" t="s">
        <v>26</v>
      </c>
      <c r="H3516" s="38">
        <v>146.41832419255701</v>
      </c>
      <c r="I3516" s="37">
        <f>HOUR(DAta!$H3516)*60+MINUTE(DAta!$H3516)</f>
        <v>602</v>
      </c>
      <c r="J3516" s="37" t="s">
        <v>26</v>
      </c>
      <c r="K3516" s="37">
        <v>10</v>
      </c>
      <c r="L3516" s="36">
        <v>45519</v>
      </c>
      <c r="M3516" s="37">
        <v>3</v>
      </c>
    </row>
    <row r="3517" spans="1:13">
      <c r="A3517" s="40" t="s">
        <v>3542</v>
      </c>
      <c r="B3517" s="39">
        <v>45520</v>
      </c>
      <c r="C3517" s="40" t="s">
        <v>12</v>
      </c>
      <c r="D3517" s="40" t="s">
        <v>33</v>
      </c>
      <c r="E3517" s="40" t="s">
        <v>18</v>
      </c>
      <c r="F3517" s="40" t="s">
        <v>18</v>
      </c>
      <c r="G3517" s="40" t="s">
        <v>26</v>
      </c>
      <c r="H3517" s="41">
        <v>146.45999085922301</v>
      </c>
      <c r="I3517" s="37">
        <f>HOUR(DAta!$H3517)*60+MINUTE(DAta!$H3517)</f>
        <v>662</v>
      </c>
      <c r="J3517" s="40" t="s">
        <v>26</v>
      </c>
      <c r="K3517" s="40">
        <v>10</v>
      </c>
      <c r="L3517" s="39">
        <v>45520</v>
      </c>
      <c r="M3517" s="40">
        <v>3</v>
      </c>
    </row>
    <row r="3518" spans="1:13">
      <c r="A3518" s="37" t="s">
        <v>3543</v>
      </c>
      <c r="B3518" s="36">
        <v>45521</v>
      </c>
      <c r="C3518" s="37" t="s">
        <v>35</v>
      </c>
      <c r="D3518" s="37" t="s">
        <v>13</v>
      </c>
      <c r="E3518" s="37" t="s">
        <v>18</v>
      </c>
      <c r="F3518" s="37" t="s">
        <v>18</v>
      </c>
      <c r="G3518" s="37" t="s">
        <v>26</v>
      </c>
      <c r="H3518" s="38">
        <v>146.50165752589001</v>
      </c>
      <c r="I3518" s="37">
        <f>HOUR(DAta!$H3518)*60+MINUTE(DAta!$H3518)</f>
        <v>722</v>
      </c>
      <c r="J3518" s="37" t="s">
        <v>26</v>
      </c>
      <c r="K3518" s="37">
        <v>10</v>
      </c>
      <c r="L3518" s="36">
        <v>45521</v>
      </c>
      <c r="M3518" s="37">
        <v>3</v>
      </c>
    </row>
    <row r="3519" spans="1:13">
      <c r="A3519" s="40" t="s">
        <v>3544</v>
      </c>
      <c r="B3519" s="39">
        <v>45522</v>
      </c>
      <c r="C3519" s="40" t="s">
        <v>32</v>
      </c>
      <c r="D3519" s="40" t="s">
        <v>33</v>
      </c>
      <c r="E3519" s="40" t="s">
        <v>14</v>
      </c>
      <c r="F3519" s="40" t="s">
        <v>14</v>
      </c>
      <c r="G3519" s="40">
        <v>43</v>
      </c>
      <c r="H3519" s="41">
        <v>146.54332419255701</v>
      </c>
      <c r="I3519" s="37">
        <f>HOUR(DAta!$H3519)*60+MINUTE(DAta!$H3519)</f>
        <v>782</v>
      </c>
      <c r="J3519" s="40">
        <v>4</v>
      </c>
      <c r="K3519" s="40">
        <v>10</v>
      </c>
      <c r="L3519" s="39">
        <v>45522</v>
      </c>
      <c r="M3519" s="40">
        <v>3</v>
      </c>
    </row>
    <row r="3520" spans="1:13">
      <c r="A3520" s="37" t="s">
        <v>3545</v>
      </c>
      <c r="B3520" s="36">
        <v>45523</v>
      </c>
      <c r="C3520" s="37" t="s">
        <v>39</v>
      </c>
      <c r="D3520" s="37" t="s">
        <v>33</v>
      </c>
      <c r="E3520" s="37" t="s">
        <v>14</v>
      </c>
      <c r="F3520" s="37" t="s">
        <v>18</v>
      </c>
      <c r="G3520" s="37">
        <v>118</v>
      </c>
      <c r="H3520" s="38">
        <v>146.58499085922301</v>
      </c>
      <c r="I3520" s="37">
        <f>HOUR(DAta!$H3520)*60+MINUTE(DAta!$H3520)</f>
        <v>842</v>
      </c>
      <c r="J3520" s="37">
        <v>5</v>
      </c>
      <c r="K3520" s="37">
        <v>10</v>
      </c>
      <c r="L3520" s="36">
        <v>45523</v>
      </c>
      <c r="M3520" s="37">
        <v>3</v>
      </c>
    </row>
    <row r="3521" spans="1:13">
      <c r="A3521" s="40" t="s">
        <v>3546</v>
      </c>
      <c r="B3521" s="39">
        <v>45524</v>
      </c>
      <c r="C3521" s="40" t="s">
        <v>22</v>
      </c>
      <c r="D3521" s="40" t="s">
        <v>33</v>
      </c>
      <c r="E3521" s="40" t="s">
        <v>14</v>
      </c>
      <c r="F3521" s="40" t="s">
        <v>14</v>
      </c>
      <c r="G3521" s="40">
        <v>57</v>
      </c>
      <c r="H3521" s="41">
        <v>146.62665752589001</v>
      </c>
      <c r="I3521" s="37">
        <f>HOUR(DAta!$H3521)*60+MINUTE(DAta!$H3521)</f>
        <v>902</v>
      </c>
      <c r="J3521" s="40">
        <v>4</v>
      </c>
      <c r="K3521" s="40">
        <v>10</v>
      </c>
      <c r="L3521" s="39">
        <v>45524</v>
      </c>
      <c r="M3521" s="40">
        <v>3</v>
      </c>
    </row>
    <row r="3522" spans="1:13">
      <c r="A3522" s="37" t="s">
        <v>3547</v>
      </c>
      <c r="B3522" s="36">
        <v>45525</v>
      </c>
      <c r="C3522" s="37" t="s">
        <v>12</v>
      </c>
      <c r="D3522" s="37" t="s">
        <v>30</v>
      </c>
      <c r="E3522" s="37" t="s">
        <v>14</v>
      </c>
      <c r="F3522" s="37" t="s">
        <v>14</v>
      </c>
      <c r="G3522" s="37">
        <v>79</v>
      </c>
      <c r="H3522" s="38">
        <v>146.66832419255701</v>
      </c>
      <c r="I3522" s="37">
        <f>HOUR(DAta!$H3522)*60+MINUTE(DAta!$H3522)</f>
        <v>962</v>
      </c>
      <c r="J3522" s="37">
        <v>2</v>
      </c>
      <c r="K3522" s="37">
        <v>10</v>
      </c>
      <c r="L3522" s="36">
        <v>45525</v>
      </c>
      <c r="M3522" s="37">
        <v>3</v>
      </c>
    </row>
    <row r="3523" spans="1:13">
      <c r="A3523" s="40" t="s">
        <v>3548</v>
      </c>
      <c r="B3523" s="39">
        <v>45526</v>
      </c>
      <c r="C3523" s="40" t="s">
        <v>48</v>
      </c>
      <c r="D3523" s="40" t="s">
        <v>13</v>
      </c>
      <c r="E3523" s="40" t="s">
        <v>14</v>
      </c>
      <c r="F3523" s="40" t="s">
        <v>14</v>
      </c>
      <c r="G3523" s="40">
        <v>39</v>
      </c>
      <c r="H3523" s="41">
        <v>146.70999085922301</v>
      </c>
      <c r="I3523" s="37">
        <f>HOUR(DAta!$H3523)*60+MINUTE(DAta!$H3523)</f>
        <v>1022</v>
      </c>
      <c r="J3523" s="40">
        <v>1</v>
      </c>
      <c r="K3523" s="40">
        <v>10</v>
      </c>
      <c r="L3523" s="39">
        <v>45526</v>
      </c>
      <c r="M3523" s="40">
        <v>3</v>
      </c>
    </row>
    <row r="3524" spans="1:13">
      <c r="A3524" s="37" t="s">
        <v>3549</v>
      </c>
      <c r="B3524" s="36">
        <v>45527</v>
      </c>
      <c r="C3524" s="37" t="s">
        <v>22</v>
      </c>
      <c r="D3524" s="37" t="s">
        <v>30</v>
      </c>
      <c r="E3524" s="37" t="s">
        <v>14</v>
      </c>
      <c r="F3524" s="37" t="s">
        <v>14</v>
      </c>
      <c r="G3524" s="37">
        <v>62</v>
      </c>
      <c r="H3524" s="38">
        <v>146.75165752589001</v>
      </c>
      <c r="I3524" s="37">
        <f>HOUR(DAta!$H3524)*60+MINUTE(DAta!$H3524)</f>
        <v>1082</v>
      </c>
      <c r="J3524" s="37">
        <v>4</v>
      </c>
      <c r="K3524" s="37">
        <v>10</v>
      </c>
      <c r="L3524" s="36">
        <v>45527</v>
      </c>
      <c r="M3524" s="37">
        <v>3</v>
      </c>
    </row>
    <row r="3525" spans="1:13">
      <c r="A3525" s="40" t="s">
        <v>3550</v>
      </c>
      <c r="B3525" s="39">
        <v>45528</v>
      </c>
      <c r="C3525" s="40" t="s">
        <v>20</v>
      </c>
      <c r="D3525" s="40" t="s">
        <v>13</v>
      </c>
      <c r="E3525" s="40" t="s">
        <v>14</v>
      </c>
      <c r="F3525" s="40" t="s">
        <v>14</v>
      </c>
      <c r="G3525" s="40">
        <v>38</v>
      </c>
      <c r="H3525" s="41">
        <v>146.79332419255701</v>
      </c>
      <c r="I3525" s="37">
        <f>HOUR(DAta!$H3525)*60+MINUTE(DAta!$H3525)</f>
        <v>1142</v>
      </c>
      <c r="J3525" s="40">
        <v>5</v>
      </c>
      <c r="K3525" s="40">
        <v>10</v>
      </c>
      <c r="L3525" s="39">
        <v>45528</v>
      </c>
      <c r="M3525" s="40">
        <v>3</v>
      </c>
    </row>
    <row r="3526" spans="1:13">
      <c r="A3526" s="37" t="s">
        <v>3551</v>
      </c>
      <c r="B3526" s="36">
        <v>45529</v>
      </c>
      <c r="C3526" s="37" t="s">
        <v>20</v>
      </c>
      <c r="D3526" s="37" t="s">
        <v>17</v>
      </c>
      <c r="E3526" s="37" t="s">
        <v>14</v>
      </c>
      <c r="F3526" s="37" t="s">
        <v>14</v>
      </c>
      <c r="G3526" s="37">
        <v>85</v>
      </c>
      <c r="H3526" s="38">
        <v>146.83499085922301</v>
      </c>
      <c r="I3526" s="37">
        <f>HOUR(DAta!$H3526)*60+MINUTE(DAta!$H3526)</f>
        <v>1202</v>
      </c>
      <c r="J3526" s="37">
        <v>5</v>
      </c>
      <c r="K3526" s="37">
        <v>10</v>
      </c>
      <c r="L3526" s="36">
        <v>45529</v>
      </c>
      <c r="M3526" s="37">
        <v>3</v>
      </c>
    </row>
    <row r="3527" spans="1:13">
      <c r="A3527" s="40" t="s">
        <v>3552</v>
      </c>
      <c r="B3527" s="39">
        <v>45530</v>
      </c>
      <c r="C3527" s="40" t="s">
        <v>35</v>
      </c>
      <c r="D3527" s="40" t="s">
        <v>33</v>
      </c>
      <c r="E3527" s="40" t="s">
        <v>14</v>
      </c>
      <c r="F3527" s="40" t="s">
        <v>14</v>
      </c>
      <c r="G3527" s="40">
        <v>56</v>
      </c>
      <c r="H3527" s="41">
        <v>146.87665752589001</v>
      </c>
      <c r="I3527" s="37">
        <f>HOUR(DAta!$H3527)*60+MINUTE(DAta!$H3527)</f>
        <v>1262</v>
      </c>
      <c r="J3527" s="40">
        <v>1</v>
      </c>
      <c r="K3527" s="40">
        <v>10</v>
      </c>
      <c r="L3527" s="39">
        <v>45530</v>
      </c>
      <c r="M3527" s="40">
        <v>3</v>
      </c>
    </row>
    <row r="3528" spans="1:13">
      <c r="A3528" s="37" t="s">
        <v>3553</v>
      </c>
      <c r="B3528" s="36">
        <v>45531</v>
      </c>
      <c r="C3528" s="37" t="s">
        <v>12</v>
      </c>
      <c r="D3528" s="37" t="s">
        <v>13</v>
      </c>
      <c r="E3528" s="37" t="s">
        <v>14</v>
      </c>
      <c r="F3528" s="37" t="s">
        <v>14</v>
      </c>
      <c r="G3528" s="37">
        <v>38</v>
      </c>
      <c r="H3528" s="38">
        <v>146.91832419255701</v>
      </c>
      <c r="I3528" s="37">
        <f>HOUR(DAta!$H3528)*60+MINUTE(DAta!$H3528)</f>
        <v>1322</v>
      </c>
      <c r="J3528" s="37">
        <v>1</v>
      </c>
      <c r="K3528" s="37">
        <v>10</v>
      </c>
      <c r="L3528" s="36">
        <v>45531</v>
      </c>
      <c r="M3528" s="37">
        <v>3</v>
      </c>
    </row>
    <row r="3529" spans="1:13">
      <c r="A3529" s="40" t="s">
        <v>3554</v>
      </c>
      <c r="B3529" s="39">
        <v>45532</v>
      </c>
      <c r="C3529" s="40" t="s">
        <v>39</v>
      </c>
      <c r="D3529" s="40" t="s">
        <v>13</v>
      </c>
      <c r="E3529" s="40" t="s">
        <v>14</v>
      </c>
      <c r="F3529" s="40" t="s">
        <v>14</v>
      </c>
      <c r="G3529" s="40">
        <v>21</v>
      </c>
      <c r="H3529" s="41">
        <v>146.95999085922301</v>
      </c>
      <c r="I3529" s="37">
        <f>HOUR(DAta!$H3529)*60+MINUTE(DAta!$H3529)</f>
        <v>1382</v>
      </c>
      <c r="J3529" s="40">
        <v>3</v>
      </c>
      <c r="K3529" s="40">
        <v>10</v>
      </c>
      <c r="L3529" s="39">
        <v>45532</v>
      </c>
      <c r="M3529" s="40">
        <v>3</v>
      </c>
    </row>
    <row r="3530" spans="1:13">
      <c r="A3530" s="37" t="s">
        <v>3555</v>
      </c>
      <c r="B3530" s="36">
        <v>45533</v>
      </c>
      <c r="C3530" s="37" t="s">
        <v>20</v>
      </c>
      <c r="D3530" s="37" t="s">
        <v>33</v>
      </c>
      <c r="E3530" s="37" t="s">
        <v>14</v>
      </c>
      <c r="F3530" s="37" t="s">
        <v>14</v>
      </c>
      <c r="G3530" s="37">
        <v>36</v>
      </c>
      <c r="H3530" s="38">
        <v>147.00165752589001</v>
      </c>
      <c r="I3530" s="37">
        <f>HOUR(DAta!$H3530)*60+MINUTE(DAta!$H3530)</f>
        <v>2</v>
      </c>
      <c r="J3530" s="37">
        <v>1</v>
      </c>
      <c r="K3530" s="37">
        <v>10</v>
      </c>
      <c r="L3530" s="36">
        <v>45533</v>
      </c>
      <c r="M3530" s="37">
        <v>3</v>
      </c>
    </row>
    <row r="3531" spans="1:13">
      <c r="A3531" s="40" t="s">
        <v>3556</v>
      </c>
      <c r="B3531" s="39">
        <v>45534</v>
      </c>
      <c r="C3531" s="40" t="s">
        <v>22</v>
      </c>
      <c r="D3531" s="40" t="s">
        <v>24</v>
      </c>
      <c r="E3531" s="40" t="s">
        <v>14</v>
      </c>
      <c r="F3531" s="40" t="s">
        <v>14</v>
      </c>
      <c r="G3531" s="40">
        <v>77</v>
      </c>
      <c r="H3531" s="41">
        <v>147.04332419255701</v>
      </c>
      <c r="I3531" s="37">
        <f>HOUR(DAta!$H3531)*60+MINUTE(DAta!$H3531)</f>
        <v>62</v>
      </c>
      <c r="J3531" s="40">
        <v>4</v>
      </c>
      <c r="K3531" s="40">
        <v>10</v>
      </c>
      <c r="L3531" s="39">
        <v>45534</v>
      </c>
      <c r="M3531" s="40">
        <v>3</v>
      </c>
    </row>
    <row r="3532" spans="1:13">
      <c r="A3532" s="37" t="s">
        <v>3557</v>
      </c>
      <c r="B3532" s="36">
        <v>45535</v>
      </c>
      <c r="C3532" s="37" t="s">
        <v>22</v>
      </c>
      <c r="D3532" s="37" t="s">
        <v>13</v>
      </c>
      <c r="E3532" s="37" t="s">
        <v>14</v>
      </c>
      <c r="F3532" s="37" t="s">
        <v>14</v>
      </c>
      <c r="G3532" s="37">
        <v>64</v>
      </c>
      <c r="H3532" s="38">
        <v>147.08499085922301</v>
      </c>
      <c r="I3532" s="37">
        <f>HOUR(DAta!$H3532)*60+MINUTE(DAta!$H3532)</f>
        <v>122</v>
      </c>
      <c r="J3532" s="37">
        <v>3</v>
      </c>
      <c r="K3532" s="37">
        <v>10</v>
      </c>
      <c r="L3532" s="36">
        <v>45535</v>
      </c>
      <c r="M3532" s="37">
        <v>3</v>
      </c>
    </row>
    <row r="3533" spans="1:13">
      <c r="A3533" s="40" t="s">
        <v>3558</v>
      </c>
      <c r="B3533" s="39">
        <v>45536</v>
      </c>
      <c r="C3533" s="40" t="s">
        <v>20</v>
      </c>
      <c r="D3533" s="40" t="s">
        <v>24</v>
      </c>
      <c r="E3533" s="40" t="s">
        <v>18</v>
      </c>
      <c r="F3533" s="40" t="s">
        <v>18</v>
      </c>
      <c r="G3533" s="40" t="s">
        <v>26</v>
      </c>
      <c r="H3533" s="41">
        <v>147.12665752589001</v>
      </c>
      <c r="I3533" s="37">
        <f>HOUR(DAta!$H3533)*60+MINUTE(DAta!$H3533)</f>
        <v>182</v>
      </c>
      <c r="J3533" s="40" t="s">
        <v>26</v>
      </c>
      <c r="K3533" s="40">
        <v>10</v>
      </c>
      <c r="L3533" s="39">
        <v>45536</v>
      </c>
      <c r="M3533" s="40">
        <v>3</v>
      </c>
    </row>
    <row r="3534" spans="1:13">
      <c r="A3534" s="37" t="s">
        <v>3559</v>
      </c>
      <c r="B3534" s="36">
        <v>45537</v>
      </c>
      <c r="C3534" s="37" t="s">
        <v>12</v>
      </c>
      <c r="D3534" s="37" t="s">
        <v>17</v>
      </c>
      <c r="E3534" s="37" t="s">
        <v>14</v>
      </c>
      <c r="F3534" s="37" t="s">
        <v>14</v>
      </c>
      <c r="G3534" s="37">
        <v>72</v>
      </c>
      <c r="H3534" s="38">
        <v>147.16832419255701</v>
      </c>
      <c r="I3534" s="37">
        <f>HOUR(DAta!$H3534)*60+MINUTE(DAta!$H3534)</f>
        <v>242</v>
      </c>
      <c r="J3534" s="37">
        <v>1</v>
      </c>
      <c r="K3534" s="37">
        <v>10</v>
      </c>
      <c r="L3534" s="36">
        <v>45537</v>
      </c>
      <c r="M3534" s="37">
        <v>3</v>
      </c>
    </row>
    <row r="3535" spans="1:13">
      <c r="A3535" s="40" t="s">
        <v>3560</v>
      </c>
      <c r="B3535" s="39">
        <v>45538</v>
      </c>
      <c r="C3535" s="40" t="s">
        <v>20</v>
      </c>
      <c r="D3535" s="40" t="s">
        <v>17</v>
      </c>
      <c r="E3535" s="40" t="s">
        <v>14</v>
      </c>
      <c r="F3535" s="40" t="s">
        <v>14</v>
      </c>
      <c r="G3535" s="40">
        <v>84</v>
      </c>
      <c r="H3535" s="41">
        <v>147.20999085922301</v>
      </c>
      <c r="I3535" s="37">
        <f>HOUR(DAta!$H3535)*60+MINUTE(DAta!$H3535)</f>
        <v>302</v>
      </c>
      <c r="J3535" s="40">
        <v>4</v>
      </c>
      <c r="K3535" s="40">
        <v>10</v>
      </c>
      <c r="L3535" s="39">
        <v>45538</v>
      </c>
      <c r="M3535" s="40">
        <v>3</v>
      </c>
    </row>
    <row r="3536" spans="1:13">
      <c r="A3536" s="37" t="s">
        <v>3561</v>
      </c>
      <c r="B3536" s="36">
        <v>45539</v>
      </c>
      <c r="C3536" s="37" t="s">
        <v>16</v>
      </c>
      <c r="D3536" s="37" t="s">
        <v>13</v>
      </c>
      <c r="E3536" s="37" t="s">
        <v>14</v>
      </c>
      <c r="F3536" s="37" t="s">
        <v>14</v>
      </c>
      <c r="G3536" s="37">
        <v>59</v>
      </c>
      <c r="H3536" s="38">
        <v>147.25165752589001</v>
      </c>
      <c r="I3536" s="37">
        <f>HOUR(DAta!$H3536)*60+MINUTE(DAta!$H3536)</f>
        <v>362</v>
      </c>
      <c r="J3536" s="37">
        <v>5</v>
      </c>
      <c r="K3536" s="37">
        <v>10</v>
      </c>
      <c r="L3536" s="36">
        <v>45539</v>
      </c>
      <c r="M3536" s="37">
        <v>3</v>
      </c>
    </row>
    <row r="3537" spans="1:13">
      <c r="A3537" s="40" t="s">
        <v>3562</v>
      </c>
      <c r="B3537" s="39">
        <v>45540</v>
      </c>
      <c r="C3537" s="40" t="s">
        <v>12</v>
      </c>
      <c r="D3537" s="40" t="s">
        <v>30</v>
      </c>
      <c r="E3537" s="40" t="s">
        <v>14</v>
      </c>
      <c r="F3537" s="40" t="s">
        <v>14</v>
      </c>
      <c r="G3537" s="40">
        <v>10</v>
      </c>
      <c r="H3537" s="41">
        <v>147.29332419255701</v>
      </c>
      <c r="I3537" s="37">
        <f>HOUR(DAta!$H3537)*60+MINUTE(DAta!$H3537)</f>
        <v>422</v>
      </c>
      <c r="J3537" s="40">
        <v>3</v>
      </c>
      <c r="K3537" s="40">
        <v>10</v>
      </c>
      <c r="L3537" s="39">
        <v>45540</v>
      </c>
      <c r="M3537" s="40">
        <v>3</v>
      </c>
    </row>
    <row r="3538" spans="1:13">
      <c r="A3538" s="37" t="s">
        <v>3563</v>
      </c>
      <c r="B3538" s="36">
        <v>45541</v>
      </c>
      <c r="C3538" s="37" t="s">
        <v>39</v>
      </c>
      <c r="D3538" s="37" t="s">
        <v>30</v>
      </c>
      <c r="E3538" s="37" t="s">
        <v>14</v>
      </c>
      <c r="F3538" s="37" t="s">
        <v>14</v>
      </c>
      <c r="G3538" s="37">
        <v>64</v>
      </c>
      <c r="H3538" s="38">
        <v>147.33499085922301</v>
      </c>
      <c r="I3538" s="37">
        <f>HOUR(DAta!$H3538)*60+MINUTE(DAta!$H3538)</f>
        <v>482</v>
      </c>
      <c r="J3538" s="37">
        <v>1</v>
      </c>
      <c r="K3538" s="37">
        <v>10</v>
      </c>
      <c r="L3538" s="36">
        <v>45541</v>
      </c>
      <c r="M3538" s="37">
        <v>3</v>
      </c>
    </row>
    <row r="3539" spans="1:13">
      <c r="A3539" s="40" t="s">
        <v>3564</v>
      </c>
      <c r="B3539" s="39">
        <v>45542</v>
      </c>
      <c r="C3539" s="40" t="s">
        <v>48</v>
      </c>
      <c r="D3539" s="40" t="s">
        <v>30</v>
      </c>
      <c r="E3539" s="40" t="s">
        <v>14</v>
      </c>
      <c r="F3539" s="40" t="s">
        <v>14</v>
      </c>
      <c r="G3539" s="40">
        <v>60</v>
      </c>
      <c r="H3539" s="41">
        <v>147.37665752589001</v>
      </c>
      <c r="I3539" s="37">
        <f>HOUR(DAta!$H3539)*60+MINUTE(DAta!$H3539)</f>
        <v>542</v>
      </c>
      <c r="J3539" s="40">
        <v>3</v>
      </c>
      <c r="K3539" s="40">
        <v>10</v>
      </c>
      <c r="L3539" s="39">
        <v>45542</v>
      </c>
      <c r="M3539" s="40">
        <v>3</v>
      </c>
    </row>
    <row r="3540" spans="1:13">
      <c r="A3540" s="37" t="s">
        <v>3565</v>
      </c>
      <c r="B3540" s="36">
        <v>45543</v>
      </c>
      <c r="C3540" s="37" t="s">
        <v>32</v>
      </c>
      <c r="D3540" s="37" t="s">
        <v>30</v>
      </c>
      <c r="E3540" s="37" t="s">
        <v>14</v>
      </c>
      <c r="F3540" s="37" t="s">
        <v>14</v>
      </c>
      <c r="G3540" s="37">
        <v>44</v>
      </c>
      <c r="H3540" s="38">
        <v>147.41832419255701</v>
      </c>
      <c r="I3540" s="37">
        <f>HOUR(DAta!$H3540)*60+MINUTE(DAta!$H3540)</f>
        <v>602</v>
      </c>
      <c r="J3540" s="37">
        <v>4</v>
      </c>
      <c r="K3540" s="37">
        <v>10</v>
      </c>
      <c r="L3540" s="36">
        <v>45543</v>
      </c>
      <c r="M3540" s="37">
        <v>3</v>
      </c>
    </row>
    <row r="3541" spans="1:13">
      <c r="A3541" s="40" t="s">
        <v>3566</v>
      </c>
      <c r="B3541" s="39">
        <v>45544</v>
      </c>
      <c r="C3541" s="40" t="s">
        <v>48</v>
      </c>
      <c r="D3541" s="40" t="s">
        <v>30</v>
      </c>
      <c r="E3541" s="40" t="s">
        <v>18</v>
      </c>
      <c r="F3541" s="40" t="s">
        <v>18</v>
      </c>
      <c r="G3541" s="40" t="s">
        <v>26</v>
      </c>
      <c r="H3541" s="41">
        <v>147.45999085922301</v>
      </c>
      <c r="I3541" s="37">
        <f>HOUR(DAta!$H3541)*60+MINUTE(DAta!$H3541)</f>
        <v>662</v>
      </c>
      <c r="J3541" s="40" t="s">
        <v>26</v>
      </c>
      <c r="K3541" s="40">
        <v>10</v>
      </c>
      <c r="L3541" s="39">
        <v>45544</v>
      </c>
      <c r="M3541" s="40">
        <v>3</v>
      </c>
    </row>
    <row r="3542" spans="1:13">
      <c r="A3542" s="37" t="s">
        <v>3567</v>
      </c>
      <c r="B3542" s="36">
        <v>45545</v>
      </c>
      <c r="C3542" s="37" t="s">
        <v>16</v>
      </c>
      <c r="D3542" s="37" t="s">
        <v>24</v>
      </c>
      <c r="E3542" s="37" t="s">
        <v>18</v>
      </c>
      <c r="F3542" s="37" t="s">
        <v>18</v>
      </c>
      <c r="G3542" s="37" t="s">
        <v>26</v>
      </c>
      <c r="H3542" s="38">
        <v>147.50165752589001</v>
      </c>
      <c r="I3542" s="37">
        <f>HOUR(DAta!$H3542)*60+MINUTE(DAta!$H3542)</f>
        <v>722</v>
      </c>
      <c r="J3542" s="37" t="s">
        <v>26</v>
      </c>
      <c r="K3542" s="37">
        <v>10</v>
      </c>
      <c r="L3542" s="36">
        <v>45545</v>
      </c>
      <c r="M3542" s="37">
        <v>3</v>
      </c>
    </row>
    <row r="3543" spans="1:13">
      <c r="A3543" s="40" t="s">
        <v>3568</v>
      </c>
      <c r="B3543" s="39">
        <v>45546</v>
      </c>
      <c r="C3543" s="40" t="s">
        <v>35</v>
      </c>
      <c r="D3543" s="40" t="s">
        <v>13</v>
      </c>
      <c r="E3543" s="40" t="s">
        <v>14</v>
      </c>
      <c r="F3543" s="40" t="s">
        <v>14</v>
      </c>
      <c r="G3543" s="40">
        <v>70</v>
      </c>
      <c r="H3543" s="41">
        <v>147.54332419255701</v>
      </c>
      <c r="I3543" s="37">
        <f>HOUR(DAta!$H3543)*60+MINUTE(DAta!$H3543)</f>
        <v>782</v>
      </c>
      <c r="J3543" s="40">
        <v>2</v>
      </c>
      <c r="K3543" s="40">
        <v>10</v>
      </c>
      <c r="L3543" s="39">
        <v>45546</v>
      </c>
      <c r="M3543" s="40">
        <v>3</v>
      </c>
    </row>
    <row r="3544" spans="1:13">
      <c r="A3544" s="37" t="s">
        <v>3569</v>
      </c>
      <c r="B3544" s="36">
        <v>45547</v>
      </c>
      <c r="C3544" s="37" t="s">
        <v>35</v>
      </c>
      <c r="D3544" s="37" t="s">
        <v>24</v>
      </c>
      <c r="E3544" s="37" t="s">
        <v>18</v>
      </c>
      <c r="F3544" s="37" t="s">
        <v>18</v>
      </c>
      <c r="G3544" s="37" t="s">
        <v>26</v>
      </c>
      <c r="H3544" s="38">
        <v>147.58499085922301</v>
      </c>
      <c r="I3544" s="37">
        <f>HOUR(DAta!$H3544)*60+MINUTE(DAta!$H3544)</f>
        <v>842</v>
      </c>
      <c r="J3544" s="37" t="s">
        <v>26</v>
      </c>
      <c r="K3544" s="37">
        <v>10</v>
      </c>
      <c r="L3544" s="36">
        <v>45547</v>
      </c>
      <c r="M3544" s="37">
        <v>3</v>
      </c>
    </row>
    <row r="3545" spans="1:13">
      <c r="A3545" s="40" t="s">
        <v>3570</v>
      </c>
      <c r="B3545" s="39">
        <v>45548</v>
      </c>
      <c r="C3545" s="40" t="s">
        <v>35</v>
      </c>
      <c r="D3545" s="40" t="s">
        <v>13</v>
      </c>
      <c r="E3545" s="40" t="s">
        <v>14</v>
      </c>
      <c r="F3545" s="40" t="s">
        <v>14</v>
      </c>
      <c r="G3545" s="40">
        <v>51</v>
      </c>
      <c r="H3545" s="41">
        <v>147.62665752589001</v>
      </c>
      <c r="I3545" s="37">
        <f>HOUR(DAta!$H3545)*60+MINUTE(DAta!$H3545)</f>
        <v>902</v>
      </c>
      <c r="J3545" s="40">
        <v>1</v>
      </c>
      <c r="K3545" s="40">
        <v>10</v>
      </c>
      <c r="L3545" s="39">
        <v>45548</v>
      </c>
      <c r="M3545" s="40">
        <v>3</v>
      </c>
    </row>
    <row r="3546" spans="1:13">
      <c r="A3546" s="37" t="s">
        <v>3571</v>
      </c>
      <c r="B3546" s="36">
        <v>45549</v>
      </c>
      <c r="C3546" s="37" t="s">
        <v>32</v>
      </c>
      <c r="D3546" s="37" t="s">
        <v>17</v>
      </c>
      <c r="E3546" s="37" t="s">
        <v>14</v>
      </c>
      <c r="F3546" s="37" t="s">
        <v>14</v>
      </c>
      <c r="G3546" s="37">
        <v>31</v>
      </c>
      <c r="H3546" s="38">
        <v>147.66832419255701</v>
      </c>
      <c r="I3546" s="37">
        <f>HOUR(DAta!$H3546)*60+MINUTE(DAta!$H3546)</f>
        <v>962</v>
      </c>
      <c r="J3546" s="37">
        <v>5</v>
      </c>
      <c r="K3546" s="37">
        <v>10</v>
      </c>
      <c r="L3546" s="36">
        <v>45549</v>
      </c>
      <c r="M3546" s="37">
        <v>3</v>
      </c>
    </row>
    <row r="3547" spans="1:13">
      <c r="A3547" s="40" t="s">
        <v>3572</v>
      </c>
      <c r="B3547" s="39">
        <v>45550</v>
      </c>
      <c r="C3547" s="40" t="s">
        <v>39</v>
      </c>
      <c r="D3547" s="40" t="s">
        <v>17</v>
      </c>
      <c r="E3547" s="40" t="s">
        <v>14</v>
      </c>
      <c r="F3547" s="40" t="s">
        <v>14</v>
      </c>
      <c r="G3547" s="40">
        <v>51</v>
      </c>
      <c r="H3547" s="41">
        <v>147.70999085922301</v>
      </c>
      <c r="I3547" s="37">
        <f>HOUR(DAta!$H3547)*60+MINUTE(DAta!$H3547)</f>
        <v>1022</v>
      </c>
      <c r="J3547" s="40">
        <v>4</v>
      </c>
      <c r="K3547" s="40">
        <v>10</v>
      </c>
      <c r="L3547" s="39">
        <v>45550</v>
      </c>
      <c r="M3547" s="40">
        <v>3</v>
      </c>
    </row>
    <row r="3548" spans="1:13">
      <c r="A3548" s="37" t="s">
        <v>3573</v>
      </c>
      <c r="B3548" s="36">
        <v>45551</v>
      </c>
      <c r="C3548" s="37" t="s">
        <v>16</v>
      </c>
      <c r="D3548" s="37" t="s">
        <v>24</v>
      </c>
      <c r="E3548" s="37" t="s">
        <v>14</v>
      </c>
      <c r="F3548" s="37" t="s">
        <v>14</v>
      </c>
      <c r="G3548" s="37">
        <v>36</v>
      </c>
      <c r="H3548" s="38">
        <v>147.75165752589001</v>
      </c>
      <c r="I3548" s="37">
        <f>HOUR(DAta!$H3548)*60+MINUTE(DAta!$H3548)</f>
        <v>1082</v>
      </c>
      <c r="J3548" s="37">
        <v>1</v>
      </c>
      <c r="K3548" s="37">
        <v>10</v>
      </c>
      <c r="L3548" s="36">
        <v>45551</v>
      </c>
      <c r="M3548" s="37">
        <v>3</v>
      </c>
    </row>
    <row r="3549" spans="1:13">
      <c r="A3549" s="40" t="s">
        <v>3574</v>
      </c>
      <c r="B3549" s="39">
        <v>45552</v>
      </c>
      <c r="C3549" s="40" t="s">
        <v>48</v>
      </c>
      <c r="D3549" s="40" t="s">
        <v>30</v>
      </c>
      <c r="E3549" s="40" t="s">
        <v>14</v>
      </c>
      <c r="F3549" s="40" t="s">
        <v>18</v>
      </c>
      <c r="G3549" s="40">
        <v>18</v>
      </c>
      <c r="H3549" s="41">
        <v>147.79332419255701</v>
      </c>
      <c r="I3549" s="37">
        <f>HOUR(DAta!$H3549)*60+MINUTE(DAta!$H3549)</f>
        <v>1142</v>
      </c>
      <c r="J3549" s="40">
        <v>5</v>
      </c>
      <c r="K3549" s="40">
        <v>10</v>
      </c>
      <c r="L3549" s="39">
        <v>45552</v>
      </c>
      <c r="M3549" s="40">
        <v>3</v>
      </c>
    </row>
    <row r="3550" spans="1:13">
      <c r="A3550" s="37" t="s">
        <v>3575</v>
      </c>
      <c r="B3550" s="36">
        <v>45553</v>
      </c>
      <c r="C3550" s="37" t="s">
        <v>39</v>
      </c>
      <c r="D3550" s="37" t="s">
        <v>24</v>
      </c>
      <c r="E3550" s="37" t="s">
        <v>14</v>
      </c>
      <c r="F3550" s="37" t="s">
        <v>14</v>
      </c>
      <c r="G3550" s="37">
        <v>89</v>
      </c>
      <c r="H3550" s="38">
        <v>147.83499085922301</v>
      </c>
      <c r="I3550" s="37">
        <f>HOUR(DAta!$H3550)*60+MINUTE(DAta!$H3550)</f>
        <v>1202</v>
      </c>
      <c r="J3550" s="37">
        <v>4</v>
      </c>
      <c r="K3550" s="37">
        <v>10</v>
      </c>
      <c r="L3550" s="36">
        <v>45553</v>
      </c>
      <c r="M3550" s="37">
        <v>3</v>
      </c>
    </row>
    <row r="3551" spans="1:13">
      <c r="A3551" s="40" t="s">
        <v>3576</v>
      </c>
      <c r="B3551" s="39">
        <v>45554</v>
      </c>
      <c r="C3551" s="40" t="s">
        <v>12</v>
      </c>
      <c r="D3551" s="40" t="s">
        <v>17</v>
      </c>
      <c r="E3551" s="40" t="s">
        <v>14</v>
      </c>
      <c r="F3551" s="40" t="s">
        <v>14</v>
      </c>
      <c r="G3551" s="40">
        <v>90</v>
      </c>
      <c r="H3551" s="41">
        <v>147.87665752589001</v>
      </c>
      <c r="I3551" s="37">
        <f>HOUR(DAta!$H3551)*60+MINUTE(DAta!$H3551)</f>
        <v>1262</v>
      </c>
      <c r="J3551" s="40">
        <v>5</v>
      </c>
      <c r="K3551" s="40">
        <v>10</v>
      </c>
      <c r="L3551" s="39">
        <v>45554</v>
      </c>
      <c r="M3551" s="40">
        <v>3</v>
      </c>
    </row>
    <row r="3552" spans="1:13">
      <c r="A3552" s="37" t="s">
        <v>3577</v>
      </c>
      <c r="B3552" s="36">
        <v>45555</v>
      </c>
      <c r="C3552" s="37" t="s">
        <v>16</v>
      </c>
      <c r="D3552" s="37" t="s">
        <v>24</v>
      </c>
      <c r="E3552" s="37" t="s">
        <v>14</v>
      </c>
      <c r="F3552" s="37" t="s">
        <v>14</v>
      </c>
      <c r="G3552" s="37">
        <v>94</v>
      </c>
      <c r="H3552" s="38">
        <v>147.91832419255701</v>
      </c>
      <c r="I3552" s="37">
        <f>HOUR(DAta!$H3552)*60+MINUTE(DAta!$H3552)</f>
        <v>1322</v>
      </c>
      <c r="J3552" s="37">
        <v>4</v>
      </c>
      <c r="K3552" s="37">
        <v>10</v>
      </c>
      <c r="L3552" s="36">
        <v>45555</v>
      </c>
      <c r="M3552" s="37">
        <v>3</v>
      </c>
    </row>
    <row r="3553" spans="1:13">
      <c r="A3553" s="40" t="s">
        <v>3578</v>
      </c>
      <c r="B3553" s="39">
        <v>45556</v>
      </c>
      <c r="C3553" s="40" t="s">
        <v>20</v>
      </c>
      <c r="D3553" s="40" t="s">
        <v>24</v>
      </c>
      <c r="E3553" s="40" t="s">
        <v>14</v>
      </c>
      <c r="F3553" s="40" t="s">
        <v>14</v>
      </c>
      <c r="G3553" s="40">
        <v>121</v>
      </c>
      <c r="H3553" s="41">
        <v>147.95999085922301</v>
      </c>
      <c r="I3553" s="37">
        <f>HOUR(DAta!$H3553)*60+MINUTE(DAta!$H3553)</f>
        <v>1382</v>
      </c>
      <c r="J3553" s="40">
        <v>5</v>
      </c>
      <c r="K3553" s="40">
        <v>10</v>
      </c>
      <c r="L3553" s="39">
        <v>45556</v>
      </c>
      <c r="M3553" s="40">
        <v>3</v>
      </c>
    </row>
    <row r="3554" spans="1:13">
      <c r="A3554" s="37" t="s">
        <v>3579</v>
      </c>
      <c r="B3554" s="36">
        <v>45557</v>
      </c>
      <c r="C3554" s="37" t="s">
        <v>20</v>
      </c>
      <c r="D3554" s="37" t="s">
        <v>30</v>
      </c>
      <c r="E3554" s="37" t="s">
        <v>14</v>
      </c>
      <c r="F3554" s="37" t="s">
        <v>14</v>
      </c>
      <c r="G3554" s="37">
        <v>46</v>
      </c>
      <c r="H3554" s="38">
        <v>148.00165752589001</v>
      </c>
      <c r="I3554" s="37">
        <f>HOUR(DAta!$H3554)*60+MINUTE(DAta!$H3554)</f>
        <v>2</v>
      </c>
      <c r="J3554" s="37">
        <v>2</v>
      </c>
      <c r="K3554" s="37">
        <v>10</v>
      </c>
      <c r="L3554" s="36">
        <v>45557</v>
      </c>
      <c r="M3554" s="37">
        <v>3</v>
      </c>
    </row>
    <row r="3555" spans="1:13">
      <c r="A3555" s="40" t="s">
        <v>3580</v>
      </c>
      <c r="B3555" s="39">
        <v>45558</v>
      </c>
      <c r="C3555" s="40" t="s">
        <v>39</v>
      </c>
      <c r="D3555" s="40" t="s">
        <v>13</v>
      </c>
      <c r="E3555" s="40" t="s">
        <v>14</v>
      </c>
      <c r="F3555" s="40" t="s">
        <v>14</v>
      </c>
      <c r="G3555" s="40">
        <v>117</v>
      </c>
      <c r="H3555" s="41">
        <v>148.04332419255701</v>
      </c>
      <c r="I3555" s="37">
        <f>HOUR(DAta!$H3555)*60+MINUTE(DAta!$H3555)</f>
        <v>62</v>
      </c>
      <c r="J3555" s="40">
        <v>1</v>
      </c>
      <c r="K3555" s="40">
        <v>10</v>
      </c>
      <c r="L3555" s="39">
        <v>45558</v>
      </c>
      <c r="M3555" s="40">
        <v>3</v>
      </c>
    </row>
    <row r="3556" spans="1:13">
      <c r="A3556" s="37" t="s">
        <v>3581</v>
      </c>
      <c r="B3556" s="36">
        <v>45559</v>
      </c>
      <c r="C3556" s="37" t="s">
        <v>12</v>
      </c>
      <c r="D3556" s="37" t="s">
        <v>33</v>
      </c>
      <c r="E3556" s="37" t="s">
        <v>14</v>
      </c>
      <c r="F3556" s="37" t="s">
        <v>18</v>
      </c>
      <c r="G3556" s="37">
        <v>114</v>
      </c>
      <c r="H3556" s="38">
        <v>148.08499085922301</v>
      </c>
      <c r="I3556" s="37">
        <f>HOUR(DAta!$H3556)*60+MINUTE(DAta!$H3556)</f>
        <v>122</v>
      </c>
      <c r="J3556" s="37">
        <v>5</v>
      </c>
      <c r="K3556" s="37">
        <v>10</v>
      </c>
      <c r="L3556" s="36">
        <v>45559</v>
      </c>
      <c r="M3556" s="37">
        <v>3</v>
      </c>
    </row>
    <row r="3557" spans="1:13">
      <c r="A3557" s="40" t="s">
        <v>3582</v>
      </c>
      <c r="B3557" s="39">
        <v>45560</v>
      </c>
      <c r="C3557" s="40" t="s">
        <v>12</v>
      </c>
      <c r="D3557" s="40" t="s">
        <v>13</v>
      </c>
      <c r="E3557" s="40" t="s">
        <v>18</v>
      </c>
      <c r="F3557" s="40" t="s">
        <v>18</v>
      </c>
      <c r="G3557" s="40" t="s">
        <v>26</v>
      </c>
      <c r="H3557" s="41">
        <v>148.12665752589001</v>
      </c>
      <c r="I3557" s="37">
        <f>HOUR(DAta!$H3557)*60+MINUTE(DAta!$H3557)</f>
        <v>182</v>
      </c>
      <c r="J3557" s="40" t="s">
        <v>26</v>
      </c>
      <c r="K3557" s="40">
        <v>10</v>
      </c>
      <c r="L3557" s="39">
        <v>45560</v>
      </c>
      <c r="M3557" s="40">
        <v>3</v>
      </c>
    </row>
    <row r="3558" spans="1:13">
      <c r="A3558" s="37" t="s">
        <v>3583</v>
      </c>
      <c r="B3558" s="36">
        <v>45561</v>
      </c>
      <c r="C3558" s="37" t="s">
        <v>39</v>
      </c>
      <c r="D3558" s="37" t="s">
        <v>24</v>
      </c>
      <c r="E3558" s="37" t="s">
        <v>14</v>
      </c>
      <c r="F3558" s="37" t="s">
        <v>14</v>
      </c>
      <c r="G3558" s="37">
        <v>65</v>
      </c>
      <c r="H3558" s="38">
        <v>148.16832419255701</v>
      </c>
      <c r="I3558" s="37">
        <f>HOUR(DAta!$H3558)*60+MINUTE(DAta!$H3558)</f>
        <v>242</v>
      </c>
      <c r="J3558" s="37">
        <v>4</v>
      </c>
      <c r="K3558" s="37">
        <v>10</v>
      </c>
      <c r="L3558" s="36">
        <v>45561</v>
      </c>
      <c r="M3558" s="37">
        <v>3</v>
      </c>
    </row>
    <row r="3559" spans="1:13">
      <c r="A3559" s="40" t="s">
        <v>3584</v>
      </c>
      <c r="B3559" s="39">
        <v>45562</v>
      </c>
      <c r="C3559" s="40" t="s">
        <v>12</v>
      </c>
      <c r="D3559" s="40" t="s">
        <v>30</v>
      </c>
      <c r="E3559" s="40" t="s">
        <v>18</v>
      </c>
      <c r="F3559" s="40" t="s">
        <v>18</v>
      </c>
      <c r="G3559" s="40" t="s">
        <v>26</v>
      </c>
      <c r="H3559" s="41">
        <v>148.20999085922301</v>
      </c>
      <c r="I3559" s="37">
        <f>HOUR(DAta!$H3559)*60+MINUTE(DAta!$H3559)</f>
        <v>302</v>
      </c>
      <c r="J3559" s="40" t="s">
        <v>26</v>
      </c>
      <c r="K3559" s="40">
        <v>10</v>
      </c>
      <c r="L3559" s="39">
        <v>45562</v>
      </c>
      <c r="M3559" s="40">
        <v>3</v>
      </c>
    </row>
    <row r="3560" spans="1:13">
      <c r="A3560" s="37" t="s">
        <v>3585</v>
      </c>
      <c r="B3560" s="36">
        <v>45563</v>
      </c>
      <c r="C3560" s="37" t="s">
        <v>16</v>
      </c>
      <c r="D3560" s="37" t="s">
        <v>17</v>
      </c>
      <c r="E3560" s="37" t="s">
        <v>14</v>
      </c>
      <c r="F3560" s="37" t="s">
        <v>14</v>
      </c>
      <c r="G3560" s="37">
        <v>100</v>
      </c>
      <c r="H3560" s="38">
        <v>148.25165752589001</v>
      </c>
      <c r="I3560" s="37">
        <f>HOUR(DAta!$H3560)*60+MINUTE(DAta!$H3560)</f>
        <v>362</v>
      </c>
      <c r="J3560" s="37">
        <v>1</v>
      </c>
      <c r="K3560" s="37">
        <v>10</v>
      </c>
      <c r="L3560" s="36">
        <v>45563</v>
      </c>
      <c r="M3560" s="37">
        <v>3</v>
      </c>
    </row>
    <row r="3561" spans="1:13">
      <c r="A3561" s="40" t="s">
        <v>3586</v>
      </c>
      <c r="B3561" s="39">
        <v>45564</v>
      </c>
      <c r="C3561" s="40" t="s">
        <v>48</v>
      </c>
      <c r="D3561" s="40" t="s">
        <v>30</v>
      </c>
      <c r="E3561" s="40" t="s">
        <v>14</v>
      </c>
      <c r="F3561" s="40" t="s">
        <v>14</v>
      </c>
      <c r="G3561" s="40">
        <v>67</v>
      </c>
      <c r="H3561" s="41">
        <v>148.29332419255701</v>
      </c>
      <c r="I3561" s="37">
        <f>HOUR(DAta!$H3561)*60+MINUTE(DAta!$H3561)</f>
        <v>422</v>
      </c>
      <c r="J3561" s="40">
        <v>4</v>
      </c>
      <c r="K3561" s="40">
        <v>10</v>
      </c>
      <c r="L3561" s="39">
        <v>45564</v>
      </c>
      <c r="M3561" s="40">
        <v>3</v>
      </c>
    </row>
    <row r="3562" spans="1:13">
      <c r="A3562" s="37" t="s">
        <v>3587</v>
      </c>
      <c r="B3562" s="36">
        <v>45565</v>
      </c>
      <c r="C3562" s="37" t="s">
        <v>48</v>
      </c>
      <c r="D3562" s="37" t="s">
        <v>13</v>
      </c>
      <c r="E3562" s="37" t="s">
        <v>14</v>
      </c>
      <c r="F3562" s="37" t="s">
        <v>14</v>
      </c>
      <c r="G3562" s="37">
        <v>46</v>
      </c>
      <c r="H3562" s="38">
        <v>148.33499085922301</v>
      </c>
      <c r="I3562" s="37">
        <f>HOUR(DAta!$H3562)*60+MINUTE(DAta!$H3562)</f>
        <v>482</v>
      </c>
      <c r="J3562" s="37">
        <v>4</v>
      </c>
      <c r="K3562" s="37">
        <v>10</v>
      </c>
      <c r="L3562" s="36">
        <v>45565</v>
      </c>
      <c r="M3562" s="37">
        <v>3</v>
      </c>
    </row>
    <row r="3563" spans="1:13">
      <c r="A3563" s="40" t="s">
        <v>3588</v>
      </c>
      <c r="B3563" s="39">
        <v>45566</v>
      </c>
      <c r="C3563" s="40" t="s">
        <v>12</v>
      </c>
      <c r="D3563" s="40" t="s">
        <v>17</v>
      </c>
      <c r="E3563" s="40" t="s">
        <v>14</v>
      </c>
      <c r="F3563" s="40" t="s">
        <v>14</v>
      </c>
      <c r="G3563" s="40">
        <v>117</v>
      </c>
      <c r="H3563" s="41">
        <v>148.37665752589001</v>
      </c>
      <c r="I3563" s="37">
        <f>HOUR(DAta!$H3563)*60+MINUTE(DAta!$H3563)</f>
        <v>542</v>
      </c>
      <c r="J3563" s="40">
        <v>3</v>
      </c>
      <c r="K3563" s="40">
        <v>10</v>
      </c>
      <c r="L3563" s="39">
        <v>45566</v>
      </c>
      <c r="M3563" s="40">
        <v>3</v>
      </c>
    </row>
    <row r="3564" spans="1:13">
      <c r="A3564" s="37" t="s">
        <v>3589</v>
      </c>
      <c r="B3564" s="36">
        <v>45567</v>
      </c>
      <c r="C3564" s="37" t="s">
        <v>22</v>
      </c>
      <c r="D3564" s="37" t="s">
        <v>17</v>
      </c>
      <c r="E3564" s="37" t="s">
        <v>14</v>
      </c>
      <c r="F3564" s="37" t="s">
        <v>14</v>
      </c>
      <c r="G3564" s="37">
        <v>34</v>
      </c>
      <c r="H3564" s="38">
        <v>148.41832419255701</v>
      </c>
      <c r="I3564" s="37">
        <f>HOUR(DAta!$H3564)*60+MINUTE(DAta!$H3564)</f>
        <v>602</v>
      </c>
      <c r="J3564" s="37">
        <v>4</v>
      </c>
      <c r="K3564" s="37">
        <v>10</v>
      </c>
      <c r="L3564" s="36">
        <v>45567</v>
      </c>
      <c r="M3564" s="37">
        <v>3</v>
      </c>
    </row>
    <row r="3565" spans="1:13">
      <c r="A3565" s="40" t="s">
        <v>3590</v>
      </c>
      <c r="B3565" s="39">
        <v>45568</v>
      </c>
      <c r="C3565" s="40" t="s">
        <v>22</v>
      </c>
      <c r="D3565" s="40" t="s">
        <v>24</v>
      </c>
      <c r="E3565" s="40" t="s">
        <v>14</v>
      </c>
      <c r="F3565" s="40" t="s">
        <v>14</v>
      </c>
      <c r="G3565" s="40">
        <v>120</v>
      </c>
      <c r="H3565" s="41">
        <v>148.45999085922301</v>
      </c>
      <c r="I3565" s="37">
        <f>HOUR(DAta!$H3565)*60+MINUTE(DAta!$H3565)</f>
        <v>662</v>
      </c>
      <c r="J3565" s="40">
        <v>4</v>
      </c>
      <c r="K3565" s="40">
        <v>10</v>
      </c>
      <c r="L3565" s="39">
        <v>45568</v>
      </c>
      <c r="M3565" s="40">
        <v>3</v>
      </c>
    </row>
    <row r="3566" spans="1:13">
      <c r="A3566" s="37" t="s">
        <v>3591</v>
      </c>
      <c r="B3566" s="36">
        <v>45569</v>
      </c>
      <c r="C3566" s="37" t="s">
        <v>32</v>
      </c>
      <c r="D3566" s="37" t="s">
        <v>13</v>
      </c>
      <c r="E3566" s="37" t="s">
        <v>14</v>
      </c>
      <c r="F3566" s="37" t="s">
        <v>14</v>
      </c>
      <c r="G3566" s="37">
        <v>67</v>
      </c>
      <c r="H3566" s="38">
        <v>148.50165752589001</v>
      </c>
      <c r="I3566" s="37">
        <f>HOUR(DAta!$H3566)*60+MINUTE(DAta!$H3566)</f>
        <v>722</v>
      </c>
      <c r="J3566" s="37">
        <v>4</v>
      </c>
      <c r="K3566" s="37">
        <v>10</v>
      </c>
      <c r="L3566" s="36">
        <v>45569</v>
      </c>
      <c r="M3566" s="37">
        <v>3</v>
      </c>
    </row>
    <row r="3567" spans="1:13">
      <c r="A3567" s="40" t="s">
        <v>3592</v>
      </c>
      <c r="B3567" s="39">
        <v>45570</v>
      </c>
      <c r="C3567" s="40" t="s">
        <v>32</v>
      </c>
      <c r="D3567" s="40" t="s">
        <v>33</v>
      </c>
      <c r="E3567" s="40" t="s">
        <v>14</v>
      </c>
      <c r="F3567" s="40" t="s">
        <v>18</v>
      </c>
      <c r="G3567" s="40">
        <v>44</v>
      </c>
      <c r="H3567" s="41">
        <v>148.54332419255701</v>
      </c>
      <c r="I3567" s="37">
        <f>HOUR(DAta!$H3567)*60+MINUTE(DAta!$H3567)</f>
        <v>782</v>
      </c>
      <c r="J3567" s="40">
        <v>2</v>
      </c>
      <c r="K3567" s="40">
        <v>10</v>
      </c>
      <c r="L3567" s="39">
        <v>45570</v>
      </c>
      <c r="M3567" s="40">
        <v>3</v>
      </c>
    </row>
    <row r="3568" spans="1:13">
      <c r="A3568" s="37" t="s">
        <v>3593</v>
      </c>
      <c r="B3568" s="36">
        <v>45571</v>
      </c>
      <c r="C3568" s="37" t="s">
        <v>39</v>
      </c>
      <c r="D3568" s="37" t="s">
        <v>30</v>
      </c>
      <c r="E3568" s="37" t="s">
        <v>14</v>
      </c>
      <c r="F3568" s="37" t="s">
        <v>14</v>
      </c>
      <c r="G3568" s="37">
        <v>91</v>
      </c>
      <c r="H3568" s="38">
        <v>148.58499085922301</v>
      </c>
      <c r="I3568" s="37">
        <f>HOUR(DAta!$H3568)*60+MINUTE(DAta!$H3568)</f>
        <v>842</v>
      </c>
      <c r="J3568" s="37">
        <v>2</v>
      </c>
      <c r="K3568" s="37">
        <v>10</v>
      </c>
      <c r="L3568" s="36">
        <v>45571</v>
      </c>
      <c r="M3568" s="37">
        <v>4</v>
      </c>
    </row>
    <row r="3569" spans="1:13">
      <c r="A3569" s="40" t="s">
        <v>3594</v>
      </c>
      <c r="B3569" s="39">
        <v>45572</v>
      </c>
      <c r="C3569" s="40" t="s">
        <v>20</v>
      </c>
      <c r="D3569" s="40" t="s">
        <v>24</v>
      </c>
      <c r="E3569" s="40" t="s">
        <v>14</v>
      </c>
      <c r="F3569" s="40" t="s">
        <v>14</v>
      </c>
      <c r="G3569" s="40">
        <v>44</v>
      </c>
      <c r="H3569" s="41">
        <v>148.62665752589001</v>
      </c>
      <c r="I3569" s="37">
        <f>HOUR(DAta!$H3569)*60+MINUTE(DAta!$H3569)</f>
        <v>902</v>
      </c>
      <c r="J3569" s="40">
        <v>4</v>
      </c>
      <c r="K3569" s="40">
        <v>10</v>
      </c>
      <c r="L3569" s="39">
        <v>45572</v>
      </c>
      <c r="M3569" s="40">
        <v>4</v>
      </c>
    </row>
    <row r="3570" spans="1:13">
      <c r="A3570" s="37" t="s">
        <v>3595</v>
      </c>
      <c r="B3570" s="36">
        <v>45573</v>
      </c>
      <c r="C3570" s="37" t="s">
        <v>12</v>
      </c>
      <c r="D3570" s="37" t="s">
        <v>17</v>
      </c>
      <c r="E3570" s="37" t="s">
        <v>18</v>
      </c>
      <c r="F3570" s="37" t="s">
        <v>18</v>
      </c>
      <c r="G3570" s="37" t="s">
        <v>26</v>
      </c>
      <c r="H3570" s="38">
        <v>148.66832419255701</v>
      </c>
      <c r="I3570" s="37">
        <f>HOUR(DAta!$H3570)*60+MINUTE(DAta!$H3570)</f>
        <v>962</v>
      </c>
      <c r="J3570" s="37" t="s">
        <v>26</v>
      </c>
      <c r="K3570" s="37">
        <v>10</v>
      </c>
      <c r="L3570" s="36">
        <v>45573</v>
      </c>
      <c r="M3570" s="37">
        <v>4</v>
      </c>
    </row>
    <row r="3571" spans="1:13">
      <c r="A3571" s="40" t="s">
        <v>3596</v>
      </c>
      <c r="B3571" s="39">
        <v>45574</v>
      </c>
      <c r="C3571" s="40" t="s">
        <v>32</v>
      </c>
      <c r="D3571" s="40" t="s">
        <v>13</v>
      </c>
      <c r="E3571" s="40" t="s">
        <v>14</v>
      </c>
      <c r="F3571" s="40" t="s">
        <v>18</v>
      </c>
      <c r="G3571" s="40">
        <v>24</v>
      </c>
      <c r="H3571" s="41">
        <v>148.70999085922301</v>
      </c>
      <c r="I3571" s="37">
        <f>HOUR(DAta!$H3571)*60+MINUTE(DAta!$H3571)</f>
        <v>1022</v>
      </c>
      <c r="J3571" s="40">
        <v>5</v>
      </c>
      <c r="K3571" s="40">
        <v>10</v>
      </c>
      <c r="L3571" s="39">
        <v>45574</v>
      </c>
      <c r="M3571" s="40">
        <v>4</v>
      </c>
    </row>
    <row r="3572" spans="1:13">
      <c r="A3572" s="37" t="s">
        <v>3597</v>
      </c>
      <c r="B3572" s="36">
        <v>45575</v>
      </c>
      <c r="C3572" s="37" t="s">
        <v>48</v>
      </c>
      <c r="D3572" s="37" t="s">
        <v>13</v>
      </c>
      <c r="E3572" s="37" t="s">
        <v>14</v>
      </c>
      <c r="F3572" s="37" t="s">
        <v>14</v>
      </c>
      <c r="G3572" s="37">
        <v>11</v>
      </c>
      <c r="H3572" s="38">
        <v>148.75165752589001</v>
      </c>
      <c r="I3572" s="37">
        <f>HOUR(DAta!$H3572)*60+MINUTE(DAta!$H3572)</f>
        <v>1082</v>
      </c>
      <c r="J3572" s="37">
        <v>3</v>
      </c>
      <c r="K3572" s="37">
        <v>10</v>
      </c>
      <c r="L3572" s="36">
        <v>45575</v>
      </c>
      <c r="M3572" s="37">
        <v>4</v>
      </c>
    </row>
    <row r="3573" spans="1:13">
      <c r="A3573" s="40" t="s">
        <v>3598</v>
      </c>
      <c r="B3573" s="39">
        <v>45576</v>
      </c>
      <c r="C3573" s="40" t="s">
        <v>39</v>
      </c>
      <c r="D3573" s="40" t="s">
        <v>30</v>
      </c>
      <c r="E3573" s="40" t="s">
        <v>14</v>
      </c>
      <c r="F3573" s="40" t="s">
        <v>14</v>
      </c>
      <c r="G3573" s="40">
        <v>75</v>
      </c>
      <c r="H3573" s="41">
        <v>148.79332419255701</v>
      </c>
      <c r="I3573" s="37">
        <f>HOUR(DAta!$H3573)*60+MINUTE(DAta!$H3573)</f>
        <v>1142</v>
      </c>
      <c r="J3573" s="40">
        <v>4</v>
      </c>
      <c r="K3573" s="40">
        <v>10</v>
      </c>
      <c r="L3573" s="39">
        <v>45576</v>
      </c>
      <c r="M3573" s="40">
        <v>4</v>
      </c>
    </row>
    <row r="3574" spans="1:13">
      <c r="A3574" s="37" t="s">
        <v>3599</v>
      </c>
      <c r="B3574" s="36">
        <v>45577</v>
      </c>
      <c r="C3574" s="37" t="s">
        <v>35</v>
      </c>
      <c r="D3574" s="37" t="s">
        <v>33</v>
      </c>
      <c r="E3574" s="37" t="s">
        <v>14</v>
      </c>
      <c r="F3574" s="37" t="s">
        <v>14</v>
      </c>
      <c r="G3574" s="37">
        <v>58</v>
      </c>
      <c r="H3574" s="38">
        <v>148.83499085922301</v>
      </c>
      <c r="I3574" s="37">
        <f>HOUR(DAta!$H3574)*60+MINUTE(DAta!$H3574)</f>
        <v>1202</v>
      </c>
      <c r="J3574" s="37">
        <v>2</v>
      </c>
      <c r="K3574" s="37">
        <v>10</v>
      </c>
      <c r="L3574" s="36">
        <v>45577</v>
      </c>
      <c r="M3574" s="37">
        <v>4</v>
      </c>
    </row>
    <row r="3575" spans="1:13">
      <c r="A3575" s="40" t="s">
        <v>3600</v>
      </c>
      <c r="B3575" s="39">
        <v>45578</v>
      </c>
      <c r="C3575" s="40" t="s">
        <v>39</v>
      </c>
      <c r="D3575" s="40" t="s">
        <v>30</v>
      </c>
      <c r="E3575" s="40" t="s">
        <v>14</v>
      </c>
      <c r="F3575" s="40" t="s">
        <v>14</v>
      </c>
      <c r="G3575" s="40">
        <v>123</v>
      </c>
      <c r="H3575" s="41">
        <v>148.87665752589001</v>
      </c>
      <c r="I3575" s="37">
        <f>HOUR(DAta!$H3575)*60+MINUTE(DAta!$H3575)</f>
        <v>1262</v>
      </c>
      <c r="J3575" s="40">
        <v>5</v>
      </c>
      <c r="K3575" s="40">
        <v>10</v>
      </c>
      <c r="L3575" s="39">
        <v>45578</v>
      </c>
      <c r="M3575" s="40">
        <v>4</v>
      </c>
    </row>
    <row r="3576" spans="1:13">
      <c r="A3576" s="37" t="s">
        <v>3601</v>
      </c>
      <c r="B3576" s="36">
        <v>45579</v>
      </c>
      <c r="C3576" s="37" t="s">
        <v>48</v>
      </c>
      <c r="D3576" s="37" t="s">
        <v>30</v>
      </c>
      <c r="E3576" s="37" t="s">
        <v>18</v>
      </c>
      <c r="F3576" s="37" t="s">
        <v>18</v>
      </c>
      <c r="G3576" s="37" t="s">
        <v>26</v>
      </c>
      <c r="H3576" s="38">
        <v>148.91832419255701</v>
      </c>
      <c r="I3576" s="37">
        <f>HOUR(DAta!$H3576)*60+MINUTE(DAta!$H3576)</f>
        <v>1322</v>
      </c>
      <c r="J3576" s="37" t="s">
        <v>26</v>
      </c>
      <c r="K3576" s="37">
        <v>10</v>
      </c>
      <c r="L3576" s="36">
        <v>45579</v>
      </c>
      <c r="M3576" s="37">
        <v>4</v>
      </c>
    </row>
    <row r="3577" spans="1:13">
      <c r="A3577" s="40" t="s">
        <v>3602</v>
      </c>
      <c r="B3577" s="39">
        <v>45580</v>
      </c>
      <c r="C3577" s="40" t="s">
        <v>35</v>
      </c>
      <c r="D3577" s="40" t="s">
        <v>24</v>
      </c>
      <c r="E3577" s="40" t="s">
        <v>18</v>
      </c>
      <c r="F3577" s="40" t="s">
        <v>18</v>
      </c>
      <c r="G3577" s="40" t="s">
        <v>26</v>
      </c>
      <c r="H3577" s="41">
        <v>148.95999085922301</v>
      </c>
      <c r="I3577" s="37">
        <f>HOUR(DAta!$H3577)*60+MINUTE(DAta!$H3577)</f>
        <v>1382</v>
      </c>
      <c r="J3577" s="40" t="s">
        <v>26</v>
      </c>
      <c r="K3577" s="40">
        <v>10</v>
      </c>
      <c r="L3577" s="39">
        <v>45580</v>
      </c>
      <c r="M3577" s="40">
        <v>4</v>
      </c>
    </row>
    <row r="3578" spans="1:13">
      <c r="A3578" s="37" t="s">
        <v>3603</v>
      </c>
      <c r="B3578" s="36">
        <v>45581</v>
      </c>
      <c r="C3578" s="37" t="s">
        <v>22</v>
      </c>
      <c r="D3578" s="37" t="s">
        <v>30</v>
      </c>
      <c r="E3578" s="37" t="s">
        <v>14</v>
      </c>
      <c r="F3578" s="37" t="s">
        <v>14</v>
      </c>
      <c r="G3578" s="37">
        <v>45</v>
      </c>
      <c r="H3578" s="38">
        <v>149.00165752589001</v>
      </c>
      <c r="I3578" s="37">
        <f>HOUR(DAta!$H3578)*60+MINUTE(DAta!$H3578)</f>
        <v>2</v>
      </c>
      <c r="J3578" s="37">
        <v>1</v>
      </c>
      <c r="K3578" s="37">
        <v>10</v>
      </c>
      <c r="L3578" s="36">
        <v>45581</v>
      </c>
      <c r="M3578" s="37">
        <v>4</v>
      </c>
    </row>
    <row r="3579" spans="1:13">
      <c r="A3579" s="40" t="s">
        <v>3604</v>
      </c>
      <c r="B3579" s="39">
        <v>45582</v>
      </c>
      <c r="C3579" s="40" t="s">
        <v>39</v>
      </c>
      <c r="D3579" s="40" t="s">
        <v>24</v>
      </c>
      <c r="E3579" s="40" t="s">
        <v>14</v>
      </c>
      <c r="F3579" s="40" t="s">
        <v>14</v>
      </c>
      <c r="G3579" s="40">
        <v>38</v>
      </c>
      <c r="H3579" s="41">
        <v>149.04332419255701</v>
      </c>
      <c r="I3579" s="37">
        <f>HOUR(DAta!$H3579)*60+MINUTE(DAta!$H3579)</f>
        <v>62</v>
      </c>
      <c r="J3579" s="40">
        <v>3</v>
      </c>
      <c r="K3579" s="40">
        <v>10</v>
      </c>
      <c r="L3579" s="39">
        <v>45582</v>
      </c>
      <c r="M3579" s="40">
        <v>4</v>
      </c>
    </row>
    <row r="3580" spans="1:13">
      <c r="A3580" s="37" t="s">
        <v>3605</v>
      </c>
      <c r="B3580" s="36">
        <v>45583</v>
      </c>
      <c r="C3580" s="37" t="s">
        <v>20</v>
      </c>
      <c r="D3580" s="37" t="s">
        <v>13</v>
      </c>
      <c r="E3580" s="37" t="s">
        <v>14</v>
      </c>
      <c r="F3580" s="37" t="s">
        <v>14</v>
      </c>
      <c r="G3580" s="37">
        <v>37</v>
      </c>
      <c r="H3580" s="38">
        <v>149.08499085922301</v>
      </c>
      <c r="I3580" s="37">
        <f>HOUR(DAta!$H3580)*60+MINUTE(DAta!$H3580)</f>
        <v>122</v>
      </c>
      <c r="J3580" s="37">
        <v>4</v>
      </c>
      <c r="K3580" s="37">
        <v>10</v>
      </c>
      <c r="L3580" s="36">
        <v>45583</v>
      </c>
      <c r="M3580" s="37">
        <v>4</v>
      </c>
    </row>
    <row r="3581" spans="1:13">
      <c r="A3581" s="40" t="s">
        <v>3606</v>
      </c>
      <c r="B3581" s="39">
        <v>45584</v>
      </c>
      <c r="C3581" s="40" t="s">
        <v>12</v>
      </c>
      <c r="D3581" s="40" t="s">
        <v>33</v>
      </c>
      <c r="E3581" s="40" t="s">
        <v>14</v>
      </c>
      <c r="F3581" s="40" t="s">
        <v>14</v>
      </c>
      <c r="G3581" s="40">
        <v>90</v>
      </c>
      <c r="H3581" s="41">
        <v>149.12665752589001</v>
      </c>
      <c r="I3581" s="37">
        <f>HOUR(DAta!$H3581)*60+MINUTE(DAta!$H3581)</f>
        <v>182</v>
      </c>
      <c r="J3581" s="40">
        <v>4</v>
      </c>
      <c r="K3581" s="40">
        <v>10</v>
      </c>
      <c r="L3581" s="39">
        <v>45584</v>
      </c>
      <c r="M3581" s="40">
        <v>4</v>
      </c>
    </row>
    <row r="3582" spans="1:13">
      <c r="A3582" s="37" t="s">
        <v>3607</v>
      </c>
      <c r="B3582" s="36">
        <v>45585</v>
      </c>
      <c r="C3582" s="37" t="s">
        <v>48</v>
      </c>
      <c r="D3582" s="37" t="s">
        <v>33</v>
      </c>
      <c r="E3582" s="37" t="s">
        <v>14</v>
      </c>
      <c r="F3582" s="37" t="s">
        <v>14</v>
      </c>
      <c r="G3582" s="37">
        <v>90</v>
      </c>
      <c r="H3582" s="38">
        <v>149.16832419255701</v>
      </c>
      <c r="I3582" s="37">
        <f>HOUR(DAta!$H3582)*60+MINUTE(DAta!$H3582)</f>
        <v>242</v>
      </c>
      <c r="J3582" s="37">
        <v>3</v>
      </c>
      <c r="K3582" s="37">
        <v>10</v>
      </c>
      <c r="L3582" s="36">
        <v>45585</v>
      </c>
      <c r="M3582" s="37">
        <v>4</v>
      </c>
    </row>
    <row r="3583" spans="1:13">
      <c r="A3583" s="40" t="s">
        <v>3608</v>
      </c>
      <c r="B3583" s="39">
        <v>45586</v>
      </c>
      <c r="C3583" s="40" t="s">
        <v>22</v>
      </c>
      <c r="D3583" s="40" t="s">
        <v>30</v>
      </c>
      <c r="E3583" s="40" t="s">
        <v>18</v>
      </c>
      <c r="F3583" s="40" t="s">
        <v>18</v>
      </c>
      <c r="G3583" s="40" t="s">
        <v>26</v>
      </c>
      <c r="H3583" s="41">
        <v>149.20999085922301</v>
      </c>
      <c r="I3583" s="37">
        <f>HOUR(DAta!$H3583)*60+MINUTE(DAta!$H3583)</f>
        <v>302</v>
      </c>
      <c r="J3583" s="40" t="s">
        <v>26</v>
      </c>
      <c r="K3583" s="40">
        <v>10</v>
      </c>
      <c r="L3583" s="39">
        <v>45586</v>
      </c>
      <c r="M3583" s="40">
        <v>4</v>
      </c>
    </row>
    <row r="3584" spans="1:13">
      <c r="A3584" s="37" t="s">
        <v>3609</v>
      </c>
      <c r="B3584" s="36">
        <v>45587</v>
      </c>
      <c r="C3584" s="37" t="s">
        <v>32</v>
      </c>
      <c r="D3584" s="37" t="s">
        <v>33</v>
      </c>
      <c r="E3584" s="37" t="s">
        <v>14</v>
      </c>
      <c r="F3584" s="37" t="s">
        <v>14</v>
      </c>
      <c r="G3584" s="37">
        <v>74</v>
      </c>
      <c r="H3584" s="38">
        <v>149.25165752589001</v>
      </c>
      <c r="I3584" s="37">
        <f>HOUR(DAta!$H3584)*60+MINUTE(DAta!$H3584)</f>
        <v>362</v>
      </c>
      <c r="J3584" s="37">
        <v>3</v>
      </c>
      <c r="K3584" s="37">
        <v>10</v>
      </c>
      <c r="L3584" s="36">
        <v>45587</v>
      </c>
      <c r="M3584" s="37">
        <v>4</v>
      </c>
    </row>
    <row r="3585" spans="1:13">
      <c r="A3585" s="40" t="s">
        <v>3610</v>
      </c>
      <c r="B3585" s="39">
        <v>45588</v>
      </c>
      <c r="C3585" s="40" t="s">
        <v>39</v>
      </c>
      <c r="D3585" s="40" t="s">
        <v>33</v>
      </c>
      <c r="E3585" s="40" t="s">
        <v>18</v>
      </c>
      <c r="F3585" s="40" t="s">
        <v>18</v>
      </c>
      <c r="G3585" s="40" t="s">
        <v>26</v>
      </c>
      <c r="H3585" s="41">
        <v>149.29332419255701</v>
      </c>
      <c r="I3585" s="37">
        <f>HOUR(DAta!$H3585)*60+MINUTE(DAta!$H3585)</f>
        <v>422</v>
      </c>
      <c r="J3585" s="40" t="s">
        <v>26</v>
      </c>
      <c r="K3585" s="40">
        <v>10</v>
      </c>
      <c r="L3585" s="39">
        <v>45588</v>
      </c>
      <c r="M3585" s="40">
        <v>4</v>
      </c>
    </row>
    <row r="3586" spans="1:13">
      <c r="A3586" s="37" t="s">
        <v>3611</v>
      </c>
      <c r="B3586" s="36">
        <v>45589</v>
      </c>
      <c r="C3586" s="37" t="s">
        <v>12</v>
      </c>
      <c r="D3586" s="37" t="s">
        <v>17</v>
      </c>
      <c r="E3586" s="37" t="s">
        <v>14</v>
      </c>
      <c r="F3586" s="37" t="s">
        <v>18</v>
      </c>
      <c r="G3586" s="37">
        <v>101</v>
      </c>
      <c r="H3586" s="38">
        <v>149.33499085922301</v>
      </c>
      <c r="I3586" s="37">
        <f>HOUR(DAta!$H3586)*60+MINUTE(DAta!$H3586)</f>
        <v>482</v>
      </c>
      <c r="J3586" s="37">
        <v>4</v>
      </c>
      <c r="K3586" s="37">
        <v>10</v>
      </c>
      <c r="L3586" s="36">
        <v>45589</v>
      </c>
      <c r="M3586" s="37">
        <v>4</v>
      </c>
    </row>
    <row r="3587" spans="1:13">
      <c r="A3587" s="40" t="s">
        <v>3612</v>
      </c>
      <c r="B3587" s="39">
        <v>45590</v>
      </c>
      <c r="C3587" s="40" t="s">
        <v>35</v>
      </c>
      <c r="D3587" s="40" t="s">
        <v>30</v>
      </c>
      <c r="E3587" s="40" t="s">
        <v>18</v>
      </c>
      <c r="F3587" s="40" t="s">
        <v>18</v>
      </c>
      <c r="G3587" s="40" t="s">
        <v>26</v>
      </c>
      <c r="H3587" s="41">
        <v>149.37665752589001</v>
      </c>
      <c r="I3587" s="37">
        <f>HOUR(DAta!$H3587)*60+MINUTE(DAta!$H3587)</f>
        <v>542</v>
      </c>
      <c r="J3587" s="40" t="s">
        <v>26</v>
      </c>
      <c r="K3587" s="40">
        <v>10</v>
      </c>
      <c r="L3587" s="39">
        <v>45590</v>
      </c>
      <c r="M3587" s="40">
        <v>4</v>
      </c>
    </row>
    <row r="3588" spans="1:13">
      <c r="A3588" s="37" t="s">
        <v>3613</v>
      </c>
      <c r="B3588" s="36">
        <v>45591</v>
      </c>
      <c r="C3588" s="37" t="s">
        <v>22</v>
      </c>
      <c r="D3588" s="37" t="s">
        <v>13</v>
      </c>
      <c r="E3588" s="37" t="s">
        <v>14</v>
      </c>
      <c r="F3588" s="37" t="s">
        <v>14</v>
      </c>
      <c r="G3588" s="37">
        <v>105</v>
      </c>
      <c r="H3588" s="38">
        <v>149.41832419255701</v>
      </c>
      <c r="I3588" s="37">
        <f>HOUR(DAta!$H3588)*60+MINUTE(DAta!$H3588)</f>
        <v>602</v>
      </c>
      <c r="J3588" s="37">
        <v>4</v>
      </c>
      <c r="K3588" s="37">
        <v>10</v>
      </c>
      <c r="L3588" s="36">
        <v>45591</v>
      </c>
      <c r="M3588" s="37">
        <v>4</v>
      </c>
    </row>
    <row r="3589" spans="1:13">
      <c r="A3589" s="40" t="s">
        <v>3614</v>
      </c>
      <c r="B3589" s="39">
        <v>45592</v>
      </c>
      <c r="C3589" s="40" t="s">
        <v>20</v>
      </c>
      <c r="D3589" s="40" t="s">
        <v>33</v>
      </c>
      <c r="E3589" s="40" t="s">
        <v>14</v>
      </c>
      <c r="F3589" s="40" t="s">
        <v>14</v>
      </c>
      <c r="G3589" s="40">
        <v>11</v>
      </c>
      <c r="H3589" s="41">
        <v>149.45999085922301</v>
      </c>
      <c r="I3589" s="37">
        <f>HOUR(DAta!$H3589)*60+MINUTE(DAta!$H3589)</f>
        <v>662</v>
      </c>
      <c r="J3589" s="40">
        <v>1</v>
      </c>
      <c r="K3589" s="40">
        <v>10</v>
      </c>
      <c r="L3589" s="39">
        <v>45592</v>
      </c>
      <c r="M3589" s="40">
        <v>4</v>
      </c>
    </row>
    <row r="3590" spans="1:13">
      <c r="A3590" s="37" t="s">
        <v>3615</v>
      </c>
      <c r="B3590" s="36">
        <v>45593</v>
      </c>
      <c r="C3590" s="37" t="s">
        <v>16</v>
      </c>
      <c r="D3590" s="37" t="s">
        <v>30</v>
      </c>
      <c r="E3590" s="37" t="s">
        <v>18</v>
      </c>
      <c r="F3590" s="37" t="s">
        <v>18</v>
      </c>
      <c r="G3590" s="37" t="s">
        <v>26</v>
      </c>
      <c r="H3590" s="38">
        <v>149.50165752589001</v>
      </c>
      <c r="I3590" s="37">
        <f>HOUR(DAta!$H3590)*60+MINUTE(DAta!$H3590)</f>
        <v>722</v>
      </c>
      <c r="J3590" s="37" t="s">
        <v>26</v>
      </c>
      <c r="K3590" s="37">
        <v>10</v>
      </c>
      <c r="L3590" s="36">
        <v>45593</v>
      </c>
      <c r="M3590" s="37">
        <v>4</v>
      </c>
    </row>
    <row r="3591" spans="1:13">
      <c r="A3591" s="40" t="s">
        <v>3616</v>
      </c>
      <c r="B3591" s="39">
        <v>45594</v>
      </c>
      <c r="C3591" s="40" t="s">
        <v>12</v>
      </c>
      <c r="D3591" s="40" t="s">
        <v>17</v>
      </c>
      <c r="E3591" s="40" t="s">
        <v>14</v>
      </c>
      <c r="F3591" s="40" t="s">
        <v>14</v>
      </c>
      <c r="G3591" s="40">
        <v>89</v>
      </c>
      <c r="H3591" s="41">
        <v>149.54332419255701</v>
      </c>
      <c r="I3591" s="37">
        <f>HOUR(DAta!$H3591)*60+MINUTE(DAta!$H3591)</f>
        <v>782</v>
      </c>
      <c r="J3591" s="40">
        <v>3</v>
      </c>
      <c r="K3591" s="40">
        <v>10</v>
      </c>
      <c r="L3591" s="39">
        <v>45594</v>
      </c>
      <c r="M3591" s="40">
        <v>4</v>
      </c>
    </row>
    <row r="3592" spans="1:13">
      <c r="A3592" s="37" t="s">
        <v>3617</v>
      </c>
      <c r="B3592" s="36">
        <v>45595</v>
      </c>
      <c r="C3592" s="37" t="s">
        <v>16</v>
      </c>
      <c r="D3592" s="37" t="s">
        <v>13</v>
      </c>
      <c r="E3592" s="37" t="s">
        <v>14</v>
      </c>
      <c r="F3592" s="37" t="s">
        <v>14</v>
      </c>
      <c r="G3592" s="37">
        <v>90</v>
      </c>
      <c r="H3592" s="38">
        <v>149.58499085922301</v>
      </c>
      <c r="I3592" s="37">
        <f>HOUR(DAta!$H3592)*60+MINUTE(DAta!$H3592)</f>
        <v>842</v>
      </c>
      <c r="J3592" s="37">
        <v>3</v>
      </c>
      <c r="K3592" s="37">
        <v>10</v>
      </c>
      <c r="L3592" s="36">
        <v>45595</v>
      </c>
      <c r="M3592" s="37">
        <v>4</v>
      </c>
    </row>
    <row r="3593" spans="1:13">
      <c r="A3593" s="40" t="s">
        <v>3618</v>
      </c>
      <c r="B3593" s="39">
        <v>45596</v>
      </c>
      <c r="C3593" s="40" t="s">
        <v>16</v>
      </c>
      <c r="D3593" s="40" t="s">
        <v>17</v>
      </c>
      <c r="E3593" s="40" t="s">
        <v>14</v>
      </c>
      <c r="F3593" s="40" t="s">
        <v>14</v>
      </c>
      <c r="G3593" s="40">
        <v>106</v>
      </c>
      <c r="H3593" s="41">
        <v>149.62665752589001</v>
      </c>
      <c r="I3593" s="37">
        <f>HOUR(DAta!$H3593)*60+MINUTE(DAta!$H3593)</f>
        <v>902</v>
      </c>
      <c r="J3593" s="40">
        <v>5</v>
      </c>
      <c r="K3593" s="40">
        <v>10</v>
      </c>
      <c r="L3593" s="39">
        <v>45596</v>
      </c>
      <c r="M3593" s="40">
        <v>4</v>
      </c>
    </row>
    <row r="3594" spans="1:13">
      <c r="A3594" s="37" t="s">
        <v>3619</v>
      </c>
      <c r="B3594" s="36">
        <v>45597</v>
      </c>
      <c r="C3594" s="37" t="s">
        <v>22</v>
      </c>
      <c r="D3594" s="37" t="s">
        <v>17</v>
      </c>
      <c r="E3594" s="37" t="s">
        <v>14</v>
      </c>
      <c r="F3594" s="37" t="s">
        <v>14</v>
      </c>
      <c r="G3594" s="37">
        <v>113</v>
      </c>
      <c r="H3594" s="38">
        <v>149.66832419255701</v>
      </c>
      <c r="I3594" s="37">
        <f>HOUR(DAta!$H3594)*60+MINUTE(DAta!$H3594)</f>
        <v>962</v>
      </c>
      <c r="J3594" s="37">
        <v>4</v>
      </c>
      <c r="K3594" s="37">
        <v>10</v>
      </c>
      <c r="L3594" s="36">
        <v>45597</v>
      </c>
      <c r="M3594" s="37">
        <v>4</v>
      </c>
    </row>
    <row r="3595" spans="1:13">
      <c r="A3595" s="40" t="s">
        <v>3620</v>
      </c>
      <c r="B3595" s="39">
        <v>45598</v>
      </c>
      <c r="C3595" s="40" t="s">
        <v>32</v>
      </c>
      <c r="D3595" s="40" t="s">
        <v>33</v>
      </c>
      <c r="E3595" s="40" t="s">
        <v>14</v>
      </c>
      <c r="F3595" s="40" t="s">
        <v>14</v>
      </c>
      <c r="G3595" s="40">
        <v>44</v>
      </c>
      <c r="H3595" s="41">
        <v>149.70999085922301</v>
      </c>
      <c r="I3595" s="37">
        <f>HOUR(DAta!$H3595)*60+MINUTE(DAta!$H3595)</f>
        <v>1022</v>
      </c>
      <c r="J3595" s="40">
        <v>5</v>
      </c>
      <c r="K3595" s="40">
        <v>10</v>
      </c>
      <c r="L3595" s="39">
        <v>45598</v>
      </c>
      <c r="M3595" s="40">
        <v>4</v>
      </c>
    </row>
    <row r="3596" spans="1:13">
      <c r="A3596" s="37" t="s">
        <v>3621</v>
      </c>
      <c r="B3596" s="36">
        <v>45599</v>
      </c>
      <c r="C3596" s="37" t="s">
        <v>16</v>
      </c>
      <c r="D3596" s="37" t="s">
        <v>24</v>
      </c>
      <c r="E3596" s="37" t="s">
        <v>14</v>
      </c>
      <c r="F3596" s="37" t="s">
        <v>14</v>
      </c>
      <c r="G3596" s="37">
        <v>50</v>
      </c>
      <c r="H3596" s="38">
        <v>149.75165752589001</v>
      </c>
      <c r="I3596" s="37">
        <f>HOUR(DAta!$H3596)*60+MINUTE(DAta!$H3596)</f>
        <v>1082</v>
      </c>
      <c r="J3596" s="37">
        <v>3</v>
      </c>
      <c r="K3596" s="37">
        <v>10</v>
      </c>
      <c r="L3596" s="36">
        <v>45599</v>
      </c>
      <c r="M3596" s="37">
        <v>4</v>
      </c>
    </row>
    <row r="3597" spans="1:13">
      <c r="A3597" s="40" t="s">
        <v>3622</v>
      </c>
      <c r="B3597" s="39">
        <v>45600</v>
      </c>
      <c r="C3597" s="40" t="s">
        <v>32</v>
      </c>
      <c r="D3597" s="40" t="s">
        <v>13</v>
      </c>
      <c r="E3597" s="40" t="s">
        <v>14</v>
      </c>
      <c r="F3597" s="40" t="s">
        <v>14</v>
      </c>
      <c r="G3597" s="40">
        <v>111</v>
      </c>
      <c r="H3597" s="41">
        <v>149.79332419255701</v>
      </c>
      <c r="I3597" s="37">
        <f>HOUR(DAta!$H3597)*60+MINUTE(DAta!$H3597)</f>
        <v>1142</v>
      </c>
      <c r="J3597" s="40">
        <v>4</v>
      </c>
      <c r="K3597" s="40">
        <v>10</v>
      </c>
      <c r="L3597" s="39">
        <v>45600</v>
      </c>
      <c r="M3597" s="40">
        <v>4</v>
      </c>
    </row>
    <row r="3598" spans="1:13">
      <c r="A3598" s="37" t="s">
        <v>3623</v>
      </c>
      <c r="B3598" s="36">
        <v>45601</v>
      </c>
      <c r="C3598" s="37" t="s">
        <v>35</v>
      </c>
      <c r="D3598" s="37" t="s">
        <v>30</v>
      </c>
      <c r="E3598" s="37" t="s">
        <v>14</v>
      </c>
      <c r="F3598" s="37" t="s">
        <v>14</v>
      </c>
      <c r="G3598" s="37">
        <v>46</v>
      </c>
      <c r="H3598" s="38">
        <v>149.83499085922301</v>
      </c>
      <c r="I3598" s="37">
        <f>HOUR(DAta!$H3598)*60+MINUTE(DAta!$H3598)</f>
        <v>1202</v>
      </c>
      <c r="J3598" s="37">
        <v>1</v>
      </c>
      <c r="K3598" s="37">
        <v>10</v>
      </c>
      <c r="L3598" s="36">
        <v>45601</v>
      </c>
      <c r="M3598" s="37">
        <v>4</v>
      </c>
    </row>
    <row r="3599" spans="1:13">
      <c r="A3599" s="40" t="s">
        <v>3624</v>
      </c>
      <c r="B3599" s="39">
        <v>45602</v>
      </c>
      <c r="C3599" s="40" t="s">
        <v>48</v>
      </c>
      <c r="D3599" s="40" t="s">
        <v>33</v>
      </c>
      <c r="E3599" s="40" t="s">
        <v>14</v>
      </c>
      <c r="F3599" s="40" t="s">
        <v>14</v>
      </c>
      <c r="G3599" s="40">
        <v>96</v>
      </c>
      <c r="H3599" s="41">
        <v>149.87665752589001</v>
      </c>
      <c r="I3599" s="37">
        <f>HOUR(DAta!$H3599)*60+MINUTE(DAta!$H3599)</f>
        <v>1262</v>
      </c>
      <c r="J3599" s="40">
        <v>5</v>
      </c>
      <c r="K3599" s="40">
        <v>10</v>
      </c>
      <c r="L3599" s="39">
        <v>45602</v>
      </c>
      <c r="M3599" s="40">
        <v>4</v>
      </c>
    </row>
    <row r="3600" spans="1:13">
      <c r="A3600" s="37" t="s">
        <v>3625</v>
      </c>
      <c r="B3600" s="36">
        <v>45603</v>
      </c>
      <c r="C3600" s="37" t="s">
        <v>22</v>
      </c>
      <c r="D3600" s="37" t="s">
        <v>24</v>
      </c>
      <c r="E3600" s="37" t="s">
        <v>14</v>
      </c>
      <c r="F3600" s="37" t="s">
        <v>14</v>
      </c>
      <c r="G3600" s="37">
        <v>102</v>
      </c>
      <c r="H3600" s="38">
        <v>149.91832419255701</v>
      </c>
      <c r="I3600" s="37">
        <f>HOUR(DAta!$H3600)*60+MINUTE(DAta!$H3600)</f>
        <v>1322</v>
      </c>
      <c r="J3600" s="37">
        <v>3</v>
      </c>
      <c r="K3600" s="37">
        <v>10</v>
      </c>
      <c r="L3600" s="36">
        <v>45603</v>
      </c>
      <c r="M3600" s="37">
        <v>4</v>
      </c>
    </row>
    <row r="3601" spans="1:13">
      <c r="A3601" s="40" t="s">
        <v>3626</v>
      </c>
      <c r="B3601" s="39">
        <v>45604</v>
      </c>
      <c r="C3601" s="40" t="s">
        <v>39</v>
      </c>
      <c r="D3601" s="40" t="s">
        <v>13</v>
      </c>
      <c r="E3601" s="40" t="s">
        <v>14</v>
      </c>
      <c r="F3601" s="40" t="s">
        <v>18</v>
      </c>
      <c r="G3601" s="40">
        <v>30</v>
      </c>
      <c r="H3601" s="41">
        <v>149.95999085922301</v>
      </c>
      <c r="I3601" s="37">
        <f>HOUR(DAta!$H3601)*60+MINUTE(DAta!$H3601)</f>
        <v>1382</v>
      </c>
      <c r="J3601" s="40">
        <v>5</v>
      </c>
      <c r="K3601" s="40">
        <v>10</v>
      </c>
      <c r="L3601" s="39">
        <v>45604</v>
      </c>
      <c r="M3601" s="40">
        <v>4</v>
      </c>
    </row>
    <row r="3602" spans="1:13">
      <c r="A3602" s="37" t="s">
        <v>3627</v>
      </c>
      <c r="B3602" s="36">
        <v>45605</v>
      </c>
      <c r="C3602" s="37" t="s">
        <v>20</v>
      </c>
      <c r="D3602" s="37" t="s">
        <v>33</v>
      </c>
      <c r="E3602" s="37" t="s">
        <v>14</v>
      </c>
      <c r="F3602" s="37" t="s">
        <v>14</v>
      </c>
      <c r="G3602" s="37">
        <v>91</v>
      </c>
      <c r="H3602" s="38">
        <v>150.00165752589001</v>
      </c>
      <c r="I3602" s="37">
        <f>HOUR(DAta!$H3602)*60+MINUTE(DAta!$H3602)</f>
        <v>2</v>
      </c>
      <c r="J3602" s="37">
        <v>5</v>
      </c>
      <c r="K3602" s="37">
        <v>10</v>
      </c>
      <c r="L3602" s="36">
        <v>45605</v>
      </c>
      <c r="M3602" s="37">
        <v>4</v>
      </c>
    </row>
    <row r="3603" spans="1:13">
      <c r="A3603" s="40" t="s">
        <v>3628</v>
      </c>
      <c r="B3603" s="39">
        <v>45606</v>
      </c>
      <c r="C3603" s="40" t="s">
        <v>22</v>
      </c>
      <c r="D3603" s="40" t="s">
        <v>17</v>
      </c>
      <c r="E3603" s="40" t="s">
        <v>14</v>
      </c>
      <c r="F3603" s="40" t="s">
        <v>14</v>
      </c>
      <c r="G3603" s="40">
        <v>111</v>
      </c>
      <c r="H3603" s="41">
        <v>150.04332419255701</v>
      </c>
      <c r="I3603" s="37">
        <f>HOUR(DAta!$H3603)*60+MINUTE(DAta!$H3603)</f>
        <v>62</v>
      </c>
      <c r="J3603" s="40">
        <v>4</v>
      </c>
      <c r="K3603" s="40">
        <v>10</v>
      </c>
      <c r="L3603" s="39">
        <v>45606</v>
      </c>
      <c r="M3603" s="40">
        <v>4</v>
      </c>
    </row>
    <row r="3604" spans="1:13">
      <c r="A3604" s="37" t="s">
        <v>3629</v>
      </c>
      <c r="B3604" s="36">
        <v>45607</v>
      </c>
      <c r="C3604" s="37" t="s">
        <v>22</v>
      </c>
      <c r="D3604" s="37" t="s">
        <v>33</v>
      </c>
      <c r="E3604" s="37" t="s">
        <v>18</v>
      </c>
      <c r="F3604" s="37" t="s">
        <v>18</v>
      </c>
      <c r="G3604" s="37" t="s">
        <v>26</v>
      </c>
      <c r="H3604" s="38">
        <v>150.08499085922301</v>
      </c>
      <c r="I3604" s="37">
        <f>HOUR(DAta!$H3604)*60+MINUTE(DAta!$H3604)</f>
        <v>122</v>
      </c>
      <c r="J3604" s="37" t="s">
        <v>26</v>
      </c>
      <c r="K3604" s="37">
        <v>10</v>
      </c>
      <c r="L3604" s="36">
        <v>45607</v>
      </c>
      <c r="M3604" s="37">
        <v>4</v>
      </c>
    </row>
    <row r="3605" spans="1:13">
      <c r="A3605" s="40" t="s">
        <v>3630</v>
      </c>
      <c r="B3605" s="39">
        <v>45608</v>
      </c>
      <c r="C3605" s="40" t="s">
        <v>12</v>
      </c>
      <c r="D3605" s="40" t="s">
        <v>33</v>
      </c>
      <c r="E3605" s="40" t="s">
        <v>14</v>
      </c>
      <c r="F3605" s="40" t="s">
        <v>14</v>
      </c>
      <c r="G3605" s="40">
        <v>99</v>
      </c>
      <c r="H3605" s="41">
        <v>150.12665752589001</v>
      </c>
      <c r="I3605" s="37">
        <f>HOUR(DAta!$H3605)*60+MINUTE(DAta!$H3605)</f>
        <v>182</v>
      </c>
      <c r="J3605" s="40">
        <v>4</v>
      </c>
      <c r="K3605" s="40">
        <v>10</v>
      </c>
      <c r="L3605" s="39">
        <v>45608</v>
      </c>
      <c r="M3605" s="40">
        <v>4</v>
      </c>
    </row>
    <row r="3606" spans="1:13">
      <c r="A3606" s="37" t="s">
        <v>3631</v>
      </c>
      <c r="B3606" s="36">
        <v>45609</v>
      </c>
      <c r="C3606" s="37" t="s">
        <v>35</v>
      </c>
      <c r="D3606" s="37" t="s">
        <v>17</v>
      </c>
      <c r="E3606" s="37" t="s">
        <v>14</v>
      </c>
      <c r="F3606" s="37" t="s">
        <v>14</v>
      </c>
      <c r="G3606" s="37">
        <v>125</v>
      </c>
      <c r="H3606" s="38">
        <v>150.16832419255701</v>
      </c>
      <c r="I3606" s="37">
        <f>HOUR(DAta!$H3606)*60+MINUTE(DAta!$H3606)</f>
        <v>242</v>
      </c>
      <c r="J3606" s="37">
        <v>3</v>
      </c>
      <c r="K3606" s="37">
        <v>10</v>
      </c>
      <c r="L3606" s="36">
        <v>45609</v>
      </c>
      <c r="M3606" s="37">
        <v>4</v>
      </c>
    </row>
    <row r="3607" spans="1:13">
      <c r="A3607" s="40" t="s">
        <v>3632</v>
      </c>
      <c r="B3607" s="39">
        <v>45610</v>
      </c>
      <c r="C3607" s="40" t="s">
        <v>35</v>
      </c>
      <c r="D3607" s="40" t="s">
        <v>24</v>
      </c>
      <c r="E3607" s="40" t="s">
        <v>14</v>
      </c>
      <c r="F3607" s="40" t="s">
        <v>14</v>
      </c>
      <c r="G3607" s="40">
        <v>11</v>
      </c>
      <c r="H3607" s="41">
        <v>150.20999085922301</v>
      </c>
      <c r="I3607" s="37">
        <f>HOUR(DAta!$H3607)*60+MINUTE(DAta!$H3607)</f>
        <v>302</v>
      </c>
      <c r="J3607" s="40">
        <v>3</v>
      </c>
      <c r="K3607" s="40">
        <v>10</v>
      </c>
      <c r="L3607" s="39">
        <v>45610</v>
      </c>
      <c r="M3607" s="40">
        <v>4</v>
      </c>
    </row>
    <row r="3608" spans="1:13">
      <c r="A3608" s="37" t="s">
        <v>3633</v>
      </c>
      <c r="B3608" s="36">
        <v>45611</v>
      </c>
      <c r="C3608" s="37" t="s">
        <v>39</v>
      </c>
      <c r="D3608" s="37" t="s">
        <v>13</v>
      </c>
      <c r="E3608" s="37" t="s">
        <v>14</v>
      </c>
      <c r="F3608" s="37" t="s">
        <v>14</v>
      </c>
      <c r="G3608" s="37">
        <v>79</v>
      </c>
      <c r="H3608" s="38">
        <v>150.25165752589001</v>
      </c>
      <c r="I3608" s="37">
        <f>HOUR(DAta!$H3608)*60+MINUTE(DAta!$H3608)</f>
        <v>362</v>
      </c>
      <c r="J3608" s="37">
        <v>2</v>
      </c>
      <c r="K3608" s="37">
        <v>10</v>
      </c>
      <c r="L3608" s="36">
        <v>45611</v>
      </c>
      <c r="M3608" s="37">
        <v>4</v>
      </c>
    </row>
    <row r="3609" spans="1:13">
      <c r="A3609" s="40" t="s">
        <v>3634</v>
      </c>
      <c r="B3609" s="39">
        <v>45612</v>
      </c>
      <c r="C3609" s="40" t="s">
        <v>20</v>
      </c>
      <c r="D3609" s="40" t="s">
        <v>17</v>
      </c>
      <c r="E3609" s="40" t="s">
        <v>14</v>
      </c>
      <c r="F3609" s="40" t="s">
        <v>14</v>
      </c>
      <c r="G3609" s="40">
        <v>92</v>
      </c>
      <c r="H3609" s="41">
        <v>150.29332419255701</v>
      </c>
      <c r="I3609" s="37">
        <f>HOUR(DAta!$H3609)*60+MINUTE(DAta!$H3609)</f>
        <v>422</v>
      </c>
      <c r="J3609" s="40">
        <v>1</v>
      </c>
      <c r="K3609" s="40">
        <v>10</v>
      </c>
      <c r="L3609" s="39">
        <v>45612</v>
      </c>
      <c r="M3609" s="40">
        <v>4</v>
      </c>
    </row>
    <row r="3610" spans="1:13">
      <c r="A3610" s="37" t="s">
        <v>3635</v>
      </c>
      <c r="B3610" s="36">
        <v>45613</v>
      </c>
      <c r="C3610" s="37" t="s">
        <v>48</v>
      </c>
      <c r="D3610" s="37" t="s">
        <v>17</v>
      </c>
      <c r="E3610" s="37" t="s">
        <v>18</v>
      </c>
      <c r="F3610" s="37" t="s">
        <v>18</v>
      </c>
      <c r="G3610" s="37" t="s">
        <v>26</v>
      </c>
      <c r="H3610" s="38">
        <v>150.33499085922301</v>
      </c>
      <c r="I3610" s="37">
        <f>HOUR(DAta!$H3610)*60+MINUTE(DAta!$H3610)</f>
        <v>482</v>
      </c>
      <c r="J3610" s="37" t="s">
        <v>26</v>
      </c>
      <c r="K3610" s="37">
        <v>10</v>
      </c>
      <c r="L3610" s="36">
        <v>45613</v>
      </c>
      <c r="M3610" s="37">
        <v>4</v>
      </c>
    </row>
    <row r="3611" spans="1:13">
      <c r="A3611" s="40" t="s">
        <v>3636</v>
      </c>
      <c r="B3611" s="39">
        <v>45614</v>
      </c>
      <c r="C3611" s="40" t="s">
        <v>35</v>
      </c>
      <c r="D3611" s="40" t="s">
        <v>33</v>
      </c>
      <c r="E3611" s="40" t="s">
        <v>14</v>
      </c>
      <c r="F3611" s="40" t="s">
        <v>14</v>
      </c>
      <c r="G3611" s="40">
        <v>119</v>
      </c>
      <c r="H3611" s="41">
        <v>150.37665752589001</v>
      </c>
      <c r="I3611" s="37">
        <f>HOUR(DAta!$H3611)*60+MINUTE(DAta!$H3611)</f>
        <v>542</v>
      </c>
      <c r="J3611" s="40">
        <v>3</v>
      </c>
      <c r="K3611" s="40">
        <v>10</v>
      </c>
      <c r="L3611" s="39">
        <v>45614</v>
      </c>
      <c r="M3611" s="40">
        <v>4</v>
      </c>
    </row>
    <row r="3612" spans="1:13">
      <c r="A3612" s="37" t="s">
        <v>3637</v>
      </c>
      <c r="B3612" s="36">
        <v>45615</v>
      </c>
      <c r="C3612" s="37" t="s">
        <v>32</v>
      </c>
      <c r="D3612" s="37" t="s">
        <v>17</v>
      </c>
      <c r="E3612" s="37" t="s">
        <v>14</v>
      </c>
      <c r="F3612" s="37" t="s">
        <v>14</v>
      </c>
      <c r="G3612" s="37">
        <v>15</v>
      </c>
      <c r="H3612" s="38">
        <v>150.41832419255701</v>
      </c>
      <c r="I3612" s="37">
        <f>HOUR(DAta!$H3612)*60+MINUTE(DAta!$H3612)</f>
        <v>602</v>
      </c>
      <c r="J3612" s="37">
        <v>4</v>
      </c>
      <c r="K3612" s="37">
        <v>10</v>
      </c>
      <c r="L3612" s="36">
        <v>45615</v>
      </c>
      <c r="M3612" s="37">
        <v>4</v>
      </c>
    </row>
    <row r="3613" spans="1:13">
      <c r="A3613" s="40" t="s">
        <v>3638</v>
      </c>
      <c r="B3613" s="39">
        <v>45616</v>
      </c>
      <c r="C3613" s="40" t="s">
        <v>32</v>
      </c>
      <c r="D3613" s="40" t="s">
        <v>17</v>
      </c>
      <c r="E3613" s="40" t="s">
        <v>14</v>
      </c>
      <c r="F3613" s="40" t="s">
        <v>14</v>
      </c>
      <c r="G3613" s="40">
        <v>15</v>
      </c>
      <c r="H3613" s="41">
        <v>150.45999085922301</v>
      </c>
      <c r="I3613" s="37">
        <f>HOUR(DAta!$H3613)*60+MINUTE(DAta!$H3613)</f>
        <v>662</v>
      </c>
      <c r="J3613" s="40">
        <v>4</v>
      </c>
      <c r="K3613" s="40">
        <v>10</v>
      </c>
      <c r="L3613" s="39">
        <v>45616</v>
      </c>
      <c r="M3613" s="40">
        <v>4</v>
      </c>
    </row>
    <row r="3614" spans="1:13">
      <c r="A3614" s="37" t="s">
        <v>3639</v>
      </c>
      <c r="B3614" s="36">
        <v>45617</v>
      </c>
      <c r="C3614" s="37" t="s">
        <v>39</v>
      </c>
      <c r="D3614" s="37" t="s">
        <v>30</v>
      </c>
      <c r="E3614" s="37" t="s">
        <v>14</v>
      </c>
      <c r="F3614" s="37" t="s">
        <v>14</v>
      </c>
      <c r="G3614" s="37">
        <v>61</v>
      </c>
      <c r="H3614" s="38">
        <v>150.50165752589001</v>
      </c>
      <c r="I3614" s="37">
        <f>HOUR(DAta!$H3614)*60+MINUTE(DAta!$H3614)</f>
        <v>722</v>
      </c>
      <c r="J3614" s="37">
        <v>5</v>
      </c>
      <c r="K3614" s="37">
        <v>10</v>
      </c>
      <c r="L3614" s="36">
        <v>45617</v>
      </c>
      <c r="M3614" s="37">
        <v>4</v>
      </c>
    </row>
    <row r="3615" spans="1:13">
      <c r="A3615" s="40" t="s">
        <v>3640</v>
      </c>
      <c r="B3615" s="39">
        <v>45618</v>
      </c>
      <c r="C3615" s="40" t="s">
        <v>35</v>
      </c>
      <c r="D3615" s="40" t="s">
        <v>13</v>
      </c>
      <c r="E3615" s="40" t="s">
        <v>14</v>
      </c>
      <c r="F3615" s="40" t="s">
        <v>14</v>
      </c>
      <c r="G3615" s="40">
        <v>92</v>
      </c>
      <c r="H3615" s="41">
        <v>150.54332419255701</v>
      </c>
      <c r="I3615" s="37">
        <f>HOUR(DAta!$H3615)*60+MINUTE(DAta!$H3615)</f>
        <v>782</v>
      </c>
      <c r="J3615" s="40">
        <v>3</v>
      </c>
      <c r="K3615" s="40">
        <v>10</v>
      </c>
      <c r="L3615" s="39">
        <v>45618</v>
      </c>
      <c r="M3615" s="40">
        <v>4</v>
      </c>
    </row>
    <row r="3616" spans="1:13">
      <c r="A3616" s="37" t="s">
        <v>3641</v>
      </c>
      <c r="B3616" s="36">
        <v>45619</v>
      </c>
      <c r="C3616" s="37" t="s">
        <v>35</v>
      </c>
      <c r="D3616" s="37" t="s">
        <v>33</v>
      </c>
      <c r="E3616" s="37" t="s">
        <v>14</v>
      </c>
      <c r="F3616" s="37" t="s">
        <v>18</v>
      </c>
      <c r="G3616" s="37">
        <v>69</v>
      </c>
      <c r="H3616" s="38">
        <v>150.58499085922301</v>
      </c>
      <c r="I3616" s="37">
        <f>HOUR(DAta!$H3616)*60+MINUTE(DAta!$H3616)</f>
        <v>842</v>
      </c>
      <c r="J3616" s="37">
        <v>4</v>
      </c>
      <c r="K3616" s="37">
        <v>10</v>
      </c>
      <c r="L3616" s="36">
        <v>45619</v>
      </c>
      <c r="M3616" s="37">
        <v>4</v>
      </c>
    </row>
    <row r="3617" spans="1:13">
      <c r="A3617" s="40" t="s">
        <v>3642</v>
      </c>
      <c r="B3617" s="39">
        <v>45620</v>
      </c>
      <c r="C3617" s="40" t="s">
        <v>16</v>
      </c>
      <c r="D3617" s="40" t="s">
        <v>24</v>
      </c>
      <c r="E3617" s="40" t="s">
        <v>14</v>
      </c>
      <c r="F3617" s="40" t="s">
        <v>14</v>
      </c>
      <c r="G3617" s="40">
        <v>32</v>
      </c>
      <c r="H3617" s="41">
        <v>150.62665752589001</v>
      </c>
      <c r="I3617" s="37">
        <f>HOUR(DAta!$H3617)*60+MINUTE(DAta!$H3617)</f>
        <v>902</v>
      </c>
      <c r="J3617" s="40">
        <v>3</v>
      </c>
      <c r="K3617" s="40">
        <v>10</v>
      </c>
      <c r="L3617" s="39">
        <v>45620</v>
      </c>
      <c r="M3617" s="40">
        <v>4</v>
      </c>
    </row>
    <row r="3618" spans="1:13">
      <c r="A3618" s="37" t="s">
        <v>3643</v>
      </c>
      <c r="B3618" s="36">
        <v>45621</v>
      </c>
      <c r="C3618" s="37" t="s">
        <v>12</v>
      </c>
      <c r="D3618" s="37" t="s">
        <v>24</v>
      </c>
      <c r="E3618" s="37" t="s">
        <v>14</v>
      </c>
      <c r="F3618" s="37" t="s">
        <v>14</v>
      </c>
      <c r="G3618" s="37">
        <v>119</v>
      </c>
      <c r="H3618" s="38">
        <v>150.66832419255701</v>
      </c>
      <c r="I3618" s="37">
        <f>HOUR(DAta!$H3618)*60+MINUTE(DAta!$H3618)</f>
        <v>962</v>
      </c>
      <c r="J3618" s="37">
        <v>4</v>
      </c>
      <c r="K3618" s="37">
        <v>10</v>
      </c>
      <c r="L3618" s="36">
        <v>45621</v>
      </c>
      <c r="M3618" s="37">
        <v>4</v>
      </c>
    </row>
    <row r="3619" spans="1:13">
      <c r="A3619" s="40" t="s">
        <v>3644</v>
      </c>
      <c r="B3619" s="39">
        <v>45622</v>
      </c>
      <c r="C3619" s="40" t="s">
        <v>12</v>
      </c>
      <c r="D3619" s="40" t="s">
        <v>13</v>
      </c>
      <c r="E3619" s="40" t="s">
        <v>14</v>
      </c>
      <c r="F3619" s="40" t="s">
        <v>18</v>
      </c>
      <c r="G3619" s="40">
        <v>11</v>
      </c>
      <c r="H3619" s="41">
        <v>150.70999085922301</v>
      </c>
      <c r="I3619" s="37">
        <f>HOUR(DAta!$H3619)*60+MINUTE(DAta!$H3619)</f>
        <v>1022</v>
      </c>
      <c r="J3619" s="40">
        <v>4</v>
      </c>
      <c r="K3619" s="40">
        <v>10</v>
      </c>
      <c r="L3619" s="39">
        <v>45622</v>
      </c>
      <c r="M3619" s="40">
        <v>4</v>
      </c>
    </row>
    <row r="3620" spans="1:13">
      <c r="A3620" s="37" t="s">
        <v>3645</v>
      </c>
      <c r="B3620" s="36">
        <v>45623</v>
      </c>
      <c r="C3620" s="37" t="s">
        <v>22</v>
      </c>
      <c r="D3620" s="37" t="s">
        <v>17</v>
      </c>
      <c r="E3620" s="37" t="s">
        <v>14</v>
      </c>
      <c r="F3620" s="37" t="s">
        <v>14</v>
      </c>
      <c r="G3620" s="37">
        <v>81</v>
      </c>
      <c r="H3620" s="38">
        <v>150.75165752589001</v>
      </c>
      <c r="I3620" s="37">
        <f>HOUR(DAta!$H3620)*60+MINUTE(DAta!$H3620)</f>
        <v>1082</v>
      </c>
      <c r="J3620" s="37">
        <v>4</v>
      </c>
      <c r="K3620" s="37">
        <v>10</v>
      </c>
      <c r="L3620" s="36">
        <v>45623</v>
      </c>
      <c r="M3620" s="37">
        <v>4</v>
      </c>
    </row>
    <row r="3621" spans="1:13">
      <c r="A3621" s="40" t="s">
        <v>3646</v>
      </c>
      <c r="B3621" s="39">
        <v>45624</v>
      </c>
      <c r="C3621" s="40" t="s">
        <v>16</v>
      </c>
      <c r="D3621" s="40" t="s">
        <v>33</v>
      </c>
      <c r="E3621" s="40" t="s">
        <v>14</v>
      </c>
      <c r="F3621" s="40" t="s">
        <v>14</v>
      </c>
      <c r="G3621" s="40">
        <v>23</v>
      </c>
      <c r="H3621" s="41">
        <v>150.79332419255701</v>
      </c>
      <c r="I3621" s="37">
        <f>HOUR(DAta!$H3621)*60+MINUTE(DAta!$H3621)</f>
        <v>1142</v>
      </c>
      <c r="J3621" s="40">
        <v>3</v>
      </c>
      <c r="K3621" s="40">
        <v>10</v>
      </c>
      <c r="L3621" s="39">
        <v>45624</v>
      </c>
      <c r="M3621" s="40">
        <v>4</v>
      </c>
    </row>
    <row r="3622" spans="1:13">
      <c r="A3622" s="37" t="s">
        <v>3647</v>
      </c>
      <c r="B3622" s="36">
        <v>45625</v>
      </c>
      <c r="C3622" s="37" t="s">
        <v>22</v>
      </c>
      <c r="D3622" s="37" t="s">
        <v>33</v>
      </c>
      <c r="E3622" s="37" t="s">
        <v>14</v>
      </c>
      <c r="F3622" s="37" t="s">
        <v>14</v>
      </c>
      <c r="G3622" s="37">
        <v>54</v>
      </c>
      <c r="H3622" s="38">
        <v>150.83499085922301</v>
      </c>
      <c r="I3622" s="37">
        <f>HOUR(DAta!$H3622)*60+MINUTE(DAta!$H3622)</f>
        <v>1202</v>
      </c>
      <c r="J3622" s="37">
        <v>2</v>
      </c>
      <c r="K3622" s="37">
        <v>10</v>
      </c>
      <c r="L3622" s="36">
        <v>45625</v>
      </c>
      <c r="M3622" s="37">
        <v>4</v>
      </c>
    </row>
    <row r="3623" spans="1:13">
      <c r="A3623" s="40" t="s">
        <v>3648</v>
      </c>
      <c r="B3623" s="39">
        <v>45626</v>
      </c>
      <c r="C3623" s="40" t="s">
        <v>39</v>
      </c>
      <c r="D3623" s="40" t="s">
        <v>33</v>
      </c>
      <c r="E3623" s="40" t="s">
        <v>14</v>
      </c>
      <c r="F3623" s="40" t="s">
        <v>14</v>
      </c>
      <c r="G3623" s="40">
        <v>61</v>
      </c>
      <c r="H3623" s="41">
        <v>150.87665752589001</v>
      </c>
      <c r="I3623" s="37">
        <f>HOUR(DAta!$H3623)*60+MINUTE(DAta!$H3623)</f>
        <v>1262</v>
      </c>
      <c r="J3623" s="40">
        <v>5</v>
      </c>
      <c r="K3623" s="40">
        <v>10</v>
      </c>
      <c r="L3623" s="39">
        <v>45626</v>
      </c>
      <c r="M3623" s="40">
        <v>4</v>
      </c>
    </row>
    <row r="3624" spans="1:13">
      <c r="A3624" s="37" t="s">
        <v>3649</v>
      </c>
      <c r="B3624" s="36">
        <v>45627</v>
      </c>
      <c r="C3624" s="37" t="s">
        <v>12</v>
      </c>
      <c r="D3624" s="37" t="s">
        <v>17</v>
      </c>
      <c r="E3624" s="37" t="s">
        <v>14</v>
      </c>
      <c r="F3624" s="37" t="s">
        <v>14</v>
      </c>
      <c r="G3624" s="37">
        <v>62</v>
      </c>
      <c r="H3624" s="38">
        <v>150.91832419255701</v>
      </c>
      <c r="I3624" s="37">
        <f>HOUR(DAta!$H3624)*60+MINUTE(DAta!$H3624)</f>
        <v>1322</v>
      </c>
      <c r="J3624" s="37">
        <v>4</v>
      </c>
      <c r="K3624" s="37">
        <v>10</v>
      </c>
      <c r="L3624" s="36">
        <v>45627</v>
      </c>
      <c r="M3624" s="37">
        <v>4</v>
      </c>
    </row>
    <row r="3625" spans="1:13">
      <c r="A3625" s="40" t="s">
        <v>3650</v>
      </c>
      <c r="B3625" s="39">
        <v>45628</v>
      </c>
      <c r="C3625" s="40" t="s">
        <v>39</v>
      </c>
      <c r="D3625" s="40" t="s">
        <v>24</v>
      </c>
      <c r="E3625" s="40" t="s">
        <v>14</v>
      </c>
      <c r="F3625" s="40" t="s">
        <v>14</v>
      </c>
      <c r="G3625" s="40">
        <v>105</v>
      </c>
      <c r="H3625" s="41">
        <v>150.95999085922301</v>
      </c>
      <c r="I3625" s="37">
        <f>HOUR(DAta!$H3625)*60+MINUTE(DAta!$H3625)</f>
        <v>1382</v>
      </c>
      <c r="J3625" s="40">
        <v>4</v>
      </c>
      <c r="K3625" s="40">
        <v>10</v>
      </c>
      <c r="L3625" s="39">
        <v>45628</v>
      </c>
      <c r="M3625" s="40">
        <v>4</v>
      </c>
    </row>
    <row r="3626" spans="1:13">
      <c r="A3626" s="37" t="s">
        <v>3651</v>
      </c>
      <c r="B3626" s="36">
        <v>45629</v>
      </c>
      <c r="C3626" s="37" t="s">
        <v>48</v>
      </c>
      <c r="D3626" s="37" t="s">
        <v>13</v>
      </c>
      <c r="E3626" s="37" t="s">
        <v>18</v>
      </c>
      <c r="F3626" s="37" t="s">
        <v>18</v>
      </c>
      <c r="G3626" s="37" t="s">
        <v>26</v>
      </c>
      <c r="H3626" s="38">
        <v>151.00165752589001</v>
      </c>
      <c r="I3626" s="37">
        <f>HOUR(DAta!$H3626)*60+MINUTE(DAta!$H3626)</f>
        <v>2</v>
      </c>
      <c r="J3626" s="37" t="s">
        <v>26</v>
      </c>
      <c r="K3626" s="37">
        <v>10</v>
      </c>
      <c r="L3626" s="36">
        <v>45629</v>
      </c>
      <c r="M3626" s="37">
        <v>4</v>
      </c>
    </row>
    <row r="3627" spans="1:13">
      <c r="A3627" s="40" t="s">
        <v>3652</v>
      </c>
      <c r="B3627" s="39">
        <v>45630</v>
      </c>
      <c r="C3627" s="40" t="s">
        <v>16</v>
      </c>
      <c r="D3627" s="40" t="s">
        <v>13</v>
      </c>
      <c r="E3627" s="40" t="s">
        <v>14</v>
      </c>
      <c r="F3627" s="40" t="s">
        <v>14</v>
      </c>
      <c r="G3627" s="40">
        <v>83</v>
      </c>
      <c r="H3627" s="41">
        <v>151.04332419255701</v>
      </c>
      <c r="I3627" s="37">
        <f>HOUR(DAta!$H3627)*60+MINUTE(DAta!$H3627)</f>
        <v>62</v>
      </c>
      <c r="J3627" s="40">
        <v>4</v>
      </c>
      <c r="K3627" s="40">
        <v>10</v>
      </c>
      <c r="L3627" s="39">
        <v>45630</v>
      </c>
      <c r="M3627" s="40">
        <v>4</v>
      </c>
    </row>
    <row r="3628" spans="1:13">
      <c r="A3628" s="37" t="s">
        <v>3653</v>
      </c>
      <c r="B3628" s="36">
        <v>45631</v>
      </c>
      <c r="C3628" s="37" t="s">
        <v>48</v>
      </c>
      <c r="D3628" s="37" t="s">
        <v>33</v>
      </c>
      <c r="E3628" s="37" t="s">
        <v>14</v>
      </c>
      <c r="F3628" s="37" t="s">
        <v>14</v>
      </c>
      <c r="G3628" s="37">
        <v>31</v>
      </c>
      <c r="H3628" s="38">
        <v>151.08499085922301</v>
      </c>
      <c r="I3628" s="37">
        <f>HOUR(DAta!$H3628)*60+MINUTE(DAta!$H3628)</f>
        <v>122</v>
      </c>
      <c r="J3628" s="37">
        <v>4</v>
      </c>
      <c r="K3628" s="37">
        <v>10</v>
      </c>
      <c r="L3628" s="36">
        <v>45631</v>
      </c>
      <c r="M3628" s="37">
        <v>4</v>
      </c>
    </row>
    <row r="3629" spans="1:13">
      <c r="A3629" s="40" t="s">
        <v>3654</v>
      </c>
      <c r="B3629" s="39">
        <v>45632</v>
      </c>
      <c r="C3629" s="40" t="s">
        <v>32</v>
      </c>
      <c r="D3629" s="40" t="s">
        <v>24</v>
      </c>
      <c r="E3629" s="40" t="s">
        <v>14</v>
      </c>
      <c r="F3629" s="40" t="s">
        <v>18</v>
      </c>
      <c r="G3629" s="40">
        <v>57</v>
      </c>
      <c r="H3629" s="41">
        <v>151.12665752589001</v>
      </c>
      <c r="I3629" s="37">
        <f>HOUR(DAta!$H3629)*60+MINUTE(DAta!$H3629)</f>
        <v>182</v>
      </c>
      <c r="J3629" s="40">
        <v>1</v>
      </c>
      <c r="K3629" s="40">
        <v>10</v>
      </c>
      <c r="L3629" s="39">
        <v>45632</v>
      </c>
      <c r="M3629" s="40">
        <v>4</v>
      </c>
    </row>
    <row r="3630" spans="1:13">
      <c r="A3630" s="37" t="s">
        <v>3655</v>
      </c>
      <c r="B3630" s="36">
        <v>45633</v>
      </c>
      <c r="C3630" s="37" t="s">
        <v>22</v>
      </c>
      <c r="D3630" s="37" t="s">
        <v>13</v>
      </c>
      <c r="E3630" s="37" t="s">
        <v>14</v>
      </c>
      <c r="F3630" s="37" t="s">
        <v>14</v>
      </c>
      <c r="G3630" s="37">
        <v>54</v>
      </c>
      <c r="H3630" s="38">
        <v>151.16832419255701</v>
      </c>
      <c r="I3630" s="37">
        <f>HOUR(DAta!$H3630)*60+MINUTE(DAta!$H3630)</f>
        <v>242</v>
      </c>
      <c r="J3630" s="37">
        <v>5</v>
      </c>
      <c r="K3630" s="37">
        <v>10</v>
      </c>
      <c r="L3630" s="36">
        <v>45633</v>
      </c>
      <c r="M3630" s="37">
        <v>4</v>
      </c>
    </row>
    <row r="3631" spans="1:13">
      <c r="A3631" s="40" t="s">
        <v>3656</v>
      </c>
      <c r="B3631" s="39">
        <v>45634</v>
      </c>
      <c r="C3631" s="40" t="s">
        <v>32</v>
      </c>
      <c r="D3631" s="40" t="s">
        <v>13</v>
      </c>
      <c r="E3631" s="40" t="s">
        <v>14</v>
      </c>
      <c r="F3631" s="40" t="s">
        <v>18</v>
      </c>
      <c r="G3631" s="40">
        <v>91</v>
      </c>
      <c r="H3631" s="41">
        <v>151.20999085922301</v>
      </c>
      <c r="I3631" s="37">
        <f>HOUR(DAta!$H3631)*60+MINUTE(DAta!$H3631)</f>
        <v>302</v>
      </c>
      <c r="J3631" s="40">
        <v>5</v>
      </c>
      <c r="K3631" s="40">
        <v>10</v>
      </c>
      <c r="L3631" s="39">
        <v>45634</v>
      </c>
      <c r="M3631" s="40">
        <v>4</v>
      </c>
    </row>
    <row r="3632" spans="1:13">
      <c r="A3632" s="37" t="s">
        <v>3657</v>
      </c>
      <c r="B3632" s="36">
        <v>45635</v>
      </c>
      <c r="C3632" s="37" t="s">
        <v>39</v>
      </c>
      <c r="D3632" s="37" t="s">
        <v>13</v>
      </c>
      <c r="E3632" s="37" t="s">
        <v>14</v>
      </c>
      <c r="F3632" s="37" t="s">
        <v>14</v>
      </c>
      <c r="G3632" s="37">
        <v>96</v>
      </c>
      <c r="H3632" s="38">
        <v>151.25165752589001</v>
      </c>
      <c r="I3632" s="37">
        <f>HOUR(DAta!$H3632)*60+MINUTE(DAta!$H3632)</f>
        <v>362</v>
      </c>
      <c r="J3632" s="37">
        <v>1</v>
      </c>
      <c r="K3632" s="37">
        <v>10</v>
      </c>
      <c r="L3632" s="36">
        <v>45635</v>
      </c>
      <c r="M3632" s="37">
        <v>4</v>
      </c>
    </row>
    <row r="3633" spans="1:13">
      <c r="A3633" s="40" t="s">
        <v>3658</v>
      </c>
      <c r="B3633" s="39">
        <v>45636</v>
      </c>
      <c r="C3633" s="40" t="s">
        <v>20</v>
      </c>
      <c r="D3633" s="40" t="s">
        <v>17</v>
      </c>
      <c r="E3633" s="40" t="s">
        <v>18</v>
      </c>
      <c r="F3633" s="40" t="s">
        <v>18</v>
      </c>
      <c r="G3633" s="40" t="s">
        <v>26</v>
      </c>
      <c r="H3633" s="41">
        <v>151.29332419255701</v>
      </c>
      <c r="I3633" s="37">
        <f>HOUR(DAta!$H3633)*60+MINUTE(DAta!$H3633)</f>
        <v>422</v>
      </c>
      <c r="J3633" s="40" t="s">
        <v>26</v>
      </c>
      <c r="K3633" s="40">
        <v>10</v>
      </c>
      <c r="L3633" s="39">
        <v>45636</v>
      </c>
      <c r="M3633" s="40">
        <v>4</v>
      </c>
    </row>
    <row r="3634" spans="1:13">
      <c r="A3634" s="37" t="s">
        <v>3659</v>
      </c>
      <c r="B3634" s="36">
        <v>45637</v>
      </c>
      <c r="C3634" s="37" t="s">
        <v>16</v>
      </c>
      <c r="D3634" s="37" t="s">
        <v>30</v>
      </c>
      <c r="E3634" s="37" t="s">
        <v>14</v>
      </c>
      <c r="F3634" s="37" t="s">
        <v>14</v>
      </c>
      <c r="G3634" s="37">
        <v>46</v>
      </c>
      <c r="H3634" s="38">
        <v>151.33499085922301</v>
      </c>
      <c r="I3634" s="37">
        <f>HOUR(DAta!$H3634)*60+MINUTE(DAta!$H3634)</f>
        <v>482</v>
      </c>
      <c r="J3634" s="37">
        <v>4</v>
      </c>
      <c r="K3634" s="37">
        <v>10</v>
      </c>
      <c r="L3634" s="36">
        <v>45637</v>
      </c>
      <c r="M3634" s="37">
        <v>4</v>
      </c>
    </row>
    <row r="3635" spans="1:13">
      <c r="A3635" s="40" t="s">
        <v>3660</v>
      </c>
      <c r="B3635" s="39">
        <v>45638</v>
      </c>
      <c r="C3635" s="40" t="s">
        <v>39</v>
      </c>
      <c r="D3635" s="40" t="s">
        <v>30</v>
      </c>
      <c r="E3635" s="40" t="s">
        <v>14</v>
      </c>
      <c r="F3635" s="40" t="s">
        <v>14</v>
      </c>
      <c r="G3635" s="40">
        <v>94</v>
      </c>
      <c r="H3635" s="41">
        <v>151.37665752589001</v>
      </c>
      <c r="I3635" s="37">
        <f>HOUR(DAta!$H3635)*60+MINUTE(DAta!$H3635)</f>
        <v>542</v>
      </c>
      <c r="J3635" s="40">
        <v>4</v>
      </c>
      <c r="K3635" s="40">
        <v>10</v>
      </c>
      <c r="L3635" s="39">
        <v>45638</v>
      </c>
      <c r="M3635" s="40">
        <v>4</v>
      </c>
    </row>
    <row r="3636" spans="1:13">
      <c r="A3636" s="37" t="s">
        <v>3661</v>
      </c>
      <c r="B3636" s="36">
        <v>45639</v>
      </c>
      <c r="C3636" s="37" t="s">
        <v>16</v>
      </c>
      <c r="D3636" s="37" t="s">
        <v>33</v>
      </c>
      <c r="E3636" s="37" t="s">
        <v>14</v>
      </c>
      <c r="F3636" s="37" t="s">
        <v>14</v>
      </c>
      <c r="G3636" s="37">
        <v>48</v>
      </c>
      <c r="H3636" s="38">
        <v>151.41832419255701</v>
      </c>
      <c r="I3636" s="37">
        <f>HOUR(DAta!$H3636)*60+MINUTE(DAta!$H3636)</f>
        <v>602</v>
      </c>
      <c r="J3636" s="37">
        <v>4</v>
      </c>
      <c r="K3636" s="37">
        <v>10</v>
      </c>
      <c r="L3636" s="36">
        <v>45639</v>
      </c>
      <c r="M3636" s="37">
        <v>4</v>
      </c>
    </row>
    <row r="3637" spans="1:13">
      <c r="A3637" s="40" t="s">
        <v>3662</v>
      </c>
      <c r="B3637" s="39">
        <v>45640</v>
      </c>
      <c r="C3637" s="40" t="s">
        <v>32</v>
      </c>
      <c r="D3637" s="40" t="s">
        <v>17</v>
      </c>
      <c r="E3637" s="40" t="s">
        <v>14</v>
      </c>
      <c r="F3637" s="40" t="s">
        <v>14</v>
      </c>
      <c r="G3637" s="40">
        <v>38</v>
      </c>
      <c r="H3637" s="41">
        <v>151.45999085922301</v>
      </c>
      <c r="I3637" s="37">
        <f>HOUR(DAta!$H3637)*60+MINUTE(DAta!$H3637)</f>
        <v>662</v>
      </c>
      <c r="J3637" s="40">
        <v>3</v>
      </c>
      <c r="K3637" s="40">
        <v>10</v>
      </c>
      <c r="L3637" s="39">
        <v>45640</v>
      </c>
      <c r="M3637" s="40">
        <v>4</v>
      </c>
    </row>
    <row r="3638" spans="1:13">
      <c r="A3638" s="37" t="s">
        <v>3663</v>
      </c>
      <c r="B3638" s="36">
        <v>45641</v>
      </c>
      <c r="C3638" s="37" t="s">
        <v>16</v>
      </c>
      <c r="D3638" s="37" t="s">
        <v>24</v>
      </c>
      <c r="E3638" s="37" t="s">
        <v>14</v>
      </c>
      <c r="F3638" s="37" t="s">
        <v>18</v>
      </c>
      <c r="G3638" s="37">
        <v>98</v>
      </c>
      <c r="H3638" s="38">
        <v>151.50165752589001</v>
      </c>
      <c r="I3638" s="37">
        <f>HOUR(DAta!$H3638)*60+MINUTE(DAta!$H3638)</f>
        <v>722</v>
      </c>
      <c r="J3638" s="37">
        <v>5</v>
      </c>
      <c r="K3638" s="37">
        <v>10</v>
      </c>
      <c r="L3638" s="36">
        <v>45641</v>
      </c>
      <c r="M3638" s="37">
        <v>5</v>
      </c>
    </row>
    <row r="3639" spans="1:13">
      <c r="A3639" s="40" t="s">
        <v>3664</v>
      </c>
      <c r="B3639" s="39">
        <v>45642</v>
      </c>
      <c r="C3639" s="40" t="s">
        <v>16</v>
      </c>
      <c r="D3639" s="40" t="s">
        <v>30</v>
      </c>
      <c r="E3639" s="40" t="s">
        <v>14</v>
      </c>
      <c r="F3639" s="40" t="s">
        <v>14</v>
      </c>
      <c r="G3639" s="40">
        <v>59</v>
      </c>
      <c r="H3639" s="41">
        <v>151.54332419255701</v>
      </c>
      <c r="I3639" s="37">
        <f>HOUR(DAta!$H3639)*60+MINUTE(DAta!$H3639)</f>
        <v>782</v>
      </c>
      <c r="J3639" s="40">
        <v>5</v>
      </c>
      <c r="K3639" s="40">
        <v>10</v>
      </c>
      <c r="L3639" s="39">
        <v>45642</v>
      </c>
      <c r="M3639" s="40">
        <v>5</v>
      </c>
    </row>
    <row r="3640" spans="1:13">
      <c r="A3640" s="37" t="s">
        <v>3665</v>
      </c>
      <c r="B3640" s="36">
        <v>45643</v>
      </c>
      <c r="C3640" s="37" t="s">
        <v>12</v>
      </c>
      <c r="D3640" s="37" t="s">
        <v>17</v>
      </c>
      <c r="E3640" s="37" t="s">
        <v>14</v>
      </c>
      <c r="F3640" s="37" t="s">
        <v>14</v>
      </c>
      <c r="G3640" s="37">
        <v>18</v>
      </c>
      <c r="H3640" s="38">
        <v>151.58499085922301</v>
      </c>
      <c r="I3640" s="37">
        <f>HOUR(DAta!$H3640)*60+MINUTE(DAta!$H3640)</f>
        <v>842</v>
      </c>
      <c r="J3640" s="37">
        <v>4</v>
      </c>
      <c r="K3640" s="37">
        <v>10</v>
      </c>
      <c r="L3640" s="36">
        <v>45643</v>
      </c>
      <c r="M3640" s="37">
        <v>5</v>
      </c>
    </row>
    <row r="3641" spans="1:13">
      <c r="A3641" s="40" t="s">
        <v>3666</v>
      </c>
      <c r="B3641" s="39">
        <v>45644</v>
      </c>
      <c r="C3641" s="40" t="s">
        <v>12</v>
      </c>
      <c r="D3641" s="40" t="s">
        <v>33</v>
      </c>
      <c r="E3641" s="40" t="s">
        <v>14</v>
      </c>
      <c r="F3641" s="40" t="s">
        <v>14</v>
      </c>
      <c r="G3641" s="40">
        <v>118</v>
      </c>
      <c r="H3641" s="41">
        <v>151.62665752589001</v>
      </c>
      <c r="I3641" s="37">
        <f>HOUR(DAta!$H3641)*60+MINUTE(DAta!$H3641)</f>
        <v>902</v>
      </c>
      <c r="J3641" s="40">
        <v>2</v>
      </c>
      <c r="K3641" s="40">
        <v>10</v>
      </c>
      <c r="L3641" s="39">
        <v>45644</v>
      </c>
      <c r="M3641" s="40">
        <v>5</v>
      </c>
    </row>
    <row r="3642" spans="1:13">
      <c r="A3642" s="37" t="s">
        <v>3667</v>
      </c>
      <c r="B3642" s="36">
        <v>45645</v>
      </c>
      <c r="C3642" s="37" t="s">
        <v>22</v>
      </c>
      <c r="D3642" s="37" t="s">
        <v>24</v>
      </c>
      <c r="E3642" s="37" t="s">
        <v>14</v>
      </c>
      <c r="F3642" s="37" t="s">
        <v>14</v>
      </c>
      <c r="G3642" s="37">
        <v>97</v>
      </c>
      <c r="H3642" s="38">
        <v>151.66832419255701</v>
      </c>
      <c r="I3642" s="37">
        <f>HOUR(DAta!$H3642)*60+MINUTE(DAta!$H3642)</f>
        <v>962</v>
      </c>
      <c r="J3642" s="37">
        <v>4</v>
      </c>
      <c r="K3642" s="37">
        <v>10</v>
      </c>
      <c r="L3642" s="36">
        <v>45645</v>
      </c>
      <c r="M3642" s="37">
        <v>5</v>
      </c>
    </row>
    <row r="3643" spans="1:13">
      <c r="A3643" s="40" t="s">
        <v>3668</v>
      </c>
      <c r="B3643" s="39">
        <v>45646</v>
      </c>
      <c r="C3643" s="40" t="s">
        <v>32</v>
      </c>
      <c r="D3643" s="40" t="s">
        <v>17</v>
      </c>
      <c r="E3643" s="40" t="s">
        <v>14</v>
      </c>
      <c r="F3643" s="40" t="s">
        <v>14</v>
      </c>
      <c r="G3643" s="40">
        <v>41</v>
      </c>
      <c r="H3643" s="41">
        <v>151.70999085922301</v>
      </c>
      <c r="I3643" s="37">
        <f>HOUR(DAta!$H3643)*60+MINUTE(DAta!$H3643)</f>
        <v>1022</v>
      </c>
      <c r="J3643" s="40">
        <v>3</v>
      </c>
      <c r="K3643" s="40">
        <v>10</v>
      </c>
      <c r="L3643" s="39">
        <v>45646</v>
      </c>
      <c r="M3643" s="40">
        <v>5</v>
      </c>
    </row>
    <row r="3644" spans="1:13">
      <c r="A3644" s="37" t="s">
        <v>3669</v>
      </c>
      <c r="B3644" s="36">
        <v>45647</v>
      </c>
      <c r="C3644" s="37" t="s">
        <v>22</v>
      </c>
      <c r="D3644" s="37" t="s">
        <v>33</v>
      </c>
      <c r="E3644" s="37" t="s">
        <v>14</v>
      </c>
      <c r="F3644" s="37" t="s">
        <v>14</v>
      </c>
      <c r="G3644" s="37">
        <v>24</v>
      </c>
      <c r="H3644" s="38">
        <v>151.75165752589001</v>
      </c>
      <c r="I3644" s="37">
        <f>HOUR(DAta!$H3644)*60+MINUTE(DAta!$H3644)</f>
        <v>1082</v>
      </c>
      <c r="J3644" s="37">
        <v>3</v>
      </c>
      <c r="K3644" s="37">
        <v>10</v>
      </c>
      <c r="L3644" s="36">
        <v>45647</v>
      </c>
      <c r="M3644" s="37">
        <v>5</v>
      </c>
    </row>
    <row r="3645" spans="1:13">
      <c r="A3645" s="40" t="s">
        <v>3670</v>
      </c>
      <c r="B3645" s="39">
        <v>45648</v>
      </c>
      <c r="C3645" s="40" t="s">
        <v>16</v>
      </c>
      <c r="D3645" s="40" t="s">
        <v>33</v>
      </c>
      <c r="E3645" s="40" t="s">
        <v>14</v>
      </c>
      <c r="F3645" s="40" t="s">
        <v>14</v>
      </c>
      <c r="G3645" s="40">
        <v>112</v>
      </c>
      <c r="H3645" s="41">
        <v>151.79332419255701</v>
      </c>
      <c r="I3645" s="37">
        <f>HOUR(DAta!$H3645)*60+MINUTE(DAta!$H3645)</f>
        <v>1142</v>
      </c>
      <c r="J3645" s="40">
        <v>3</v>
      </c>
      <c r="K3645" s="40">
        <v>10</v>
      </c>
      <c r="L3645" s="39">
        <v>45648</v>
      </c>
      <c r="M3645" s="40">
        <v>5</v>
      </c>
    </row>
    <row r="3646" spans="1:13">
      <c r="A3646" s="37" t="s">
        <v>3671</v>
      </c>
      <c r="B3646" s="36">
        <v>45649</v>
      </c>
      <c r="C3646" s="37" t="s">
        <v>39</v>
      </c>
      <c r="D3646" s="37" t="s">
        <v>17</v>
      </c>
      <c r="E3646" s="37" t="s">
        <v>14</v>
      </c>
      <c r="F3646" s="37" t="s">
        <v>14</v>
      </c>
      <c r="G3646" s="37">
        <v>104</v>
      </c>
      <c r="H3646" s="38">
        <v>151.83499085922301</v>
      </c>
      <c r="I3646" s="37">
        <f>HOUR(DAta!$H3646)*60+MINUTE(DAta!$H3646)</f>
        <v>1202</v>
      </c>
      <c r="J3646" s="37">
        <v>2</v>
      </c>
      <c r="K3646" s="37">
        <v>10</v>
      </c>
      <c r="L3646" s="36">
        <v>45649</v>
      </c>
      <c r="M3646" s="37">
        <v>5</v>
      </c>
    </row>
    <row r="3647" spans="1:13">
      <c r="A3647" s="40" t="s">
        <v>3672</v>
      </c>
      <c r="B3647" s="39">
        <v>45650</v>
      </c>
      <c r="C3647" s="40" t="s">
        <v>12</v>
      </c>
      <c r="D3647" s="40" t="s">
        <v>24</v>
      </c>
      <c r="E3647" s="40" t="s">
        <v>14</v>
      </c>
      <c r="F3647" s="40" t="s">
        <v>18</v>
      </c>
      <c r="G3647" s="40">
        <v>117</v>
      </c>
      <c r="H3647" s="41">
        <v>151.87665752589001</v>
      </c>
      <c r="I3647" s="37">
        <f>HOUR(DAta!$H3647)*60+MINUTE(DAta!$H3647)</f>
        <v>1262</v>
      </c>
      <c r="J3647" s="40">
        <v>4</v>
      </c>
      <c r="K3647" s="40">
        <v>10</v>
      </c>
      <c r="L3647" s="39">
        <v>45650</v>
      </c>
      <c r="M3647" s="40">
        <v>5</v>
      </c>
    </row>
    <row r="3648" spans="1:13">
      <c r="A3648" s="37" t="s">
        <v>3673</v>
      </c>
      <c r="B3648" s="36">
        <v>45651</v>
      </c>
      <c r="C3648" s="37" t="s">
        <v>32</v>
      </c>
      <c r="D3648" s="37" t="s">
        <v>17</v>
      </c>
      <c r="E3648" s="37" t="s">
        <v>14</v>
      </c>
      <c r="F3648" s="37" t="s">
        <v>14</v>
      </c>
      <c r="G3648" s="37">
        <v>51</v>
      </c>
      <c r="H3648" s="38">
        <v>151.91832419255701</v>
      </c>
      <c r="I3648" s="37">
        <f>HOUR(DAta!$H3648)*60+MINUTE(DAta!$H3648)</f>
        <v>1322</v>
      </c>
      <c r="J3648" s="37">
        <v>4</v>
      </c>
      <c r="K3648" s="37">
        <v>10</v>
      </c>
      <c r="L3648" s="36">
        <v>45651</v>
      </c>
      <c r="M3648" s="37">
        <v>5</v>
      </c>
    </row>
    <row r="3649" spans="1:13">
      <c r="A3649" s="40" t="s">
        <v>3674</v>
      </c>
      <c r="B3649" s="39">
        <v>45652</v>
      </c>
      <c r="C3649" s="40" t="s">
        <v>16</v>
      </c>
      <c r="D3649" s="40" t="s">
        <v>30</v>
      </c>
      <c r="E3649" s="40" t="s">
        <v>14</v>
      </c>
      <c r="F3649" s="40" t="s">
        <v>14</v>
      </c>
      <c r="G3649" s="40">
        <v>62</v>
      </c>
      <c r="H3649" s="41">
        <v>151.95999085922301</v>
      </c>
      <c r="I3649" s="37">
        <f>HOUR(DAta!$H3649)*60+MINUTE(DAta!$H3649)</f>
        <v>1382</v>
      </c>
      <c r="J3649" s="40">
        <v>4</v>
      </c>
      <c r="K3649" s="40">
        <v>10</v>
      </c>
      <c r="L3649" s="39">
        <v>45652</v>
      </c>
      <c r="M3649" s="40">
        <v>5</v>
      </c>
    </row>
    <row r="3650" spans="1:13">
      <c r="A3650" s="37" t="s">
        <v>3675</v>
      </c>
      <c r="B3650" s="36">
        <v>45653</v>
      </c>
      <c r="C3650" s="37" t="s">
        <v>12</v>
      </c>
      <c r="D3650" s="37" t="s">
        <v>24</v>
      </c>
      <c r="E3650" s="37" t="s">
        <v>18</v>
      </c>
      <c r="F3650" s="37" t="s">
        <v>18</v>
      </c>
      <c r="G3650" s="37" t="s">
        <v>26</v>
      </c>
      <c r="H3650" s="38">
        <v>152.00165752589001</v>
      </c>
      <c r="I3650" s="37">
        <f>HOUR(DAta!$H3650)*60+MINUTE(DAta!$H3650)</f>
        <v>2</v>
      </c>
      <c r="J3650" s="37" t="s">
        <v>26</v>
      </c>
      <c r="K3650" s="37">
        <v>10</v>
      </c>
      <c r="L3650" s="36">
        <v>45653</v>
      </c>
      <c r="M3650" s="37">
        <v>5</v>
      </c>
    </row>
    <row r="3651" spans="1:13">
      <c r="A3651" s="40" t="s">
        <v>3676</v>
      </c>
      <c r="B3651" s="39">
        <v>45654</v>
      </c>
      <c r="C3651" s="40" t="s">
        <v>20</v>
      </c>
      <c r="D3651" s="40" t="s">
        <v>17</v>
      </c>
      <c r="E3651" s="40" t="s">
        <v>14</v>
      </c>
      <c r="F3651" s="40" t="s">
        <v>14</v>
      </c>
      <c r="G3651" s="40">
        <v>56</v>
      </c>
      <c r="H3651" s="41">
        <v>152.04332419255701</v>
      </c>
      <c r="I3651" s="37">
        <f>HOUR(DAta!$H3651)*60+MINUTE(DAta!$H3651)</f>
        <v>62</v>
      </c>
      <c r="J3651" s="40">
        <v>4</v>
      </c>
      <c r="K3651" s="40">
        <v>10</v>
      </c>
      <c r="L3651" s="39">
        <v>45654</v>
      </c>
      <c r="M3651" s="40">
        <v>5</v>
      </c>
    </row>
    <row r="3652" spans="1:13">
      <c r="A3652" s="37" t="s">
        <v>3677</v>
      </c>
      <c r="B3652" s="36">
        <v>45655</v>
      </c>
      <c r="C3652" s="37" t="s">
        <v>35</v>
      </c>
      <c r="D3652" s="37" t="s">
        <v>13</v>
      </c>
      <c r="E3652" s="37" t="s">
        <v>14</v>
      </c>
      <c r="F3652" s="37" t="s">
        <v>14</v>
      </c>
      <c r="G3652" s="37">
        <v>72</v>
      </c>
      <c r="H3652" s="38">
        <v>152.08499085922301</v>
      </c>
      <c r="I3652" s="37">
        <f>HOUR(DAta!$H3652)*60+MINUTE(DAta!$H3652)</f>
        <v>122</v>
      </c>
      <c r="J3652" s="37">
        <v>4</v>
      </c>
      <c r="K3652" s="37">
        <v>10</v>
      </c>
      <c r="L3652" s="36">
        <v>45655</v>
      </c>
      <c r="M3652" s="37">
        <v>5</v>
      </c>
    </row>
    <row r="3653" spans="1:13">
      <c r="A3653" s="40" t="s">
        <v>3678</v>
      </c>
      <c r="B3653" s="39">
        <v>45656</v>
      </c>
      <c r="C3653" s="40" t="s">
        <v>32</v>
      </c>
      <c r="D3653" s="40" t="s">
        <v>17</v>
      </c>
      <c r="E3653" s="40" t="s">
        <v>14</v>
      </c>
      <c r="F3653" s="40" t="s">
        <v>14</v>
      </c>
      <c r="G3653" s="40">
        <v>115</v>
      </c>
      <c r="H3653" s="41">
        <v>152.12665752589001</v>
      </c>
      <c r="I3653" s="37">
        <f>HOUR(DAta!$H3653)*60+MINUTE(DAta!$H3653)</f>
        <v>182</v>
      </c>
      <c r="J3653" s="40">
        <v>1</v>
      </c>
      <c r="K3653" s="40">
        <v>10</v>
      </c>
      <c r="L3653" s="39">
        <v>45656</v>
      </c>
      <c r="M3653" s="40">
        <v>5</v>
      </c>
    </row>
    <row r="3654" spans="1:13">
      <c r="A3654" s="37" t="s">
        <v>3679</v>
      </c>
      <c r="B3654" s="36">
        <v>45657</v>
      </c>
      <c r="C3654" s="37" t="s">
        <v>35</v>
      </c>
      <c r="D3654" s="37" t="s">
        <v>30</v>
      </c>
      <c r="E3654" s="37" t="s">
        <v>14</v>
      </c>
      <c r="F3654" s="37" t="s">
        <v>18</v>
      </c>
      <c r="G3654" s="37">
        <v>118</v>
      </c>
      <c r="H3654" s="38">
        <v>152.16832419255701</v>
      </c>
      <c r="I3654" s="37">
        <f>HOUR(DAta!$H3654)*60+MINUTE(DAta!$H3654)</f>
        <v>242</v>
      </c>
      <c r="J3654" s="37">
        <v>3</v>
      </c>
      <c r="K3654" s="37">
        <v>10</v>
      </c>
      <c r="L3654" s="36">
        <v>45657</v>
      </c>
      <c r="M3654" s="37">
        <v>5</v>
      </c>
    </row>
    <row r="3655" spans="1:13">
      <c r="A3655" s="40" t="s">
        <v>3680</v>
      </c>
      <c r="B3655" s="39">
        <v>45658</v>
      </c>
      <c r="C3655" s="40" t="s">
        <v>20</v>
      </c>
      <c r="D3655" s="40" t="s">
        <v>24</v>
      </c>
      <c r="E3655" s="40" t="s">
        <v>14</v>
      </c>
      <c r="F3655" s="40" t="s">
        <v>14</v>
      </c>
      <c r="G3655" s="40">
        <v>98</v>
      </c>
      <c r="H3655" s="41">
        <v>152.20999085922301</v>
      </c>
      <c r="I3655" s="37">
        <f>HOUR(DAta!$H3655)*60+MINUTE(DAta!$H3655)</f>
        <v>302</v>
      </c>
      <c r="J3655" s="40">
        <v>3</v>
      </c>
      <c r="K3655" s="40">
        <v>10</v>
      </c>
      <c r="L3655" s="39">
        <v>45658</v>
      </c>
      <c r="M3655" s="40">
        <v>5</v>
      </c>
    </row>
    <row r="3656" spans="1:13">
      <c r="A3656" s="37" t="s">
        <v>3681</v>
      </c>
      <c r="B3656" s="36">
        <v>45659</v>
      </c>
      <c r="C3656" s="37" t="s">
        <v>12</v>
      </c>
      <c r="D3656" s="37" t="s">
        <v>33</v>
      </c>
      <c r="E3656" s="37" t="s">
        <v>14</v>
      </c>
      <c r="F3656" s="37" t="s">
        <v>14</v>
      </c>
      <c r="G3656" s="37">
        <v>112</v>
      </c>
      <c r="H3656" s="38">
        <v>152.25165752589001</v>
      </c>
      <c r="I3656" s="37">
        <f>HOUR(DAta!$H3656)*60+MINUTE(DAta!$H3656)</f>
        <v>362</v>
      </c>
      <c r="J3656" s="37">
        <v>4</v>
      </c>
      <c r="K3656" s="37">
        <v>10</v>
      </c>
      <c r="L3656" s="36">
        <v>45659</v>
      </c>
      <c r="M3656" s="37">
        <v>5</v>
      </c>
    </row>
    <row r="3657" spans="1:13">
      <c r="A3657" s="40" t="s">
        <v>3682</v>
      </c>
      <c r="B3657" s="39">
        <v>45660</v>
      </c>
      <c r="C3657" s="40" t="s">
        <v>20</v>
      </c>
      <c r="D3657" s="40" t="s">
        <v>17</v>
      </c>
      <c r="E3657" s="40" t="s">
        <v>14</v>
      </c>
      <c r="F3657" s="40" t="s">
        <v>14</v>
      </c>
      <c r="G3657" s="40">
        <v>75</v>
      </c>
      <c r="H3657" s="41">
        <v>152.29332419255701</v>
      </c>
      <c r="I3657" s="37">
        <f>HOUR(DAta!$H3657)*60+MINUTE(DAta!$H3657)</f>
        <v>422</v>
      </c>
      <c r="J3657" s="40">
        <v>1</v>
      </c>
      <c r="K3657" s="40">
        <v>10</v>
      </c>
      <c r="L3657" s="39">
        <v>45660</v>
      </c>
      <c r="M3657" s="40">
        <v>5</v>
      </c>
    </row>
    <row r="3658" spans="1:13">
      <c r="A3658" s="37" t="s">
        <v>3683</v>
      </c>
      <c r="B3658" s="36">
        <v>45661</v>
      </c>
      <c r="C3658" s="37" t="s">
        <v>16</v>
      </c>
      <c r="D3658" s="37" t="s">
        <v>24</v>
      </c>
      <c r="E3658" s="37" t="s">
        <v>14</v>
      </c>
      <c r="F3658" s="37" t="s">
        <v>14</v>
      </c>
      <c r="G3658" s="37">
        <v>34</v>
      </c>
      <c r="H3658" s="38">
        <v>152.33499085922301</v>
      </c>
      <c r="I3658" s="37">
        <f>HOUR(DAta!$H3658)*60+MINUTE(DAta!$H3658)</f>
        <v>482</v>
      </c>
      <c r="J3658" s="37">
        <v>3</v>
      </c>
      <c r="K3658" s="37">
        <v>10</v>
      </c>
      <c r="L3658" s="36">
        <v>45661</v>
      </c>
      <c r="M3658" s="37">
        <v>5</v>
      </c>
    </row>
    <row r="3659" spans="1:13">
      <c r="A3659" s="40" t="s">
        <v>3684</v>
      </c>
      <c r="B3659" s="39">
        <v>45662</v>
      </c>
      <c r="C3659" s="40" t="s">
        <v>32</v>
      </c>
      <c r="D3659" s="40" t="s">
        <v>30</v>
      </c>
      <c r="E3659" s="40" t="s">
        <v>18</v>
      </c>
      <c r="F3659" s="40" t="s">
        <v>18</v>
      </c>
      <c r="G3659" s="40" t="s">
        <v>26</v>
      </c>
      <c r="H3659" s="41">
        <v>152.37665752589001</v>
      </c>
      <c r="I3659" s="37">
        <f>HOUR(DAta!$H3659)*60+MINUTE(DAta!$H3659)</f>
        <v>542</v>
      </c>
      <c r="J3659" s="40" t="s">
        <v>26</v>
      </c>
      <c r="K3659" s="40">
        <v>10</v>
      </c>
      <c r="L3659" s="39">
        <v>45662</v>
      </c>
      <c r="M3659" s="40">
        <v>5</v>
      </c>
    </row>
    <row r="3660" spans="1:13">
      <c r="A3660" s="37" t="s">
        <v>3685</v>
      </c>
      <c r="B3660" s="36">
        <v>45663</v>
      </c>
      <c r="C3660" s="37" t="s">
        <v>20</v>
      </c>
      <c r="D3660" s="37" t="s">
        <v>24</v>
      </c>
      <c r="E3660" s="37" t="s">
        <v>14</v>
      </c>
      <c r="F3660" s="37" t="s">
        <v>14</v>
      </c>
      <c r="G3660" s="37">
        <v>111</v>
      </c>
      <c r="H3660" s="38">
        <v>152.41832419255701</v>
      </c>
      <c r="I3660" s="37">
        <f>HOUR(DAta!$H3660)*60+MINUTE(DAta!$H3660)</f>
        <v>602</v>
      </c>
      <c r="J3660" s="37">
        <v>4</v>
      </c>
      <c r="K3660" s="37">
        <v>10</v>
      </c>
      <c r="L3660" s="36">
        <v>45663</v>
      </c>
      <c r="M3660" s="37">
        <v>5</v>
      </c>
    </row>
    <row r="3661" spans="1:13">
      <c r="A3661" s="40" t="s">
        <v>3686</v>
      </c>
      <c r="B3661" s="39">
        <v>45664</v>
      </c>
      <c r="C3661" s="40" t="s">
        <v>39</v>
      </c>
      <c r="D3661" s="40" t="s">
        <v>33</v>
      </c>
      <c r="E3661" s="40" t="s">
        <v>14</v>
      </c>
      <c r="F3661" s="40" t="s">
        <v>14</v>
      </c>
      <c r="G3661" s="40">
        <v>81</v>
      </c>
      <c r="H3661" s="41">
        <v>152.45999085922301</v>
      </c>
      <c r="I3661" s="37">
        <f>HOUR(DAta!$H3661)*60+MINUTE(DAta!$H3661)</f>
        <v>662</v>
      </c>
      <c r="J3661" s="40">
        <v>4</v>
      </c>
      <c r="K3661" s="40">
        <v>10</v>
      </c>
      <c r="L3661" s="39">
        <v>45664</v>
      </c>
      <c r="M3661" s="40">
        <v>5</v>
      </c>
    </row>
    <row r="3662" spans="1:13">
      <c r="A3662" s="37" t="s">
        <v>3687</v>
      </c>
      <c r="B3662" s="36">
        <v>45665</v>
      </c>
      <c r="C3662" s="37" t="s">
        <v>35</v>
      </c>
      <c r="D3662" s="37" t="s">
        <v>17</v>
      </c>
      <c r="E3662" s="37" t="s">
        <v>14</v>
      </c>
      <c r="F3662" s="37" t="s">
        <v>14</v>
      </c>
      <c r="G3662" s="37">
        <v>16</v>
      </c>
      <c r="H3662" s="38">
        <v>152.50165752589001</v>
      </c>
      <c r="I3662" s="37">
        <f>HOUR(DAta!$H3662)*60+MINUTE(DAta!$H3662)</f>
        <v>722</v>
      </c>
      <c r="J3662" s="37">
        <v>3</v>
      </c>
      <c r="K3662" s="37">
        <v>10</v>
      </c>
      <c r="L3662" s="36">
        <v>45665</v>
      </c>
      <c r="M3662" s="37">
        <v>5</v>
      </c>
    </row>
    <row r="3663" spans="1:13">
      <c r="A3663" s="40" t="s">
        <v>3688</v>
      </c>
      <c r="B3663" s="39">
        <v>45666</v>
      </c>
      <c r="C3663" s="40" t="s">
        <v>48</v>
      </c>
      <c r="D3663" s="40" t="s">
        <v>24</v>
      </c>
      <c r="E3663" s="40" t="s">
        <v>14</v>
      </c>
      <c r="F3663" s="40" t="s">
        <v>14</v>
      </c>
      <c r="G3663" s="40">
        <v>75</v>
      </c>
      <c r="H3663" s="41">
        <v>152.54332419255701</v>
      </c>
      <c r="I3663" s="37">
        <f>HOUR(DAta!$H3663)*60+MINUTE(DAta!$H3663)</f>
        <v>782</v>
      </c>
      <c r="J3663" s="40">
        <v>3</v>
      </c>
      <c r="K3663" s="40">
        <v>10</v>
      </c>
      <c r="L3663" s="39">
        <v>45666</v>
      </c>
      <c r="M3663" s="40">
        <v>5</v>
      </c>
    </row>
    <row r="3664" spans="1:13">
      <c r="A3664" s="37" t="s">
        <v>3689</v>
      </c>
      <c r="B3664" s="36">
        <v>45667</v>
      </c>
      <c r="C3664" s="37" t="s">
        <v>16</v>
      </c>
      <c r="D3664" s="37" t="s">
        <v>33</v>
      </c>
      <c r="E3664" s="37" t="s">
        <v>14</v>
      </c>
      <c r="F3664" s="37" t="s">
        <v>14</v>
      </c>
      <c r="G3664" s="37">
        <v>11</v>
      </c>
      <c r="H3664" s="38">
        <v>152.58499085922301</v>
      </c>
      <c r="I3664" s="37">
        <f>HOUR(DAta!$H3664)*60+MINUTE(DAta!$H3664)</f>
        <v>842</v>
      </c>
      <c r="J3664" s="37">
        <v>4</v>
      </c>
      <c r="K3664" s="37">
        <v>10</v>
      </c>
      <c r="L3664" s="36">
        <v>45667</v>
      </c>
      <c r="M3664" s="37">
        <v>5</v>
      </c>
    </row>
    <row r="3665" spans="1:13">
      <c r="A3665" s="40" t="s">
        <v>3690</v>
      </c>
      <c r="B3665" s="39">
        <v>45668</v>
      </c>
      <c r="C3665" s="40" t="s">
        <v>48</v>
      </c>
      <c r="D3665" s="40" t="s">
        <v>24</v>
      </c>
      <c r="E3665" s="40" t="s">
        <v>14</v>
      </c>
      <c r="F3665" s="40" t="s">
        <v>14</v>
      </c>
      <c r="G3665" s="40">
        <v>65</v>
      </c>
      <c r="H3665" s="41">
        <v>152.62665752589001</v>
      </c>
      <c r="I3665" s="37">
        <f>HOUR(DAta!$H3665)*60+MINUTE(DAta!$H3665)</f>
        <v>902</v>
      </c>
      <c r="J3665" s="40">
        <v>3</v>
      </c>
      <c r="K3665" s="40">
        <v>10</v>
      </c>
      <c r="L3665" s="39">
        <v>45668</v>
      </c>
      <c r="M3665" s="40">
        <v>5</v>
      </c>
    </row>
    <row r="3666" spans="1:13">
      <c r="A3666" s="37" t="s">
        <v>3691</v>
      </c>
      <c r="B3666" s="36">
        <v>45669</v>
      </c>
      <c r="C3666" s="37" t="s">
        <v>20</v>
      </c>
      <c r="D3666" s="37" t="s">
        <v>13</v>
      </c>
      <c r="E3666" s="37" t="s">
        <v>14</v>
      </c>
      <c r="F3666" s="37" t="s">
        <v>14</v>
      </c>
      <c r="G3666" s="37">
        <v>36</v>
      </c>
      <c r="H3666" s="38">
        <v>152.66832419255701</v>
      </c>
      <c r="I3666" s="37">
        <f>HOUR(DAta!$H3666)*60+MINUTE(DAta!$H3666)</f>
        <v>962</v>
      </c>
      <c r="J3666" s="37">
        <v>3</v>
      </c>
      <c r="K3666" s="37">
        <v>10</v>
      </c>
      <c r="L3666" s="36">
        <v>45669</v>
      </c>
      <c r="M3666" s="37">
        <v>5</v>
      </c>
    </row>
    <row r="3667" spans="1:13">
      <c r="A3667" s="40" t="s">
        <v>3692</v>
      </c>
      <c r="B3667" s="39">
        <v>45670</v>
      </c>
      <c r="C3667" s="40" t="s">
        <v>32</v>
      </c>
      <c r="D3667" s="40" t="s">
        <v>24</v>
      </c>
      <c r="E3667" s="40" t="s">
        <v>14</v>
      </c>
      <c r="F3667" s="40" t="s">
        <v>14</v>
      </c>
      <c r="G3667" s="40">
        <v>28</v>
      </c>
      <c r="H3667" s="41">
        <v>152.70999085922301</v>
      </c>
      <c r="I3667" s="37">
        <f>HOUR(DAta!$H3667)*60+MINUTE(DAta!$H3667)</f>
        <v>1022</v>
      </c>
      <c r="J3667" s="40">
        <v>2</v>
      </c>
      <c r="K3667" s="40">
        <v>10</v>
      </c>
      <c r="L3667" s="39">
        <v>45670</v>
      </c>
      <c r="M3667" s="40">
        <v>5</v>
      </c>
    </row>
    <row r="3668" spans="1:13">
      <c r="A3668" s="37" t="s">
        <v>3693</v>
      </c>
      <c r="B3668" s="36">
        <v>45671</v>
      </c>
      <c r="C3668" s="37" t="s">
        <v>32</v>
      </c>
      <c r="D3668" s="37" t="s">
        <v>30</v>
      </c>
      <c r="E3668" s="37" t="s">
        <v>14</v>
      </c>
      <c r="F3668" s="37" t="s">
        <v>14</v>
      </c>
      <c r="G3668" s="37">
        <v>34</v>
      </c>
      <c r="H3668" s="38">
        <v>152.75165752589001</v>
      </c>
      <c r="I3668" s="37">
        <f>HOUR(DAta!$H3668)*60+MINUTE(DAta!$H3668)</f>
        <v>1082</v>
      </c>
      <c r="J3668" s="37">
        <v>4</v>
      </c>
      <c r="K3668" s="37">
        <v>10</v>
      </c>
      <c r="L3668" s="36">
        <v>45671</v>
      </c>
      <c r="M3668" s="37">
        <v>5</v>
      </c>
    </row>
    <row r="3669" spans="1:13">
      <c r="A3669" s="40" t="s">
        <v>3694</v>
      </c>
      <c r="B3669" s="39">
        <v>45672</v>
      </c>
      <c r="C3669" s="40" t="s">
        <v>16</v>
      </c>
      <c r="D3669" s="40" t="s">
        <v>33</v>
      </c>
      <c r="E3669" s="40" t="s">
        <v>18</v>
      </c>
      <c r="F3669" s="40" t="s">
        <v>18</v>
      </c>
      <c r="G3669" s="40" t="s">
        <v>26</v>
      </c>
      <c r="H3669" s="41">
        <v>152.79332419255701</v>
      </c>
      <c r="I3669" s="37">
        <f>HOUR(DAta!$H3669)*60+MINUTE(DAta!$H3669)</f>
        <v>1142</v>
      </c>
      <c r="J3669" s="40" t="s">
        <v>26</v>
      </c>
      <c r="K3669" s="40">
        <v>10</v>
      </c>
      <c r="L3669" s="39">
        <v>45672</v>
      </c>
      <c r="M3669" s="40">
        <v>5</v>
      </c>
    </row>
    <row r="3670" spans="1:13">
      <c r="A3670" s="37" t="s">
        <v>3695</v>
      </c>
      <c r="B3670" s="36">
        <v>45673</v>
      </c>
      <c r="C3670" s="37" t="s">
        <v>16</v>
      </c>
      <c r="D3670" s="37" t="s">
        <v>33</v>
      </c>
      <c r="E3670" s="37" t="s">
        <v>14</v>
      </c>
      <c r="F3670" s="37" t="s">
        <v>14</v>
      </c>
      <c r="G3670" s="37">
        <v>105</v>
      </c>
      <c r="H3670" s="38">
        <v>152.83499085922301</v>
      </c>
      <c r="I3670" s="37">
        <f>HOUR(DAta!$H3670)*60+MINUTE(DAta!$H3670)</f>
        <v>1202</v>
      </c>
      <c r="J3670" s="37">
        <v>4</v>
      </c>
      <c r="K3670" s="37">
        <v>10</v>
      </c>
      <c r="L3670" s="36">
        <v>45673</v>
      </c>
      <c r="M3670" s="37">
        <v>5</v>
      </c>
    </row>
    <row r="3671" spans="1:13">
      <c r="A3671" s="40" t="s">
        <v>3696</v>
      </c>
      <c r="B3671" s="39">
        <v>45674</v>
      </c>
      <c r="C3671" s="40" t="s">
        <v>20</v>
      </c>
      <c r="D3671" s="40" t="s">
        <v>24</v>
      </c>
      <c r="E3671" s="40" t="s">
        <v>18</v>
      </c>
      <c r="F3671" s="40" t="s">
        <v>18</v>
      </c>
      <c r="G3671" s="40" t="s">
        <v>26</v>
      </c>
      <c r="H3671" s="41">
        <v>152.87665752589001</v>
      </c>
      <c r="I3671" s="37">
        <f>HOUR(DAta!$H3671)*60+MINUTE(DAta!$H3671)</f>
        <v>1262</v>
      </c>
      <c r="J3671" s="40" t="s">
        <v>26</v>
      </c>
      <c r="K3671" s="40">
        <v>10</v>
      </c>
      <c r="L3671" s="39">
        <v>45674</v>
      </c>
      <c r="M3671" s="40">
        <v>5</v>
      </c>
    </row>
    <row r="3672" spans="1:13">
      <c r="A3672" s="37" t="s">
        <v>3697</v>
      </c>
      <c r="B3672" s="36">
        <v>45675</v>
      </c>
      <c r="C3672" s="37" t="s">
        <v>20</v>
      </c>
      <c r="D3672" s="37" t="s">
        <v>13</v>
      </c>
      <c r="E3672" s="37" t="s">
        <v>14</v>
      </c>
      <c r="F3672" s="37" t="s">
        <v>14</v>
      </c>
      <c r="G3672" s="37">
        <v>23</v>
      </c>
      <c r="H3672" s="38">
        <v>152.91832419255701</v>
      </c>
      <c r="I3672" s="37">
        <f>HOUR(DAta!$H3672)*60+MINUTE(DAta!$H3672)</f>
        <v>1322</v>
      </c>
      <c r="J3672" s="37">
        <v>1</v>
      </c>
      <c r="K3672" s="37">
        <v>10</v>
      </c>
      <c r="L3672" s="36">
        <v>45675</v>
      </c>
      <c r="M3672" s="37">
        <v>5</v>
      </c>
    </row>
    <row r="3673" spans="1:13">
      <c r="A3673" s="40" t="s">
        <v>3698</v>
      </c>
      <c r="B3673" s="39">
        <v>45676</v>
      </c>
      <c r="C3673" s="40" t="s">
        <v>20</v>
      </c>
      <c r="D3673" s="40" t="s">
        <v>33</v>
      </c>
      <c r="E3673" s="40" t="s">
        <v>14</v>
      </c>
      <c r="F3673" s="40" t="s">
        <v>18</v>
      </c>
      <c r="G3673" s="40">
        <v>74</v>
      </c>
      <c r="H3673" s="41">
        <v>152.95999085922301</v>
      </c>
      <c r="I3673" s="37">
        <f>HOUR(DAta!$H3673)*60+MINUTE(DAta!$H3673)</f>
        <v>1382</v>
      </c>
      <c r="J3673" s="40">
        <v>1</v>
      </c>
      <c r="K3673" s="40">
        <v>10</v>
      </c>
      <c r="L3673" s="39">
        <v>45676</v>
      </c>
      <c r="M3673" s="40">
        <v>5</v>
      </c>
    </row>
    <row r="3674" spans="1:13">
      <c r="A3674" s="37" t="s">
        <v>3699</v>
      </c>
      <c r="B3674" s="36">
        <v>45677</v>
      </c>
      <c r="C3674" s="37" t="s">
        <v>20</v>
      </c>
      <c r="D3674" s="37" t="s">
        <v>13</v>
      </c>
      <c r="E3674" s="37" t="s">
        <v>14</v>
      </c>
      <c r="F3674" s="37" t="s">
        <v>14</v>
      </c>
      <c r="G3674" s="37">
        <v>19</v>
      </c>
      <c r="H3674" s="38">
        <v>153.00165752589001</v>
      </c>
      <c r="I3674" s="37">
        <f>HOUR(DAta!$H3674)*60+MINUTE(DAta!$H3674)</f>
        <v>2</v>
      </c>
      <c r="J3674" s="37">
        <v>4</v>
      </c>
      <c r="K3674" s="37">
        <v>10</v>
      </c>
      <c r="L3674" s="36">
        <v>45677</v>
      </c>
      <c r="M3674" s="37">
        <v>5</v>
      </c>
    </row>
    <row r="3675" spans="1:13">
      <c r="A3675" s="40" t="s">
        <v>3700</v>
      </c>
      <c r="B3675" s="39">
        <v>45678</v>
      </c>
      <c r="C3675" s="40" t="s">
        <v>12</v>
      </c>
      <c r="D3675" s="40" t="s">
        <v>33</v>
      </c>
      <c r="E3675" s="40" t="s">
        <v>14</v>
      </c>
      <c r="F3675" s="40" t="s">
        <v>14</v>
      </c>
      <c r="G3675" s="40">
        <v>102</v>
      </c>
      <c r="H3675" s="41">
        <v>153.04332419255701</v>
      </c>
      <c r="I3675" s="37">
        <f>HOUR(DAta!$H3675)*60+MINUTE(DAta!$H3675)</f>
        <v>62</v>
      </c>
      <c r="J3675" s="40">
        <v>4</v>
      </c>
      <c r="K3675" s="40">
        <v>10</v>
      </c>
      <c r="L3675" s="39">
        <v>45678</v>
      </c>
      <c r="M3675" s="40">
        <v>5</v>
      </c>
    </row>
    <row r="3676" spans="1:13">
      <c r="A3676" s="37" t="s">
        <v>3701</v>
      </c>
      <c r="B3676" s="36">
        <v>45679</v>
      </c>
      <c r="C3676" s="37" t="s">
        <v>35</v>
      </c>
      <c r="D3676" s="37" t="s">
        <v>33</v>
      </c>
      <c r="E3676" s="37" t="s">
        <v>14</v>
      </c>
      <c r="F3676" s="37" t="s">
        <v>18</v>
      </c>
      <c r="G3676" s="37">
        <v>16</v>
      </c>
      <c r="H3676" s="38">
        <v>153.08499085922301</v>
      </c>
      <c r="I3676" s="37">
        <f>HOUR(DAta!$H3676)*60+MINUTE(DAta!$H3676)</f>
        <v>122</v>
      </c>
      <c r="J3676" s="37">
        <v>3</v>
      </c>
      <c r="K3676" s="37">
        <v>10</v>
      </c>
      <c r="L3676" s="36">
        <v>45679</v>
      </c>
      <c r="M3676" s="37">
        <v>5</v>
      </c>
    </row>
    <row r="3677" spans="1:13">
      <c r="A3677" s="40" t="s">
        <v>3702</v>
      </c>
      <c r="B3677" s="39">
        <v>45680</v>
      </c>
      <c r="C3677" s="40" t="s">
        <v>35</v>
      </c>
      <c r="D3677" s="40" t="s">
        <v>13</v>
      </c>
      <c r="E3677" s="40" t="s">
        <v>14</v>
      </c>
      <c r="F3677" s="40" t="s">
        <v>14</v>
      </c>
      <c r="G3677" s="40">
        <v>56</v>
      </c>
      <c r="H3677" s="41">
        <v>153.12665752589001</v>
      </c>
      <c r="I3677" s="37">
        <f>HOUR(DAta!$H3677)*60+MINUTE(DAta!$H3677)</f>
        <v>182</v>
      </c>
      <c r="J3677" s="40">
        <v>5</v>
      </c>
      <c r="K3677" s="40">
        <v>10</v>
      </c>
      <c r="L3677" s="39">
        <v>45680</v>
      </c>
      <c r="M3677" s="40">
        <v>5</v>
      </c>
    </row>
    <row r="3678" spans="1:13">
      <c r="A3678" s="37" t="s">
        <v>3703</v>
      </c>
      <c r="B3678" s="36">
        <v>45681</v>
      </c>
      <c r="C3678" s="37" t="s">
        <v>35</v>
      </c>
      <c r="D3678" s="37" t="s">
        <v>33</v>
      </c>
      <c r="E3678" s="37" t="s">
        <v>14</v>
      </c>
      <c r="F3678" s="37" t="s">
        <v>14</v>
      </c>
      <c r="G3678" s="37">
        <v>22</v>
      </c>
      <c r="H3678" s="38">
        <v>153.16832419255701</v>
      </c>
      <c r="I3678" s="37">
        <f>HOUR(DAta!$H3678)*60+MINUTE(DAta!$H3678)</f>
        <v>242</v>
      </c>
      <c r="J3678" s="37">
        <v>2</v>
      </c>
      <c r="K3678" s="37">
        <v>10</v>
      </c>
      <c r="L3678" s="36">
        <v>45681</v>
      </c>
      <c r="M3678" s="37">
        <v>5</v>
      </c>
    </row>
    <row r="3679" spans="1:13">
      <c r="A3679" s="40" t="s">
        <v>3704</v>
      </c>
      <c r="B3679" s="39">
        <v>45682</v>
      </c>
      <c r="C3679" s="40" t="s">
        <v>35</v>
      </c>
      <c r="D3679" s="40" t="s">
        <v>17</v>
      </c>
      <c r="E3679" s="40" t="s">
        <v>14</v>
      </c>
      <c r="F3679" s="40" t="s">
        <v>14</v>
      </c>
      <c r="G3679" s="40">
        <v>68</v>
      </c>
      <c r="H3679" s="41">
        <v>153.20999085922301</v>
      </c>
      <c r="I3679" s="37">
        <f>HOUR(DAta!$H3679)*60+MINUTE(DAta!$H3679)</f>
        <v>302</v>
      </c>
      <c r="J3679" s="40">
        <v>4</v>
      </c>
      <c r="K3679" s="40">
        <v>10</v>
      </c>
      <c r="L3679" s="39">
        <v>45682</v>
      </c>
      <c r="M3679" s="40">
        <v>5</v>
      </c>
    </row>
    <row r="3680" spans="1:13">
      <c r="A3680" s="37" t="s">
        <v>3705</v>
      </c>
      <c r="B3680" s="36">
        <v>45683</v>
      </c>
      <c r="C3680" s="37" t="s">
        <v>39</v>
      </c>
      <c r="D3680" s="37" t="s">
        <v>17</v>
      </c>
      <c r="E3680" s="37" t="s">
        <v>14</v>
      </c>
      <c r="F3680" s="37" t="s">
        <v>14</v>
      </c>
      <c r="G3680" s="37">
        <v>103</v>
      </c>
      <c r="H3680" s="38">
        <v>153.25165752589001</v>
      </c>
      <c r="I3680" s="37">
        <f>HOUR(DAta!$H3680)*60+MINUTE(DAta!$H3680)</f>
        <v>362</v>
      </c>
      <c r="J3680" s="37">
        <v>4</v>
      </c>
      <c r="K3680" s="37">
        <v>10</v>
      </c>
      <c r="L3680" s="36">
        <v>45683</v>
      </c>
      <c r="M3680" s="37">
        <v>5</v>
      </c>
    </row>
    <row r="3681" spans="1:13">
      <c r="A3681" s="40" t="s">
        <v>3706</v>
      </c>
      <c r="B3681" s="39">
        <v>45684</v>
      </c>
      <c r="C3681" s="40" t="s">
        <v>35</v>
      </c>
      <c r="D3681" s="40" t="s">
        <v>17</v>
      </c>
      <c r="E3681" s="40" t="s">
        <v>18</v>
      </c>
      <c r="F3681" s="40" t="s">
        <v>18</v>
      </c>
      <c r="G3681" s="40" t="s">
        <v>26</v>
      </c>
      <c r="H3681" s="41">
        <v>153.29332419255701</v>
      </c>
      <c r="I3681" s="37">
        <f>HOUR(DAta!$H3681)*60+MINUTE(DAta!$H3681)</f>
        <v>422</v>
      </c>
      <c r="J3681" s="40" t="s">
        <v>26</v>
      </c>
      <c r="K3681" s="40">
        <v>10</v>
      </c>
      <c r="L3681" s="39">
        <v>45684</v>
      </c>
      <c r="M3681" s="40">
        <v>5</v>
      </c>
    </row>
    <row r="3682" spans="1:13">
      <c r="A3682" s="37" t="s">
        <v>3707</v>
      </c>
      <c r="B3682" s="36">
        <v>45685</v>
      </c>
      <c r="C3682" s="37" t="s">
        <v>20</v>
      </c>
      <c r="D3682" s="37" t="s">
        <v>17</v>
      </c>
      <c r="E3682" s="37" t="s">
        <v>14</v>
      </c>
      <c r="F3682" s="37" t="s">
        <v>14</v>
      </c>
      <c r="G3682" s="37">
        <v>74</v>
      </c>
      <c r="H3682" s="38">
        <v>153.33499085922301</v>
      </c>
      <c r="I3682" s="37">
        <f>HOUR(DAta!$H3682)*60+MINUTE(DAta!$H3682)</f>
        <v>482</v>
      </c>
      <c r="J3682" s="37">
        <v>3</v>
      </c>
      <c r="K3682" s="37">
        <v>10</v>
      </c>
      <c r="L3682" s="36">
        <v>45685</v>
      </c>
      <c r="M3682" s="37">
        <v>5</v>
      </c>
    </row>
    <row r="3683" spans="1:13">
      <c r="A3683" s="40" t="s">
        <v>3708</v>
      </c>
      <c r="B3683" s="39">
        <v>45686</v>
      </c>
      <c r="C3683" s="40" t="s">
        <v>20</v>
      </c>
      <c r="D3683" s="40" t="s">
        <v>30</v>
      </c>
      <c r="E3683" s="40" t="s">
        <v>14</v>
      </c>
      <c r="F3683" s="40" t="s">
        <v>14</v>
      </c>
      <c r="G3683" s="40">
        <v>72</v>
      </c>
      <c r="H3683" s="41">
        <v>153.37665752589001</v>
      </c>
      <c r="I3683" s="37">
        <f>HOUR(DAta!$H3683)*60+MINUTE(DAta!$H3683)</f>
        <v>542</v>
      </c>
      <c r="J3683" s="40">
        <v>3</v>
      </c>
      <c r="K3683" s="40">
        <v>10</v>
      </c>
      <c r="L3683" s="39">
        <v>45686</v>
      </c>
      <c r="M3683" s="40">
        <v>5</v>
      </c>
    </row>
    <row r="3684" spans="1:13">
      <c r="A3684" s="37" t="s">
        <v>3709</v>
      </c>
      <c r="B3684" s="36">
        <v>45687</v>
      </c>
      <c r="C3684" s="37" t="s">
        <v>12</v>
      </c>
      <c r="D3684" s="37" t="s">
        <v>33</v>
      </c>
      <c r="E3684" s="37" t="s">
        <v>14</v>
      </c>
      <c r="F3684" s="37" t="s">
        <v>14</v>
      </c>
      <c r="G3684" s="37">
        <v>44</v>
      </c>
      <c r="H3684" s="38">
        <v>153.41832419255701</v>
      </c>
      <c r="I3684" s="37">
        <f>HOUR(DAta!$H3684)*60+MINUTE(DAta!$H3684)</f>
        <v>602</v>
      </c>
      <c r="J3684" s="37">
        <v>3</v>
      </c>
      <c r="K3684" s="37">
        <v>10</v>
      </c>
      <c r="L3684" s="36">
        <v>45687</v>
      </c>
      <c r="M3684" s="37">
        <v>5</v>
      </c>
    </row>
    <row r="3685" spans="1:13">
      <c r="A3685" s="40" t="s">
        <v>3710</v>
      </c>
      <c r="B3685" s="39">
        <v>45688</v>
      </c>
      <c r="C3685" s="40" t="s">
        <v>35</v>
      </c>
      <c r="D3685" s="40" t="s">
        <v>13</v>
      </c>
      <c r="E3685" s="40" t="s">
        <v>14</v>
      </c>
      <c r="F3685" s="40" t="s">
        <v>14</v>
      </c>
      <c r="G3685" s="40">
        <v>118</v>
      </c>
      <c r="H3685" s="41">
        <v>153.45999085922301</v>
      </c>
      <c r="I3685" s="37">
        <f>HOUR(DAta!$H3685)*60+MINUTE(DAta!$H3685)</f>
        <v>662</v>
      </c>
      <c r="J3685" s="40">
        <v>3</v>
      </c>
      <c r="K3685" s="40">
        <v>10</v>
      </c>
      <c r="L3685" s="39">
        <v>45688</v>
      </c>
      <c r="M3685" s="40">
        <v>5</v>
      </c>
    </row>
    <row r="3686" spans="1:13">
      <c r="A3686" s="37" t="s">
        <v>3711</v>
      </c>
      <c r="B3686" s="36">
        <v>45689</v>
      </c>
      <c r="C3686" s="37" t="s">
        <v>48</v>
      </c>
      <c r="D3686" s="37" t="s">
        <v>24</v>
      </c>
      <c r="E3686" s="37" t="s">
        <v>14</v>
      </c>
      <c r="F3686" s="37" t="s">
        <v>18</v>
      </c>
      <c r="G3686" s="37">
        <v>102</v>
      </c>
      <c r="H3686" s="38">
        <v>153.50165752589001</v>
      </c>
      <c r="I3686" s="37">
        <f>HOUR(DAta!$H3686)*60+MINUTE(DAta!$H3686)</f>
        <v>722</v>
      </c>
      <c r="J3686" s="37">
        <v>5</v>
      </c>
      <c r="K3686" s="37">
        <v>10</v>
      </c>
      <c r="L3686" s="36">
        <v>45689</v>
      </c>
      <c r="M3686" s="37">
        <v>5</v>
      </c>
    </row>
    <row r="3687" spans="1:13">
      <c r="A3687" s="40" t="s">
        <v>3712</v>
      </c>
      <c r="B3687" s="39">
        <v>45690</v>
      </c>
      <c r="C3687" s="40" t="s">
        <v>22</v>
      </c>
      <c r="D3687" s="40" t="s">
        <v>17</v>
      </c>
      <c r="E3687" s="40" t="s">
        <v>14</v>
      </c>
      <c r="F3687" s="40" t="s">
        <v>14</v>
      </c>
      <c r="G3687" s="40">
        <v>116</v>
      </c>
      <c r="H3687" s="41">
        <v>153.54332419255701</v>
      </c>
      <c r="I3687" s="37">
        <f>HOUR(DAta!$H3687)*60+MINUTE(DAta!$H3687)</f>
        <v>782</v>
      </c>
      <c r="J3687" s="40">
        <v>2</v>
      </c>
      <c r="K3687" s="40">
        <v>10</v>
      </c>
      <c r="L3687" s="39">
        <v>45690</v>
      </c>
      <c r="M3687" s="40">
        <v>5</v>
      </c>
    </row>
    <row r="3688" spans="1:13">
      <c r="A3688" s="37" t="s">
        <v>3713</v>
      </c>
      <c r="B3688" s="36">
        <v>45691</v>
      </c>
      <c r="C3688" s="37" t="s">
        <v>32</v>
      </c>
      <c r="D3688" s="37" t="s">
        <v>33</v>
      </c>
      <c r="E3688" s="37" t="s">
        <v>18</v>
      </c>
      <c r="F3688" s="37" t="s">
        <v>18</v>
      </c>
      <c r="G3688" s="37" t="s">
        <v>26</v>
      </c>
      <c r="H3688" s="38">
        <v>153.58499085922301</v>
      </c>
      <c r="I3688" s="37">
        <f>HOUR(DAta!$H3688)*60+MINUTE(DAta!$H3688)</f>
        <v>842</v>
      </c>
      <c r="J3688" s="37" t="s">
        <v>26</v>
      </c>
      <c r="K3688" s="37">
        <v>10</v>
      </c>
      <c r="L3688" s="36">
        <v>45691</v>
      </c>
      <c r="M3688" s="37">
        <v>5</v>
      </c>
    </row>
    <row r="3689" spans="1:13">
      <c r="A3689" s="40" t="s">
        <v>3714</v>
      </c>
      <c r="B3689" s="39">
        <v>45692</v>
      </c>
      <c r="C3689" s="40" t="s">
        <v>32</v>
      </c>
      <c r="D3689" s="40" t="s">
        <v>13</v>
      </c>
      <c r="E3689" s="40" t="s">
        <v>14</v>
      </c>
      <c r="F3689" s="40" t="s">
        <v>18</v>
      </c>
      <c r="G3689" s="40">
        <v>116</v>
      </c>
      <c r="H3689" s="41">
        <v>153.62665752589001</v>
      </c>
      <c r="I3689" s="37">
        <f>HOUR(DAta!$H3689)*60+MINUTE(DAta!$H3689)</f>
        <v>902</v>
      </c>
      <c r="J3689" s="40">
        <v>5</v>
      </c>
      <c r="K3689" s="40">
        <v>10</v>
      </c>
      <c r="L3689" s="39">
        <v>45692</v>
      </c>
      <c r="M3689" s="40">
        <v>5</v>
      </c>
    </row>
    <row r="3690" spans="1:13">
      <c r="A3690" s="37" t="s">
        <v>3715</v>
      </c>
      <c r="B3690" s="36">
        <v>45693</v>
      </c>
      <c r="C3690" s="37" t="s">
        <v>16</v>
      </c>
      <c r="D3690" s="37" t="s">
        <v>30</v>
      </c>
      <c r="E3690" s="37" t="s">
        <v>14</v>
      </c>
      <c r="F3690" s="37" t="s">
        <v>14</v>
      </c>
      <c r="G3690" s="37">
        <v>29</v>
      </c>
      <c r="H3690" s="38">
        <v>153.66832419255701</v>
      </c>
      <c r="I3690" s="37">
        <f>HOUR(DAta!$H3690)*60+MINUTE(DAta!$H3690)</f>
        <v>962</v>
      </c>
      <c r="J3690" s="37">
        <v>2</v>
      </c>
      <c r="K3690" s="37">
        <v>10</v>
      </c>
      <c r="L3690" s="36">
        <v>45693</v>
      </c>
      <c r="M3690" s="37">
        <v>5</v>
      </c>
    </row>
    <row r="3691" spans="1:13">
      <c r="A3691" s="40" t="s">
        <v>3716</v>
      </c>
      <c r="B3691" s="39">
        <v>45694</v>
      </c>
      <c r="C3691" s="40" t="s">
        <v>20</v>
      </c>
      <c r="D3691" s="40" t="s">
        <v>33</v>
      </c>
      <c r="E3691" s="40" t="s">
        <v>18</v>
      </c>
      <c r="F3691" s="40" t="s">
        <v>18</v>
      </c>
      <c r="G3691" s="40" t="s">
        <v>26</v>
      </c>
      <c r="H3691" s="41">
        <v>153.70999085922301</v>
      </c>
      <c r="I3691" s="37">
        <f>HOUR(DAta!$H3691)*60+MINUTE(DAta!$H3691)</f>
        <v>1022</v>
      </c>
      <c r="J3691" s="40" t="s">
        <v>26</v>
      </c>
      <c r="K3691" s="40">
        <v>10</v>
      </c>
      <c r="L3691" s="39">
        <v>45694</v>
      </c>
      <c r="M3691" s="40">
        <v>5</v>
      </c>
    </row>
    <row r="3692" spans="1:13">
      <c r="A3692" s="37" t="s">
        <v>3717</v>
      </c>
      <c r="B3692" s="36">
        <v>45695</v>
      </c>
      <c r="C3692" s="37" t="s">
        <v>39</v>
      </c>
      <c r="D3692" s="37" t="s">
        <v>17</v>
      </c>
      <c r="E3692" s="37" t="s">
        <v>14</v>
      </c>
      <c r="F3692" s="37" t="s">
        <v>14</v>
      </c>
      <c r="G3692" s="37">
        <v>73</v>
      </c>
      <c r="H3692" s="38">
        <v>153.75165752589001</v>
      </c>
      <c r="I3692" s="37">
        <f>HOUR(DAta!$H3692)*60+MINUTE(DAta!$H3692)</f>
        <v>1082</v>
      </c>
      <c r="J3692" s="37">
        <v>4</v>
      </c>
      <c r="K3692" s="37">
        <v>10</v>
      </c>
      <c r="L3692" s="36">
        <v>45695</v>
      </c>
      <c r="M3692" s="37">
        <v>6</v>
      </c>
    </row>
    <row r="3693" spans="1:13">
      <c r="A3693" s="40" t="s">
        <v>3718</v>
      </c>
      <c r="B3693" s="39">
        <v>45696</v>
      </c>
      <c r="C3693" s="40" t="s">
        <v>20</v>
      </c>
      <c r="D3693" s="40" t="s">
        <v>24</v>
      </c>
      <c r="E3693" s="40" t="s">
        <v>14</v>
      </c>
      <c r="F3693" s="40" t="s">
        <v>14</v>
      </c>
      <c r="G3693" s="40">
        <v>85</v>
      </c>
      <c r="H3693" s="41">
        <v>153.79332419255701</v>
      </c>
      <c r="I3693" s="37">
        <f>HOUR(DAta!$H3693)*60+MINUTE(DAta!$H3693)</f>
        <v>1142</v>
      </c>
      <c r="J3693" s="40">
        <v>5</v>
      </c>
      <c r="K3693" s="40">
        <v>10</v>
      </c>
      <c r="L3693" s="39">
        <v>45696</v>
      </c>
      <c r="M3693" s="40">
        <v>6</v>
      </c>
    </row>
    <row r="3694" spans="1:13">
      <c r="A3694" s="37" t="s">
        <v>3719</v>
      </c>
      <c r="B3694" s="36">
        <v>45697</v>
      </c>
      <c r="C3694" s="37" t="s">
        <v>12</v>
      </c>
      <c r="D3694" s="37" t="s">
        <v>30</v>
      </c>
      <c r="E3694" s="37" t="s">
        <v>14</v>
      </c>
      <c r="F3694" s="37" t="s">
        <v>14</v>
      </c>
      <c r="G3694" s="37">
        <v>22</v>
      </c>
      <c r="H3694" s="38">
        <v>153.83499085922301</v>
      </c>
      <c r="I3694" s="37">
        <f>HOUR(DAta!$H3694)*60+MINUTE(DAta!$H3694)</f>
        <v>1202</v>
      </c>
      <c r="J3694" s="37">
        <v>3</v>
      </c>
      <c r="K3694" s="37">
        <v>10</v>
      </c>
      <c r="L3694" s="36">
        <v>45697</v>
      </c>
      <c r="M3694" s="37">
        <v>6</v>
      </c>
    </row>
    <row r="3695" spans="1:13">
      <c r="A3695" s="40" t="s">
        <v>3720</v>
      </c>
      <c r="B3695" s="39">
        <v>45698</v>
      </c>
      <c r="C3695" s="40" t="s">
        <v>32</v>
      </c>
      <c r="D3695" s="40" t="s">
        <v>13</v>
      </c>
      <c r="E3695" s="40" t="s">
        <v>14</v>
      </c>
      <c r="F3695" s="40" t="s">
        <v>14</v>
      </c>
      <c r="G3695" s="40">
        <v>29</v>
      </c>
      <c r="H3695" s="41">
        <v>153.87665752589001</v>
      </c>
      <c r="I3695" s="37">
        <f>HOUR(DAta!$H3695)*60+MINUTE(DAta!$H3695)</f>
        <v>1262</v>
      </c>
      <c r="J3695" s="40">
        <v>3</v>
      </c>
      <c r="K3695" s="40">
        <v>10</v>
      </c>
      <c r="L3695" s="39">
        <v>45698</v>
      </c>
      <c r="M3695" s="40">
        <v>6</v>
      </c>
    </row>
    <row r="3696" spans="1:13">
      <c r="A3696" s="37" t="s">
        <v>3721</v>
      </c>
      <c r="B3696" s="36">
        <v>45699</v>
      </c>
      <c r="C3696" s="37" t="s">
        <v>16</v>
      </c>
      <c r="D3696" s="37" t="s">
        <v>13</v>
      </c>
      <c r="E3696" s="37" t="s">
        <v>14</v>
      </c>
      <c r="F3696" s="37" t="s">
        <v>14</v>
      </c>
      <c r="G3696" s="37">
        <v>56</v>
      </c>
      <c r="H3696" s="38">
        <v>153.91832419255701</v>
      </c>
      <c r="I3696" s="37">
        <f>HOUR(DAta!$H3696)*60+MINUTE(DAta!$H3696)</f>
        <v>1322</v>
      </c>
      <c r="J3696" s="37">
        <v>5</v>
      </c>
      <c r="K3696" s="37">
        <v>10</v>
      </c>
      <c r="L3696" s="36">
        <v>45699</v>
      </c>
      <c r="M3696" s="37">
        <v>6</v>
      </c>
    </row>
    <row r="3697" spans="1:13">
      <c r="A3697" s="40" t="s">
        <v>3722</v>
      </c>
      <c r="B3697" s="39">
        <v>45700</v>
      </c>
      <c r="C3697" s="40" t="s">
        <v>39</v>
      </c>
      <c r="D3697" s="40" t="s">
        <v>30</v>
      </c>
      <c r="E3697" s="40" t="s">
        <v>14</v>
      </c>
      <c r="F3697" s="40" t="s">
        <v>14</v>
      </c>
      <c r="G3697" s="40">
        <v>93</v>
      </c>
      <c r="H3697" s="41">
        <v>153.95999085922301</v>
      </c>
      <c r="I3697" s="37">
        <f>HOUR(DAta!$H3697)*60+MINUTE(DAta!$H3697)</f>
        <v>1382</v>
      </c>
      <c r="J3697" s="40">
        <v>3</v>
      </c>
      <c r="K3697" s="40">
        <v>10</v>
      </c>
      <c r="L3697" s="39">
        <v>45700</v>
      </c>
      <c r="M3697" s="40">
        <v>6</v>
      </c>
    </row>
    <row r="3698" spans="1:13">
      <c r="A3698" s="37" t="s">
        <v>3723</v>
      </c>
      <c r="B3698" s="36">
        <v>45701</v>
      </c>
      <c r="C3698" s="37" t="s">
        <v>22</v>
      </c>
      <c r="D3698" s="37" t="s">
        <v>33</v>
      </c>
      <c r="E3698" s="37" t="s">
        <v>14</v>
      </c>
      <c r="F3698" s="37" t="s">
        <v>14</v>
      </c>
      <c r="G3698" s="37">
        <v>85</v>
      </c>
      <c r="H3698" s="38">
        <v>154.00165752589001</v>
      </c>
      <c r="I3698" s="37">
        <f>HOUR(DAta!$H3698)*60+MINUTE(DAta!$H3698)</f>
        <v>2</v>
      </c>
      <c r="J3698" s="37">
        <v>5</v>
      </c>
      <c r="K3698" s="37">
        <v>10</v>
      </c>
      <c r="L3698" s="36">
        <v>45701</v>
      </c>
      <c r="M3698" s="37">
        <v>6</v>
      </c>
    </row>
    <row r="3699" spans="1:13">
      <c r="A3699" s="40" t="s">
        <v>3724</v>
      </c>
      <c r="B3699" s="39">
        <v>45702</v>
      </c>
      <c r="C3699" s="40" t="s">
        <v>39</v>
      </c>
      <c r="D3699" s="40" t="s">
        <v>24</v>
      </c>
      <c r="E3699" s="40" t="s">
        <v>18</v>
      </c>
      <c r="F3699" s="40" t="s">
        <v>18</v>
      </c>
      <c r="G3699" s="40" t="s">
        <v>26</v>
      </c>
      <c r="H3699" s="41">
        <v>154.04332419255701</v>
      </c>
      <c r="I3699" s="37">
        <f>HOUR(DAta!$H3699)*60+MINUTE(DAta!$H3699)</f>
        <v>62</v>
      </c>
      <c r="J3699" s="40" t="s">
        <v>26</v>
      </c>
      <c r="K3699" s="40">
        <v>10</v>
      </c>
      <c r="L3699" s="39">
        <v>45702</v>
      </c>
      <c r="M3699" s="40">
        <v>6</v>
      </c>
    </row>
    <row r="3700" spans="1:13">
      <c r="A3700" s="37" t="s">
        <v>3725</v>
      </c>
      <c r="B3700" s="36">
        <v>45703</v>
      </c>
      <c r="C3700" s="37" t="s">
        <v>22</v>
      </c>
      <c r="D3700" s="37" t="s">
        <v>33</v>
      </c>
      <c r="E3700" s="37" t="s">
        <v>14</v>
      </c>
      <c r="F3700" s="37" t="s">
        <v>14</v>
      </c>
      <c r="G3700" s="37">
        <v>69</v>
      </c>
      <c r="H3700" s="38">
        <v>154.08499085922301</v>
      </c>
      <c r="I3700" s="37">
        <f>HOUR(DAta!$H3700)*60+MINUTE(DAta!$H3700)</f>
        <v>122</v>
      </c>
      <c r="J3700" s="37">
        <v>5</v>
      </c>
      <c r="K3700" s="37">
        <v>10</v>
      </c>
      <c r="L3700" s="36">
        <v>45703</v>
      </c>
      <c r="M3700" s="37">
        <v>6</v>
      </c>
    </row>
    <row r="3701" spans="1:13">
      <c r="A3701" s="40" t="s">
        <v>3726</v>
      </c>
      <c r="B3701" s="39">
        <v>45704</v>
      </c>
      <c r="C3701" s="40" t="s">
        <v>16</v>
      </c>
      <c r="D3701" s="40" t="s">
        <v>13</v>
      </c>
      <c r="E3701" s="40" t="s">
        <v>14</v>
      </c>
      <c r="F3701" s="40" t="s">
        <v>14</v>
      </c>
      <c r="G3701" s="40">
        <v>66</v>
      </c>
      <c r="H3701" s="41">
        <v>154.12665752589001</v>
      </c>
      <c r="I3701" s="37">
        <f>HOUR(DAta!$H3701)*60+MINUTE(DAta!$H3701)</f>
        <v>182</v>
      </c>
      <c r="J3701" s="40">
        <v>2</v>
      </c>
      <c r="K3701" s="40">
        <v>10</v>
      </c>
      <c r="L3701" s="39">
        <v>45704</v>
      </c>
      <c r="M3701" s="40">
        <v>6</v>
      </c>
    </row>
    <row r="3702" spans="1:13">
      <c r="A3702" s="37" t="s">
        <v>3727</v>
      </c>
      <c r="B3702" s="36">
        <v>45705</v>
      </c>
      <c r="C3702" s="37" t="s">
        <v>35</v>
      </c>
      <c r="D3702" s="37" t="s">
        <v>24</v>
      </c>
      <c r="E3702" s="37" t="s">
        <v>14</v>
      </c>
      <c r="F3702" s="37" t="s">
        <v>14</v>
      </c>
      <c r="G3702" s="37">
        <v>117</v>
      </c>
      <c r="H3702" s="38">
        <v>154.16832419255701</v>
      </c>
      <c r="I3702" s="37">
        <f>HOUR(DAta!$H3702)*60+MINUTE(DAta!$H3702)</f>
        <v>242</v>
      </c>
      <c r="J3702" s="37">
        <v>3</v>
      </c>
      <c r="K3702" s="37">
        <v>10</v>
      </c>
      <c r="L3702" s="36">
        <v>45705</v>
      </c>
      <c r="M3702" s="37">
        <v>6</v>
      </c>
    </row>
    <row r="3703" spans="1:13">
      <c r="A3703" s="40" t="s">
        <v>3728</v>
      </c>
      <c r="B3703" s="39">
        <v>45706</v>
      </c>
      <c r="C3703" s="40" t="s">
        <v>48</v>
      </c>
      <c r="D3703" s="40" t="s">
        <v>24</v>
      </c>
      <c r="E3703" s="40" t="s">
        <v>14</v>
      </c>
      <c r="F3703" s="40" t="s">
        <v>14</v>
      </c>
      <c r="G3703" s="40">
        <v>71</v>
      </c>
      <c r="H3703" s="41">
        <v>154.20999085922301</v>
      </c>
      <c r="I3703" s="37">
        <f>HOUR(DAta!$H3703)*60+MINUTE(DAta!$H3703)</f>
        <v>302</v>
      </c>
      <c r="J3703" s="40">
        <v>1</v>
      </c>
      <c r="K3703" s="40">
        <v>10</v>
      </c>
      <c r="L3703" s="39">
        <v>45706</v>
      </c>
      <c r="M3703" s="40">
        <v>6</v>
      </c>
    </row>
    <row r="3704" spans="1:13">
      <c r="A3704" s="37" t="s">
        <v>3729</v>
      </c>
      <c r="B3704" s="36">
        <v>45707</v>
      </c>
      <c r="C3704" s="37" t="s">
        <v>39</v>
      </c>
      <c r="D3704" s="37" t="s">
        <v>30</v>
      </c>
      <c r="E3704" s="37" t="s">
        <v>14</v>
      </c>
      <c r="F3704" s="37" t="s">
        <v>14</v>
      </c>
      <c r="G3704" s="37">
        <v>23</v>
      </c>
      <c r="H3704" s="38">
        <v>154.25165752589001</v>
      </c>
      <c r="I3704" s="37">
        <f>HOUR(DAta!$H3704)*60+MINUTE(DAta!$H3704)</f>
        <v>362</v>
      </c>
      <c r="J3704" s="37">
        <v>4</v>
      </c>
      <c r="K3704" s="37">
        <v>10</v>
      </c>
      <c r="L3704" s="36">
        <v>45707</v>
      </c>
      <c r="M3704" s="37">
        <v>6</v>
      </c>
    </row>
    <row r="3705" spans="1:13">
      <c r="A3705" s="40" t="s">
        <v>3730</v>
      </c>
      <c r="B3705" s="39">
        <v>45708</v>
      </c>
      <c r="C3705" s="40" t="s">
        <v>35</v>
      </c>
      <c r="D3705" s="40" t="s">
        <v>30</v>
      </c>
      <c r="E3705" s="40" t="s">
        <v>18</v>
      </c>
      <c r="F3705" s="40" t="s">
        <v>18</v>
      </c>
      <c r="G3705" s="40" t="s">
        <v>26</v>
      </c>
      <c r="H3705" s="41">
        <v>154.29332419255701</v>
      </c>
      <c r="I3705" s="37">
        <f>HOUR(DAta!$H3705)*60+MINUTE(DAta!$H3705)</f>
        <v>422</v>
      </c>
      <c r="J3705" s="40" t="s">
        <v>26</v>
      </c>
      <c r="K3705" s="40">
        <v>10</v>
      </c>
      <c r="L3705" s="39">
        <v>45708</v>
      </c>
      <c r="M3705" s="40">
        <v>6</v>
      </c>
    </row>
    <row r="3706" spans="1:13">
      <c r="A3706" s="37" t="s">
        <v>3731</v>
      </c>
      <c r="B3706" s="36">
        <v>45709</v>
      </c>
      <c r="C3706" s="37" t="s">
        <v>48</v>
      </c>
      <c r="D3706" s="37" t="s">
        <v>17</v>
      </c>
      <c r="E3706" s="37" t="s">
        <v>14</v>
      </c>
      <c r="F3706" s="37" t="s">
        <v>14</v>
      </c>
      <c r="G3706" s="37">
        <v>116</v>
      </c>
      <c r="H3706" s="38">
        <v>154.33499085922301</v>
      </c>
      <c r="I3706" s="37">
        <f>HOUR(DAta!$H3706)*60+MINUTE(DAta!$H3706)</f>
        <v>482</v>
      </c>
      <c r="J3706" s="37">
        <v>4</v>
      </c>
      <c r="K3706" s="37">
        <v>10</v>
      </c>
      <c r="L3706" s="36">
        <v>45709</v>
      </c>
      <c r="M3706" s="37">
        <v>6</v>
      </c>
    </row>
    <row r="3707" spans="1:13">
      <c r="A3707" s="40" t="s">
        <v>3732</v>
      </c>
      <c r="B3707" s="39">
        <v>45710</v>
      </c>
      <c r="C3707" s="40" t="s">
        <v>32</v>
      </c>
      <c r="D3707" s="40" t="s">
        <v>13</v>
      </c>
      <c r="E3707" s="40" t="s">
        <v>14</v>
      </c>
      <c r="F3707" s="40" t="s">
        <v>14</v>
      </c>
      <c r="G3707" s="40">
        <v>52</v>
      </c>
      <c r="H3707" s="41">
        <v>154.37665752589001</v>
      </c>
      <c r="I3707" s="37">
        <f>HOUR(DAta!$H3707)*60+MINUTE(DAta!$H3707)</f>
        <v>542</v>
      </c>
      <c r="J3707" s="40">
        <v>4</v>
      </c>
      <c r="K3707" s="40">
        <v>10</v>
      </c>
      <c r="L3707" s="39">
        <v>45710</v>
      </c>
      <c r="M3707" s="40">
        <v>6</v>
      </c>
    </row>
    <row r="3708" spans="1:13">
      <c r="A3708" s="37" t="s">
        <v>3733</v>
      </c>
      <c r="B3708" s="36">
        <v>45711</v>
      </c>
      <c r="C3708" s="37" t="s">
        <v>39</v>
      </c>
      <c r="D3708" s="37" t="s">
        <v>30</v>
      </c>
      <c r="E3708" s="37" t="s">
        <v>14</v>
      </c>
      <c r="F3708" s="37" t="s">
        <v>14</v>
      </c>
      <c r="G3708" s="37">
        <v>106</v>
      </c>
      <c r="H3708" s="38">
        <v>154.41832419255701</v>
      </c>
      <c r="I3708" s="37">
        <f>HOUR(DAta!$H3708)*60+MINUTE(DAta!$H3708)</f>
        <v>602</v>
      </c>
      <c r="J3708" s="37">
        <v>5</v>
      </c>
      <c r="K3708" s="37">
        <v>10</v>
      </c>
      <c r="L3708" s="36">
        <v>45711</v>
      </c>
      <c r="M3708" s="37">
        <v>6</v>
      </c>
    </row>
    <row r="3709" spans="1:13">
      <c r="A3709" s="40" t="s">
        <v>3734</v>
      </c>
      <c r="B3709" s="39">
        <v>45712</v>
      </c>
      <c r="C3709" s="40" t="s">
        <v>35</v>
      </c>
      <c r="D3709" s="40" t="s">
        <v>13</v>
      </c>
      <c r="E3709" s="40" t="s">
        <v>18</v>
      </c>
      <c r="F3709" s="40" t="s">
        <v>18</v>
      </c>
      <c r="G3709" s="40" t="s">
        <v>26</v>
      </c>
      <c r="H3709" s="41">
        <v>154.45999085922301</v>
      </c>
      <c r="I3709" s="37">
        <f>HOUR(DAta!$H3709)*60+MINUTE(DAta!$H3709)</f>
        <v>662</v>
      </c>
      <c r="J3709" s="40" t="s">
        <v>26</v>
      </c>
      <c r="K3709" s="40">
        <v>10</v>
      </c>
      <c r="L3709" s="39">
        <v>45712</v>
      </c>
      <c r="M3709" s="40">
        <v>6</v>
      </c>
    </row>
    <row r="3710" spans="1:13">
      <c r="A3710" s="37" t="s">
        <v>3735</v>
      </c>
      <c r="B3710" s="36">
        <v>45713</v>
      </c>
      <c r="C3710" s="37" t="s">
        <v>39</v>
      </c>
      <c r="D3710" s="37" t="s">
        <v>30</v>
      </c>
      <c r="E3710" s="37" t="s">
        <v>14</v>
      </c>
      <c r="F3710" s="37" t="s">
        <v>14</v>
      </c>
      <c r="G3710" s="37">
        <v>48</v>
      </c>
      <c r="H3710" s="38">
        <v>154.50165752589001</v>
      </c>
      <c r="I3710" s="37">
        <f>HOUR(DAta!$H3710)*60+MINUTE(DAta!$H3710)</f>
        <v>722</v>
      </c>
      <c r="J3710" s="37">
        <v>1</v>
      </c>
      <c r="K3710" s="37">
        <v>10</v>
      </c>
      <c r="L3710" s="36">
        <v>45713</v>
      </c>
      <c r="M3710" s="37">
        <v>6</v>
      </c>
    </row>
    <row r="3711" spans="1:13">
      <c r="A3711" s="40" t="s">
        <v>3736</v>
      </c>
      <c r="B3711" s="39">
        <v>45714</v>
      </c>
      <c r="C3711" s="40" t="s">
        <v>48</v>
      </c>
      <c r="D3711" s="40" t="s">
        <v>24</v>
      </c>
      <c r="E3711" s="40" t="s">
        <v>14</v>
      </c>
      <c r="F3711" s="40" t="s">
        <v>14</v>
      </c>
      <c r="G3711" s="40">
        <v>93</v>
      </c>
      <c r="H3711" s="41">
        <v>154.54332419255701</v>
      </c>
      <c r="I3711" s="37">
        <f>HOUR(DAta!$H3711)*60+MINUTE(DAta!$H3711)</f>
        <v>782</v>
      </c>
      <c r="J3711" s="40">
        <v>2</v>
      </c>
      <c r="K3711" s="40">
        <v>10</v>
      </c>
      <c r="L3711" s="39">
        <v>45714</v>
      </c>
      <c r="M3711" s="40">
        <v>6</v>
      </c>
    </row>
    <row r="3712" spans="1:13">
      <c r="A3712" s="37" t="s">
        <v>3737</v>
      </c>
      <c r="B3712" s="36">
        <v>45715</v>
      </c>
      <c r="C3712" s="37" t="s">
        <v>39</v>
      </c>
      <c r="D3712" s="37" t="s">
        <v>24</v>
      </c>
      <c r="E3712" s="37" t="s">
        <v>14</v>
      </c>
      <c r="F3712" s="37" t="s">
        <v>14</v>
      </c>
      <c r="G3712" s="37">
        <v>106</v>
      </c>
      <c r="H3712" s="38">
        <v>154.58499085922301</v>
      </c>
      <c r="I3712" s="37">
        <f>HOUR(DAta!$H3712)*60+MINUTE(DAta!$H3712)</f>
        <v>842</v>
      </c>
      <c r="J3712" s="37">
        <v>5</v>
      </c>
      <c r="K3712" s="37">
        <v>10</v>
      </c>
      <c r="L3712" s="36">
        <v>45715</v>
      </c>
      <c r="M3712" s="37">
        <v>6</v>
      </c>
    </row>
    <row r="3713" spans="1:13">
      <c r="A3713" s="40" t="s">
        <v>3738</v>
      </c>
      <c r="B3713" s="39">
        <v>45716</v>
      </c>
      <c r="C3713" s="40" t="s">
        <v>35</v>
      </c>
      <c r="D3713" s="40" t="s">
        <v>33</v>
      </c>
      <c r="E3713" s="40" t="s">
        <v>18</v>
      </c>
      <c r="F3713" s="40" t="s">
        <v>18</v>
      </c>
      <c r="G3713" s="40" t="s">
        <v>26</v>
      </c>
      <c r="H3713" s="41">
        <v>154.62665752589001</v>
      </c>
      <c r="I3713" s="37">
        <f>HOUR(DAta!$H3713)*60+MINUTE(DAta!$H3713)</f>
        <v>902</v>
      </c>
      <c r="J3713" s="40" t="s">
        <v>26</v>
      </c>
      <c r="K3713" s="40">
        <v>10</v>
      </c>
      <c r="L3713" s="39">
        <v>45716</v>
      </c>
      <c r="M3713" s="40">
        <v>6</v>
      </c>
    </row>
    <row r="3714" spans="1:13">
      <c r="A3714" s="37" t="s">
        <v>3739</v>
      </c>
      <c r="B3714" s="36">
        <v>45717</v>
      </c>
      <c r="C3714" s="37" t="s">
        <v>16</v>
      </c>
      <c r="D3714" s="37" t="s">
        <v>30</v>
      </c>
      <c r="E3714" s="37" t="s">
        <v>14</v>
      </c>
      <c r="F3714" s="37" t="s">
        <v>14</v>
      </c>
      <c r="G3714" s="37">
        <v>33</v>
      </c>
      <c r="H3714" s="38">
        <v>154.66832419255701</v>
      </c>
      <c r="I3714" s="37">
        <f>HOUR(DAta!$H3714)*60+MINUTE(DAta!$H3714)</f>
        <v>962</v>
      </c>
      <c r="J3714" s="37">
        <v>4</v>
      </c>
      <c r="K3714" s="37">
        <v>10</v>
      </c>
      <c r="L3714" s="36">
        <v>45717</v>
      </c>
      <c r="M3714" s="37">
        <v>6</v>
      </c>
    </row>
    <row r="3715" spans="1:13">
      <c r="A3715" s="40" t="s">
        <v>3740</v>
      </c>
      <c r="B3715" s="39">
        <v>45718</v>
      </c>
      <c r="C3715" s="40" t="s">
        <v>35</v>
      </c>
      <c r="D3715" s="40" t="s">
        <v>30</v>
      </c>
      <c r="E3715" s="40" t="s">
        <v>14</v>
      </c>
      <c r="F3715" s="40" t="s">
        <v>14</v>
      </c>
      <c r="G3715" s="40">
        <v>18</v>
      </c>
      <c r="H3715" s="41">
        <v>154.70999085922301</v>
      </c>
      <c r="I3715" s="37">
        <f>HOUR(DAta!$H3715)*60+MINUTE(DAta!$H3715)</f>
        <v>1022</v>
      </c>
      <c r="J3715" s="40">
        <v>5</v>
      </c>
      <c r="K3715" s="40">
        <v>10</v>
      </c>
      <c r="L3715" s="39">
        <v>45718</v>
      </c>
      <c r="M3715" s="40">
        <v>6</v>
      </c>
    </row>
    <row r="3716" spans="1:13">
      <c r="A3716" s="37" t="s">
        <v>3741</v>
      </c>
      <c r="B3716" s="36">
        <v>45719</v>
      </c>
      <c r="C3716" s="37" t="s">
        <v>35</v>
      </c>
      <c r="D3716" s="37" t="s">
        <v>17</v>
      </c>
      <c r="E3716" s="37" t="s">
        <v>14</v>
      </c>
      <c r="F3716" s="37" t="s">
        <v>14</v>
      </c>
      <c r="G3716" s="37">
        <v>118</v>
      </c>
      <c r="H3716" s="38">
        <v>154.75165752589001</v>
      </c>
      <c r="I3716" s="37">
        <f>HOUR(DAta!$H3716)*60+MINUTE(DAta!$H3716)</f>
        <v>1082</v>
      </c>
      <c r="J3716" s="37">
        <v>4</v>
      </c>
      <c r="K3716" s="37">
        <v>10</v>
      </c>
      <c r="L3716" s="36">
        <v>45719</v>
      </c>
      <c r="M3716" s="37">
        <v>6</v>
      </c>
    </row>
    <row r="3717" spans="1:13">
      <c r="A3717" s="40" t="s">
        <v>3742</v>
      </c>
      <c r="B3717" s="39">
        <v>45720</v>
      </c>
      <c r="C3717" s="40" t="s">
        <v>39</v>
      </c>
      <c r="D3717" s="40" t="s">
        <v>24</v>
      </c>
      <c r="E3717" s="40" t="s">
        <v>18</v>
      </c>
      <c r="F3717" s="40" t="s">
        <v>18</v>
      </c>
      <c r="G3717" s="40" t="s">
        <v>26</v>
      </c>
      <c r="H3717" s="41">
        <v>154.79332419255701</v>
      </c>
      <c r="I3717" s="37">
        <f>HOUR(DAta!$H3717)*60+MINUTE(DAta!$H3717)</f>
        <v>1142</v>
      </c>
      <c r="J3717" s="40" t="s">
        <v>26</v>
      </c>
      <c r="K3717" s="40">
        <v>10</v>
      </c>
      <c r="L3717" s="39">
        <v>45720</v>
      </c>
      <c r="M3717" s="40">
        <v>6</v>
      </c>
    </row>
    <row r="3718" spans="1:13">
      <c r="A3718" s="37" t="s">
        <v>3743</v>
      </c>
      <c r="B3718" s="36">
        <v>45721</v>
      </c>
      <c r="C3718" s="37" t="s">
        <v>20</v>
      </c>
      <c r="D3718" s="37" t="s">
        <v>30</v>
      </c>
      <c r="E3718" s="37" t="s">
        <v>14</v>
      </c>
      <c r="F3718" s="37" t="s">
        <v>14</v>
      </c>
      <c r="G3718" s="37">
        <v>55</v>
      </c>
      <c r="H3718" s="38">
        <v>154.83499085922301</v>
      </c>
      <c r="I3718" s="37">
        <f>HOUR(DAta!$H3718)*60+MINUTE(DAta!$H3718)</f>
        <v>1202</v>
      </c>
      <c r="J3718" s="37">
        <v>3</v>
      </c>
      <c r="K3718" s="37">
        <v>10</v>
      </c>
      <c r="L3718" s="36">
        <v>45721</v>
      </c>
      <c r="M3718" s="37">
        <v>6</v>
      </c>
    </row>
    <row r="3719" spans="1:13">
      <c r="A3719" s="40" t="s">
        <v>3744</v>
      </c>
      <c r="B3719" s="39">
        <v>45722</v>
      </c>
      <c r="C3719" s="40" t="s">
        <v>22</v>
      </c>
      <c r="D3719" s="40" t="s">
        <v>13</v>
      </c>
      <c r="E3719" s="40" t="s">
        <v>18</v>
      </c>
      <c r="F3719" s="40" t="s">
        <v>18</v>
      </c>
      <c r="G3719" s="40" t="s">
        <v>26</v>
      </c>
      <c r="H3719" s="41">
        <v>154.87665752589001</v>
      </c>
      <c r="I3719" s="37">
        <f>HOUR(DAta!$H3719)*60+MINUTE(DAta!$H3719)</f>
        <v>1262</v>
      </c>
      <c r="J3719" s="40" t="s">
        <v>26</v>
      </c>
      <c r="K3719" s="40">
        <v>10</v>
      </c>
      <c r="L3719" s="39">
        <v>45722</v>
      </c>
      <c r="M3719" s="40">
        <v>6</v>
      </c>
    </row>
    <row r="3720" spans="1:13">
      <c r="A3720" s="37" t="s">
        <v>3745</v>
      </c>
      <c r="B3720" s="36">
        <v>45723</v>
      </c>
      <c r="C3720" s="37" t="s">
        <v>32</v>
      </c>
      <c r="D3720" s="37" t="s">
        <v>30</v>
      </c>
      <c r="E3720" s="37" t="s">
        <v>14</v>
      </c>
      <c r="F3720" s="37" t="s">
        <v>14</v>
      </c>
      <c r="G3720" s="37">
        <v>35</v>
      </c>
      <c r="H3720" s="38">
        <v>154.91832419255701</v>
      </c>
      <c r="I3720" s="37">
        <f>HOUR(DAta!$H3720)*60+MINUTE(DAta!$H3720)</f>
        <v>1322</v>
      </c>
      <c r="J3720" s="37">
        <v>3</v>
      </c>
      <c r="K3720" s="37">
        <v>10</v>
      </c>
      <c r="L3720" s="36">
        <v>45723</v>
      </c>
      <c r="M3720" s="37">
        <v>6</v>
      </c>
    </row>
    <row r="3721" spans="1:13">
      <c r="A3721" s="40" t="s">
        <v>3746</v>
      </c>
      <c r="B3721" s="39">
        <v>45724</v>
      </c>
      <c r="C3721" s="40" t="s">
        <v>35</v>
      </c>
      <c r="D3721" s="40" t="s">
        <v>33</v>
      </c>
      <c r="E3721" s="40" t="s">
        <v>14</v>
      </c>
      <c r="F3721" s="40" t="s">
        <v>14</v>
      </c>
      <c r="G3721" s="40">
        <v>10</v>
      </c>
      <c r="H3721" s="41">
        <v>154.95999085922301</v>
      </c>
      <c r="I3721" s="37">
        <f>HOUR(DAta!$H3721)*60+MINUTE(DAta!$H3721)</f>
        <v>1382</v>
      </c>
      <c r="J3721" s="40">
        <v>2</v>
      </c>
      <c r="K3721" s="40">
        <v>10</v>
      </c>
      <c r="L3721" s="39">
        <v>45724</v>
      </c>
      <c r="M3721" s="40">
        <v>6</v>
      </c>
    </row>
    <row r="3722" spans="1:13">
      <c r="A3722" s="37" t="s">
        <v>3747</v>
      </c>
      <c r="B3722" s="36">
        <v>45725</v>
      </c>
      <c r="C3722" s="37" t="s">
        <v>32</v>
      </c>
      <c r="D3722" s="37" t="s">
        <v>13</v>
      </c>
      <c r="E3722" s="37" t="s">
        <v>14</v>
      </c>
      <c r="F3722" s="37" t="s">
        <v>14</v>
      </c>
      <c r="G3722" s="37">
        <v>114</v>
      </c>
      <c r="H3722" s="38">
        <v>155.00165752589001</v>
      </c>
      <c r="I3722" s="37">
        <f>HOUR(DAta!$H3722)*60+MINUTE(DAta!$H3722)</f>
        <v>2</v>
      </c>
      <c r="J3722" s="37">
        <v>3</v>
      </c>
      <c r="K3722" s="37">
        <v>10</v>
      </c>
      <c r="L3722" s="36">
        <v>45725</v>
      </c>
      <c r="M3722" s="37">
        <v>6</v>
      </c>
    </row>
    <row r="3723" spans="1:13">
      <c r="A3723" s="40" t="s">
        <v>3748</v>
      </c>
      <c r="B3723" s="39">
        <v>45726</v>
      </c>
      <c r="C3723" s="40" t="s">
        <v>32</v>
      </c>
      <c r="D3723" s="40" t="s">
        <v>33</v>
      </c>
      <c r="E3723" s="40" t="s">
        <v>14</v>
      </c>
      <c r="F3723" s="40" t="s">
        <v>14</v>
      </c>
      <c r="G3723" s="40">
        <v>85</v>
      </c>
      <c r="H3723" s="41">
        <v>155.04332419255701</v>
      </c>
      <c r="I3723" s="37">
        <f>HOUR(DAta!$H3723)*60+MINUTE(DAta!$H3723)</f>
        <v>62</v>
      </c>
      <c r="J3723" s="40">
        <v>4</v>
      </c>
      <c r="K3723" s="40">
        <v>10</v>
      </c>
      <c r="L3723" s="39">
        <v>45726</v>
      </c>
      <c r="M3723" s="40">
        <v>6</v>
      </c>
    </row>
    <row r="3724" spans="1:13">
      <c r="A3724" s="37" t="s">
        <v>3749</v>
      </c>
      <c r="B3724" s="36">
        <v>45727</v>
      </c>
      <c r="C3724" s="37" t="s">
        <v>22</v>
      </c>
      <c r="D3724" s="37" t="s">
        <v>13</v>
      </c>
      <c r="E3724" s="37" t="s">
        <v>18</v>
      </c>
      <c r="F3724" s="37" t="s">
        <v>18</v>
      </c>
      <c r="G3724" s="37" t="s">
        <v>26</v>
      </c>
      <c r="H3724" s="38">
        <v>155.08499085922301</v>
      </c>
      <c r="I3724" s="37">
        <f>HOUR(DAta!$H3724)*60+MINUTE(DAta!$H3724)</f>
        <v>122</v>
      </c>
      <c r="J3724" s="37" t="s">
        <v>26</v>
      </c>
      <c r="K3724" s="37">
        <v>10</v>
      </c>
      <c r="L3724" s="36">
        <v>45727</v>
      </c>
      <c r="M3724" s="37">
        <v>6</v>
      </c>
    </row>
    <row r="3725" spans="1:13">
      <c r="A3725" s="40" t="s">
        <v>3750</v>
      </c>
      <c r="B3725" s="39">
        <v>45728</v>
      </c>
      <c r="C3725" s="40" t="s">
        <v>16</v>
      </c>
      <c r="D3725" s="40" t="s">
        <v>30</v>
      </c>
      <c r="E3725" s="40" t="s">
        <v>14</v>
      </c>
      <c r="F3725" s="40" t="s">
        <v>14</v>
      </c>
      <c r="G3725" s="40">
        <v>84</v>
      </c>
      <c r="H3725" s="41">
        <v>155.12665752589001</v>
      </c>
      <c r="I3725" s="37">
        <f>HOUR(DAta!$H3725)*60+MINUTE(DAta!$H3725)</f>
        <v>182</v>
      </c>
      <c r="J3725" s="40">
        <v>3</v>
      </c>
      <c r="K3725" s="40">
        <v>10</v>
      </c>
      <c r="L3725" s="39">
        <v>45728</v>
      </c>
      <c r="M3725" s="40">
        <v>6</v>
      </c>
    </row>
    <row r="3726" spans="1:13">
      <c r="A3726" s="37" t="s">
        <v>3751</v>
      </c>
      <c r="B3726" s="36">
        <v>45729</v>
      </c>
      <c r="C3726" s="37" t="s">
        <v>32</v>
      </c>
      <c r="D3726" s="37" t="s">
        <v>17</v>
      </c>
      <c r="E3726" s="37" t="s">
        <v>18</v>
      </c>
      <c r="F3726" s="37" t="s">
        <v>18</v>
      </c>
      <c r="G3726" s="37" t="s">
        <v>26</v>
      </c>
      <c r="H3726" s="38">
        <v>155.16832419255701</v>
      </c>
      <c r="I3726" s="37">
        <f>HOUR(DAta!$H3726)*60+MINUTE(DAta!$H3726)</f>
        <v>242</v>
      </c>
      <c r="J3726" s="37" t="s">
        <v>26</v>
      </c>
      <c r="K3726" s="37">
        <v>10</v>
      </c>
      <c r="L3726" s="36">
        <v>45729</v>
      </c>
      <c r="M3726" s="37">
        <v>6</v>
      </c>
    </row>
    <row r="3727" spans="1:13">
      <c r="A3727" s="40" t="s">
        <v>3752</v>
      </c>
      <c r="B3727" s="39">
        <v>45730</v>
      </c>
      <c r="C3727" s="40" t="s">
        <v>22</v>
      </c>
      <c r="D3727" s="40" t="s">
        <v>33</v>
      </c>
      <c r="E3727" s="40" t="s">
        <v>14</v>
      </c>
      <c r="F3727" s="40" t="s">
        <v>14</v>
      </c>
      <c r="G3727" s="40">
        <v>73</v>
      </c>
      <c r="H3727" s="41">
        <v>155.20999085922301</v>
      </c>
      <c r="I3727" s="37">
        <f>HOUR(DAta!$H3727)*60+MINUTE(DAta!$H3727)</f>
        <v>302</v>
      </c>
      <c r="J3727" s="40">
        <v>3</v>
      </c>
      <c r="K3727" s="40">
        <v>10</v>
      </c>
      <c r="L3727" s="39">
        <v>45730</v>
      </c>
      <c r="M3727" s="40">
        <v>6</v>
      </c>
    </row>
    <row r="3728" spans="1:13">
      <c r="A3728" s="37" t="s">
        <v>3753</v>
      </c>
      <c r="B3728" s="36">
        <v>45731</v>
      </c>
      <c r="C3728" s="37" t="s">
        <v>16</v>
      </c>
      <c r="D3728" s="37" t="s">
        <v>30</v>
      </c>
      <c r="E3728" s="37" t="s">
        <v>14</v>
      </c>
      <c r="F3728" s="37" t="s">
        <v>14</v>
      </c>
      <c r="G3728" s="37">
        <v>22</v>
      </c>
      <c r="H3728" s="38">
        <v>155.25165752589001</v>
      </c>
      <c r="I3728" s="37">
        <f>HOUR(DAta!$H3728)*60+MINUTE(DAta!$H3728)</f>
        <v>362</v>
      </c>
      <c r="J3728" s="37">
        <v>4</v>
      </c>
      <c r="K3728" s="37">
        <v>10</v>
      </c>
      <c r="L3728" s="36">
        <v>45731</v>
      </c>
      <c r="M3728" s="37">
        <v>6</v>
      </c>
    </row>
    <row r="3729" spans="1:13">
      <c r="A3729" s="40" t="s">
        <v>3754</v>
      </c>
      <c r="B3729" s="39">
        <v>45732</v>
      </c>
      <c r="C3729" s="40" t="s">
        <v>12</v>
      </c>
      <c r="D3729" s="40" t="s">
        <v>30</v>
      </c>
      <c r="E3729" s="40" t="s">
        <v>14</v>
      </c>
      <c r="F3729" s="40" t="s">
        <v>14</v>
      </c>
      <c r="G3729" s="40">
        <v>102</v>
      </c>
      <c r="H3729" s="41">
        <v>155.29332419255701</v>
      </c>
      <c r="I3729" s="37">
        <f>HOUR(DAta!$H3729)*60+MINUTE(DAta!$H3729)</f>
        <v>422</v>
      </c>
      <c r="J3729" s="40">
        <v>5</v>
      </c>
      <c r="K3729" s="40">
        <v>10</v>
      </c>
      <c r="L3729" s="39">
        <v>45732</v>
      </c>
      <c r="M3729" s="40">
        <v>6</v>
      </c>
    </row>
    <row r="3730" spans="1:13">
      <c r="A3730" s="37" t="s">
        <v>3755</v>
      </c>
      <c r="B3730" s="36">
        <v>45733</v>
      </c>
      <c r="C3730" s="37" t="s">
        <v>12</v>
      </c>
      <c r="D3730" s="37" t="s">
        <v>33</v>
      </c>
      <c r="E3730" s="37" t="s">
        <v>14</v>
      </c>
      <c r="F3730" s="37" t="s">
        <v>14</v>
      </c>
      <c r="G3730" s="37">
        <v>14</v>
      </c>
      <c r="H3730" s="38">
        <v>155.33499085922301</v>
      </c>
      <c r="I3730" s="37">
        <f>HOUR(DAta!$H3730)*60+MINUTE(DAta!$H3730)</f>
        <v>482</v>
      </c>
      <c r="J3730" s="37">
        <v>3</v>
      </c>
      <c r="K3730" s="37">
        <v>10</v>
      </c>
      <c r="L3730" s="36">
        <v>45733</v>
      </c>
      <c r="M3730" s="37">
        <v>6</v>
      </c>
    </row>
    <row r="3731" spans="1:13">
      <c r="A3731" s="40" t="s">
        <v>3756</v>
      </c>
      <c r="B3731" s="39">
        <v>45734</v>
      </c>
      <c r="C3731" s="40" t="s">
        <v>22</v>
      </c>
      <c r="D3731" s="40" t="s">
        <v>30</v>
      </c>
      <c r="E3731" s="40" t="s">
        <v>18</v>
      </c>
      <c r="F3731" s="40" t="s">
        <v>18</v>
      </c>
      <c r="G3731" s="40" t="s">
        <v>26</v>
      </c>
      <c r="H3731" s="41">
        <v>155.37665752589001</v>
      </c>
      <c r="I3731" s="37">
        <f>HOUR(DAta!$H3731)*60+MINUTE(DAta!$H3731)</f>
        <v>542</v>
      </c>
      <c r="J3731" s="40" t="s">
        <v>26</v>
      </c>
      <c r="K3731" s="40">
        <v>10</v>
      </c>
      <c r="L3731" s="39">
        <v>45734</v>
      </c>
      <c r="M3731" s="40">
        <v>6</v>
      </c>
    </row>
    <row r="3732" spans="1:13">
      <c r="A3732" s="37" t="s">
        <v>3757</v>
      </c>
      <c r="B3732" s="36">
        <v>45735</v>
      </c>
      <c r="C3732" s="37" t="s">
        <v>16</v>
      </c>
      <c r="D3732" s="37" t="s">
        <v>33</v>
      </c>
      <c r="E3732" s="37" t="s">
        <v>18</v>
      </c>
      <c r="F3732" s="37" t="s">
        <v>18</v>
      </c>
      <c r="G3732" s="37" t="s">
        <v>26</v>
      </c>
      <c r="H3732" s="38">
        <v>155.41832419255701</v>
      </c>
      <c r="I3732" s="37">
        <f>HOUR(DAta!$H3732)*60+MINUTE(DAta!$H3732)</f>
        <v>602</v>
      </c>
      <c r="J3732" s="37" t="s">
        <v>26</v>
      </c>
      <c r="K3732" s="37">
        <v>10</v>
      </c>
      <c r="L3732" s="36">
        <v>45735</v>
      </c>
      <c r="M3732" s="37">
        <v>6</v>
      </c>
    </row>
    <row r="3733" spans="1:13">
      <c r="A3733" s="40" t="s">
        <v>3758</v>
      </c>
      <c r="B3733" s="39">
        <v>45736</v>
      </c>
      <c r="C3733" s="40" t="s">
        <v>32</v>
      </c>
      <c r="D3733" s="40" t="s">
        <v>24</v>
      </c>
      <c r="E3733" s="40" t="s">
        <v>14</v>
      </c>
      <c r="F3733" s="40" t="s">
        <v>14</v>
      </c>
      <c r="G3733" s="40">
        <v>66</v>
      </c>
      <c r="H3733" s="41">
        <v>155.45999085922301</v>
      </c>
      <c r="I3733" s="37">
        <f>HOUR(DAta!$H3733)*60+MINUTE(DAta!$H3733)</f>
        <v>662</v>
      </c>
      <c r="J3733" s="40">
        <v>1</v>
      </c>
      <c r="K3733" s="40">
        <v>10</v>
      </c>
      <c r="L3733" s="39">
        <v>45736</v>
      </c>
      <c r="M3733" s="40">
        <v>6</v>
      </c>
    </row>
    <row r="3734" spans="1:13">
      <c r="A3734" s="37" t="s">
        <v>3759</v>
      </c>
      <c r="B3734" s="36">
        <v>45737</v>
      </c>
      <c r="C3734" s="37" t="s">
        <v>16</v>
      </c>
      <c r="D3734" s="37" t="s">
        <v>13</v>
      </c>
      <c r="E3734" s="37" t="s">
        <v>14</v>
      </c>
      <c r="F3734" s="37" t="s">
        <v>14</v>
      </c>
      <c r="G3734" s="37">
        <v>57</v>
      </c>
      <c r="H3734" s="38">
        <v>155.50165752589001</v>
      </c>
      <c r="I3734" s="37">
        <f>HOUR(DAta!$H3734)*60+MINUTE(DAta!$H3734)</f>
        <v>722</v>
      </c>
      <c r="J3734" s="37">
        <v>5</v>
      </c>
      <c r="K3734" s="37">
        <v>10</v>
      </c>
      <c r="L3734" s="36">
        <v>45737</v>
      </c>
      <c r="M3734" s="37">
        <v>6</v>
      </c>
    </row>
    <row r="3735" spans="1:13">
      <c r="A3735" s="40" t="s">
        <v>3760</v>
      </c>
      <c r="B3735" s="39">
        <v>45738</v>
      </c>
      <c r="C3735" s="40" t="s">
        <v>48</v>
      </c>
      <c r="D3735" s="40" t="s">
        <v>24</v>
      </c>
      <c r="E3735" s="40" t="s">
        <v>14</v>
      </c>
      <c r="F3735" s="40" t="s">
        <v>14</v>
      </c>
      <c r="G3735" s="40">
        <v>40</v>
      </c>
      <c r="H3735" s="41">
        <v>155.54332419255701</v>
      </c>
      <c r="I3735" s="37">
        <f>HOUR(DAta!$H3735)*60+MINUTE(DAta!$H3735)</f>
        <v>782</v>
      </c>
      <c r="J3735" s="40">
        <v>4</v>
      </c>
      <c r="K3735" s="40">
        <v>10</v>
      </c>
      <c r="L3735" s="39">
        <v>45738</v>
      </c>
      <c r="M3735" s="40">
        <v>6</v>
      </c>
    </row>
    <row r="3736" spans="1:13">
      <c r="A3736" s="37" t="s">
        <v>3761</v>
      </c>
      <c r="B3736" s="36">
        <v>45739</v>
      </c>
      <c r="C3736" s="37" t="s">
        <v>32</v>
      </c>
      <c r="D3736" s="37" t="s">
        <v>13</v>
      </c>
      <c r="E3736" s="37" t="s">
        <v>14</v>
      </c>
      <c r="F3736" s="37" t="s">
        <v>14</v>
      </c>
      <c r="G3736" s="37">
        <v>90</v>
      </c>
      <c r="H3736" s="38">
        <v>155.58499085922301</v>
      </c>
      <c r="I3736" s="37">
        <f>HOUR(DAta!$H3736)*60+MINUTE(DAta!$H3736)</f>
        <v>842</v>
      </c>
      <c r="J3736" s="37">
        <v>4</v>
      </c>
      <c r="K3736" s="37">
        <v>10</v>
      </c>
      <c r="L3736" s="36">
        <v>45739</v>
      </c>
      <c r="M3736" s="37">
        <v>6</v>
      </c>
    </row>
    <row r="3737" spans="1:13">
      <c r="A3737" s="40" t="s">
        <v>3762</v>
      </c>
      <c r="B3737" s="39">
        <v>45740</v>
      </c>
      <c r="C3737" s="40" t="s">
        <v>12</v>
      </c>
      <c r="D3737" s="40" t="s">
        <v>17</v>
      </c>
      <c r="E3737" s="40" t="s">
        <v>14</v>
      </c>
      <c r="F3737" s="40" t="s">
        <v>14</v>
      </c>
      <c r="G3737" s="40">
        <v>74</v>
      </c>
      <c r="H3737" s="41">
        <v>155.62665752589001</v>
      </c>
      <c r="I3737" s="37">
        <f>HOUR(DAta!$H3737)*60+MINUTE(DAta!$H3737)</f>
        <v>902</v>
      </c>
      <c r="J3737" s="40">
        <v>4</v>
      </c>
      <c r="K3737" s="40">
        <v>10</v>
      </c>
      <c r="L3737" s="39">
        <v>45740</v>
      </c>
      <c r="M3737" s="40">
        <v>6</v>
      </c>
    </row>
    <row r="3738" spans="1:13">
      <c r="A3738" s="37" t="s">
        <v>3763</v>
      </c>
      <c r="B3738" s="36">
        <v>45741</v>
      </c>
      <c r="C3738" s="37" t="s">
        <v>12</v>
      </c>
      <c r="D3738" s="37" t="s">
        <v>33</v>
      </c>
      <c r="E3738" s="37" t="s">
        <v>14</v>
      </c>
      <c r="F3738" s="37" t="s">
        <v>14</v>
      </c>
      <c r="G3738" s="37">
        <v>65</v>
      </c>
      <c r="H3738" s="38">
        <v>155.66832419255701</v>
      </c>
      <c r="I3738" s="37">
        <f>HOUR(DAta!$H3738)*60+MINUTE(DAta!$H3738)</f>
        <v>962</v>
      </c>
      <c r="J3738" s="37">
        <v>3</v>
      </c>
      <c r="K3738" s="37">
        <v>10</v>
      </c>
      <c r="L3738" s="36">
        <v>45741</v>
      </c>
      <c r="M3738" s="37">
        <v>6</v>
      </c>
    </row>
    <row r="3739" spans="1:13">
      <c r="A3739" s="40" t="s">
        <v>3764</v>
      </c>
      <c r="B3739" s="39">
        <v>45742</v>
      </c>
      <c r="C3739" s="40" t="s">
        <v>32</v>
      </c>
      <c r="D3739" s="40" t="s">
        <v>24</v>
      </c>
      <c r="E3739" s="40" t="s">
        <v>14</v>
      </c>
      <c r="F3739" s="40" t="s">
        <v>14</v>
      </c>
      <c r="G3739" s="40">
        <v>125</v>
      </c>
      <c r="H3739" s="41">
        <v>155.70999085922301</v>
      </c>
      <c r="I3739" s="37">
        <f>HOUR(DAta!$H3739)*60+MINUTE(DAta!$H3739)</f>
        <v>1022</v>
      </c>
      <c r="J3739" s="40">
        <v>5</v>
      </c>
      <c r="K3739" s="40">
        <v>10</v>
      </c>
      <c r="L3739" s="39">
        <v>45742</v>
      </c>
      <c r="M3739" s="40">
        <v>6</v>
      </c>
    </row>
    <row r="3740" spans="1:13">
      <c r="A3740" s="37" t="s">
        <v>3765</v>
      </c>
      <c r="B3740" s="36">
        <v>45743</v>
      </c>
      <c r="C3740" s="37" t="s">
        <v>12</v>
      </c>
      <c r="D3740" s="37" t="s">
        <v>13</v>
      </c>
      <c r="E3740" s="37" t="s">
        <v>18</v>
      </c>
      <c r="F3740" s="37" t="s">
        <v>18</v>
      </c>
      <c r="G3740" s="37" t="s">
        <v>26</v>
      </c>
      <c r="H3740" s="38">
        <v>155.75165752589001</v>
      </c>
      <c r="I3740" s="37">
        <f>HOUR(DAta!$H3740)*60+MINUTE(DAta!$H3740)</f>
        <v>1082</v>
      </c>
      <c r="J3740" s="37" t="s">
        <v>26</v>
      </c>
      <c r="K3740" s="37">
        <v>10</v>
      </c>
      <c r="L3740" s="36">
        <v>45743</v>
      </c>
      <c r="M3740" s="37">
        <v>6</v>
      </c>
    </row>
    <row r="3741" spans="1:13">
      <c r="A3741" s="40" t="s">
        <v>3766</v>
      </c>
      <c r="B3741" s="39">
        <v>45744</v>
      </c>
      <c r="C3741" s="40" t="s">
        <v>48</v>
      </c>
      <c r="D3741" s="40" t="s">
        <v>17</v>
      </c>
      <c r="E3741" s="40" t="s">
        <v>14</v>
      </c>
      <c r="F3741" s="40" t="s">
        <v>18</v>
      </c>
      <c r="G3741" s="40">
        <v>71</v>
      </c>
      <c r="H3741" s="41">
        <v>155.79332419255701</v>
      </c>
      <c r="I3741" s="37">
        <f>HOUR(DAta!$H3741)*60+MINUTE(DAta!$H3741)</f>
        <v>1142</v>
      </c>
      <c r="J3741" s="40">
        <v>5</v>
      </c>
      <c r="K3741" s="40">
        <v>10</v>
      </c>
      <c r="L3741" s="39">
        <v>45744</v>
      </c>
      <c r="M3741" s="40">
        <v>6</v>
      </c>
    </row>
    <row r="3742" spans="1:13">
      <c r="A3742" s="37" t="s">
        <v>3767</v>
      </c>
      <c r="B3742" s="36">
        <v>45745</v>
      </c>
      <c r="C3742" s="37" t="s">
        <v>20</v>
      </c>
      <c r="D3742" s="37" t="s">
        <v>13</v>
      </c>
      <c r="E3742" s="37" t="s">
        <v>14</v>
      </c>
      <c r="F3742" s="37" t="s">
        <v>14</v>
      </c>
      <c r="G3742" s="37">
        <v>37</v>
      </c>
      <c r="H3742" s="38">
        <v>155.83499085922301</v>
      </c>
      <c r="I3742" s="37">
        <f>HOUR(DAta!$H3742)*60+MINUTE(DAta!$H3742)</f>
        <v>1202</v>
      </c>
      <c r="J3742" s="37">
        <v>1</v>
      </c>
      <c r="K3742" s="37">
        <v>10</v>
      </c>
      <c r="L3742" s="36">
        <v>45745</v>
      </c>
      <c r="M3742" s="37">
        <v>6</v>
      </c>
    </row>
    <row r="3743" spans="1:13">
      <c r="A3743" s="40" t="s">
        <v>3768</v>
      </c>
      <c r="B3743" s="39">
        <v>45746</v>
      </c>
      <c r="C3743" s="40" t="s">
        <v>22</v>
      </c>
      <c r="D3743" s="40" t="s">
        <v>17</v>
      </c>
      <c r="E3743" s="40" t="s">
        <v>14</v>
      </c>
      <c r="F3743" s="40" t="s">
        <v>14</v>
      </c>
      <c r="G3743" s="40">
        <v>119</v>
      </c>
      <c r="H3743" s="41">
        <v>155.87665752589001</v>
      </c>
      <c r="I3743" s="37">
        <f>HOUR(DAta!$H3743)*60+MINUTE(DAta!$H3743)</f>
        <v>1262</v>
      </c>
      <c r="J3743" s="40">
        <v>4</v>
      </c>
      <c r="K3743" s="40">
        <v>10</v>
      </c>
      <c r="L3743" s="39">
        <v>45746</v>
      </c>
      <c r="M3743" s="40">
        <v>6</v>
      </c>
    </row>
    <row r="3744" spans="1:13">
      <c r="A3744" s="37" t="s">
        <v>3769</v>
      </c>
      <c r="B3744" s="36">
        <v>45747</v>
      </c>
      <c r="C3744" s="37" t="s">
        <v>39</v>
      </c>
      <c r="D3744" s="37" t="s">
        <v>30</v>
      </c>
      <c r="E3744" s="37" t="s">
        <v>14</v>
      </c>
      <c r="F3744" s="37" t="s">
        <v>14</v>
      </c>
      <c r="G3744" s="37">
        <v>22</v>
      </c>
      <c r="H3744" s="38">
        <v>155.91832419255701</v>
      </c>
      <c r="I3744" s="37">
        <f>HOUR(DAta!$H3744)*60+MINUTE(DAta!$H3744)</f>
        <v>1322</v>
      </c>
      <c r="J3744" s="37">
        <v>4</v>
      </c>
      <c r="K3744" s="37">
        <v>10</v>
      </c>
      <c r="L3744" s="36">
        <v>45747</v>
      </c>
      <c r="M3744" s="37">
        <v>6</v>
      </c>
    </row>
    <row r="3745" spans="1:13">
      <c r="A3745" s="40" t="s">
        <v>3770</v>
      </c>
      <c r="B3745" s="39">
        <v>45748</v>
      </c>
      <c r="C3745" s="40" t="s">
        <v>48</v>
      </c>
      <c r="D3745" s="40" t="s">
        <v>17</v>
      </c>
      <c r="E3745" s="40" t="s">
        <v>14</v>
      </c>
      <c r="F3745" s="40" t="s">
        <v>14</v>
      </c>
      <c r="G3745" s="40">
        <v>76</v>
      </c>
      <c r="H3745" s="41">
        <v>155.95999085922301</v>
      </c>
      <c r="I3745" s="37">
        <f>HOUR(DAta!$H3745)*60+MINUTE(DAta!$H3745)</f>
        <v>1382</v>
      </c>
      <c r="J3745" s="40">
        <v>5</v>
      </c>
      <c r="K3745" s="40">
        <v>10</v>
      </c>
      <c r="L3745" s="39">
        <v>45748</v>
      </c>
      <c r="M3745" s="40">
        <v>6</v>
      </c>
    </row>
    <row r="3746" spans="1:13">
      <c r="A3746" s="37" t="s">
        <v>3771</v>
      </c>
      <c r="B3746" s="36">
        <v>45749</v>
      </c>
      <c r="C3746" s="37" t="s">
        <v>22</v>
      </c>
      <c r="D3746" s="37" t="s">
        <v>30</v>
      </c>
      <c r="E3746" s="37" t="s">
        <v>18</v>
      </c>
      <c r="F3746" s="37" t="s">
        <v>18</v>
      </c>
      <c r="G3746" s="37" t="s">
        <v>26</v>
      </c>
      <c r="H3746" s="38">
        <v>156.00165752589001</v>
      </c>
      <c r="I3746" s="37">
        <f>HOUR(DAta!$H3746)*60+MINUTE(DAta!$H3746)</f>
        <v>2</v>
      </c>
      <c r="J3746" s="37" t="s">
        <v>26</v>
      </c>
      <c r="K3746" s="37">
        <v>10</v>
      </c>
      <c r="L3746" s="36">
        <v>45749</v>
      </c>
      <c r="M3746" s="37">
        <v>6</v>
      </c>
    </row>
    <row r="3747" spans="1:13">
      <c r="A3747" s="40" t="s">
        <v>3772</v>
      </c>
      <c r="B3747" s="39">
        <v>45750</v>
      </c>
      <c r="C3747" s="40" t="s">
        <v>39</v>
      </c>
      <c r="D3747" s="40" t="s">
        <v>33</v>
      </c>
      <c r="E3747" s="40" t="s">
        <v>14</v>
      </c>
      <c r="F3747" s="40" t="s">
        <v>18</v>
      </c>
      <c r="G3747" s="40">
        <v>125</v>
      </c>
      <c r="H3747" s="41">
        <v>156.04332419255701</v>
      </c>
      <c r="I3747" s="37">
        <f>HOUR(DAta!$H3747)*60+MINUTE(DAta!$H3747)</f>
        <v>62</v>
      </c>
      <c r="J3747" s="40">
        <v>5</v>
      </c>
      <c r="K3747" s="40">
        <v>10</v>
      </c>
      <c r="L3747" s="39">
        <v>45750</v>
      </c>
      <c r="M3747" s="40">
        <v>6</v>
      </c>
    </row>
    <row r="3748" spans="1:13">
      <c r="A3748" s="37" t="s">
        <v>3773</v>
      </c>
      <c r="B3748" s="36">
        <v>45751</v>
      </c>
      <c r="C3748" s="37" t="s">
        <v>12</v>
      </c>
      <c r="D3748" s="37" t="s">
        <v>24</v>
      </c>
      <c r="E3748" s="37" t="s">
        <v>14</v>
      </c>
      <c r="F3748" s="37" t="s">
        <v>18</v>
      </c>
      <c r="G3748" s="37">
        <v>34</v>
      </c>
      <c r="H3748" s="38">
        <v>156.08499085922301</v>
      </c>
      <c r="I3748" s="37">
        <f>HOUR(DAta!$H3748)*60+MINUTE(DAta!$H3748)</f>
        <v>122</v>
      </c>
      <c r="J3748" s="37">
        <v>1</v>
      </c>
      <c r="K3748" s="37">
        <v>10</v>
      </c>
      <c r="L3748" s="36">
        <v>45751</v>
      </c>
      <c r="M3748" s="37">
        <v>6</v>
      </c>
    </row>
    <row r="3749" spans="1:13">
      <c r="A3749" s="40" t="s">
        <v>3774</v>
      </c>
      <c r="B3749" s="39">
        <v>45752</v>
      </c>
      <c r="C3749" s="40" t="s">
        <v>12</v>
      </c>
      <c r="D3749" s="40" t="s">
        <v>30</v>
      </c>
      <c r="E3749" s="40" t="s">
        <v>14</v>
      </c>
      <c r="F3749" s="40" t="s">
        <v>14</v>
      </c>
      <c r="G3749" s="40">
        <v>121</v>
      </c>
      <c r="H3749" s="41">
        <v>156.12665752589001</v>
      </c>
      <c r="I3749" s="37">
        <f>HOUR(DAta!$H3749)*60+MINUTE(DAta!$H3749)</f>
        <v>182</v>
      </c>
      <c r="J3749" s="40">
        <v>3</v>
      </c>
      <c r="K3749" s="40">
        <v>10</v>
      </c>
      <c r="L3749" s="39">
        <v>45752</v>
      </c>
      <c r="M3749" s="40">
        <v>6</v>
      </c>
    </row>
    <row r="3750" spans="1:13">
      <c r="A3750" s="37" t="s">
        <v>3775</v>
      </c>
      <c r="B3750" s="36">
        <v>45753</v>
      </c>
      <c r="C3750" s="37" t="s">
        <v>12</v>
      </c>
      <c r="D3750" s="37" t="s">
        <v>17</v>
      </c>
      <c r="E3750" s="37" t="s">
        <v>18</v>
      </c>
      <c r="F3750" s="37" t="s">
        <v>18</v>
      </c>
      <c r="G3750" s="37" t="s">
        <v>26</v>
      </c>
      <c r="H3750" s="38">
        <v>156.16832419255701</v>
      </c>
      <c r="I3750" s="37">
        <f>HOUR(DAta!$H3750)*60+MINUTE(DAta!$H3750)</f>
        <v>242</v>
      </c>
      <c r="J3750" s="37" t="s">
        <v>26</v>
      </c>
      <c r="K3750" s="37">
        <v>10</v>
      </c>
      <c r="L3750" s="36">
        <v>45753</v>
      </c>
      <c r="M3750" s="37">
        <v>6</v>
      </c>
    </row>
    <row r="3751" spans="1:13">
      <c r="A3751" s="40" t="s">
        <v>3776</v>
      </c>
      <c r="B3751" s="39">
        <v>45754</v>
      </c>
      <c r="C3751" s="40" t="s">
        <v>22</v>
      </c>
      <c r="D3751" s="40" t="s">
        <v>24</v>
      </c>
      <c r="E3751" s="40" t="s">
        <v>18</v>
      </c>
      <c r="F3751" s="40" t="s">
        <v>18</v>
      </c>
      <c r="G3751" s="40" t="s">
        <v>26</v>
      </c>
      <c r="H3751" s="41">
        <v>156.20999085922301</v>
      </c>
      <c r="I3751" s="37">
        <f>HOUR(DAta!$H3751)*60+MINUTE(DAta!$H3751)</f>
        <v>302</v>
      </c>
      <c r="J3751" s="40" t="s">
        <v>26</v>
      </c>
      <c r="K3751" s="40">
        <v>10</v>
      </c>
      <c r="L3751" s="39">
        <v>45754</v>
      </c>
      <c r="M3751" s="40">
        <v>6</v>
      </c>
    </row>
    <row r="3752" spans="1:13">
      <c r="A3752" s="37" t="s">
        <v>3777</v>
      </c>
      <c r="B3752" s="36">
        <v>45755</v>
      </c>
      <c r="C3752" s="37" t="s">
        <v>39</v>
      </c>
      <c r="D3752" s="37" t="s">
        <v>33</v>
      </c>
      <c r="E3752" s="37" t="s">
        <v>14</v>
      </c>
      <c r="F3752" s="37" t="s">
        <v>14</v>
      </c>
      <c r="G3752" s="37">
        <v>17</v>
      </c>
      <c r="H3752" s="38">
        <v>156.25165752589001</v>
      </c>
      <c r="I3752" s="37">
        <f>HOUR(DAta!$H3752)*60+MINUTE(DAta!$H3752)</f>
        <v>362</v>
      </c>
      <c r="J3752" s="37">
        <v>1</v>
      </c>
      <c r="K3752" s="37">
        <v>10</v>
      </c>
      <c r="L3752" s="36">
        <v>45755</v>
      </c>
      <c r="M3752" s="37">
        <v>6</v>
      </c>
    </row>
    <row r="3753" spans="1:13">
      <c r="A3753" s="40" t="s">
        <v>3778</v>
      </c>
      <c r="B3753" s="39">
        <v>45756</v>
      </c>
      <c r="C3753" s="40" t="s">
        <v>48</v>
      </c>
      <c r="D3753" s="40" t="s">
        <v>13</v>
      </c>
      <c r="E3753" s="40" t="s">
        <v>14</v>
      </c>
      <c r="F3753" s="40" t="s">
        <v>14</v>
      </c>
      <c r="G3753" s="40">
        <v>65</v>
      </c>
      <c r="H3753" s="41">
        <v>156.29332419255701</v>
      </c>
      <c r="I3753" s="37">
        <f>HOUR(DAta!$H3753)*60+MINUTE(DAta!$H3753)</f>
        <v>422</v>
      </c>
      <c r="J3753" s="40">
        <v>1</v>
      </c>
      <c r="K3753" s="40">
        <v>10</v>
      </c>
      <c r="L3753" s="39">
        <v>45756</v>
      </c>
      <c r="M3753" s="40">
        <v>6</v>
      </c>
    </row>
    <row r="3754" spans="1:13">
      <c r="A3754" s="37" t="s">
        <v>3779</v>
      </c>
      <c r="B3754" s="36">
        <v>45757</v>
      </c>
      <c r="C3754" s="37" t="s">
        <v>20</v>
      </c>
      <c r="D3754" s="37" t="s">
        <v>17</v>
      </c>
      <c r="E3754" s="37" t="s">
        <v>14</v>
      </c>
      <c r="F3754" s="37" t="s">
        <v>14</v>
      </c>
      <c r="G3754" s="37">
        <v>65</v>
      </c>
      <c r="H3754" s="38">
        <v>156.33499085922301</v>
      </c>
      <c r="I3754" s="37">
        <f>HOUR(DAta!$H3754)*60+MINUTE(DAta!$H3754)</f>
        <v>482</v>
      </c>
      <c r="J3754" s="37">
        <v>5</v>
      </c>
      <c r="K3754" s="37">
        <v>10</v>
      </c>
      <c r="L3754" s="36">
        <v>45757</v>
      </c>
      <c r="M3754" s="37">
        <v>7</v>
      </c>
    </row>
    <row r="3755" spans="1:13">
      <c r="A3755" s="40" t="s">
        <v>3780</v>
      </c>
      <c r="B3755" s="39">
        <v>45758</v>
      </c>
      <c r="C3755" s="40" t="s">
        <v>32</v>
      </c>
      <c r="D3755" s="40" t="s">
        <v>24</v>
      </c>
      <c r="E3755" s="40" t="s">
        <v>18</v>
      </c>
      <c r="F3755" s="40" t="s">
        <v>18</v>
      </c>
      <c r="G3755" s="40" t="s">
        <v>26</v>
      </c>
      <c r="H3755" s="41">
        <v>156.37665752589001</v>
      </c>
      <c r="I3755" s="37">
        <f>HOUR(DAta!$H3755)*60+MINUTE(DAta!$H3755)</f>
        <v>542</v>
      </c>
      <c r="J3755" s="40" t="s">
        <v>26</v>
      </c>
      <c r="K3755" s="40">
        <v>10</v>
      </c>
      <c r="L3755" s="39">
        <v>45758</v>
      </c>
      <c r="M3755" s="40">
        <v>7</v>
      </c>
    </row>
    <row r="3756" spans="1:13">
      <c r="A3756" s="37" t="s">
        <v>3781</v>
      </c>
      <c r="B3756" s="36">
        <v>45759</v>
      </c>
      <c r="C3756" s="37" t="s">
        <v>39</v>
      </c>
      <c r="D3756" s="37" t="s">
        <v>24</v>
      </c>
      <c r="E3756" s="37" t="s">
        <v>14</v>
      </c>
      <c r="F3756" s="37" t="s">
        <v>14</v>
      </c>
      <c r="G3756" s="37">
        <v>96</v>
      </c>
      <c r="H3756" s="38">
        <v>156.41832419255701</v>
      </c>
      <c r="I3756" s="37">
        <f>HOUR(DAta!$H3756)*60+MINUTE(DAta!$H3756)</f>
        <v>602</v>
      </c>
      <c r="J3756" s="37">
        <v>1</v>
      </c>
      <c r="K3756" s="37">
        <v>10</v>
      </c>
      <c r="L3756" s="36">
        <v>45759</v>
      </c>
      <c r="M3756" s="37">
        <v>7</v>
      </c>
    </row>
    <row r="3757" spans="1:13">
      <c r="A3757" s="40" t="s">
        <v>3782</v>
      </c>
      <c r="B3757" s="39">
        <v>45760</v>
      </c>
      <c r="C3757" s="40" t="s">
        <v>12</v>
      </c>
      <c r="D3757" s="40" t="s">
        <v>13</v>
      </c>
      <c r="E3757" s="40" t="s">
        <v>14</v>
      </c>
      <c r="F3757" s="40" t="s">
        <v>14</v>
      </c>
      <c r="G3757" s="40">
        <v>23</v>
      </c>
      <c r="H3757" s="41">
        <v>156.45999085922301</v>
      </c>
      <c r="I3757" s="37">
        <f>HOUR(DAta!$H3757)*60+MINUTE(DAta!$H3757)</f>
        <v>662</v>
      </c>
      <c r="J3757" s="40">
        <v>4</v>
      </c>
      <c r="K3757" s="40">
        <v>10</v>
      </c>
      <c r="L3757" s="39">
        <v>45760</v>
      </c>
      <c r="M3757" s="40">
        <v>7</v>
      </c>
    </row>
    <row r="3758" spans="1:13">
      <c r="A3758" s="37" t="s">
        <v>3783</v>
      </c>
      <c r="B3758" s="36">
        <v>45761</v>
      </c>
      <c r="C3758" s="37" t="s">
        <v>39</v>
      </c>
      <c r="D3758" s="37" t="s">
        <v>17</v>
      </c>
      <c r="E3758" s="37" t="s">
        <v>18</v>
      </c>
      <c r="F3758" s="37" t="s">
        <v>18</v>
      </c>
      <c r="G3758" s="37" t="s">
        <v>26</v>
      </c>
      <c r="H3758" s="38">
        <v>156.50165752589001</v>
      </c>
      <c r="I3758" s="37">
        <f>HOUR(DAta!$H3758)*60+MINUTE(DAta!$H3758)</f>
        <v>722</v>
      </c>
      <c r="J3758" s="37" t="s">
        <v>26</v>
      </c>
      <c r="K3758" s="37">
        <v>10</v>
      </c>
      <c r="L3758" s="36">
        <v>45761</v>
      </c>
      <c r="M3758" s="37">
        <v>7</v>
      </c>
    </row>
    <row r="3759" spans="1:13">
      <c r="A3759" s="40" t="s">
        <v>3784</v>
      </c>
      <c r="B3759" s="39">
        <v>45762</v>
      </c>
      <c r="C3759" s="40" t="s">
        <v>35</v>
      </c>
      <c r="D3759" s="40" t="s">
        <v>30</v>
      </c>
      <c r="E3759" s="40" t="s">
        <v>18</v>
      </c>
      <c r="F3759" s="40" t="s">
        <v>18</v>
      </c>
      <c r="G3759" s="40" t="s">
        <v>26</v>
      </c>
      <c r="H3759" s="41">
        <v>156.54332419255701</v>
      </c>
      <c r="I3759" s="37">
        <f>HOUR(DAta!$H3759)*60+MINUTE(DAta!$H3759)</f>
        <v>782</v>
      </c>
      <c r="J3759" s="40" t="s">
        <v>26</v>
      </c>
      <c r="K3759" s="40">
        <v>10</v>
      </c>
      <c r="L3759" s="39">
        <v>45762</v>
      </c>
      <c r="M3759" s="40">
        <v>7</v>
      </c>
    </row>
    <row r="3760" spans="1:13">
      <c r="A3760" s="37" t="s">
        <v>3785</v>
      </c>
      <c r="B3760" s="36">
        <v>45763</v>
      </c>
      <c r="C3760" s="37" t="s">
        <v>32</v>
      </c>
      <c r="D3760" s="37" t="s">
        <v>24</v>
      </c>
      <c r="E3760" s="37" t="s">
        <v>14</v>
      </c>
      <c r="F3760" s="37" t="s">
        <v>14</v>
      </c>
      <c r="G3760" s="37">
        <v>105</v>
      </c>
      <c r="H3760" s="38">
        <v>156.58499085922301</v>
      </c>
      <c r="I3760" s="37">
        <f>HOUR(DAta!$H3760)*60+MINUTE(DAta!$H3760)</f>
        <v>842</v>
      </c>
      <c r="J3760" s="37">
        <v>4</v>
      </c>
      <c r="K3760" s="37">
        <v>10</v>
      </c>
      <c r="L3760" s="36">
        <v>45763</v>
      </c>
      <c r="M3760" s="37">
        <v>7</v>
      </c>
    </row>
    <row r="3761" spans="1:13">
      <c r="A3761" s="40" t="s">
        <v>3786</v>
      </c>
      <c r="B3761" s="39">
        <v>45764</v>
      </c>
      <c r="C3761" s="40" t="s">
        <v>48</v>
      </c>
      <c r="D3761" s="40" t="s">
        <v>30</v>
      </c>
      <c r="E3761" s="40" t="s">
        <v>18</v>
      </c>
      <c r="F3761" s="40" t="s">
        <v>18</v>
      </c>
      <c r="G3761" s="40" t="s">
        <v>26</v>
      </c>
      <c r="H3761" s="41">
        <v>156.62665752589001</v>
      </c>
      <c r="I3761" s="37">
        <f>HOUR(DAta!$H3761)*60+MINUTE(DAta!$H3761)</f>
        <v>902</v>
      </c>
      <c r="J3761" s="40" t="s">
        <v>26</v>
      </c>
      <c r="K3761" s="40">
        <v>10</v>
      </c>
      <c r="L3761" s="39">
        <v>45764</v>
      </c>
      <c r="M3761" s="40">
        <v>7</v>
      </c>
    </row>
    <row r="3762" spans="1:13">
      <c r="A3762" s="37" t="s">
        <v>3787</v>
      </c>
      <c r="B3762" s="36">
        <v>45765</v>
      </c>
      <c r="C3762" s="37" t="s">
        <v>32</v>
      </c>
      <c r="D3762" s="37" t="s">
        <v>33</v>
      </c>
      <c r="E3762" s="37" t="s">
        <v>14</v>
      </c>
      <c r="F3762" s="37" t="s">
        <v>14</v>
      </c>
      <c r="G3762" s="37">
        <v>42</v>
      </c>
      <c r="H3762" s="38">
        <v>156.66832419255701</v>
      </c>
      <c r="I3762" s="37">
        <f>HOUR(DAta!$H3762)*60+MINUTE(DAta!$H3762)</f>
        <v>962</v>
      </c>
      <c r="J3762" s="37">
        <v>5</v>
      </c>
      <c r="K3762" s="37">
        <v>10</v>
      </c>
      <c r="L3762" s="36">
        <v>45765</v>
      </c>
      <c r="M3762" s="37">
        <v>7</v>
      </c>
    </row>
    <row r="3763" spans="1:13">
      <c r="A3763" s="40" t="s">
        <v>3788</v>
      </c>
      <c r="B3763" s="39">
        <v>45766</v>
      </c>
      <c r="C3763" s="40" t="s">
        <v>32</v>
      </c>
      <c r="D3763" s="40" t="s">
        <v>30</v>
      </c>
      <c r="E3763" s="40" t="s">
        <v>14</v>
      </c>
      <c r="F3763" s="40" t="s">
        <v>14</v>
      </c>
      <c r="G3763" s="40">
        <v>79</v>
      </c>
      <c r="H3763" s="41">
        <v>156.70999085922301</v>
      </c>
      <c r="I3763" s="37">
        <f>HOUR(DAta!$H3763)*60+MINUTE(DAta!$H3763)</f>
        <v>1022</v>
      </c>
      <c r="J3763" s="40">
        <v>4</v>
      </c>
      <c r="K3763" s="40">
        <v>10</v>
      </c>
      <c r="L3763" s="39">
        <v>45766</v>
      </c>
      <c r="M3763" s="40">
        <v>7</v>
      </c>
    </row>
    <row r="3764" spans="1:13">
      <c r="A3764" s="37" t="s">
        <v>3789</v>
      </c>
      <c r="B3764" s="36">
        <v>45767</v>
      </c>
      <c r="C3764" s="37" t="s">
        <v>12</v>
      </c>
      <c r="D3764" s="37" t="s">
        <v>13</v>
      </c>
      <c r="E3764" s="37" t="s">
        <v>18</v>
      </c>
      <c r="F3764" s="37" t="s">
        <v>18</v>
      </c>
      <c r="G3764" s="37" t="s">
        <v>26</v>
      </c>
      <c r="H3764" s="38">
        <v>156.75165752589001</v>
      </c>
      <c r="I3764" s="37">
        <f>HOUR(DAta!$H3764)*60+MINUTE(DAta!$H3764)</f>
        <v>1082</v>
      </c>
      <c r="J3764" s="37" t="s">
        <v>26</v>
      </c>
      <c r="K3764" s="37">
        <v>10</v>
      </c>
      <c r="L3764" s="36">
        <v>45767</v>
      </c>
      <c r="M3764" s="37">
        <v>7</v>
      </c>
    </row>
    <row r="3765" spans="1:13">
      <c r="A3765" s="40" t="s">
        <v>3790</v>
      </c>
      <c r="B3765" s="39">
        <v>45768</v>
      </c>
      <c r="C3765" s="40" t="s">
        <v>39</v>
      </c>
      <c r="D3765" s="40" t="s">
        <v>24</v>
      </c>
      <c r="E3765" s="40" t="s">
        <v>14</v>
      </c>
      <c r="F3765" s="40" t="s">
        <v>14</v>
      </c>
      <c r="G3765" s="40">
        <v>35</v>
      </c>
      <c r="H3765" s="41">
        <v>156.79332419255701</v>
      </c>
      <c r="I3765" s="37">
        <f>HOUR(DAta!$H3765)*60+MINUTE(DAta!$H3765)</f>
        <v>1142</v>
      </c>
      <c r="J3765" s="40">
        <v>5</v>
      </c>
      <c r="K3765" s="40">
        <v>10</v>
      </c>
      <c r="L3765" s="39">
        <v>45768</v>
      </c>
      <c r="M3765" s="40">
        <v>7</v>
      </c>
    </row>
    <row r="3766" spans="1:13">
      <c r="A3766" s="37" t="s">
        <v>3791</v>
      </c>
      <c r="B3766" s="36">
        <v>45769</v>
      </c>
      <c r="C3766" s="37" t="s">
        <v>39</v>
      </c>
      <c r="D3766" s="37" t="s">
        <v>24</v>
      </c>
      <c r="E3766" s="37" t="s">
        <v>14</v>
      </c>
      <c r="F3766" s="37" t="s">
        <v>14</v>
      </c>
      <c r="G3766" s="37">
        <v>70</v>
      </c>
      <c r="H3766" s="38">
        <v>156.83499085922301</v>
      </c>
      <c r="I3766" s="37">
        <f>HOUR(DAta!$H3766)*60+MINUTE(DAta!$H3766)</f>
        <v>1202</v>
      </c>
      <c r="J3766" s="37">
        <v>4</v>
      </c>
      <c r="K3766" s="37">
        <v>10</v>
      </c>
      <c r="L3766" s="36">
        <v>45769</v>
      </c>
      <c r="M3766" s="37">
        <v>7</v>
      </c>
    </row>
    <row r="3767" spans="1:13">
      <c r="A3767" s="40" t="s">
        <v>3792</v>
      </c>
      <c r="B3767" s="39">
        <v>45770</v>
      </c>
      <c r="C3767" s="40" t="s">
        <v>16</v>
      </c>
      <c r="D3767" s="40" t="s">
        <v>30</v>
      </c>
      <c r="E3767" s="40" t="s">
        <v>14</v>
      </c>
      <c r="F3767" s="40" t="s">
        <v>14</v>
      </c>
      <c r="G3767" s="40">
        <v>104</v>
      </c>
      <c r="H3767" s="41">
        <v>156.87665752589001</v>
      </c>
      <c r="I3767" s="37">
        <f>HOUR(DAta!$H3767)*60+MINUTE(DAta!$H3767)</f>
        <v>1262</v>
      </c>
      <c r="J3767" s="40">
        <v>4</v>
      </c>
      <c r="K3767" s="40">
        <v>10</v>
      </c>
      <c r="L3767" s="39">
        <v>45770</v>
      </c>
      <c r="M3767" s="40">
        <v>7</v>
      </c>
    </row>
    <row r="3768" spans="1:13">
      <c r="A3768" s="37" t="s">
        <v>3793</v>
      </c>
      <c r="B3768" s="36">
        <v>45771</v>
      </c>
      <c r="C3768" s="37" t="s">
        <v>22</v>
      </c>
      <c r="D3768" s="37" t="s">
        <v>30</v>
      </c>
      <c r="E3768" s="37" t="s">
        <v>14</v>
      </c>
      <c r="F3768" s="37" t="s">
        <v>14</v>
      </c>
      <c r="G3768" s="37">
        <v>103</v>
      </c>
      <c r="H3768" s="38">
        <v>156.91832419255701</v>
      </c>
      <c r="I3768" s="37">
        <f>HOUR(DAta!$H3768)*60+MINUTE(DAta!$H3768)</f>
        <v>1322</v>
      </c>
      <c r="J3768" s="37">
        <v>3</v>
      </c>
      <c r="K3768" s="37">
        <v>10</v>
      </c>
      <c r="L3768" s="36">
        <v>45771</v>
      </c>
      <c r="M3768" s="37">
        <v>7</v>
      </c>
    </row>
    <row r="3769" spans="1:13">
      <c r="A3769" s="40" t="s">
        <v>3794</v>
      </c>
      <c r="B3769" s="39">
        <v>45772</v>
      </c>
      <c r="C3769" s="40" t="s">
        <v>22</v>
      </c>
      <c r="D3769" s="40" t="s">
        <v>33</v>
      </c>
      <c r="E3769" s="40" t="s">
        <v>18</v>
      </c>
      <c r="F3769" s="40" t="s">
        <v>18</v>
      </c>
      <c r="G3769" s="40" t="s">
        <v>26</v>
      </c>
      <c r="H3769" s="41">
        <v>156.95999085922301</v>
      </c>
      <c r="I3769" s="37">
        <f>HOUR(DAta!$H3769)*60+MINUTE(DAta!$H3769)</f>
        <v>1382</v>
      </c>
      <c r="J3769" s="40" t="s">
        <v>26</v>
      </c>
      <c r="K3769" s="40">
        <v>10</v>
      </c>
      <c r="L3769" s="39">
        <v>45772</v>
      </c>
      <c r="M3769" s="40">
        <v>7</v>
      </c>
    </row>
    <row r="3770" spans="1:13">
      <c r="A3770" s="37" t="s">
        <v>3795</v>
      </c>
      <c r="B3770" s="36">
        <v>45773</v>
      </c>
      <c r="C3770" s="37" t="s">
        <v>16</v>
      </c>
      <c r="D3770" s="37" t="s">
        <v>24</v>
      </c>
      <c r="E3770" s="37" t="s">
        <v>14</v>
      </c>
      <c r="F3770" s="37" t="s">
        <v>14</v>
      </c>
      <c r="G3770" s="37">
        <v>22</v>
      </c>
      <c r="H3770" s="38">
        <v>157.00165752589001</v>
      </c>
      <c r="I3770" s="37">
        <f>HOUR(DAta!$H3770)*60+MINUTE(DAta!$H3770)</f>
        <v>2</v>
      </c>
      <c r="J3770" s="37">
        <v>3</v>
      </c>
      <c r="K3770" s="37">
        <v>10</v>
      </c>
      <c r="L3770" s="36">
        <v>45773</v>
      </c>
      <c r="M3770" s="37">
        <v>7</v>
      </c>
    </row>
    <row r="3771" spans="1:13">
      <c r="A3771" s="40" t="s">
        <v>3796</v>
      </c>
      <c r="B3771" s="39">
        <v>45774</v>
      </c>
      <c r="C3771" s="40" t="s">
        <v>20</v>
      </c>
      <c r="D3771" s="40" t="s">
        <v>13</v>
      </c>
      <c r="E3771" s="40" t="s">
        <v>14</v>
      </c>
      <c r="F3771" s="40" t="s">
        <v>14</v>
      </c>
      <c r="G3771" s="40">
        <v>48</v>
      </c>
      <c r="H3771" s="41">
        <v>157.04332419255701</v>
      </c>
      <c r="I3771" s="37">
        <f>HOUR(DAta!$H3771)*60+MINUTE(DAta!$H3771)</f>
        <v>62</v>
      </c>
      <c r="J3771" s="40">
        <v>2</v>
      </c>
      <c r="K3771" s="40">
        <v>10</v>
      </c>
      <c r="L3771" s="39">
        <v>45774</v>
      </c>
      <c r="M3771" s="40">
        <v>7</v>
      </c>
    </row>
    <row r="3772" spans="1:13">
      <c r="A3772" s="37" t="s">
        <v>3797</v>
      </c>
      <c r="B3772" s="36">
        <v>45775</v>
      </c>
      <c r="C3772" s="37" t="s">
        <v>16</v>
      </c>
      <c r="D3772" s="37" t="s">
        <v>24</v>
      </c>
      <c r="E3772" s="37" t="s">
        <v>18</v>
      </c>
      <c r="F3772" s="37" t="s">
        <v>18</v>
      </c>
      <c r="G3772" s="37" t="s">
        <v>26</v>
      </c>
      <c r="H3772" s="38">
        <v>157.08499085922301</v>
      </c>
      <c r="I3772" s="37">
        <f>HOUR(DAta!$H3772)*60+MINUTE(DAta!$H3772)</f>
        <v>122</v>
      </c>
      <c r="J3772" s="37" t="s">
        <v>26</v>
      </c>
      <c r="K3772" s="37">
        <v>10</v>
      </c>
      <c r="L3772" s="36">
        <v>45775</v>
      </c>
      <c r="M3772" s="37">
        <v>7</v>
      </c>
    </row>
    <row r="3773" spans="1:13">
      <c r="A3773" s="40" t="s">
        <v>3798</v>
      </c>
      <c r="B3773" s="39">
        <v>45776</v>
      </c>
      <c r="C3773" s="40" t="s">
        <v>20</v>
      </c>
      <c r="D3773" s="40" t="s">
        <v>17</v>
      </c>
      <c r="E3773" s="40" t="s">
        <v>14</v>
      </c>
      <c r="F3773" s="40" t="s">
        <v>14</v>
      </c>
      <c r="G3773" s="40">
        <v>12</v>
      </c>
      <c r="H3773" s="41">
        <v>157.12665752589001</v>
      </c>
      <c r="I3773" s="37">
        <f>HOUR(DAta!$H3773)*60+MINUTE(DAta!$H3773)</f>
        <v>182</v>
      </c>
      <c r="J3773" s="40">
        <v>3</v>
      </c>
      <c r="K3773" s="40">
        <v>10</v>
      </c>
      <c r="L3773" s="39">
        <v>45776</v>
      </c>
      <c r="M3773" s="40">
        <v>7</v>
      </c>
    </row>
    <row r="3774" spans="1:13">
      <c r="A3774" s="37" t="s">
        <v>3799</v>
      </c>
      <c r="B3774" s="36">
        <v>45777</v>
      </c>
      <c r="C3774" s="37" t="s">
        <v>35</v>
      </c>
      <c r="D3774" s="37" t="s">
        <v>17</v>
      </c>
      <c r="E3774" s="37" t="s">
        <v>14</v>
      </c>
      <c r="F3774" s="37" t="s">
        <v>14</v>
      </c>
      <c r="G3774" s="37">
        <v>16</v>
      </c>
      <c r="H3774" s="38">
        <v>157.16832419255701</v>
      </c>
      <c r="I3774" s="37">
        <f>HOUR(DAta!$H3774)*60+MINUTE(DAta!$H3774)</f>
        <v>242</v>
      </c>
      <c r="J3774" s="37">
        <v>3</v>
      </c>
      <c r="K3774" s="37">
        <v>10</v>
      </c>
      <c r="L3774" s="36">
        <v>45777</v>
      </c>
      <c r="M3774" s="37">
        <v>7</v>
      </c>
    </row>
    <row r="3775" spans="1:13">
      <c r="A3775" s="40" t="s">
        <v>3800</v>
      </c>
      <c r="B3775" s="39">
        <v>45778</v>
      </c>
      <c r="C3775" s="40" t="s">
        <v>35</v>
      </c>
      <c r="D3775" s="40" t="s">
        <v>13</v>
      </c>
      <c r="E3775" s="40" t="s">
        <v>14</v>
      </c>
      <c r="F3775" s="40" t="s">
        <v>14</v>
      </c>
      <c r="G3775" s="40">
        <v>116</v>
      </c>
      <c r="H3775" s="41">
        <v>157.20999085922301</v>
      </c>
      <c r="I3775" s="37">
        <f>HOUR(DAta!$H3775)*60+MINUTE(DAta!$H3775)</f>
        <v>302</v>
      </c>
      <c r="J3775" s="40">
        <v>2</v>
      </c>
      <c r="K3775" s="40">
        <v>10</v>
      </c>
      <c r="L3775" s="39">
        <v>45778</v>
      </c>
      <c r="M3775" s="40">
        <v>7</v>
      </c>
    </row>
    <row r="3776" spans="1:13">
      <c r="A3776" s="37" t="s">
        <v>3801</v>
      </c>
      <c r="B3776" s="36">
        <v>45779</v>
      </c>
      <c r="C3776" s="37" t="s">
        <v>22</v>
      </c>
      <c r="D3776" s="37" t="s">
        <v>30</v>
      </c>
      <c r="E3776" s="37" t="s">
        <v>18</v>
      </c>
      <c r="F3776" s="37" t="s">
        <v>18</v>
      </c>
      <c r="G3776" s="37" t="s">
        <v>26</v>
      </c>
      <c r="H3776" s="38">
        <v>157.25165752589001</v>
      </c>
      <c r="I3776" s="37">
        <f>HOUR(DAta!$H3776)*60+MINUTE(DAta!$H3776)</f>
        <v>362</v>
      </c>
      <c r="J3776" s="37" t="s">
        <v>26</v>
      </c>
      <c r="K3776" s="37">
        <v>10</v>
      </c>
      <c r="L3776" s="36">
        <v>45779</v>
      </c>
      <c r="M3776" s="37">
        <v>7</v>
      </c>
    </row>
    <row r="3777" spans="1:13">
      <c r="A3777" s="40" t="s">
        <v>3802</v>
      </c>
      <c r="B3777" s="39">
        <v>45780</v>
      </c>
      <c r="C3777" s="40" t="s">
        <v>22</v>
      </c>
      <c r="D3777" s="40" t="s">
        <v>30</v>
      </c>
      <c r="E3777" s="40" t="s">
        <v>14</v>
      </c>
      <c r="F3777" s="40" t="s">
        <v>14</v>
      </c>
      <c r="G3777" s="40">
        <v>25</v>
      </c>
      <c r="H3777" s="41">
        <v>157.29332419255701</v>
      </c>
      <c r="I3777" s="37">
        <f>HOUR(DAta!$H3777)*60+MINUTE(DAta!$H3777)</f>
        <v>422</v>
      </c>
      <c r="J3777" s="40">
        <v>2</v>
      </c>
      <c r="K3777" s="40">
        <v>10</v>
      </c>
      <c r="L3777" s="39">
        <v>45780</v>
      </c>
      <c r="M3777" s="40">
        <v>7</v>
      </c>
    </row>
    <row r="3778" spans="1:13">
      <c r="A3778" s="37" t="s">
        <v>3803</v>
      </c>
      <c r="B3778" s="36">
        <v>45781</v>
      </c>
      <c r="C3778" s="37" t="s">
        <v>22</v>
      </c>
      <c r="D3778" s="37" t="s">
        <v>30</v>
      </c>
      <c r="E3778" s="37" t="s">
        <v>14</v>
      </c>
      <c r="F3778" s="37" t="s">
        <v>14</v>
      </c>
      <c r="G3778" s="37">
        <v>30</v>
      </c>
      <c r="H3778" s="38">
        <v>157.33499085922301</v>
      </c>
      <c r="I3778" s="37">
        <f>HOUR(DAta!$H3778)*60+MINUTE(DAta!$H3778)</f>
        <v>482</v>
      </c>
      <c r="J3778" s="37">
        <v>4</v>
      </c>
      <c r="K3778" s="37">
        <v>10</v>
      </c>
      <c r="L3778" s="36">
        <v>45781</v>
      </c>
      <c r="M3778" s="37">
        <v>7</v>
      </c>
    </row>
    <row r="3779" spans="1:13">
      <c r="A3779" s="40" t="s">
        <v>3804</v>
      </c>
      <c r="B3779" s="39">
        <v>45782</v>
      </c>
      <c r="C3779" s="40" t="s">
        <v>35</v>
      </c>
      <c r="D3779" s="40" t="s">
        <v>17</v>
      </c>
      <c r="E3779" s="40" t="s">
        <v>18</v>
      </c>
      <c r="F3779" s="40" t="s">
        <v>18</v>
      </c>
      <c r="G3779" s="40" t="s">
        <v>26</v>
      </c>
      <c r="H3779" s="41">
        <v>157.37665752589001</v>
      </c>
      <c r="I3779" s="37">
        <f>HOUR(DAta!$H3779)*60+MINUTE(DAta!$H3779)</f>
        <v>542</v>
      </c>
      <c r="J3779" s="40" t="s">
        <v>26</v>
      </c>
      <c r="K3779" s="40">
        <v>10</v>
      </c>
      <c r="L3779" s="39">
        <v>45782</v>
      </c>
      <c r="M3779" s="40">
        <v>7</v>
      </c>
    </row>
    <row r="3780" spans="1:13">
      <c r="A3780" s="37" t="s">
        <v>3805</v>
      </c>
      <c r="B3780" s="36">
        <v>45783</v>
      </c>
      <c r="C3780" s="37" t="s">
        <v>32</v>
      </c>
      <c r="D3780" s="37" t="s">
        <v>17</v>
      </c>
      <c r="E3780" s="37" t="s">
        <v>14</v>
      </c>
      <c r="F3780" s="37" t="s">
        <v>14</v>
      </c>
      <c r="G3780" s="37">
        <v>29</v>
      </c>
      <c r="H3780" s="38">
        <v>157.41832419255701</v>
      </c>
      <c r="I3780" s="37">
        <f>HOUR(DAta!$H3780)*60+MINUTE(DAta!$H3780)</f>
        <v>602</v>
      </c>
      <c r="J3780" s="37">
        <v>2</v>
      </c>
      <c r="K3780" s="37">
        <v>10</v>
      </c>
      <c r="L3780" s="36">
        <v>45783</v>
      </c>
      <c r="M3780" s="37">
        <v>7</v>
      </c>
    </row>
    <row r="3781" spans="1:13">
      <c r="A3781" s="40" t="s">
        <v>3806</v>
      </c>
      <c r="B3781" s="39">
        <v>45784</v>
      </c>
      <c r="C3781" s="40" t="s">
        <v>32</v>
      </c>
      <c r="D3781" s="40" t="s">
        <v>24</v>
      </c>
      <c r="E3781" s="40" t="s">
        <v>14</v>
      </c>
      <c r="F3781" s="40" t="s">
        <v>14</v>
      </c>
      <c r="G3781" s="40">
        <v>23</v>
      </c>
      <c r="H3781" s="41">
        <v>157.45999085922301</v>
      </c>
      <c r="I3781" s="37">
        <f>HOUR(DAta!$H3781)*60+MINUTE(DAta!$H3781)</f>
        <v>662</v>
      </c>
      <c r="J3781" s="40">
        <v>4</v>
      </c>
      <c r="K3781" s="40">
        <v>10</v>
      </c>
      <c r="L3781" s="39">
        <v>45784</v>
      </c>
      <c r="M3781" s="40">
        <v>7</v>
      </c>
    </row>
    <row r="3782" spans="1:13">
      <c r="A3782" s="37" t="s">
        <v>3807</v>
      </c>
      <c r="B3782" s="36">
        <v>45785</v>
      </c>
      <c r="C3782" s="37" t="s">
        <v>20</v>
      </c>
      <c r="D3782" s="37" t="s">
        <v>13</v>
      </c>
      <c r="E3782" s="37" t="s">
        <v>14</v>
      </c>
      <c r="F3782" s="37" t="s">
        <v>14</v>
      </c>
      <c r="G3782" s="37">
        <v>11</v>
      </c>
      <c r="H3782" s="38">
        <v>157.50165752589001</v>
      </c>
      <c r="I3782" s="37">
        <f>HOUR(DAta!$H3782)*60+MINUTE(DAta!$H3782)</f>
        <v>722</v>
      </c>
      <c r="J3782" s="37">
        <v>5</v>
      </c>
      <c r="K3782" s="37">
        <v>10</v>
      </c>
      <c r="L3782" s="36">
        <v>45785</v>
      </c>
      <c r="M3782" s="37">
        <v>7</v>
      </c>
    </row>
    <row r="3783" spans="1:13">
      <c r="A3783" s="40" t="s">
        <v>3808</v>
      </c>
      <c r="B3783" s="39">
        <v>45786</v>
      </c>
      <c r="C3783" s="40" t="s">
        <v>39</v>
      </c>
      <c r="D3783" s="40" t="s">
        <v>13</v>
      </c>
      <c r="E3783" s="40" t="s">
        <v>14</v>
      </c>
      <c r="F3783" s="40" t="s">
        <v>14</v>
      </c>
      <c r="G3783" s="40">
        <v>114</v>
      </c>
      <c r="H3783" s="41">
        <v>157.54332419255701</v>
      </c>
      <c r="I3783" s="37">
        <f>HOUR(DAta!$H3783)*60+MINUTE(DAta!$H3783)</f>
        <v>782</v>
      </c>
      <c r="J3783" s="40">
        <v>3</v>
      </c>
      <c r="K3783" s="40">
        <v>10</v>
      </c>
      <c r="L3783" s="39">
        <v>45786</v>
      </c>
      <c r="M3783" s="40">
        <v>7</v>
      </c>
    </row>
    <row r="3784" spans="1:13">
      <c r="A3784" s="37" t="s">
        <v>3809</v>
      </c>
      <c r="B3784" s="36">
        <v>45787</v>
      </c>
      <c r="C3784" s="37" t="s">
        <v>32</v>
      </c>
      <c r="D3784" s="37" t="s">
        <v>33</v>
      </c>
      <c r="E3784" s="37" t="s">
        <v>14</v>
      </c>
      <c r="F3784" s="37" t="s">
        <v>14</v>
      </c>
      <c r="G3784" s="37">
        <v>27</v>
      </c>
      <c r="H3784" s="38">
        <v>157.58499085922301</v>
      </c>
      <c r="I3784" s="37">
        <f>HOUR(DAta!$H3784)*60+MINUTE(DAta!$H3784)</f>
        <v>842</v>
      </c>
      <c r="J3784" s="37">
        <v>3</v>
      </c>
      <c r="K3784" s="37">
        <v>10</v>
      </c>
      <c r="L3784" s="36">
        <v>45787</v>
      </c>
      <c r="M3784" s="37">
        <v>7</v>
      </c>
    </row>
    <row r="3785" spans="1:13">
      <c r="A3785" s="40" t="s">
        <v>3810</v>
      </c>
      <c r="B3785" s="39">
        <v>45788</v>
      </c>
      <c r="C3785" s="40" t="s">
        <v>48</v>
      </c>
      <c r="D3785" s="40" t="s">
        <v>33</v>
      </c>
      <c r="E3785" s="40" t="s">
        <v>14</v>
      </c>
      <c r="F3785" s="40" t="s">
        <v>14</v>
      </c>
      <c r="G3785" s="40">
        <v>64</v>
      </c>
      <c r="H3785" s="41">
        <v>157.62665752589001</v>
      </c>
      <c r="I3785" s="37">
        <f>HOUR(DAta!$H3785)*60+MINUTE(DAta!$H3785)</f>
        <v>902</v>
      </c>
      <c r="J3785" s="40">
        <v>3</v>
      </c>
      <c r="K3785" s="40">
        <v>10</v>
      </c>
      <c r="L3785" s="39">
        <v>45788</v>
      </c>
      <c r="M3785" s="40">
        <v>7</v>
      </c>
    </row>
    <row r="3786" spans="1:13">
      <c r="A3786" s="37" t="s">
        <v>3811</v>
      </c>
      <c r="B3786" s="36">
        <v>45789</v>
      </c>
      <c r="C3786" s="37" t="s">
        <v>16</v>
      </c>
      <c r="D3786" s="37" t="s">
        <v>30</v>
      </c>
      <c r="E3786" s="37" t="s">
        <v>14</v>
      </c>
      <c r="F3786" s="37" t="s">
        <v>14</v>
      </c>
      <c r="G3786" s="37">
        <v>59</v>
      </c>
      <c r="H3786" s="38">
        <v>157.66832419255701</v>
      </c>
      <c r="I3786" s="37">
        <f>HOUR(DAta!$H3786)*60+MINUTE(DAta!$H3786)</f>
        <v>962</v>
      </c>
      <c r="J3786" s="37">
        <v>2</v>
      </c>
      <c r="K3786" s="37">
        <v>10</v>
      </c>
      <c r="L3786" s="36">
        <v>45789</v>
      </c>
      <c r="M3786" s="37">
        <v>7</v>
      </c>
    </row>
    <row r="3787" spans="1:13">
      <c r="A3787" s="40" t="s">
        <v>3812</v>
      </c>
      <c r="B3787" s="39">
        <v>45790</v>
      </c>
      <c r="C3787" s="40" t="s">
        <v>39</v>
      </c>
      <c r="D3787" s="40" t="s">
        <v>17</v>
      </c>
      <c r="E3787" s="40" t="s">
        <v>18</v>
      </c>
      <c r="F3787" s="40" t="s">
        <v>18</v>
      </c>
      <c r="G3787" s="40" t="s">
        <v>26</v>
      </c>
      <c r="H3787" s="41">
        <v>157.70999085922301</v>
      </c>
      <c r="I3787" s="37">
        <f>HOUR(DAta!$H3787)*60+MINUTE(DAta!$H3787)</f>
        <v>1022</v>
      </c>
      <c r="J3787" s="40" t="s">
        <v>26</v>
      </c>
      <c r="K3787" s="40">
        <v>10</v>
      </c>
      <c r="L3787" s="39">
        <v>45790</v>
      </c>
      <c r="M3787" s="40">
        <v>7</v>
      </c>
    </row>
    <row r="3788" spans="1:13">
      <c r="A3788" s="37" t="s">
        <v>3813</v>
      </c>
      <c r="B3788" s="36">
        <v>45791</v>
      </c>
      <c r="C3788" s="37" t="s">
        <v>35</v>
      </c>
      <c r="D3788" s="37" t="s">
        <v>24</v>
      </c>
      <c r="E3788" s="37" t="s">
        <v>14</v>
      </c>
      <c r="F3788" s="37" t="s">
        <v>14</v>
      </c>
      <c r="G3788" s="37">
        <v>10</v>
      </c>
      <c r="H3788" s="38">
        <v>157.75165752589001</v>
      </c>
      <c r="I3788" s="37">
        <f>HOUR(DAta!$H3788)*60+MINUTE(DAta!$H3788)</f>
        <v>1082</v>
      </c>
      <c r="J3788" s="37">
        <v>5</v>
      </c>
      <c r="K3788" s="37">
        <v>10</v>
      </c>
      <c r="L3788" s="36">
        <v>45791</v>
      </c>
      <c r="M3788" s="37">
        <v>7</v>
      </c>
    </row>
    <row r="3789" spans="1:13">
      <c r="A3789" s="40" t="s">
        <v>3814</v>
      </c>
      <c r="B3789" s="39">
        <v>45792</v>
      </c>
      <c r="C3789" s="40" t="s">
        <v>39</v>
      </c>
      <c r="D3789" s="40" t="s">
        <v>30</v>
      </c>
      <c r="E3789" s="40" t="s">
        <v>14</v>
      </c>
      <c r="F3789" s="40" t="s">
        <v>14</v>
      </c>
      <c r="G3789" s="40">
        <v>84</v>
      </c>
      <c r="H3789" s="41">
        <v>157.79332419255701</v>
      </c>
      <c r="I3789" s="37">
        <f>HOUR(DAta!$H3789)*60+MINUTE(DAta!$H3789)</f>
        <v>1142</v>
      </c>
      <c r="J3789" s="40">
        <v>2</v>
      </c>
      <c r="K3789" s="40">
        <v>10</v>
      </c>
      <c r="L3789" s="39">
        <v>45792</v>
      </c>
      <c r="M3789" s="40">
        <v>7</v>
      </c>
    </row>
    <row r="3790" spans="1:13">
      <c r="A3790" s="37" t="s">
        <v>3815</v>
      </c>
      <c r="B3790" s="36">
        <v>45793</v>
      </c>
      <c r="C3790" s="37" t="s">
        <v>12</v>
      </c>
      <c r="D3790" s="37" t="s">
        <v>13</v>
      </c>
      <c r="E3790" s="37" t="s">
        <v>18</v>
      </c>
      <c r="F3790" s="37" t="s">
        <v>18</v>
      </c>
      <c r="G3790" s="37" t="s">
        <v>26</v>
      </c>
      <c r="H3790" s="38">
        <v>157.83499085922301</v>
      </c>
      <c r="I3790" s="37">
        <f>HOUR(DAta!$H3790)*60+MINUTE(DAta!$H3790)</f>
        <v>1202</v>
      </c>
      <c r="J3790" s="37" t="s">
        <v>26</v>
      </c>
      <c r="K3790" s="37">
        <v>10</v>
      </c>
      <c r="L3790" s="36">
        <v>45793</v>
      </c>
      <c r="M3790" s="37">
        <v>7</v>
      </c>
    </row>
    <row r="3791" spans="1:13">
      <c r="A3791" s="40" t="s">
        <v>3816</v>
      </c>
      <c r="B3791" s="39">
        <v>45794</v>
      </c>
      <c r="C3791" s="40" t="s">
        <v>32</v>
      </c>
      <c r="D3791" s="40" t="s">
        <v>30</v>
      </c>
      <c r="E3791" s="40" t="s">
        <v>18</v>
      </c>
      <c r="F3791" s="40" t="s">
        <v>18</v>
      </c>
      <c r="G3791" s="40" t="s">
        <v>26</v>
      </c>
      <c r="H3791" s="41">
        <v>157.87665752589001</v>
      </c>
      <c r="I3791" s="37">
        <f>HOUR(DAta!$H3791)*60+MINUTE(DAta!$H3791)</f>
        <v>1262</v>
      </c>
      <c r="J3791" s="40" t="s">
        <v>26</v>
      </c>
      <c r="K3791" s="40">
        <v>10</v>
      </c>
      <c r="L3791" s="39">
        <v>45794</v>
      </c>
      <c r="M3791" s="40">
        <v>7</v>
      </c>
    </row>
    <row r="3792" spans="1:13">
      <c r="A3792" s="37" t="s">
        <v>3817</v>
      </c>
      <c r="B3792" s="36">
        <v>45795</v>
      </c>
      <c r="C3792" s="37" t="s">
        <v>48</v>
      </c>
      <c r="D3792" s="37" t="s">
        <v>30</v>
      </c>
      <c r="E3792" s="37" t="s">
        <v>18</v>
      </c>
      <c r="F3792" s="37" t="s">
        <v>18</v>
      </c>
      <c r="G3792" s="37" t="s">
        <v>26</v>
      </c>
      <c r="H3792" s="38">
        <v>157.91832419255701</v>
      </c>
      <c r="I3792" s="37">
        <f>HOUR(DAta!$H3792)*60+MINUTE(DAta!$H3792)</f>
        <v>1322</v>
      </c>
      <c r="J3792" s="37" t="s">
        <v>26</v>
      </c>
      <c r="K3792" s="37">
        <v>10</v>
      </c>
      <c r="L3792" s="36">
        <v>45795</v>
      </c>
      <c r="M3792" s="37">
        <v>7</v>
      </c>
    </row>
    <row r="3793" spans="1:13">
      <c r="A3793" s="40" t="s">
        <v>3818</v>
      </c>
      <c r="B3793" s="39">
        <v>45796</v>
      </c>
      <c r="C3793" s="40" t="s">
        <v>22</v>
      </c>
      <c r="D3793" s="40" t="s">
        <v>30</v>
      </c>
      <c r="E3793" s="40" t="s">
        <v>14</v>
      </c>
      <c r="F3793" s="40" t="s">
        <v>18</v>
      </c>
      <c r="G3793" s="40">
        <v>56</v>
      </c>
      <c r="H3793" s="41">
        <v>157.95999085922301</v>
      </c>
      <c r="I3793" s="37">
        <f>HOUR(DAta!$H3793)*60+MINUTE(DAta!$H3793)</f>
        <v>1382</v>
      </c>
      <c r="J3793" s="40">
        <v>5</v>
      </c>
      <c r="K3793" s="40">
        <v>10</v>
      </c>
      <c r="L3793" s="39">
        <v>45796</v>
      </c>
      <c r="M3793" s="40">
        <v>7</v>
      </c>
    </row>
    <row r="3794" spans="1:13">
      <c r="A3794" s="37" t="s">
        <v>3819</v>
      </c>
      <c r="B3794" s="36">
        <v>45797</v>
      </c>
      <c r="C3794" s="37" t="s">
        <v>12</v>
      </c>
      <c r="D3794" s="37" t="s">
        <v>17</v>
      </c>
      <c r="E3794" s="37" t="s">
        <v>18</v>
      </c>
      <c r="F3794" s="37" t="s">
        <v>18</v>
      </c>
      <c r="G3794" s="37" t="s">
        <v>26</v>
      </c>
      <c r="H3794" s="38">
        <v>158.00165752589001</v>
      </c>
      <c r="I3794" s="37">
        <f>HOUR(DAta!$H3794)*60+MINUTE(DAta!$H3794)</f>
        <v>2</v>
      </c>
      <c r="J3794" s="37" t="s">
        <v>26</v>
      </c>
      <c r="K3794" s="37">
        <v>10</v>
      </c>
      <c r="L3794" s="36">
        <v>45797</v>
      </c>
      <c r="M3794" s="37">
        <v>7</v>
      </c>
    </row>
    <row r="3795" spans="1:13">
      <c r="A3795" s="40" t="s">
        <v>3820</v>
      </c>
      <c r="B3795" s="39">
        <v>45798</v>
      </c>
      <c r="C3795" s="40" t="s">
        <v>32</v>
      </c>
      <c r="D3795" s="40" t="s">
        <v>24</v>
      </c>
      <c r="E3795" s="40" t="s">
        <v>14</v>
      </c>
      <c r="F3795" s="40" t="s">
        <v>14</v>
      </c>
      <c r="G3795" s="40">
        <v>119</v>
      </c>
      <c r="H3795" s="41">
        <v>158.04332419255701</v>
      </c>
      <c r="I3795" s="37">
        <f>HOUR(DAta!$H3795)*60+MINUTE(DAta!$H3795)</f>
        <v>62</v>
      </c>
      <c r="J3795" s="40">
        <v>4</v>
      </c>
      <c r="K3795" s="40">
        <v>10</v>
      </c>
      <c r="L3795" s="39">
        <v>45798</v>
      </c>
      <c r="M3795" s="40">
        <v>7</v>
      </c>
    </row>
    <row r="3796" spans="1:13">
      <c r="A3796" s="37" t="s">
        <v>3821</v>
      </c>
      <c r="B3796" s="36">
        <v>45799</v>
      </c>
      <c r="C3796" s="37" t="s">
        <v>12</v>
      </c>
      <c r="D3796" s="37" t="s">
        <v>33</v>
      </c>
      <c r="E3796" s="37" t="s">
        <v>14</v>
      </c>
      <c r="F3796" s="37" t="s">
        <v>14</v>
      </c>
      <c r="G3796" s="37">
        <v>19</v>
      </c>
      <c r="H3796" s="38">
        <v>158.08499085922301</v>
      </c>
      <c r="I3796" s="37">
        <f>HOUR(DAta!$H3796)*60+MINUTE(DAta!$H3796)</f>
        <v>122</v>
      </c>
      <c r="J3796" s="37">
        <v>3</v>
      </c>
      <c r="K3796" s="37">
        <v>10</v>
      </c>
      <c r="L3796" s="36">
        <v>45799</v>
      </c>
      <c r="M3796" s="37">
        <v>7</v>
      </c>
    </row>
    <row r="3797" spans="1:13">
      <c r="A3797" s="40" t="s">
        <v>3822</v>
      </c>
      <c r="B3797" s="39">
        <v>45800</v>
      </c>
      <c r="C3797" s="40" t="s">
        <v>32</v>
      </c>
      <c r="D3797" s="40" t="s">
        <v>13</v>
      </c>
      <c r="E3797" s="40" t="s">
        <v>14</v>
      </c>
      <c r="F3797" s="40" t="s">
        <v>14</v>
      </c>
      <c r="G3797" s="40">
        <v>96</v>
      </c>
      <c r="H3797" s="41">
        <v>158.12665752589001</v>
      </c>
      <c r="I3797" s="37">
        <f>HOUR(DAta!$H3797)*60+MINUTE(DAta!$H3797)</f>
        <v>182</v>
      </c>
      <c r="J3797" s="40">
        <v>4</v>
      </c>
      <c r="K3797" s="40">
        <v>10</v>
      </c>
      <c r="L3797" s="39">
        <v>45800</v>
      </c>
      <c r="M3797" s="40">
        <v>7</v>
      </c>
    </row>
    <row r="3798" spans="1:13">
      <c r="A3798" s="37" t="s">
        <v>3823</v>
      </c>
      <c r="B3798" s="36">
        <v>45801</v>
      </c>
      <c r="C3798" s="37" t="s">
        <v>35</v>
      </c>
      <c r="D3798" s="37" t="s">
        <v>30</v>
      </c>
      <c r="E3798" s="37" t="s">
        <v>14</v>
      </c>
      <c r="F3798" s="37" t="s">
        <v>14</v>
      </c>
      <c r="G3798" s="37">
        <v>13</v>
      </c>
      <c r="H3798" s="38">
        <v>158.16832419255701</v>
      </c>
      <c r="I3798" s="37">
        <f>HOUR(DAta!$H3798)*60+MINUTE(DAta!$H3798)</f>
        <v>242</v>
      </c>
      <c r="J3798" s="37">
        <v>5</v>
      </c>
      <c r="K3798" s="37">
        <v>10</v>
      </c>
      <c r="L3798" s="36">
        <v>45801</v>
      </c>
      <c r="M3798" s="37">
        <v>7</v>
      </c>
    </row>
    <row r="3799" spans="1:13">
      <c r="A3799" s="40" t="s">
        <v>3824</v>
      </c>
      <c r="B3799" s="39">
        <v>45802</v>
      </c>
      <c r="C3799" s="40" t="s">
        <v>16</v>
      </c>
      <c r="D3799" s="40" t="s">
        <v>30</v>
      </c>
      <c r="E3799" s="40" t="s">
        <v>14</v>
      </c>
      <c r="F3799" s="40" t="s">
        <v>18</v>
      </c>
      <c r="G3799" s="40">
        <v>22</v>
      </c>
      <c r="H3799" s="41">
        <v>158.20999085922301</v>
      </c>
      <c r="I3799" s="37">
        <f>HOUR(DAta!$H3799)*60+MINUTE(DAta!$H3799)</f>
        <v>302</v>
      </c>
      <c r="J3799" s="40">
        <v>5</v>
      </c>
      <c r="K3799" s="40">
        <v>10</v>
      </c>
      <c r="L3799" s="39">
        <v>45802</v>
      </c>
      <c r="M3799" s="40">
        <v>7</v>
      </c>
    </row>
    <row r="3800" spans="1:13">
      <c r="A3800" s="37" t="s">
        <v>3825</v>
      </c>
      <c r="B3800" s="36">
        <v>45803</v>
      </c>
      <c r="C3800" s="37" t="s">
        <v>20</v>
      </c>
      <c r="D3800" s="37" t="s">
        <v>33</v>
      </c>
      <c r="E3800" s="37" t="s">
        <v>18</v>
      </c>
      <c r="F3800" s="37" t="s">
        <v>18</v>
      </c>
      <c r="G3800" s="37" t="s">
        <v>26</v>
      </c>
      <c r="H3800" s="38">
        <v>158.25165752589001</v>
      </c>
      <c r="I3800" s="37">
        <f>HOUR(DAta!$H3800)*60+MINUTE(DAta!$H3800)</f>
        <v>362</v>
      </c>
      <c r="J3800" s="37" t="s">
        <v>26</v>
      </c>
      <c r="K3800" s="37">
        <v>10</v>
      </c>
      <c r="L3800" s="36">
        <v>45803</v>
      </c>
      <c r="M3800" s="37">
        <v>7</v>
      </c>
    </row>
    <row r="3801" spans="1:13">
      <c r="A3801" s="40" t="s">
        <v>3826</v>
      </c>
      <c r="B3801" s="39">
        <v>45804</v>
      </c>
      <c r="C3801" s="40" t="s">
        <v>48</v>
      </c>
      <c r="D3801" s="40" t="s">
        <v>17</v>
      </c>
      <c r="E3801" s="40" t="s">
        <v>18</v>
      </c>
      <c r="F3801" s="40" t="s">
        <v>18</v>
      </c>
      <c r="G3801" s="40" t="s">
        <v>26</v>
      </c>
      <c r="H3801" s="41">
        <v>158.29332419255701</v>
      </c>
      <c r="I3801" s="37">
        <f>HOUR(DAta!$H3801)*60+MINUTE(DAta!$H3801)</f>
        <v>422</v>
      </c>
      <c r="J3801" s="40" t="s">
        <v>26</v>
      </c>
      <c r="K3801" s="40">
        <v>10</v>
      </c>
      <c r="L3801" s="39">
        <v>45804</v>
      </c>
      <c r="M3801" s="40">
        <v>7</v>
      </c>
    </row>
    <row r="3802" spans="1:13">
      <c r="A3802" s="37" t="s">
        <v>3827</v>
      </c>
      <c r="B3802" s="36">
        <v>45805</v>
      </c>
      <c r="C3802" s="37" t="s">
        <v>48</v>
      </c>
      <c r="D3802" s="37" t="s">
        <v>30</v>
      </c>
      <c r="E3802" s="37" t="s">
        <v>14</v>
      </c>
      <c r="F3802" s="37" t="s">
        <v>14</v>
      </c>
      <c r="G3802" s="37">
        <v>43</v>
      </c>
      <c r="H3802" s="38">
        <v>158.33499085922301</v>
      </c>
      <c r="I3802" s="37">
        <f>HOUR(DAta!$H3802)*60+MINUTE(DAta!$H3802)</f>
        <v>482</v>
      </c>
      <c r="J3802" s="37">
        <v>3</v>
      </c>
      <c r="K3802" s="37">
        <v>10</v>
      </c>
      <c r="L3802" s="36">
        <v>45805</v>
      </c>
      <c r="M3802" s="37">
        <v>1</v>
      </c>
    </row>
    <row r="3803" spans="1:13">
      <c r="A3803" s="40" t="s">
        <v>3828</v>
      </c>
      <c r="B3803" s="39">
        <v>45806</v>
      </c>
      <c r="C3803" s="40" t="s">
        <v>39</v>
      </c>
      <c r="D3803" s="40" t="s">
        <v>13</v>
      </c>
      <c r="E3803" s="40" t="s">
        <v>14</v>
      </c>
      <c r="F3803" s="40" t="s">
        <v>14</v>
      </c>
      <c r="G3803" s="40">
        <v>39</v>
      </c>
      <c r="H3803" s="41">
        <v>158.37665752589001</v>
      </c>
      <c r="I3803" s="37">
        <f>HOUR(DAta!$H3803)*60+MINUTE(DAta!$H3803)</f>
        <v>542</v>
      </c>
      <c r="J3803" s="40">
        <v>2</v>
      </c>
      <c r="K3803" s="40">
        <v>10</v>
      </c>
      <c r="L3803" s="39">
        <v>45806</v>
      </c>
      <c r="M3803" s="40">
        <v>1</v>
      </c>
    </row>
    <row r="3804" spans="1:13">
      <c r="A3804" s="37" t="s">
        <v>3829</v>
      </c>
      <c r="B3804" s="36">
        <v>45807</v>
      </c>
      <c r="C3804" s="37" t="s">
        <v>12</v>
      </c>
      <c r="D3804" s="37" t="s">
        <v>17</v>
      </c>
      <c r="E3804" s="37" t="s">
        <v>14</v>
      </c>
      <c r="F3804" s="37" t="s">
        <v>14</v>
      </c>
      <c r="G3804" s="37">
        <v>26</v>
      </c>
      <c r="H3804" s="38">
        <v>158.41832419255701</v>
      </c>
      <c r="I3804" s="37">
        <f>HOUR(DAta!$H3804)*60+MINUTE(DAta!$H3804)</f>
        <v>602</v>
      </c>
      <c r="J3804" s="37">
        <v>5</v>
      </c>
      <c r="K3804" s="37">
        <v>10</v>
      </c>
      <c r="L3804" s="36">
        <v>45807</v>
      </c>
      <c r="M3804" s="37">
        <v>1</v>
      </c>
    </row>
    <row r="3805" spans="1:13">
      <c r="A3805" s="40" t="s">
        <v>3830</v>
      </c>
      <c r="B3805" s="39">
        <v>45808</v>
      </c>
      <c r="C3805" s="40" t="s">
        <v>16</v>
      </c>
      <c r="D3805" s="40" t="s">
        <v>33</v>
      </c>
      <c r="E3805" s="40" t="s">
        <v>14</v>
      </c>
      <c r="F3805" s="40" t="s">
        <v>14</v>
      </c>
      <c r="G3805" s="40">
        <v>27</v>
      </c>
      <c r="H3805" s="41">
        <v>158.45999085922301</v>
      </c>
      <c r="I3805" s="37">
        <f>HOUR(DAta!$H3805)*60+MINUTE(DAta!$H3805)</f>
        <v>662</v>
      </c>
      <c r="J3805" s="40">
        <v>2</v>
      </c>
      <c r="K3805" s="40">
        <v>10</v>
      </c>
      <c r="L3805" s="39">
        <v>45808</v>
      </c>
      <c r="M3805" s="40">
        <v>1</v>
      </c>
    </row>
    <row r="3806" spans="1:13">
      <c r="A3806" s="37" t="s">
        <v>3831</v>
      </c>
      <c r="B3806" s="36">
        <v>45809</v>
      </c>
      <c r="C3806" s="37" t="s">
        <v>12</v>
      </c>
      <c r="D3806" s="37" t="s">
        <v>24</v>
      </c>
      <c r="E3806" s="37" t="s">
        <v>14</v>
      </c>
      <c r="F3806" s="37" t="s">
        <v>14</v>
      </c>
      <c r="G3806" s="37">
        <v>72</v>
      </c>
      <c r="H3806" s="38">
        <v>158.50165752589001</v>
      </c>
      <c r="I3806" s="37">
        <f>HOUR(DAta!$H3806)*60+MINUTE(DAta!$H3806)</f>
        <v>722</v>
      </c>
      <c r="J3806" s="37">
        <v>5</v>
      </c>
      <c r="K3806" s="37">
        <v>10</v>
      </c>
      <c r="L3806" s="36">
        <v>45809</v>
      </c>
      <c r="M3806" s="37">
        <v>1</v>
      </c>
    </row>
    <row r="3807" spans="1:13">
      <c r="A3807" s="40" t="s">
        <v>3832</v>
      </c>
      <c r="B3807" s="39">
        <v>45810</v>
      </c>
      <c r="C3807" s="40" t="s">
        <v>48</v>
      </c>
      <c r="D3807" s="40" t="s">
        <v>13</v>
      </c>
      <c r="E3807" s="40" t="s">
        <v>14</v>
      </c>
      <c r="F3807" s="40" t="s">
        <v>14</v>
      </c>
      <c r="G3807" s="40">
        <v>77</v>
      </c>
      <c r="H3807" s="41">
        <v>158.54332419255701</v>
      </c>
      <c r="I3807" s="37">
        <f>HOUR(DAta!$H3807)*60+MINUTE(DAta!$H3807)</f>
        <v>782</v>
      </c>
      <c r="J3807" s="40">
        <v>4</v>
      </c>
      <c r="K3807" s="40">
        <v>10</v>
      </c>
      <c r="L3807" s="39">
        <v>45810</v>
      </c>
      <c r="M3807" s="40">
        <v>1</v>
      </c>
    </row>
    <row r="3808" spans="1:13">
      <c r="A3808" s="37" t="s">
        <v>3833</v>
      </c>
      <c r="B3808" s="36">
        <v>45811</v>
      </c>
      <c r="C3808" s="37" t="s">
        <v>39</v>
      </c>
      <c r="D3808" s="37" t="s">
        <v>30</v>
      </c>
      <c r="E3808" s="37" t="s">
        <v>14</v>
      </c>
      <c r="F3808" s="37" t="s">
        <v>14</v>
      </c>
      <c r="G3808" s="37">
        <v>119</v>
      </c>
      <c r="H3808" s="38">
        <v>158.58499085922301</v>
      </c>
      <c r="I3808" s="37">
        <f>HOUR(DAta!$H3808)*60+MINUTE(DAta!$H3808)</f>
        <v>842</v>
      </c>
      <c r="J3808" s="37">
        <v>3</v>
      </c>
      <c r="K3808" s="37">
        <v>10</v>
      </c>
      <c r="L3808" s="36">
        <v>45811</v>
      </c>
      <c r="M3808" s="37">
        <v>1</v>
      </c>
    </row>
    <row r="3809" spans="1:13">
      <c r="A3809" s="40" t="s">
        <v>3834</v>
      </c>
      <c r="B3809" s="39">
        <v>45812</v>
      </c>
      <c r="C3809" s="40" t="s">
        <v>12</v>
      </c>
      <c r="D3809" s="40" t="s">
        <v>13</v>
      </c>
      <c r="E3809" s="40" t="s">
        <v>14</v>
      </c>
      <c r="F3809" s="40" t="s">
        <v>14</v>
      </c>
      <c r="G3809" s="40">
        <v>30</v>
      </c>
      <c r="H3809" s="41">
        <v>158.62665752589001</v>
      </c>
      <c r="I3809" s="37">
        <f>HOUR(DAta!$H3809)*60+MINUTE(DAta!$H3809)</f>
        <v>902</v>
      </c>
      <c r="J3809" s="40">
        <v>4</v>
      </c>
      <c r="K3809" s="40">
        <v>10</v>
      </c>
      <c r="L3809" s="39">
        <v>45812</v>
      </c>
      <c r="M3809" s="40">
        <v>1</v>
      </c>
    </row>
    <row r="3810" spans="1:13">
      <c r="A3810" s="37" t="s">
        <v>3835</v>
      </c>
      <c r="B3810" s="36">
        <v>45813</v>
      </c>
      <c r="C3810" s="37" t="s">
        <v>16</v>
      </c>
      <c r="D3810" s="37" t="s">
        <v>24</v>
      </c>
      <c r="E3810" s="37" t="s">
        <v>14</v>
      </c>
      <c r="F3810" s="37" t="s">
        <v>14</v>
      </c>
      <c r="G3810" s="37">
        <v>112</v>
      </c>
      <c r="H3810" s="38">
        <v>158.66832419255701</v>
      </c>
      <c r="I3810" s="37">
        <f>HOUR(DAta!$H3810)*60+MINUTE(DAta!$H3810)</f>
        <v>962</v>
      </c>
      <c r="J3810" s="37">
        <v>4</v>
      </c>
      <c r="K3810" s="37">
        <v>10</v>
      </c>
      <c r="L3810" s="36">
        <v>45813</v>
      </c>
      <c r="M3810" s="37">
        <v>1</v>
      </c>
    </row>
    <row r="3811" spans="1:13">
      <c r="A3811" s="40" t="s">
        <v>3836</v>
      </c>
      <c r="B3811" s="39">
        <v>45814</v>
      </c>
      <c r="C3811" s="40" t="s">
        <v>32</v>
      </c>
      <c r="D3811" s="40" t="s">
        <v>30</v>
      </c>
      <c r="E3811" s="40" t="s">
        <v>14</v>
      </c>
      <c r="F3811" s="40" t="s">
        <v>14</v>
      </c>
      <c r="G3811" s="40">
        <v>34</v>
      </c>
      <c r="H3811" s="41">
        <v>158.70999085922301</v>
      </c>
      <c r="I3811" s="37">
        <f>HOUR(DAta!$H3811)*60+MINUTE(DAta!$H3811)</f>
        <v>1022</v>
      </c>
      <c r="J3811" s="40">
        <v>2</v>
      </c>
      <c r="K3811" s="40">
        <v>10</v>
      </c>
      <c r="L3811" s="39">
        <v>45814</v>
      </c>
      <c r="M3811" s="40">
        <v>1</v>
      </c>
    </row>
    <row r="3812" spans="1:13">
      <c r="A3812" s="37" t="s">
        <v>3837</v>
      </c>
      <c r="B3812" s="36">
        <v>45815</v>
      </c>
      <c r="C3812" s="37" t="s">
        <v>22</v>
      </c>
      <c r="D3812" s="37" t="s">
        <v>17</v>
      </c>
      <c r="E3812" s="37" t="s">
        <v>14</v>
      </c>
      <c r="F3812" s="37" t="s">
        <v>14</v>
      </c>
      <c r="G3812" s="37">
        <v>99</v>
      </c>
      <c r="H3812" s="38">
        <v>158.75165752589001</v>
      </c>
      <c r="I3812" s="37">
        <f>HOUR(DAta!$H3812)*60+MINUTE(DAta!$H3812)</f>
        <v>1082</v>
      </c>
      <c r="J3812" s="37">
        <v>3</v>
      </c>
      <c r="K3812" s="37">
        <v>10</v>
      </c>
      <c r="L3812" s="36">
        <v>45815</v>
      </c>
      <c r="M3812" s="37">
        <v>1</v>
      </c>
    </row>
    <row r="3813" spans="1:13">
      <c r="A3813" s="40" t="s">
        <v>3838</v>
      </c>
      <c r="B3813" s="39">
        <v>45816</v>
      </c>
      <c r="C3813" s="40" t="s">
        <v>22</v>
      </c>
      <c r="D3813" s="40" t="s">
        <v>30</v>
      </c>
      <c r="E3813" s="40" t="s">
        <v>18</v>
      </c>
      <c r="F3813" s="40" t="s">
        <v>18</v>
      </c>
      <c r="G3813" s="40" t="s">
        <v>26</v>
      </c>
      <c r="H3813" s="41">
        <v>158.79332419255701</v>
      </c>
      <c r="I3813" s="37">
        <f>HOUR(DAta!$H3813)*60+MINUTE(DAta!$H3813)</f>
        <v>1142</v>
      </c>
      <c r="J3813" s="40" t="s">
        <v>26</v>
      </c>
      <c r="K3813" s="40">
        <v>10</v>
      </c>
      <c r="L3813" s="39">
        <v>45816</v>
      </c>
      <c r="M3813" s="40">
        <v>1</v>
      </c>
    </row>
    <row r="3814" spans="1:13">
      <c r="A3814" s="37" t="s">
        <v>3839</v>
      </c>
      <c r="B3814" s="36">
        <v>45817</v>
      </c>
      <c r="C3814" s="37" t="s">
        <v>32</v>
      </c>
      <c r="D3814" s="37" t="s">
        <v>30</v>
      </c>
      <c r="E3814" s="37" t="s">
        <v>14</v>
      </c>
      <c r="F3814" s="37" t="s">
        <v>14</v>
      </c>
      <c r="G3814" s="37">
        <v>40</v>
      </c>
      <c r="H3814" s="38">
        <v>158.83499085922301</v>
      </c>
      <c r="I3814" s="37">
        <f>HOUR(DAta!$H3814)*60+MINUTE(DAta!$H3814)</f>
        <v>1202</v>
      </c>
      <c r="J3814" s="37">
        <v>4</v>
      </c>
      <c r="K3814" s="37">
        <v>10</v>
      </c>
      <c r="L3814" s="36">
        <v>45817</v>
      </c>
      <c r="M3814" s="37">
        <v>1</v>
      </c>
    </row>
    <row r="3815" spans="1:13">
      <c r="A3815" s="40" t="s">
        <v>3840</v>
      </c>
      <c r="B3815" s="39">
        <v>45818</v>
      </c>
      <c r="C3815" s="40" t="s">
        <v>39</v>
      </c>
      <c r="D3815" s="40" t="s">
        <v>33</v>
      </c>
      <c r="E3815" s="40" t="s">
        <v>14</v>
      </c>
      <c r="F3815" s="40" t="s">
        <v>14</v>
      </c>
      <c r="G3815" s="40">
        <v>55</v>
      </c>
      <c r="H3815" s="41">
        <v>158.87665752589001</v>
      </c>
      <c r="I3815" s="37">
        <f>HOUR(DAta!$H3815)*60+MINUTE(DAta!$H3815)</f>
        <v>1262</v>
      </c>
      <c r="J3815" s="40">
        <v>3</v>
      </c>
      <c r="K3815" s="40">
        <v>10</v>
      </c>
      <c r="L3815" s="39">
        <v>45818</v>
      </c>
      <c r="M3815" s="40">
        <v>1</v>
      </c>
    </row>
    <row r="3816" spans="1:13">
      <c r="A3816" s="37" t="s">
        <v>3841</v>
      </c>
      <c r="B3816" s="36">
        <v>45819</v>
      </c>
      <c r="C3816" s="37" t="s">
        <v>22</v>
      </c>
      <c r="D3816" s="37" t="s">
        <v>30</v>
      </c>
      <c r="E3816" s="37" t="s">
        <v>14</v>
      </c>
      <c r="F3816" s="37" t="s">
        <v>14</v>
      </c>
      <c r="G3816" s="37">
        <v>79</v>
      </c>
      <c r="H3816" s="38">
        <v>158.91832419255701</v>
      </c>
      <c r="I3816" s="37">
        <f>HOUR(DAta!$H3816)*60+MINUTE(DAta!$H3816)</f>
        <v>1322</v>
      </c>
      <c r="J3816" s="37">
        <v>3</v>
      </c>
      <c r="K3816" s="37">
        <v>10</v>
      </c>
      <c r="L3816" s="36">
        <v>45819</v>
      </c>
      <c r="M3816" s="37">
        <v>1</v>
      </c>
    </row>
    <row r="3817" spans="1:13">
      <c r="A3817" s="40" t="s">
        <v>3842</v>
      </c>
      <c r="B3817" s="39">
        <v>45820</v>
      </c>
      <c r="C3817" s="40" t="s">
        <v>22</v>
      </c>
      <c r="D3817" s="40" t="s">
        <v>17</v>
      </c>
      <c r="E3817" s="40" t="s">
        <v>14</v>
      </c>
      <c r="F3817" s="40" t="s">
        <v>14</v>
      </c>
      <c r="G3817" s="40">
        <v>67</v>
      </c>
      <c r="H3817" s="41">
        <v>158.95999085922301</v>
      </c>
      <c r="I3817" s="37">
        <f>HOUR(DAta!$H3817)*60+MINUTE(DAta!$H3817)</f>
        <v>1382</v>
      </c>
      <c r="J3817" s="40">
        <v>3</v>
      </c>
      <c r="K3817" s="40">
        <v>10</v>
      </c>
      <c r="L3817" s="39">
        <v>45820</v>
      </c>
      <c r="M3817" s="40">
        <v>1</v>
      </c>
    </row>
    <row r="3818" spans="1:13">
      <c r="A3818" s="37" t="s">
        <v>3843</v>
      </c>
      <c r="B3818" s="36">
        <v>45821</v>
      </c>
      <c r="C3818" s="37" t="s">
        <v>20</v>
      </c>
      <c r="D3818" s="37" t="s">
        <v>30</v>
      </c>
      <c r="E3818" s="37" t="s">
        <v>14</v>
      </c>
      <c r="F3818" s="37" t="s">
        <v>14</v>
      </c>
      <c r="G3818" s="37">
        <v>68</v>
      </c>
      <c r="H3818" s="38">
        <v>159.00165752589001</v>
      </c>
      <c r="I3818" s="37">
        <f>HOUR(DAta!$H3818)*60+MINUTE(DAta!$H3818)</f>
        <v>2</v>
      </c>
      <c r="J3818" s="37">
        <v>4</v>
      </c>
      <c r="K3818" s="37">
        <v>10</v>
      </c>
      <c r="L3818" s="36">
        <v>45821</v>
      </c>
      <c r="M3818" s="37">
        <v>1</v>
      </c>
    </row>
    <row r="3819" spans="1:13">
      <c r="A3819" s="40" t="s">
        <v>3844</v>
      </c>
      <c r="B3819" s="39">
        <v>45822</v>
      </c>
      <c r="C3819" s="40" t="s">
        <v>35</v>
      </c>
      <c r="D3819" s="40" t="s">
        <v>33</v>
      </c>
      <c r="E3819" s="40" t="s">
        <v>14</v>
      </c>
      <c r="F3819" s="40" t="s">
        <v>18</v>
      </c>
      <c r="G3819" s="40">
        <v>69</v>
      </c>
      <c r="H3819" s="41">
        <v>159.04332419255701</v>
      </c>
      <c r="I3819" s="37">
        <f>HOUR(DAta!$H3819)*60+MINUTE(DAta!$H3819)</f>
        <v>62</v>
      </c>
      <c r="J3819" s="40">
        <v>5</v>
      </c>
      <c r="K3819" s="40">
        <v>10</v>
      </c>
      <c r="L3819" s="39">
        <v>45822</v>
      </c>
      <c r="M3819" s="40">
        <v>1</v>
      </c>
    </row>
    <row r="3820" spans="1:13">
      <c r="A3820" s="37" t="s">
        <v>3845</v>
      </c>
      <c r="B3820" s="36">
        <v>45823</v>
      </c>
      <c r="C3820" s="37" t="s">
        <v>48</v>
      </c>
      <c r="D3820" s="37" t="s">
        <v>17</v>
      </c>
      <c r="E3820" s="37" t="s">
        <v>18</v>
      </c>
      <c r="F3820" s="37" t="s">
        <v>18</v>
      </c>
      <c r="G3820" s="37" t="s">
        <v>26</v>
      </c>
      <c r="H3820" s="38">
        <v>159.08499085922301</v>
      </c>
      <c r="I3820" s="37">
        <f>HOUR(DAta!$H3820)*60+MINUTE(DAta!$H3820)</f>
        <v>122</v>
      </c>
      <c r="J3820" s="37" t="s">
        <v>26</v>
      </c>
      <c r="K3820" s="37">
        <v>10</v>
      </c>
      <c r="L3820" s="36">
        <v>45823</v>
      </c>
      <c r="M3820" s="37">
        <v>1</v>
      </c>
    </row>
    <row r="3821" spans="1:13">
      <c r="A3821" s="40" t="s">
        <v>3846</v>
      </c>
      <c r="B3821" s="39">
        <v>45824</v>
      </c>
      <c r="C3821" s="40" t="s">
        <v>48</v>
      </c>
      <c r="D3821" s="40" t="s">
        <v>24</v>
      </c>
      <c r="E3821" s="40" t="s">
        <v>14</v>
      </c>
      <c r="F3821" s="40" t="s">
        <v>14</v>
      </c>
      <c r="G3821" s="40">
        <v>29</v>
      </c>
      <c r="H3821" s="41">
        <v>159.12665752589001</v>
      </c>
      <c r="I3821" s="37">
        <f>HOUR(DAta!$H3821)*60+MINUTE(DAta!$H3821)</f>
        <v>182</v>
      </c>
      <c r="J3821" s="40">
        <v>3</v>
      </c>
      <c r="K3821" s="40">
        <v>10</v>
      </c>
      <c r="L3821" s="39">
        <v>45824</v>
      </c>
      <c r="M3821" s="40">
        <v>1</v>
      </c>
    </row>
    <row r="3822" spans="1:13">
      <c r="A3822" s="37" t="s">
        <v>3847</v>
      </c>
      <c r="B3822" s="36">
        <v>45825</v>
      </c>
      <c r="C3822" s="37" t="s">
        <v>48</v>
      </c>
      <c r="D3822" s="37" t="s">
        <v>17</v>
      </c>
      <c r="E3822" s="37" t="s">
        <v>14</v>
      </c>
      <c r="F3822" s="37" t="s">
        <v>18</v>
      </c>
      <c r="G3822" s="37">
        <v>62</v>
      </c>
      <c r="H3822" s="38">
        <v>159.16832419255701</v>
      </c>
      <c r="I3822" s="37">
        <f>HOUR(DAta!$H3822)*60+MINUTE(DAta!$H3822)</f>
        <v>242</v>
      </c>
      <c r="J3822" s="37">
        <v>3</v>
      </c>
      <c r="K3822" s="37">
        <v>10</v>
      </c>
      <c r="L3822" s="36">
        <v>45825</v>
      </c>
      <c r="M3822" s="37">
        <v>1</v>
      </c>
    </row>
    <row r="3823" spans="1:13">
      <c r="A3823" s="40" t="s">
        <v>3848</v>
      </c>
      <c r="B3823" s="39">
        <v>45826</v>
      </c>
      <c r="C3823" s="40" t="s">
        <v>20</v>
      </c>
      <c r="D3823" s="40" t="s">
        <v>24</v>
      </c>
      <c r="E3823" s="40" t="s">
        <v>14</v>
      </c>
      <c r="F3823" s="40" t="s">
        <v>14</v>
      </c>
      <c r="G3823" s="40">
        <v>109</v>
      </c>
      <c r="H3823" s="41">
        <v>159.20999085922301</v>
      </c>
      <c r="I3823" s="37">
        <f>HOUR(DAta!$H3823)*60+MINUTE(DAta!$H3823)</f>
        <v>302</v>
      </c>
      <c r="J3823" s="40">
        <v>4</v>
      </c>
      <c r="K3823" s="40">
        <v>10</v>
      </c>
      <c r="L3823" s="39">
        <v>45826</v>
      </c>
      <c r="M3823" s="40">
        <v>1</v>
      </c>
    </row>
    <row r="3824" spans="1:13">
      <c r="A3824" s="37" t="s">
        <v>3849</v>
      </c>
      <c r="B3824" s="36">
        <v>45827</v>
      </c>
      <c r="C3824" s="37" t="s">
        <v>39</v>
      </c>
      <c r="D3824" s="37" t="s">
        <v>24</v>
      </c>
      <c r="E3824" s="37" t="s">
        <v>14</v>
      </c>
      <c r="F3824" s="37" t="s">
        <v>14</v>
      </c>
      <c r="G3824" s="37">
        <v>59</v>
      </c>
      <c r="H3824" s="38">
        <v>159.25165752589001</v>
      </c>
      <c r="I3824" s="37">
        <f>HOUR(DAta!$H3824)*60+MINUTE(DAta!$H3824)</f>
        <v>362</v>
      </c>
      <c r="J3824" s="37">
        <v>3</v>
      </c>
      <c r="K3824" s="37">
        <v>10</v>
      </c>
      <c r="L3824" s="36">
        <v>45827</v>
      </c>
      <c r="M3824" s="37">
        <v>1</v>
      </c>
    </row>
    <row r="3825" spans="1:13">
      <c r="A3825" s="40" t="s">
        <v>3850</v>
      </c>
      <c r="B3825" s="39">
        <v>45828</v>
      </c>
      <c r="C3825" s="40" t="s">
        <v>35</v>
      </c>
      <c r="D3825" s="40" t="s">
        <v>17</v>
      </c>
      <c r="E3825" s="40" t="s">
        <v>14</v>
      </c>
      <c r="F3825" s="40" t="s">
        <v>14</v>
      </c>
      <c r="G3825" s="40">
        <v>51</v>
      </c>
      <c r="H3825" s="41">
        <v>159.29332419255701</v>
      </c>
      <c r="I3825" s="37">
        <f>HOUR(DAta!$H3825)*60+MINUTE(DAta!$H3825)</f>
        <v>422</v>
      </c>
      <c r="J3825" s="40">
        <v>4</v>
      </c>
      <c r="K3825" s="40">
        <v>10</v>
      </c>
      <c r="L3825" s="39">
        <v>45828</v>
      </c>
      <c r="M3825" s="40">
        <v>1</v>
      </c>
    </row>
    <row r="3826" spans="1:13">
      <c r="A3826" s="37" t="s">
        <v>3851</v>
      </c>
      <c r="B3826" s="36">
        <v>45829</v>
      </c>
      <c r="C3826" s="37" t="s">
        <v>22</v>
      </c>
      <c r="D3826" s="37" t="s">
        <v>33</v>
      </c>
      <c r="E3826" s="37" t="s">
        <v>14</v>
      </c>
      <c r="F3826" s="37" t="s">
        <v>14</v>
      </c>
      <c r="G3826" s="37">
        <v>11</v>
      </c>
      <c r="H3826" s="38">
        <v>159.33499085922301</v>
      </c>
      <c r="I3826" s="37">
        <f>HOUR(DAta!$H3826)*60+MINUTE(DAta!$H3826)</f>
        <v>482</v>
      </c>
      <c r="J3826" s="37">
        <v>4</v>
      </c>
      <c r="K3826" s="37">
        <v>10</v>
      </c>
      <c r="L3826" s="36">
        <v>45829</v>
      </c>
      <c r="M3826" s="37">
        <v>1</v>
      </c>
    </row>
    <row r="3827" spans="1:13">
      <c r="A3827" s="40" t="s">
        <v>3852</v>
      </c>
      <c r="B3827" s="39">
        <v>45830</v>
      </c>
      <c r="C3827" s="40" t="s">
        <v>20</v>
      </c>
      <c r="D3827" s="40" t="s">
        <v>30</v>
      </c>
      <c r="E3827" s="40" t="s">
        <v>18</v>
      </c>
      <c r="F3827" s="40" t="s">
        <v>18</v>
      </c>
      <c r="G3827" s="40" t="s">
        <v>26</v>
      </c>
      <c r="H3827" s="41">
        <v>159.37665752589001</v>
      </c>
      <c r="I3827" s="37">
        <f>HOUR(DAta!$H3827)*60+MINUTE(DAta!$H3827)</f>
        <v>542</v>
      </c>
      <c r="J3827" s="40" t="s">
        <v>26</v>
      </c>
      <c r="K3827" s="40">
        <v>10</v>
      </c>
      <c r="L3827" s="39">
        <v>45830</v>
      </c>
      <c r="M3827" s="40">
        <v>1</v>
      </c>
    </row>
    <row r="3828" spans="1:13">
      <c r="A3828" s="37" t="s">
        <v>3853</v>
      </c>
      <c r="B3828" s="36">
        <v>45831</v>
      </c>
      <c r="C3828" s="37" t="s">
        <v>35</v>
      </c>
      <c r="D3828" s="37" t="s">
        <v>24</v>
      </c>
      <c r="E3828" s="37" t="s">
        <v>14</v>
      </c>
      <c r="F3828" s="37" t="s">
        <v>14</v>
      </c>
      <c r="G3828" s="37">
        <v>44</v>
      </c>
      <c r="H3828" s="38">
        <v>159.41832419255701</v>
      </c>
      <c r="I3828" s="37">
        <f>HOUR(DAta!$H3828)*60+MINUTE(DAta!$H3828)</f>
        <v>602</v>
      </c>
      <c r="J3828" s="37">
        <v>4</v>
      </c>
      <c r="K3828" s="37">
        <v>10</v>
      </c>
      <c r="L3828" s="36">
        <v>45831</v>
      </c>
      <c r="M3828" s="37">
        <v>1</v>
      </c>
    </row>
    <row r="3829" spans="1:13">
      <c r="A3829" s="40" t="s">
        <v>3854</v>
      </c>
      <c r="B3829" s="39">
        <v>45832</v>
      </c>
      <c r="C3829" s="40" t="s">
        <v>20</v>
      </c>
      <c r="D3829" s="40" t="s">
        <v>24</v>
      </c>
      <c r="E3829" s="40" t="s">
        <v>14</v>
      </c>
      <c r="F3829" s="40" t="s">
        <v>14</v>
      </c>
      <c r="G3829" s="40">
        <v>35</v>
      </c>
      <c r="H3829" s="41">
        <v>159.45999085922301</v>
      </c>
      <c r="I3829" s="37">
        <f>HOUR(DAta!$H3829)*60+MINUTE(DAta!$H3829)</f>
        <v>662</v>
      </c>
      <c r="J3829" s="40">
        <v>2</v>
      </c>
      <c r="K3829" s="40">
        <v>10</v>
      </c>
      <c r="L3829" s="39">
        <v>45832</v>
      </c>
      <c r="M3829" s="40">
        <v>1</v>
      </c>
    </row>
    <row r="3830" spans="1:13">
      <c r="A3830" s="37" t="s">
        <v>3855</v>
      </c>
      <c r="B3830" s="36">
        <v>45833</v>
      </c>
      <c r="C3830" s="37" t="s">
        <v>16</v>
      </c>
      <c r="D3830" s="37" t="s">
        <v>33</v>
      </c>
      <c r="E3830" s="37" t="s">
        <v>14</v>
      </c>
      <c r="F3830" s="37" t="s">
        <v>14</v>
      </c>
      <c r="G3830" s="37">
        <v>17</v>
      </c>
      <c r="H3830" s="38">
        <v>159.50165752589001</v>
      </c>
      <c r="I3830" s="37">
        <f>HOUR(DAta!$H3830)*60+MINUTE(DAta!$H3830)</f>
        <v>722</v>
      </c>
      <c r="J3830" s="37">
        <v>1</v>
      </c>
      <c r="K3830" s="37">
        <v>10</v>
      </c>
      <c r="L3830" s="36">
        <v>45833</v>
      </c>
      <c r="M3830" s="37">
        <v>1</v>
      </c>
    </row>
    <row r="3831" spans="1:13">
      <c r="A3831" s="40" t="s">
        <v>3856</v>
      </c>
      <c r="B3831" s="39">
        <v>45834</v>
      </c>
      <c r="C3831" s="40" t="s">
        <v>48</v>
      </c>
      <c r="D3831" s="40" t="s">
        <v>33</v>
      </c>
      <c r="E3831" s="40" t="s">
        <v>14</v>
      </c>
      <c r="F3831" s="40" t="s">
        <v>14</v>
      </c>
      <c r="G3831" s="40">
        <v>105</v>
      </c>
      <c r="H3831" s="41">
        <v>159.54332419255701</v>
      </c>
      <c r="I3831" s="37">
        <f>HOUR(DAta!$H3831)*60+MINUTE(DAta!$H3831)</f>
        <v>782</v>
      </c>
      <c r="J3831" s="40">
        <v>4</v>
      </c>
      <c r="K3831" s="40">
        <v>10</v>
      </c>
      <c r="L3831" s="39">
        <v>45834</v>
      </c>
      <c r="M3831" s="40">
        <v>1</v>
      </c>
    </row>
    <row r="3832" spans="1:13">
      <c r="A3832" s="37" t="s">
        <v>3857</v>
      </c>
      <c r="B3832" s="36">
        <v>45835</v>
      </c>
      <c r="C3832" s="37" t="s">
        <v>12</v>
      </c>
      <c r="D3832" s="37" t="s">
        <v>33</v>
      </c>
      <c r="E3832" s="37" t="s">
        <v>18</v>
      </c>
      <c r="F3832" s="37" t="s">
        <v>18</v>
      </c>
      <c r="G3832" s="37" t="s">
        <v>26</v>
      </c>
      <c r="H3832" s="38">
        <v>159.58499085922301</v>
      </c>
      <c r="I3832" s="37">
        <f>HOUR(DAta!$H3832)*60+MINUTE(DAta!$H3832)</f>
        <v>842</v>
      </c>
      <c r="J3832" s="37" t="s">
        <v>26</v>
      </c>
      <c r="K3832" s="37">
        <v>10</v>
      </c>
      <c r="L3832" s="36">
        <v>45835</v>
      </c>
      <c r="M3832" s="37">
        <v>1</v>
      </c>
    </row>
    <row r="3833" spans="1:13">
      <c r="A3833" s="40" t="s">
        <v>3858</v>
      </c>
      <c r="B3833" s="39">
        <v>45836</v>
      </c>
      <c r="C3833" s="40" t="s">
        <v>22</v>
      </c>
      <c r="D3833" s="40" t="s">
        <v>17</v>
      </c>
      <c r="E3833" s="40" t="s">
        <v>18</v>
      </c>
      <c r="F3833" s="40" t="s">
        <v>18</v>
      </c>
      <c r="G3833" s="40" t="s">
        <v>26</v>
      </c>
      <c r="H3833" s="41">
        <v>159.62665752589001</v>
      </c>
      <c r="I3833" s="37">
        <f>HOUR(DAta!$H3833)*60+MINUTE(DAta!$H3833)</f>
        <v>902</v>
      </c>
      <c r="J3833" s="40" t="s">
        <v>26</v>
      </c>
      <c r="K3833" s="40">
        <v>10</v>
      </c>
      <c r="L3833" s="39">
        <v>45836</v>
      </c>
      <c r="M3833" s="40">
        <v>1</v>
      </c>
    </row>
    <row r="3834" spans="1:13">
      <c r="A3834" s="37" t="s">
        <v>3859</v>
      </c>
      <c r="B3834" s="36">
        <v>45837</v>
      </c>
      <c r="C3834" s="37" t="s">
        <v>12</v>
      </c>
      <c r="D3834" s="37" t="s">
        <v>30</v>
      </c>
      <c r="E3834" s="37" t="s">
        <v>14</v>
      </c>
      <c r="F3834" s="37" t="s">
        <v>14</v>
      </c>
      <c r="G3834" s="37">
        <v>10</v>
      </c>
      <c r="H3834" s="38">
        <v>159.66832419255701</v>
      </c>
      <c r="I3834" s="37">
        <f>HOUR(DAta!$H3834)*60+MINUTE(DAta!$H3834)</f>
        <v>962</v>
      </c>
      <c r="J3834" s="37">
        <v>5</v>
      </c>
      <c r="K3834" s="37">
        <v>10</v>
      </c>
      <c r="L3834" s="36">
        <v>45837</v>
      </c>
      <c r="M3834" s="37">
        <v>1</v>
      </c>
    </row>
    <row r="3835" spans="1:13">
      <c r="A3835" s="40" t="s">
        <v>3860</v>
      </c>
      <c r="B3835" s="39">
        <v>45838</v>
      </c>
      <c r="C3835" s="40" t="s">
        <v>16</v>
      </c>
      <c r="D3835" s="40" t="s">
        <v>24</v>
      </c>
      <c r="E3835" s="40" t="s">
        <v>14</v>
      </c>
      <c r="F3835" s="40" t="s">
        <v>14</v>
      </c>
      <c r="G3835" s="40">
        <v>110</v>
      </c>
      <c r="H3835" s="41">
        <v>159.70999085922301</v>
      </c>
      <c r="I3835" s="37">
        <f>HOUR(DAta!$H3835)*60+MINUTE(DAta!$H3835)</f>
        <v>1022</v>
      </c>
      <c r="J3835" s="40">
        <v>3</v>
      </c>
      <c r="K3835" s="40">
        <v>10</v>
      </c>
      <c r="L3835" s="39">
        <v>45838</v>
      </c>
      <c r="M3835" s="40">
        <v>1</v>
      </c>
    </row>
    <row r="3836" spans="1:13">
      <c r="A3836" s="37" t="s">
        <v>3861</v>
      </c>
      <c r="B3836" s="36">
        <v>45839</v>
      </c>
      <c r="C3836" s="37" t="s">
        <v>22</v>
      </c>
      <c r="D3836" s="37" t="s">
        <v>24</v>
      </c>
      <c r="E3836" s="37" t="s">
        <v>14</v>
      </c>
      <c r="F3836" s="37" t="s">
        <v>14</v>
      </c>
      <c r="G3836" s="37">
        <v>41</v>
      </c>
      <c r="H3836" s="38">
        <v>159.75165752589001</v>
      </c>
      <c r="I3836" s="37">
        <f>HOUR(DAta!$H3836)*60+MINUTE(DAta!$H3836)</f>
        <v>1082</v>
      </c>
      <c r="J3836" s="37">
        <v>5</v>
      </c>
      <c r="K3836" s="37">
        <v>10</v>
      </c>
      <c r="L3836" s="36">
        <v>45839</v>
      </c>
      <c r="M3836" s="37">
        <v>1</v>
      </c>
    </row>
    <row r="3837" spans="1:13">
      <c r="A3837" s="40" t="s">
        <v>3862</v>
      </c>
      <c r="B3837" s="39">
        <v>45840</v>
      </c>
      <c r="C3837" s="40" t="s">
        <v>20</v>
      </c>
      <c r="D3837" s="40" t="s">
        <v>13</v>
      </c>
      <c r="E3837" s="40" t="s">
        <v>14</v>
      </c>
      <c r="F3837" s="40" t="s">
        <v>14</v>
      </c>
      <c r="G3837" s="40">
        <v>46</v>
      </c>
      <c r="H3837" s="41">
        <v>159.79332419255701</v>
      </c>
      <c r="I3837" s="37">
        <f>HOUR(DAta!$H3837)*60+MINUTE(DAta!$H3837)</f>
        <v>1142</v>
      </c>
      <c r="J3837" s="40">
        <v>4</v>
      </c>
      <c r="K3837" s="40">
        <v>10</v>
      </c>
      <c r="L3837" s="39">
        <v>45840</v>
      </c>
      <c r="M3837" s="40">
        <v>1</v>
      </c>
    </row>
    <row r="3838" spans="1:13">
      <c r="A3838" s="37" t="s">
        <v>3863</v>
      </c>
      <c r="B3838" s="36">
        <v>45841</v>
      </c>
      <c r="C3838" s="37" t="s">
        <v>39</v>
      </c>
      <c r="D3838" s="37" t="s">
        <v>30</v>
      </c>
      <c r="E3838" s="37" t="s">
        <v>14</v>
      </c>
      <c r="F3838" s="37" t="s">
        <v>14</v>
      </c>
      <c r="G3838" s="37">
        <v>109</v>
      </c>
      <c r="H3838" s="38">
        <v>159.83499085922301</v>
      </c>
      <c r="I3838" s="37">
        <f>HOUR(DAta!$H3838)*60+MINUTE(DAta!$H3838)</f>
        <v>1202</v>
      </c>
      <c r="J3838" s="37">
        <v>3</v>
      </c>
      <c r="K3838" s="37">
        <v>10</v>
      </c>
      <c r="L3838" s="36">
        <v>45841</v>
      </c>
      <c r="M3838" s="37">
        <v>1</v>
      </c>
    </row>
    <row r="3839" spans="1:13">
      <c r="A3839" s="40" t="s">
        <v>3864</v>
      </c>
      <c r="B3839" s="39">
        <v>45842</v>
      </c>
      <c r="C3839" s="40" t="s">
        <v>16</v>
      </c>
      <c r="D3839" s="40" t="s">
        <v>17</v>
      </c>
      <c r="E3839" s="40" t="s">
        <v>14</v>
      </c>
      <c r="F3839" s="40" t="s">
        <v>14</v>
      </c>
      <c r="G3839" s="40">
        <v>18</v>
      </c>
      <c r="H3839" s="41">
        <v>159.87665752589001</v>
      </c>
      <c r="I3839" s="37">
        <f>HOUR(DAta!$H3839)*60+MINUTE(DAta!$H3839)</f>
        <v>1262</v>
      </c>
      <c r="J3839" s="40">
        <v>5</v>
      </c>
      <c r="K3839" s="40">
        <v>10</v>
      </c>
      <c r="L3839" s="39">
        <v>45842</v>
      </c>
      <c r="M3839" s="40">
        <v>1</v>
      </c>
    </row>
    <row r="3840" spans="1:13">
      <c r="A3840" s="37" t="s">
        <v>3865</v>
      </c>
      <c r="B3840" s="36">
        <v>45843</v>
      </c>
      <c r="C3840" s="37" t="s">
        <v>16</v>
      </c>
      <c r="D3840" s="37" t="s">
        <v>24</v>
      </c>
      <c r="E3840" s="37" t="s">
        <v>14</v>
      </c>
      <c r="F3840" s="37" t="s">
        <v>14</v>
      </c>
      <c r="G3840" s="37">
        <v>61</v>
      </c>
      <c r="H3840" s="38">
        <v>159.91832419255701</v>
      </c>
      <c r="I3840" s="37">
        <f>HOUR(DAta!$H3840)*60+MINUTE(DAta!$H3840)</f>
        <v>1322</v>
      </c>
      <c r="J3840" s="37">
        <v>4</v>
      </c>
      <c r="K3840" s="37">
        <v>10</v>
      </c>
      <c r="L3840" s="36">
        <v>45843</v>
      </c>
      <c r="M3840" s="37">
        <v>1</v>
      </c>
    </row>
    <row r="3841" spans="1:13">
      <c r="A3841" s="40" t="s">
        <v>3866</v>
      </c>
      <c r="B3841" s="39">
        <v>45844</v>
      </c>
      <c r="C3841" s="40" t="s">
        <v>48</v>
      </c>
      <c r="D3841" s="40" t="s">
        <v>33</v>
      </c>
      <c r="E3841" s="40" t="s">
        <v>14</v>
      </c>
      <c r="F3841" s="40" t="s">
        <v>18</v>
      </c>
      <c r="G3841" s="40">
        <v>42</v>
      </c>
      <c r="H3841" s="41">
        <v>159.95999085922301</v>
      </c>
      <c r="I3841" s="37">
        <f>HOUR(DAta!$H3841)*60+MINUTE(DAta!$H3841)</f>
        <v>1382</v>
      </c>
      <c r="J3841" s="40">
        <v>3</v>
      </c>
      <c r="K3841" s="40">
        <v>10</v>
      </c>
      <c r="L3841" s="39">
        <v>45844</v>
      </c>
      <c r="M3841" s="40">
        <v>1</v>
      </c>
    </row>
    <row r="3842" spans="1:13">
      <c r="A3842" s="37" t="s">
        <v>3867</v>
      </c>
      <c r="B3842" s="36">
        <v>45845</v>
      </c>
      <c r="C3842" s="37" t="s">
        <v>12</v>
      </c>
      <c r="D3842" s="37" t="s">
        <v>24</v>
      </c>
      <c r="E3842" s="37" t="s">
        <v>14</v>
      </c>
      <c r="F3842" s="37" t="s">
        <v>14</v>
      </c>
      <c r="G3842" s="37">
        <v>105</v>
      </c>
      <c r="H3842" s="38">
        <v>160.00165752589001</v>
      </c>
      <c r="I3842" s="37">
        <f>HOUR(DAta!$H3842)*60+MINUTE(DAta!$H3842)</f>
        <v>2</v>
      </c>
      <c r="J3842" s="37">
        <v>3</v>
      </c>
      <c r="K3842" s="37">
        <v>10</v>
      </c>
      <c r="L3842" s="36">
        <v>45845</v>
      </c>
      <c r="M3842" s="37">
        <v>1</v>
      </c>
    </row>
    <row r="3843" spans="1:13">
      <c r="A3843" s="40" t="s">
        <v>3868</v>
      </c>
      <c r="B3843" s="39">
        <v>45846</v>
      </c>
      <c r="C3843" s="40" t="s">
        <v>39</v>
      </c>
      <c r="D3843" s="40" t="s">
        <v>30</v>
      </c>
      <c r="E3843" s="40" t="s">
        <v>14</v>
      </c>
      <c r="F3843" s="40" t="s">
        <v>14</v>
      </c>
      <c r="G3843" s="40">
        <v>85</v>
      </c>
      <c r="H3843" s="41">
        <v>160.04332419255701</v>
      </c>
      <c r="I3843" s="37">
        <f>HOUR(DAta!$H3843)*60+MINUTE(DAta!$H3843)</f>
        <v>62</v>
      </c>
      <c r="J3843" s="40">
        <v>3</v>
      </c>
      <c r="K3843" s="40">
        <v>10</v>
      </c>
      <c r="L3843" s="39">
        <v>45846</v>
      </c>
      <c r="M3843" s="40">
        <v>1</v>
      </c>
    </row>
    <row r="3844" spans="1:13">
      <c r="A3844" s="37" t="s">
        <v>3869</v>
      </c>
      <c r="B3844" s="36">
        <v>45847</v>
      </c>
      <c r="C3844" s="37" t="s">
        <v>16</v>
      </c>
      <c r="D3844" s="37" t="s">
        <v>13</v>
      </c>
      <c r="E3844" s="37" t="s">
        <v>14</v>
      </c>
      <c r="F3844" s="37" t="s">
        <v>18</v>
      </c>
      <c r="G3844" s="37">
        <v>95</v>
      </c>
      <c r="H3844" s="38">
        <v>160.08499085922301</v>
      </c>
      <c r="I3844" s="37">
        <f>HOUR(DAta!$H3844)*60+MINUTE(DAta!$H3844)</f>
        <v>122</v>
      </c>
      <c r="J3844" s="37">
        <v>3</v>
      </c>
      <c r="K3844" s="37">
        <v>10</v>
      </c>
      <c r="L3844" s="36">
        <v>45847</v>
      </c>
      <c r="M3844" s="37">
        <v>1</v>
      </c>
    </row>
    <row r="3845" spans="1:13">
      <c r="A3845" s="40" t="s">
        <v>3870</v>
      </c>
      <c r="B3845" s="39">
        <v>45848</v>
      </c>
      <c r="C3845" s="40" t="s">
        <v>48</v>
      </c>
      <c r="D3845" s="40" t="s">
        <v>24</v>
      </c>
      <c r="E3845" s="40" t="s">
        <v>14</v>
      </c>
      <c r="F3845" s="40" t="s">
        <v>14</v>
      </c>
      <c r="G3845" s="40">
        <v>71</v>
      </c>
      <c r="H3845" s="41">
        <v>160.12665752589001</v>
      </c>
      <c r="I3845" s="37">
        <f>HOUR(DAta!$H3845)*60+MINUTE(DAta!$H3845)</f>
        <v>182</v>
      </c>
      <c r="J3845" s="40">
        <v>5</v>
      </c>
      <c r="K3845" s="40">
        <v>10</v>
      </c>
      <c r="L3845" s="39">
        <v>45848</v>
      </c>
      <c r="M3845" s="40">
        <v>1</v>
      </c>
    </row>
    <row r="3846" spans="1:13">
      <c r="A3846" s="37" t="s">
        <v>3871</v>
      </c>
      <c r="B3846" s="36">
        <v>45849</v>
      </c>
      <c r="C3846" s="37" t="s">
        <v>22</v>
      </c>
      <c r="D3846" s="37" t="s">
        <v>24</v>
      </c>
      <c r="E3846" s="37" t="s">
        <v>14</v>
      </c>
      <c r="F3846" s="37" t="s">
        <v>14</v>
      </c>
      <c r="G3846" s="37">
        <v>15</v>
      </c>
      <c r="H3846" s="38">
        <v>160.16832419255701</v>
      </c>
      <c r="I3846" s="37">
        <f>HOUR(DAta!$H3846)*60+MINUTE(DAta!$H3846)</f>
        <v>242</v>
      </c>
      <c r="J3846" s="37">
        <v>3</v>
      </c>
      <c r="K3846" s="37">
        <v>10</v>
      </c>
      <c r="L3846" s="36">
        <v>45849</v>
      </c>
      <c r="M3846" s="37">
        <v>1</v>
      </c>
    </row>
    <row r="3847" spans="1:13">
      <c r="A3847" s="40" t="s">
        <v>3872</v>
      </c>
      <c r="B3847" s="39">
        <v>45850</v>
      </c>
      <c r="C3847" s="40" t="s">
        <v>16</v>
      </c>
      <c r="D3847" s="40" t="s">
        <v>30</v>
      </c>
      <c r="E3847" s="40" t="s">
        <v>14</v>
      </c>
      <c r="F3847" s="40" t="s">
        <v>14</v>
      </c>
      <c r="G3847" s="40">
        <v>21</v>
      </c>
      <c r="H3847" s="41">
        <v>160.20999085922301</v>
      </c>
      <c r="I3847" s="37">
        <f>HOUR(DAta!$H3847)*60+MINUTE(DAta!$H3847)</f>
        <v>302</v>
      </c>
      <c r="J3847" s="40">
        <v>5</v>
      </c>
      <c r="K3847" s="40">
        <v>10</v>
      </c>
      <c r="L3847" s="39">
        <v>45850</v>
      </c>
      <c r="M3847" s="40">
        <v>1</v>
      </c>
    </row>
    <row r="3848" spans="1:13">
      <c r="A3848" s="37" t="s">
        <v>3873</v>
      </c>
      <c r="B3848" s="36">
        <v>45851</v>
      </c>
      <c r="C3848" s="37" t="s">
        <v>12</v>
      </c>
      <c r="D3848" s="37" t="s">
        <v>33</v>
      </c>
      <c r="E3848" s="37" t="s">
        <v>14</v>
      </c>
      <c r="F3848" s="37" t="s">
        <v>18</v>
      </c>
      <c r="G3848" s="37">
        <v>123</v>
      </c>
      <c r="H3848" s="38">
        <v>160.25165752589001</v>
      </c>
      <c r="I3848" s="37">
        <f>HOUR(DAta!$H3848)*60+MINUTE(DAta!$H3848)</f>
        <v>362</v>
      </c>
      <c r="J3848" s="37">
        <v>4</v>
      </c>
      <c r="K3848" s="37">
        <v>10</v>
      </c>
      <c r="L3848" s="36">
        <v>45851</v>
      </c>
      <c r="M3848" s="37">
        <v>1</v>
      </c>
    </row>
    <row r="3849" spans="1:13">
      <c r="A3849" s="40" t="s">
        <v>3874</v>
      </c>
      <c r="B3849" s="39">
        <v>45852</v>
      </c>
      <c r="C3849" s="40" t="s">
        <v>32</v>
      </c>
      <c r="D3849" s="40" t="s">
        <v>30</v>
      </c>
      <c r="E3849" s="40" t="s">
        <v>14</v>
      </c>
      <c r="F3849" s="40" t="s">
        <v>14</v>
      </c>
      <c r="G3849" s="40">
        <v>107</v>
      </c>
      <c r="H3849" s="41">
        <v>160.29332419255701</v>
      </c>
      <c r="I3849" s="37">
        <f>HOUR(DAta!$H3849)*60+MINUTE(DAta!$H3849)</f>
        <v>422</v>
      </c>
      <c r="J3849" s="40">
        <v>1</v>
      </c>
      <c r="K3849" s="40">
        <v>10</v>
      </c>
      <c r="L3849" s="39">
        <v>45852</v>
      </c>
      <c r="M3849" s="40">
        <v>1</v>
      </c>
    </row>
    <row r="3850" spans="1:13">
      <c r="A3850" s="37" t="s">
        <v>3875</v>
      </c>
      <c r="B3850" s="36">
        <v>45853</v>
      </c>
      <c r="C3850" s="37" t="s">
        <v>35</v>
      </c>
      <c r="D3850" s="37" t="s">
        <v>33</v>
      </c>
      <c r="E3850" s="37" t="s">
        <v>14</v>
      </c>
      <c r="F3850" s="37" t="s">
        <v>14</v>
      </c>
      <c r="G3850" s="37">
        <v>93</v>
      </c>
      <c r="H3850" s="38">
        <v>160.33499085922301</v>
      </c>
      <c r="I3850" s="37">
        <f>HOUR(DAta!$H3850)*60+MINUTE(DAta!$H3850)</f>
        <v>482</v>
      </c>
      <c r="J3850" s="37">
        <v>3</v>
      </c>
      <c r="K3850" s="37">
        <v>10</v>
      </c>
      <c r="L3850" s="36">
        <v>45853</v>
      </c>
      <c r="M3850" s="37">
        <v>1</v>
      </c>
    </row>
    <row r="3851" spans="1:13">
      <c r="A3851" s="40" t="s">
        <v>3876</v>
      </c>
      <c r="B3851" s="39">
        <v>45854</v>
      </c>
      <c r="C3851" s="40" t="s">
        <v>48</v>
      </c>
      <c r="D3851" s="40" t="s">
        <v>24</v>
      </c>
      <c r="E3851" s="40" t="s">
        <v>14</v>
      </c>
      <c r="F3851" s="40" t="s">
        <v>14</v>
      </c>
      <c r="G3851" s="40">
        <v>110</v>
      </c>
      <c r="H3851" s="41">
        <v>160.37665752589001</v>
      </c>
      <c r="I3851" s="37">
        <f>HOUR(DAta!$H3851)*60+MINUTE(DAta!$H3851)</f>
        <v>542</v>
      </c>
      <c r="J3851" s="40">
        <v>4</v>
      </c>
      <c r="K3851" s="40">
        <v>10</v>
      </c>
      <c r="L3851" s="39">
        <v>45854</v>
      </c>
      <c r="M3851" s="40">
        <v>1</v>
      </c>
    </row>
    <row r="3852" spans="1:13">
      <c r="A3852" s="37" t="s">
        <v>3877</v>
      </c>
      <c r="B3852" s="36">
        <v>45855</v>
      </c>
      <c r="C3852" s="37" t="s">
        <v>12</v>
      </c>
      <c r="D3852" s="37" t="s">
        <v>33</v>
      </c>
      <c r="E3852" s="37" t="s">
        <v>14</v>
      </c>
      <c r="F3852" s="37" t="s">
        <v>14</v>
      </c>
      <c r="G3852" s="37">
        <v>18</v>
      </c>
      <c r="H3852" s="38">
        <v>160.41832419255701</v>
      </c>
      <c r="I3852" s="37">
        <f>HOUR(DAta!$H3852)*60+MINUTE(DAta!$H3852)</f>
        <v>602</v>
      </c>
      <c r="J3852" s="37">
        <v>5</v>
      </c>
      <c r="K3852" s="37">
        <v>10</v>
      </c>
      <c r="L3852" s="36">
        <v>45855</v>
      </c>
      <c r="M3852" s="37">
        <v>1</v>
      </c>
    </row>
    <row r="3853" spans="1:13">
      <c r="A3853" s="40" t="s">
        <v>3878</v>
      </c>
      <c r="B3853" s="39">
        <v>45856</v>
      </c>
      <c r="C3853" s="40" t="s">
        <v>32</v>
      </c>
      <c r="D3853" s="40" t="s">
        <v>13</v>
      </c>
      <c r="E3853" s="40" t="s">
        <v>14</v>
      </c>
      <c r="F3853" s="40" t="s">
        <v>14</v>
      </c>
      <c r="G3853" s="40">
        <v>33</v>
      </c>
      <c r="H3853" s="41">
        <v>160.45999085922301</v>
      </c>
      <c r="I3853" s="37">
        <f>HOUR(DAta!$H3853)*60+MINUTE(DAta!$H3853)</f>
        <v>662</v>
      </c>
      <c r="J3853" s="40">
        <v>3</v>
      </c>
      <c r="K3853" s="40">
        <v>10</v>
      </c>
      <c r="L3853" s="39">
        <v>45856</v>
      </c>
      <c r="M3853" s="40">
        <v>1</v>
      </c>
    </row>
    <row r="3854" spans="1:13">
      <c r="A3854" s="37" t="s">
        <v>3879</v>
      </c>
      <c r="B3854" s="36">
        <v>45857</v>
      </c>
      <c r="C3854" s="37" t="s">
        <v>32</v>
      </c>
      <c r="D3854" s="37" t="s">
        <v>13</v>
      </c>
      <c r="E3854" s="37" t="s">
        <v>14</v>
      </c>
      <c r="F3854" s="37" t="s">
        <v>14</v>
      </c>
      <c r="G3854" s="37">
        <v>71</v>
      </c>
      <c r="H3854" s="38">
        <v>160.50165752589001</v>
      </c>
      <c r="I3854" s="37">
        <f>HOUR(DAta!$H3854)*60+MINUTE(DAta!$H3854)</f>
        <v>722</v>
      </c>
      <c r="J3854" s="37">
        <v>4</v>
      </c>
      <c r="K3854" s="37">
        <v>10</v>
      </c>
      <c r="L3854" s="36">
        <v>45857</v>
      </c>
      <c r="M3854" s="37">
        <v>1</v>
      </c>
    </row>
    <row r="3855" spans="1:13">
      <c r="A3855" s="40" t="s">
        <v>3880</v>
      </c>
      <c r="B3855" s="39">
        <v>45858</v>
      </c>
      <c r="C3855" s="40" t="s">
        <v>48</v>
      </c>
      <c r="D3855" s="40" t="s">
        <v>30</v>
      </c>
      <c r="E3855" s="40" t="s">
        <v>14</v>
      </c>
      <c r="F3855" s="40" t="s">
        <v>14</v>
      </c>
      <c r="G3855" s="40">
        <v>19</v>
      </c>
      <c r="H3855" s="41">
        <v>160.54332419255701</v>
      </c>
      <c r="I3855" s="37">
        <f>HOUR(DAta!$H3855)*60+MINUTE(DAta!$H3855)</f>
        <v>782</v>
      </c>
      <c r="J3855" s="40">
        <v>4</v>
      </c>
      <c r="K3855" s="40">
        <v>10</v>
      </c>
      <c r="L3855" s="39">
        <v>45858</v>
      </c>
      <c r="M3855" s="40">
        <v>1</v>
      </c>
    </row>
    <row r="3856" spans="1:13">
      <c r="A3856" s="37" t="s">
        <v>3881</v>
      </c>
      <c r="B3856" s="36">
        <v>45859</v>
      </c>
      <c r="C3856" s="37" t="s">
        <v>48</v>
      </c>
      <c r="D3856" s="37" t="s">
        <v>24</v>
      </c>
      <c r="E3856" s="37" t="s">
        <v>14</v>
      </c>
      <c r="F3856" s="37" t="s">
        <v>14</v>
      </c>
      <c r="G3856" s="37">
        <v>93</v>
      </c>
      <c r="H3856" s="38">
        <v>160.58499085922301</v>
      </c>
      <c r="I3856" s="37">
        <f>HOUR(DAta!$H3856)*60+MINUTE(DAta!$H3856)</f>
        <v>842</v>
      </c>
      <c r="J3856" s="37">
        <v>4</v>
      </c>
      <c r="K3856" s="37">
        <v>10</v>
      </c>
      <c r="L3856" s="36">
        <v>45859</v>
      </c>
      <c r="M3856" s="37">
        <v>1</v>
      </c>
    </row>
    <row r="3857" spans="1:13">
      <c r="A3857" s="40" t="s">
        <v>3882</v>
      </c>
      <c r="B3857" s="39">
        <v>45860</v>
      </c>
      <c r="C3857" s="40" t="s">
        <v>12</v>
      </c>
      <c r="D3857" s="40" t="s">
        <v>17</v>
      </c>
      <c r="E3857" s="40" t="s">
        <v>14</v>
      </c>
      <c r="F3857" s="40" t="s">
        <v>14</v>
      </c>
      <c r="G3857" s="40">
        <v>43</v>
      </c>
      <c r="H3857" s="41">
        <v>160.62665752589001</v>
      </c>
      <c r="I3857" s="37">
        <f>HOUR(DAta!$H3857)*60+MINUTE(DAta!$H3857)</f>
        <v>902</v>
      </c>
      <c r="J3857" s="40">
        <v>1</v>
      </c>
      <c r="K3857" s="40">
        <v>10</v>
      </c>
      <c r="L3857" s="39">
        <v>45860</v>
      </c>
      <c r="M3857" s="40">
        <v>1</v>
      </c>
    </row>
    <row r="3858" spans="1:13">
      <c r="A3858" s="37" t="s">
        <v>3883</v>
      </c>
      <c r="B3858" s="36">
        <v>45861</v>
      </c>
      <c r="C3858" s="37" t="s">
        <v>12</v>
      </c>
      <c r="D3858" s="37" t="s">
        <v>17</v>
      </c>
      <c r="E3858" s="37" t="s">
        <v>14</v>
      </c>
      <c r="F3858" s="37" t="s">
        <v>18</v>
      </c>
      <c r="G3858" s="37">
        <v>92</v>
      </c>
      <c r="H3858" s="38">
        <v>160.66832419255701</v>
      </c>
      <c r="I3858" s="37">
        <f>HOUR(DAta!$H3858)*60+MINUTE(DAta!$H3858)</f>
        <v>962</v>
      </c>
      <c r="J3858" s="37">
        <v>5</v>
      </c>
      <c r="K3858" s="37">
        <v>11</v>
      </c>
      <c r="L3858" s="36">
        <v>45861</v>
      </c>
      <c r="M3858" s="37">
        <v>2</v>
      </c>
    </row>
    <row r="3859" spans="1:13">
      <c r="A3859" s="40" t="s">
        <v>3884</v>
      </c>
      <c r="B3859" s="39">
        <v>45862</v>
      </c>
      <c r="C3859" s="40" t="s">
        <v>39</v>
      </c>
      <c r="D3859" s="40" t="s">
        <v>13</v>
      </c>
      <c r="E3859" s="40" t="s">
        <v>14</v>
      </c>
      <c r="F3859" s="40" t="s">
        <v>14</v>
      </c>
      <c r="G3859" s="40">
        <v>19</v>
      </c>
      <c r="H3859" s="41">
        <v>160.70999085922301</v>
      </c>
      <c r="I3859" s="37">
        <f>HOUR(DAta!$H3859)*60+MINUTE(DAta!$H3859)</f>
        <v>1022</v>
      </c>
      <c r="J3859" s="40">
        <v>3</v>
      </c>
      <c r="K3859" s="40">
        <v>11</v>
      </c>
      <c r="L3859" s="39">
        <v>45862</v>
      </c>
      <c r="M3859" s="40">
        <v>2</v>
      </c>
    </row>
    <row r="3860" spans="1:13">
      <c r="A3860" s="37" t="s">
        <v>3885</v>
      </c>
      <c r="B3860" s="36">
        <v>45863</v>
      </c>
      <c r="C3860" s="37" t="s">
        <v>48</v>
      </c>
      <c r="D3860" s="37" t="s">
        <v>13</v>
      </c>
      <c r="E3860" s="37" t="s">
        <v>18</v>
      </c>
      <c r="F3860" s="37" t="s">
        <v>18</v>
      </c>
      <c r="G3860" s="37" t="s">
        <v>26</v>
      </c>
      <c r="H3860" s="38">
        <v>160.75165752589001</v>
      </c>
      <c r="I3860" s="37">
        <f>HOUR(DAta!$H3860)*60+MINUTE(DAta!$H3860)</f>
        <v>1082</v>
      </c>
      <c r="J3860" s="37" t="s">
        <v>26</v>
      </c>
      <c r="K3860" s="37">
        <v>11</v>
      </c>
      <c r="L3860" s="36">
        <v>45863</v>
      </c>
      <c r="M3860" s="37">
        <v>2</v>
      </c>
    </row>
    <row r="3861" spans="1:13">
      <c r="A3861" s="40" t="s">
        <v>3886</v>
      </c>
      <c r="B3861" s="39">
        <v>45864</v>
      </c>
      <c r="C3861" s="40" t="s">
        <v>16</v>
      </c>
      <c r="D3861" s="40" t="s">
        <v>13</v>
      </c>
      <c r="E3861" s="40" t="s">
        <v>14</v>
      </c>
      <c r="F3861" s="40" t="s">
        <v>14</v>
      </c>
      <c r="G3861" s="40">
        <v>66</v>
      </c>
      <c r="H3861" s="41">
        <v>160.79332419255701</v>
      </c>
      <c r="I3861" s="37">
        <f>HOUR(DAta!$H3861)*60+MINUTE(DAta!$H3861)</f>
        <v>1142</v>
      </c>
      <c r="J3861" s="40">
        <v>1</v>
      </c>
      <c r="K3861" s="40">
        <v>11</v>
      </c>
      <c r="L3861" s="39">
        <v>45864</v>
      </c>
      <c r="M3861" s="40">
        <v>2</v>
      </c>
    </row>
    <row r="3862" spans="1:13">
      <c r="A3862" s="37" t="s">
        <v>3887</v>
      </c>
      <c r="B3862" s="36">
        <v>45865</v>
      </c>
      <c r="C3862" s="37" t="s">
        <v>22</v>
      </c>
      <c r="D3862" s="37" t="s">
        <v>13</v>
      </c>
      <c r="E3862" s="37" t="s">
        <v>14</v>
      </c>
      <c r="F3862" s="37" t="s">
        <v>14</v>
      </c>
      <c r="G3862" s="37">
        <v>47</v>
      </c>
      <c r="H3862" s="38">
        <v>160.83499085922301</v>
      </c>
      <c r="I3862" s="37">
        <f>HOUR(DAta!$H3862)*60+MINUTE(DAta!$H3862)</f>
        <v>1202</v>
      </c>
      <c r="J3862" s="37">
        <v>4</v>
      </c>
      <c r="K3862" s="37">
        <v>11</v>
      </c>
      <c r="L3862" s="36">
        <v>45865</v>
      </c>
      <c r="M3862" s="37">
        <v>2</v>
      </c>
    </row>
    <row r="3863" spans="1:13">
      <c r="A3863" s="40" t="s">
        <v>3888</v>
      </c>
      <c r="B3863" s="39">
        <v>45866</v>
      </c>
      <c r="C3863" s="40" t="s">
        <v>48</v>
      </c>
      <c r="D3863" s="40" t="s">
        <v>17</v>
      </c>
      <c r="E3863" s="40" t="s">
        <v>14</v>
      </c>
      <c r="F3863" s="40" t="s">
        <v>14</v>
      </c>
      <c r="G3863" s="40">
        <v>80</v>
      </c>
      <c r="H3863" s="41">
        <v>160.87665752589001</v>
      </c>
      <c r="I3863" s="37">
        <f>HOUR(DAta!$H3863)*60+MINUTE(DAta!$H3863)</f>
        <v>1262</v>
      </c>
      <c r="J3863" s="40">
        <v>3</v>
      </c>
      <c r="K3863" s="40">
        <v>11</v>
      </c>
      <c r="L3863" s="39">
        <v>45866</v>
      </c>
      <c r="M3863" s="40">
        <v>2</v>
      </c>
    </row>
    <row r="3864" spans="1:13">
      <c r="A3864" s="37" t="s">
        <v>3889</v>
      </c>
      <c r="B3864" s="36">
        <v>45867</v>
      </c>
      <c r="C3864" s="37" t="s">
        <v>22</v>
      </c>
      <c r="D3864" s="37" t="s">
        <v>33</v>
      </c>
      <c r="E3864" s="37" t="s">
        <v>14</v>
      </c>
      <c r="F3864" s="37" t="s">
        <v>14</v>
      </c>
      <c r="G3864" s="37">
        <v>82</v>
      </c>
      <c r="H3864" s="38">
        <v>160.91832419255701</v>
      </c>
      <c r="I3864" s="37">
        <f>HOUR(DAta!$H3864)*60+MINUTE(DAta!$H3864)</f>
        <v>1322</v>
      </c>
      <c r="J3864" s="37">
        <v>2</v>
      </c>
      <c r="K3864" s="37">
        <v>11</v>
      </c>
      <c r="L3864" s="36">
        <v>45867</v>
      </c>
      <c r="M3864" s="37">
        <v>2</v>
      </c>
    </row>
    <row r="3865" spans="1:13">
      <c r="A3865" s="40" t="s">
        <v>3890</v>
      </c>
      <c r="B3865" s="39">
        <v>45868</v>
      </c>
      <c r="C3865" s="40" t="s">
        <v>39</v>
      </c>
      <c r="D3865" s="40" t="s">
        <v>17</v>
      </c>
      <c r="E3865" s="40" t="s">
        <v>14</v>
      </c>
      <c r="F3865" s="40" t="s">
        <v>14</v>
      </c>
      <c r="G3865" s="40">
        <v>88</v>
      </c>
      <c r="H3865" s="41">
        <v>160.95999085922301</v>
      </c>
      <c r="I3865" s="37">
        <f>HOUR(DAta!$H3865)*60+MINUTE(DAta!$H3865)</f>
        <v>1382</v>
      </c>
      <c r="J3865" s="40">
        <v>1</v>
      </c>
      <c r="K3865" s="40">
        <v>11</v>
      </c>
      <c r="L3865" s="39">
        <v>45868</v>
      </c>
      <c r="M3865" s="40">
        <v>2</v>
      </c>
    </row>
    <row r="3866" spans="1:13">
      <c r="A3866" s="37" t="s">
        <v>3891</v>
      </c>
      <c r="B3866" s="36">
        <v>45869</v>
      </c>
      <c r="C3866" s="37" t="s">
        <v>39</v>
      </c>
      <c r="D3866" s="37" t="s">
        <v>17</v>
      </c>
      <c r="E3866" s="37" t="s">
        <v>14</v>
      </c>
      <c r="F3866" s="37" t="s">
        <v>14</v>
      </c>
      <c r="G3866" s="37">
        <v>51</v>
      </c>
      <c r="H3866" s="38">
        <v>161.00165752589001</v>
      </c>
      <c r="I3866" s="37">
        <f>HOUR(DAta!$H3866)*60+MINUTE(DAta!$H3866)</f>
        <v>2</v>
      </c>
      <c r="J3866" s="37">
        <v>4</v>
      </c>
      <c r="K3866" s="37">
        <v>11</v>
      </c>
      <c r="L3866" s="36">
        <v>45869</v>
      </c>
      <c r="M3866" s="37">
        <v>2</v>
      </c>
    </row>
    <row r="3867" spans="1:13">
      <c r="A3867" s="40" t="s">
        <v>3892</v>
      </c>
      <c r="B3867" s="39">
        <v>45870</v>
      </c>
      <c r="C3867" s="40" t="s">
        <v>16</v>
      </c>
      <c r="D3867" s="40" t="s">
        <v>13</v>
      </c>
      <c r="E3867" s="40" t="s">
        <v>14</v>
      </c>
      <c r="F3867" s="40" t="s">
        <v>18</v>
      </c>
      <c r="G3867" s="40">
        <v>41</v>
      </c>
      <c r="H3867" s="41">
        <v>161.04332419255701</v>
      </c>
      <c r="I3867" s="37">
        <f>HOUR(DAta!$H3867)*60+MINUTE(DAta!$H3867)</f>
        <v>62</v>
      </c>
      <c r="J3867" s="40">
        <v>3</v>
      </c>
      <c r="K3867" s="40">
        <v>11</v>
      </c>
      <c r="L3867" s="39">
        <v>45870</v>
      </c>
      <c r="M3867" s="40">
        <v>2</v>
      </c>
    </row>
    <row r="3868" spans="1:13">
      <c r="A3868" s="37" t="s">
        <v>3893</v>
      </c>
      <c r="B3868" s="36">
        <v>45871</v>
      </c>
      <c r="C3868" s="37" t="s">
        <v>12</v>
      </c>
      <c r="D3868" s="37" t="s">
        <v>24</v>
      </c>
      <c r="E3868" s="37" t="s">
        <v>14</v>
      </c>
      <c r="F3868" s="37" t="s">
        <v>14</v>
      </c>
      <c r="G3868" s="37">
        <v>46</v>
      </c>
      <c r="H3868" s="38">
        <v>161.08499085922301</v>
      </c>
      <c r="I3868" s="37">
        <f>HOUR(DAta!$H3868)*60+MINUTE(DAta!$H3868)</f>
        <v>122</v>
      </c>
      <c r="J3868" s="37">
        <v>1</v>
      </c>
      <c r="K3868" s="37">
        <v>11</v>
      </c>
      <c r="L3868" s="36">
        <v>45871</v>
      </c>
      <c r="M3868" s="37">
        <v>2</v>
      </c>
    </row>
    <row r="3869" spans="1:13">
      <c r="A3869" s="40" t="s">
        <v>3894</v>
      </c>
      <c r="B3869" s="39">
        <v>45872</v>
      </c>
      <c r="C3869" s="40" t="s">
        <v>39</v>
      </c>
      <c r="D3869" s="40" t="s">
        <v>17</v>
      </c>
      <c r="E3869" s="40" t="s">
        <v>14</v>
      </c>
      <c r="F3869" s="40" t="s">
        <v>14</v>
      </c>
      <c r="G3869" s="40">
        <v>113</v>
      </c>
      <c r="H3869" s="41">
        <v>161.12665752589001</v>
      </c>
      <c r="I3869" s="37">
        <f>HOUR(DAta!$H3869)*60+MINUTE(DAta!$H3869)</f>
        <v>182</v>
      </c>
      <c r="J3869" s="40">
        <v>4</v>
      </c>
      <c r="K3869" s="40">
        <v>11</v>
      </c>
      <c r="L3869" s="39">
        <v>45872</v>
      </c>
      <c r="M3869" s="40">
        <v>2</v>
      </c>
    </row>
    <row r="3870" spans="1:13">
      <c r="A3870" s="37" t="s">
        <v>3895</v>
      </c>
      <c r="B3870" s="36">
        <v>45873</v>
      </c>
      <c r="C3870" s="37" t="s">
        <v>12</v>
      </c>
      <c r="D3870" s="37" t="s">
        <v>30</v>
      </c>
      <c r="E3870" s="37" t="s">
        <v>14</v>
      </c>
      <c r="F3870" s="37" t="s">
        <v>14</v>
      </c>
      <c r="G3870" s="37">
        <v>52</v>
      </c>
      <c r="H3870" s="38">
        <v>161.16832419255701</v>
      </c>
      <c r="I3870" s="37">
        <f>HOUR(DAta!$H3870)*60+MINUTE(DAta!$H3870)</f>
        <v>242</v>
      </c>
      <c r="J3870" s="37">
        <v>4</v>
      </c>
      <c r="K3870" s="37">
        <v>11</v>
      </c>
      <c r="L3870" s="36">
        <v>45873</v>
      </c>
      <c r="M3870" s="37">
        <v>2</v>
      </c>
    </row>
    <row r="3871" spans="1:13">
      <c r="A3871" s="40" t="s">
        <v>3896</v>
      </c>
      <c r="B3871" s="39">
        <v>45874</v>
      </c>
      <c r="C3871" s="40" t="s">
        <v>12</v>
      </c>
      <c r="D3871" s="40" t="s">
        <v>17</v>
      </c>
      <c r="E3871" s="40" t="s">
        <v>14</v>
      </c>
      <c r="F3871" s="40" t="s">
        <v>14</v>
      </c>
      <c r="G3871" s="40">
        <v>77</v>
      </c>
      <c r="H3871" s="41">
        <v>161.20999085922301</v>
      </c>
      <c r="I3871" s="37">
        <f>HOUR(DAta!$H3871)*60+MINUTE(DAta!$H3871)</f>
        <v>302</v>
      </c>
      <c r="J3871" s="40">
        <v>3</v>
      </c>
      <c r="K3871" s="40">
        <v>11</v>
      </c>
      <c r="L3871" s="39">
        <v>45874</v>
      </c>
      <c r="M3871" s="40">
        <v>2</v>
      </c>
    </row>
    <row r="3872" spans="1:13">
      <c r="A3872" s="37" t="s">
        <v>3897</v>
      </c>
      <c r="B3872" s="36">
        <v>45875</v>
      </c>
      <c r="C3872" s="37" t="s">
        <v>22</v>
      </c>
      <c r="D3872" s="37" t="s">
        <v>33</v>
      </c>
      <c r="E3872" s="37" t="s">
        <v>14</v>
      </c>
      <c r="F3872" s="37" t="s">
        <v>14</v>
      </c>
      <c r="G3872" s="37">
        <v>119</v>
      </c>
      <c r="H3872" s="38">
        <v>161.25165752589001</v>
      </c>
      <c r="I3872" s="37">
        <f>HOUR(DAta!$H3872)*60+MINUTE(DAta!$H3872)</f>
        <v>362</v>
      </c>
      <c r="J3872" s="37">
        <v>1</v>
      </c>
      <c r="K3872" s="37">
        <v>11</v>
      </c>
      <c r="L3872" s="36">
        <v>45875</v>
      </c>
      <c r="M3872" s="37">
        <v>2</v>
      </c>
    </row>
    <row r="3873" spans="1:13">
      <c r="A3873" s="40" t="s">
        <v>3898</v>
      </c>
      <c r="B3873" s="39">
        <v>45876</v>
      </c>
      <c r="C3873" s="40" t="s">
        <v>12</v>
      </c>
      <c r="D3873" s="40" t="s">
        <v>24</v>
      </c>
      <c r="E3873" s="40" t="s">
        <v>18</v>
      </c>
      <c r="F3873" s="40" t="s">
        <v>18</v>
      </c>
      <c r="G3873" s="40" t="s">
        <v>26</v>
      </c>
      <c r="H3873" s="41">
        <v>161.29332419255701</v>
      </c>
      <c r="I3873" s="37">
        <f>HOUR(DAta!$H3873)*60+MINUTE(DAta!$H3873)</f>
        <v>422</v>
      </c>
      <c r="J3873" s="40" t="s">
        <v>26</v>
      </c>
      <c r="K3873" s="40">
        <v>11</v>
      </c>
      <c r="L3873" s="39">
        <v>45876</v>
      </c>
      <c r="M3873" s="40">
        <v>2</v>
      </c>
    </row>
    <row r="3874" spans="1:13">
      <c r="A3874" s="37" t="s">
        <v>3899</v>
      </c>
      <c r="B3874" s="36">
        <v>45877</v>
      </c>
      <c r="C3874" s="37" t="s">
        <v>35</v>
      </c>
      <c r="D3874" s="37" t="s">
        <v>30</v>
      </c>
      <c r="E3874" s="37" t="s">
        <v>14</v>
      </c>
      <c r="F3874" s="37" t="s">
        <v>14</v>
      </c>
      <c r="G3874" s="37">
        <v>63</v>
      </c>
      <c r="H3874" s="38">
        <v>161.33499085922301</v>
      </c>
      <c r="I3874" s="37">
        <f>HOUR(DAta!$H3874)*60+MINUTE(DAta!$H3874)</f>
        <v>482</v>
      </c>
      <c r="J3874" s="37">
        <v>3</v>
      </c>
      <c r="K3874" s="37">
        <v>11</v>
      </c>
      <c r="L3874" s="36">
        <v>45877</v>
      </c>
      <c r="M3874" s="37">
        <v>2</v>
      </c>
    </row>
    <row r="3875" spans="1:13">
      <c r="A3875" s="40" t="s">
        <v>3900</v>
      </c>
      <c r="B3875" s="39">
        <v>45878</v>
      </c>
      <c r="C3875" s="40" t="s">
        <v>16</v>
      </c>
      <c r="D3875" s="40" t="s">
        <v>33</v>
      </c>
      <c r="E3875" s="40" t="s">
        <v>14</v>
      </c>
      <c r="F3875" s="40" t="s">
        <v>18</v>
      </c>
      <c r="G3875" s="40">
        <v>41</v>
      </c>
      <c r="H3875" s="41">
        <v>161.37665752589001</v>
      </c>
      <c r="I3875" s="37">
        <f>HOUR(DAta!$H3875)*60+MINUTE(DAta!$H3875)</f>
        <v>542</v>
      </c>
      <c r="J3875" s="40">
        <v>4</v>
      </c>
      <c r="K3875" s="40">
        <v>11</v>
      </c>
      <c r="L3875" s="39">
        <v>45878</v>
      </c>
      <c r="M3875" s="40">
        <v>2</v>
      </c>
    </row>
    <row r="3876" spans="1:13">
      <c r="A3876" s="37" t="s">
        <v>3901</v>
      </c>
      <c r="B3876" s="36">
        <v>45879</v>
      </c>
      <c r="C3876" s="37" t="s">
        <v>12</v>
      </c>
      <c r="D3876" s="37" t="s">
        <v>13</v>
      </c>
      <c r="E3876" s="37" t="s">
        <v>14</v>
      </c>
      <c r="F3876" s="37" t="s">
        <v>14</v>
      </c>
      <c r="G3876" s="37">
        <v>93</v>
      </c>
      <c r="H3876" s="38">
        <v>161.41832419255701</v>
      </c>
      <c r="I3876" s="37">
        <f>HOUR(DAta!$H3876)*60+MINUTE(DAta!$H3876)</f>
        <v>602</v>
      </c>
      <c r="J3876" s="37">
        <v>5</v>
      </c>
      <c r="K3876" s="37">
        <v>11</v>
      </c>
      <c r="L3876" s="36">
        <v>45879</v>
      </c>
      <c r="M3876" s="37">
        <v>2</v>
      </c>
    </row>
    <row r="3877" spans="1:13">
      <c r="A3877" s="40" t="s">
        <v>3902</v>
      </c>
      <c r="B3877" s="39">
        <v>45880</v>
      </c>
      <c r="C3877" s="40" t="s">
        <v>16</v>
      </c>
      <c r="D3877" s="40" t="s">
        <v>33</v>
      </c>
      <c r="E3877" s="40" t="s">
        <v>14</v>
      </c>
      <c r="F3877" s="40" t="s">
        <v>18</v>
      </c>
      <c r="G3877" s="40">
        <v>63</v>
      </c>
      <c r="H3877" s="41">
        <v>161.45999085922301</v>
      </c>
      <c r="I3877" s="37">
        <f>HOUR(DAta!$H3877)*60+MINUTE(DAta!$H3877)</f>
        <v>662</v>
      </c>
      <c r="J3877" s="40">
        <v>2</v>
      </c>
      <c r="K3877" s="40">
        <v>11</v>
      </c>
      <c r="L3877" s="39">
        <v>45880</v>
      </c>
      <c r="M3877" s="40">
        <v>2</v>
      </c>
    </row>
    <row r="3878" spans="1:13">
      <c r="A3878" s="37" t="s">
        <v>3903</v>
      </c>
      <c r="B3878" s="36">
        <v>45881</v>
      </c>
      <c r="C3878" s="37" t="s">
        <v>12</v>
      </c>
      <c r="D3878" s="37" t="s">
        <v>13</v>
      </c>
      <c r="E3878" s="37" t="s">
        <v>18</v>
      </c>
      <c r="F3878" s="37" t="s">
        <v>18</v>
      </c>
      <c r="G3878" s="37" t="s">
        <v>26</v>
      </c>
      <c r="H3878" s="38">
        <v>161.50165752589001</v>
      </c>
      <c r="I3878" s="37">
        <f>HOUR(DAta!$H3878)*60+MINUTE(DAta!$H3878)</f>
        <v>722</v>
      </c>
      <c r="J3878" s="37" t="s">
        <v>26</v>
      </c>
      <c r="K3878" s="37">
        <v>11</v>
      </c>
      <c r="L3878" s="36">
        <v>45881</v>
      </c>
      <c r="M3878" s="37">
        <v>2</v>
      </c>
    </row>
    <row r="3879" spans="1:13">
      <c r="A3879" s="40" t="s">
        <v>3904</v>
      </c>
      <c r="B3879" s="39">
        <v>45882</v>
      </c>
      <c r="C3879" s="40" t="s">
        <v>39</v>
      </c>
      <c r="D3879" s="40" t="s">
        <v>33</v>
      </c>
      <c r="E3879" s="40" t="s">
        <v>14</v>
      </c>
      <c r="F3879" s="40" t="s">
        <v>18</v>
      </c>
      <c r="G3879" s="40">
        <v>43</v>
      </c>
      <c r="H3879" s="41">
        <v>161.54332419255701</v>
      </c>
      <c r="I3879" s="37">
        <f>HOUR(DAta!$H3879)*60+MINUTE(DAta!$H3879)</f>
        <v>782</v>
      </c>
      <c r="J3879" s="40">
        <v>2</v>
      </c>
      <c r="K3879" s="40">
        <v>11</v>
      </c>
      <c r="L3879" s="39">
        <v>45882</v>
      </c>
      <c r="M3879" s="40">
        <v>2</v>
      </c>
    </row>
    <row r="3880" spans="1:13">
      <c r="A3880" s="37" t="s">
        <v>3905</v>
      </c>
      <c r="B3880" s="36">
        <v>45883</v>
      </c>
      <c r="C3880" s="37" t="s">
        <v>32</v>
      </c>
      <c r="D3880" s="37" t="s">
        <v>24</v>
      </c>
      <c r="E3880" s="37" t="s">
        <v>14</v>
      </c>
      <c r="F3880" s="37" t="s">
        <v>14</v>
      </c>
      <c r="G3880" s="37">
        <v>88</v>
      </c>
      <c r="H3880" s="38">
        <v>161.58499085922301</v>
      </c>
      <c r="I3880" s="37">
        <f>HOUR(DAta!$H3880)*60+MINUTE(DAta!$H3880)</f>
        <v>842</v>
      </c>
      <c r="J3880" s="37">
        <v>4</v>
      </c>
      <c r="K3880" s="37">
        <v>11</v>
      </c>
      <c r="L3880" s="36">
        <v>45883</v>
      </c>
      <c r="M3880" s="37">
        <v>2</v>
      </c>
    </row>
    <row r="3881" spans="1:13">
      <c r="A3881" s="40" t="s">
        <v>3906</v>
      </c>
      <c r="B3881" s="39">
        <v>45884</v>
      </c>
      <c r="C3881" s="40" t="s">
        <v>20</v>
      </c>
      <c r="D3881" s="40" t="s">
        <v>13</v>
      </c>
      <c r="E3881" s="40" t="s">
        <v>14</v>
      </c>
      <c r="F3881" s="40" t="s">
        <v>14</v>
      </c>
      <c r="G3881" s="40">
        <v>100</v>
      </c>
      <c r="H3881" s="41">
        <v>161.62665752589001</v>
      </c>
      <c r="I3881" s="37">
        <f>HOUR(DAta!$H3881)*60+MINUTE(DAta!$H3881)</f>
        <v>902</v>
      </c>
      <c r="J3881" s="40">
        <v>4</v>
      </c>
      <c r="K3881" s="40">
        <v>11</v>
      </c>
      <c r="L3881" s="39">
        <v>45884</v>
      </c>
      <c r="M3881" s="40">
        <v>2</v>
      </c>
    </row>
    <row r="3882" spans="1:13">
      <c r="A3882" s="37" t="s">
        <v>3907</v>
      </c>
      <c r="B3882" s="36">
        <v>45885</v>
      </c>
      <c r="C3882" s="37" t="s">
        <v>12</v>
      </c>
      <c r="D3882" s="37" t="s">
        <v>30</v>
      </c>
      <c r="E3882" s="37" t="s">
        <v>18</v>
      </c>
      <c r="F3882" s="37" t="s">
        <v>18</v>
      </c>
      <c r="G3882" s="37" t="s">
        <v>26</v>
      </c>
      <c r="H3882" s="38">
        <v>161.66832419255701</v>
      </c>
      <c r="I3882" s="37">
        <f>HOUR(DAta!$H3882)*60+MINUTE(DAta!$H3882)</f>
        <v>962</v>
      </c>
      <c r="J3882" s="37" t="s">
        <v>26</v>
      </c>
      <c r="K3882" s="37">
        <v>11</v>
      </c>
      <c r="L3882" s="36">
        <v>45885</v>
      </c>
      <c r="M3882" s="37">
        <v>2</v>
      </c>
    </row>
    <row r="3883" spans="1:13">
      <c r="A3883" s="40" t="s">
        <v>3908</v>
      </c>
      <c r="B3883" s="39">
        <v>45886</v>
      </c>
      <c r="C3883" s="40" t="s">
        <v>20</v>
      </c>
      <c r="D3883" s="40" t="s">
        <v>30</v>
      </c>
      <c r="E3883" s="40" t="s">
        <v>14</v>
      </c>
      <c r="F3883" s="40" t="s">
        <v>14</v>
      </c>
      <c r="G3883" s="40">
        <v>108</v>
      </c>
      <c r="H3883" s="41">
        <v>161.70999085922301</v>
      </c>
      <c r="I3883" s="37">
        <f>HOUR(DAta!$H3883)*60+MINUTE(DAta!$H3883)</f>
        <v>1022</v>
      </c>
      <c r="J3883" s="40">
        <v>5</v>
      </c>
      <c r="K3883" s="40">
        <v>11</v>
      </c>
      <c r="L3883" s="39">
        <v>45886</v>
      </c>
      <c r="M3883" s="40">
        <v>2</v>
      </c>
    </row>
    <row r="3884" spans="1:13">
      <c r="A3884" s="37" t="s">
        <v>3909</v>
      </c>
      <c r="B3884" s="36">
        <v>45887</v>
      </c>
      <c r="C3884" s="37" t="s">
        <v>22</v>
      </c>
      <c r="D3884" s="37" t="s">
        <v>24</v>
      </c>
      <c r="E3884" s="37" t="s">
        <v>14</v>
      </c>
      <c r="F3884" s="37" t="s">
        <v>14</v>
      </c>
      <c r="G3884" s="37">
        <v>88</v>
      </c>
      <c r="H3884" s="38">
        <v>161.75165752589001</v>
      </c>
      <c r="I3884" s="37">
        <f>HOUR(DAta!$H3884)*60+MINUTE(DAta!$H3884)</f>
        <v>1082</v>
      </c>
      <c r="J3884" s="37">
        <v>3</v>
      </c>
      <c r="K3884" s="37">
        <v>11</v>
      </c>
      <c r="L3884" s="36">
        <v>45887</v>
      </c>
      <c r="M3884" s="37">
        <v>2</v>
      </c>
    </row>
    <row r="3885" spans="1:13">
      <c r="A3885" s="40" t="s">
        <v>3910</v>
      </c>
      <c r="B3885" s="39">
        <v>45888</v>
      </c>
      <c r="C3885" s="40" t="s">
        <v>12</v>
      </c>
      <c r="D3885" s="40" t="s">
        <v>24</v>
      </c>
      <c r="E3885" s="40" t="s">
        <v>18</v>
      </c>
      <c r="F3885" s="40" t="s">
        <v>18</v>
      </c>
      <c r="G3885" s="40" t="s">
        <v>26</v>
      </c>
      <c r="H3885" s="41">
        <v>161.79332419255701</v>
      </c>
      <c r="I3885" s="37">
        <f>HOUR(DAta!$H3885)*60+MINUTE(DAta!$H3885)</f>
        <v>1142</v>
      </c>
      <c r="J3885" s="40" t="s">
        <v>26</v>
      </c>
      <c r="K3885" s="40">
        <v>11</v>
      </c>
      <c r="L3885" s="39">
        <v>45888</v>
      </c>
      <c r="M3885" s="40">
        <v>2</v>
      </c>
    </row>
    <row r="3886" spans="1:13">
      <c r="A3886" s="37" t="s">
        <v>3911</v>
      </c>
      <c r="B3886" s="36">
        <v>45889</v>
      </c>
      <c r="C3886" s="37" t="s">
        <v>16</v>
      </c>
      <c r="D3886" s="37" t="s">
        <v>13</v>
      </c>
      <c r="E3886" s="37" t="s">
        <v>14</v>
      </c>
      <c r="F3886" s="37" t="s">
        <v>14</v>
      </c>
      <c r="G3886" s="37">
        <v>72</v>
      </c>
      <c r="H3886" s="38">
        <v>161.83499085922301</v>
      </c>
      <c r="I3886" s="37">
        <f>HOUR(DAta!$H3886)*60+MINUTE(DAta!$H3886)</f>
        <v>1202</v>
      </c>
      <c r="J3886" s="37">
        <v>3</v>
      </c>
      <c r="K3886" s="37">
        <v>11</v>
      </c>
      <c r="L3886" s="36">
        <v>45889</v>
      </c>
      <c r="M3886" s="37">
        <v>2</v>
      </c>
    </row>
    <row r="3887" spans="1:13">
      <c r="A3887" s="40" t="s">
        <v>3912</v>
      </c>
      <c r="B3887" s="39">
        <v>45890</v>
      </c>
      <c r="C3887" s="40" t="s">
        <v>35</v>
      </c>
      <c r="D3887" s="40" t="s">
        <v>33</v>
      </c>
      <c r="E3887" s="40" t="s">
        <v>14</v>
      </c>
      <c r="F3887" s="40" t="s">
        <v>14</v>
      </c>
      <c r="G3887" s="40">
        <v>52</v>
      </c>
      <c r="H3887" s="41">
        <v>161.87665752589001</v>
      </c>
      <c r="I3887" s="37">
        <f>HOUR(DAta!$H3887)*60+MINUTE(DAta!$H3887)</f>
        <v>1262</v>
      </c>
      <c r="J3887" s="40">
        <v>5</v>
      </c>
      <c r="K3887" s="40">
        <v>11</v>
      </c>
      <c r="L3887" s="39">
        <v>45890</v>
      </c>
      <c r="M3887" s="40">
        <v>2</v>
      </c>
    </row>
    <row r="3888" spans="1:13">
      <c r="A3888" s="37" t="s">
        <v>3913</v>
      </c>
      <c r="B3888" s="36">
        <v>45891</v>
      </c>
      <c r="C3888" s="37" t="s">
        <v>20</v>
      </c>
      <c r="D3888" s="37" t="s">
        <v>17</v>
      </c>
      <c r="E3888" s="37" t="s">
        <v>14</v>
      </c>
      <c r="F3888" s="37" t="s">
        <v>14</v>
      </c>
      <c r="G3888" s="37">
        <v>15</v>
      </c>
      <c r="H3888" s="38">
        <v>161.91832419255701</v>
      </c>
      <c r="I3888" s="37">
        <f>HOUR(DAta!$H3888)*60+MINUTE(DAta!$H3888)</f>
        <v>1322</v>
      </c>
      <c r="J3888" s="37">
        <v>5</v>
      </c>
      <c r="K3888" s="37">
        <v>11</v>
      </c>
      <c r="L3888" s="36">
        <v>45891</v>
      </c>
      <c r="M3888" s="37">
        <v>2</v>
      </c>
    </row>
    <row r="3889" spans="1:13">
      <c r="A3889" s="40" t="s">
        <v>3914</v>
      </c>
      <c r="B3889" s="39">
        <v>45892</v>
      </c>
      <c r="C3889" s="40" t="s">
        <v>48</v>
      </c>
      <c r="D3889" s="40" t="s">
        <v>24</v>
      </c>
      <c r="E3889" s="40" t="s">
        <v>14</v>
      </c>
      <c r="F3889" s="40" t="s">
        <v>14</v>
      </c>
      <c r="G3889" s="40">
        <v>113</v>
      </c>
      <c r="H3889" s="41">
        <v>161.95999085922301</v>
      </c>
      <c r="I3889" s="37">
        <f>HOUR(DAta!$H3889)*60+MINUTE(DAta!$H3889)</f>
        <v>1382</v>
      </c>
      <c r="J3889" s="40">
        <v>3</v>
      </c>
      <c r="K3889" s="40">
        <v>11</v>
      </c>
      <c r="L3889" s="39">
        <v>45892</v>
      </c>
      <c r="M3889" s="40">
        <v>2</v>
      </c>
    </row>
    <row r="3890" spans="1:13">
      <c r="A3890" s="37" t="s">
        <v>3915</v>
      </c>
      <c r="B3890" s="36">
        <v>45893</v>
      </c>
      <c r="C3890" s="37" t="s">
        <v>39</v>
      </c>
      <c r="D3890" s="37" t="s">
        <v>17</v>
      </c>
      <c r="E3890" s="37" t="s">
        <v>14</v>
      </c>
      <c r="F3890" s="37" t="s">
        <v>14</v>
      </c>
      <c r="G3890" s="37">
        <v>123</v>
      </c>
      <c r="H3890" s="38">
        <v>162.00165752589001</v>
      </c>
      <c r="I3890" s="37">
        <f>HOUR(DAta!$H3890)*60+MINUTE(DAta!$H3890)</f>
        <v>2</v>
      </c>
      <c r="J3890" s="37">
        <v>1</v>
      </c>
      <c r="K3890" s="37">
        <v>11</v>
      </c>
      <c r="L3890" s="36">
        <v>45893</v>
      </c>
      <c r="M3890" s="37">
        <v>2</v>
      </c>
    </row>
    <row r="3891" spans="1:13">
      <c r="A3891" s="40" t="s">
        <v>3916</v>
      </c>
      <c r="B3891" s="39">
        <v>45894</v>
      </c>
      <c r="C3891" s="40" t="s">
        <v>22</v>
      </c>
      <c r="D3891" s="40" t="s">
        <v>24</v>
      </c>
      <c r="E3891" s="40" t="s">
        <v>14</v>
      </c>
      <c r="F3891" s="40" t="s">
        <v>14</v>
      </c>
      <c r="G3891" s="40">
        <v>97</v>
      </c>
      <c r="H3891" s="41">
        <v>162.04332419255701</v>
      </c>
      <c r="I3891" s="37">
        <f>HOUR(DAta!$H3891)*60+MINUTE(DAta!$H3891)</f>
        <v>62</v>
      </c>
      <c r="J3891" s="40">
        <v>4</v>
      </c>
      <c r="K3891" s="40">
        <v>11</v>
      </c>
      <c r="L3891" s="39">
        <v>45894</v>
      </c>
      <c r="M3891" s="40">
        <v>2</v>
      </c>
    </row>
    <row r="3892" spans="1:13">
      <c r="A3892" s="37" t="s">
        <v>3917</v>
      </c>
      <c r="B3892" s="36">
        <v>45895</v>
      </c>
      <c r="C3892" s="37" t="s">
        <v>16</v>
      </c>
      <c r="D3892" s="37" t="s">
        <v>30</v>
      </c>
      <c r="E3892" s="37" t="s">
        <v>14</v>
      </c>
      <c r="F3892" s="37" t="s">
        <v>14</v>
      </c>
      <c r="G3892" s="37">
        <v>22</v>
      </c>
      <c r="H3892" s="38">
        <v>162.08499085922301</v>
      </c>
      <c r="I3892" s="37">
        <f>HOUR(DAta!$H3892)*60+MINUTE(DAta!$H3892)</f>
        <v>122</v>
      </c>
      <c r="J3892" s="37">
        <v>3</v>
      </c>
      <c r="K3892" s="37">
        <v>11</v>
      </c>
      <c r="L3892" s="36">
        <v>45895</v>
      </c>
      <c r="M3892" s="37">
        <v>2</v>
      </c>
    </row>
    <row r="3893" spans="1:13">
      <c r="A3893" s="40" t="s">
        <v>3918</v>
      </c>
      <c r="B3893" s="39">
        <v>45896</v>
      </c>
      <c r="C3893" s="40" t="s">
        <v>22</v>
      </c>
      <c r="D3893" s="40" t="s">
        <v>13</v>
      </c>
      <c r="E3893" s="40" t="s">
        <v>14</v>
      </c>
      <c r="F3893" s="40" t="s">
        <v>14</v>
      </c>
      <c r="G3893" s="40">
        <v>62</v>
      </c>
      <c r="H3893" s="41">
        <v>162.12665752589001</v>
      </c>
      <c r="I3893" s="37">
        <f>HOUR(DAta!$H3893)*60+MINUTE(DAta!$H3893)</f>
        <v>182</v>
      </c>
      <c r="J3893" s="40">
        <v>5</v>
      </c>
      <c r="K3893" s="40">
        <v>11</v>
      </c>
      <c r="L3893" s="39">
        <v>45896</v>
      </c>
      <c r="M3893" s="40">
        <v>2</v>
      </c>
    </row>
    <row r="3894" spans="1:13">
      <c r="A3894" s="37" t="s">
        <v>3919</v>
      </c>
      <c r="B3894" s="36">
        <v>45897</v>
      </c>
      <c r="C3894" s="37" t="s">
        <v>16</v>
      </c>
      <c r="D3894" s="37" t="s">
        <v>13</v>
      </c>
      <c r="E3894" s="37" t="s">
        <v>14</v>
      </c>
      <c r="F3894" s="37" t="s">
        <v>18</v>
      </c>
      <c r="G3894" s="37">
        <v>79</v>
      </c>
      <c r="H3894" s="38">
        <v>162.16832419255701</v>
      </c>
      <c r="I3894" s="37">
        <f>HOUR(DAta!$H3894)*60+MINUTE(DAta!$H3894)</f>
        <v>242</v>
      </c>
      <c r="J3894" s="37">
        <v>1</v>
      </c>
      <c r="K3894" s="37">
        <v>11</v>
      </c>
      <c r="L3894" s="36">
        <v>45897</v>
      </c>
      <c r="M3894" s="37">
        <v>2</v>
      </c>
    </row>
    <row r="3895" spans="1:13">
      <c r="A3895" s="40" t="s">
        <v>3920</v>
      </c>
      <c r="B3895" s="39">
        <v>45898</v>
      </c>
      <c r="C3895" s="40" t="s">
        <v>12</v>
      </c>
      <c r="D3895" s="40" t="s">
        <v>24</v>
      </c>
      <c r="E3895" s="40" t="s">
        <v>14</v>
      </c>
      <c r="F3895" s="40" t="s">
        <v>14</v>
      </c>
      <c r="G3895" s="40">
        <v>85</v>
      </c>
      <c r="H3895" s="41">
        <v>162.20999085922301</v>
      </c>
      <c r="I3895" s="37">
        <f>HOUR(DAta!$H3895)*60+MINUTE(DAta!$H3895)</f>
        <v>302</v>
      </c>
      <c r="J3895" s="40">
        <v>4</v>
      </c>
      <c r="K3895" s="40">
        <v>11</v>
      </c>
      <c r="L3895" s="39">
        <v>45898</v>
      </c>
      <c r="M3895" s="40">
        <v>2</v>
      </c>
    </row>
    <row r="3896" spans="1:13">
      <c r="A3896" s="37" t="s">
        <v>3921</v>
      </c>
      <c r="B3896" s="36">
        <v>45899</v>
      </c>
      <c r="C3896" s="37" t="s">
        <v>20</v>
      </c>
      <c r="D3896" s="37" t="s">
        <v>17</v>
      </c>
      <c r="E3896" s="37" t="s">
        <v>14</v>
      </c>
      <c r="F3896" s="37" t="s">
        <v>14</v>
      </c>
      <c r="G3896" s="37">
        <v>74</v>
      </c>
      <c r="H3896" s="38">
        <v>162.25165752589001</v>
      </c>
      <c r="I3896" s="37">
        <f>HOUR(DAta!$H3896)*60+MINUTE(DAta!$H3896)</f>
        <v>362</v>
      </c>
      <c r="J3896" s="37">
        <v>5</v>
      </c>
      <c r="K3896" s="37">
        <v>11</v>
      </c>
      <c r="L3896" s="36">
        <v>45899</v>
      </c>
      <c r="M3896" s="37">
        <v>2</v>
      </c>
    </row>
    <row r="3897" spans="1:13">
      <c r="A3897" s="40" t="s">
        <v>3922</v>
      </c>
      <c r="B3897" s="39">
        <v>45900</v>
      </c>
      <c r="C3897" s="40" t="s">
        <v>32</v>
      </c>
      <c r="D3897" s="40" t="s">
        <v>33</v>
      </c>
      <c r="E3897" s="40" t="s">
        <v>14</v>
      </c>
      <c r="F3897" s="40" t="s">
        <v>14</v>
      </c>
      <c r="G3897" s="40">
        <v>61</v>
      </c>
      <c r="H3897" s="41">
        <v>162.29332419255701</v>
      </c>
      <c r="I3897" s="37">
        <f>HOUR(DAta!$H3897)*60+MINUTE(DAta!$H3897)</f>
        <v>422</v>
      </c>
      <c r="J3897" s="40">
        <v>4</v>
      </c>
      <c r="K3897" s="40">
        <v>11</v>
      </c>
      <c r="L3897" s="39">
        <v>45900</v>
      </c>
      <c r="M3897" s="40">
        <v>2</v>
      </c>
    </row>
    <row r="3898" spans="1:13">
      <c r="A3898" s="37" t="s">
        <v>3923</v>
      </c>
      <c r="B3898" s="36">
        <v>45901</v>
      </c>
      <c r="C3898" s="37" t="s">
        <v>12</v>
      </c>
      <c r="D3898" s="37" t="s">
        <v>24</v>
      </c>
      <c r="E3898" s="37" t="s">
        <v>14</v>
      </c>
      <c r="F3898" s="37" t="s">
        <v>14</v>
      </c>
      <c r="G3898" s="37">
        <v>81</v>
      </c>
      <c r="H3898" s="38">
        <v>162.33499085922301</v>
      </c>
      <c r="I3898" s="37">
        <f>HOUR(DAta!$H3898)*60+MINUTE(DAta!$H3898)</f>
        <v>482</v>
      </c>
      <c r="J3898" s="37">
        <v>2</v>
      </c>
      <c r="K3898" s="37">
        <v>11</v>
      </c>
      <c r="L3898" s="36">
        <v>45901</v>
      </c>
      <c r="M3898" s="37">
        <v>2</v>
      </c>
    </row>
    <row r="3899" spans="1:13">
      <c r="A3899" s="40" t="s">
        <v>3924</v>
      </c>
      <c r="B3899" s="39">
        <v>45902</v>
      </c>
      <c r="C3899" s="40" t="s">
        <v>35</v>
      </c>
      <c r="D3899" s="40" t="s">
        <v>30</v>
      </c>
      <c r="E3899" s="40" t="s">
        <v>18</v>
      </c>
      <c r="F3899" s="40" t="s">
        <v>18</v>
      </c>
      <c r="G3899" s="40" t="s">
        <v>26</v>
      </c>
      <c r="H3899" s="41">
        <v>162.37665752589001</v>
      </c>
      <c r="I3899" s="37">
        <f>HOUR(DAta!$H3899)*60+MINUTE(DAta!$H3899)</f>
        <v>542</v>
      </c>
      <c r="J3899" s="40" t="s">
        <v>26</v>
      </c>
      <c r="K3899" s="40">
        <v>11</v>
      </c>
      <c r="L3899" s="39">
        <v>45902</v>
      </c>
      <c r="M3899" s="40">
        <v>2</v>
      </c>
    </row>
    <row r="3900" spans="1:13">
      <c r="A3900" s="37" t="s">
        <v>3925</v>
      </c>
      <c r="B3900" s="36">
        <v>45903</v>
      </c>
      <c r="C3900" s="37" t="s">
        <v>35</v>
      </c>
      <c r="D3900" s="37" t="s">
        <v>13</v>
      </c>
      <c r="E3900" s="37" t="s">
        <v>14</v>
      </c>
      <c r="F3900" s="37" t="s">
        <v>14</v>
      </c>
      <c r="G3900" s="37">
        <v>74</v>
      </c>
      <c r="H3900" s="38">
        <v>162.41832419255701</v>
      </c>
      <c r="I3900" s="37">
        <f>HOUR(DAta!$H3900)*60+MINUTE(DAta!$H3900)</f>
        <v>602</v>
      </c>
      <c r="J3900" s="37">
        <v>5</v>
      </c>
      <c r="K3900" s="37">
        <v>11</v>
      </c>
      <c r="L3900" s="36">
        <v>45903</v>
      </c>
      <c r="M3900" s="37">
        <v>2</v>
      </c>
    </row>
    <row r="3901" spans="1:13">
      <c r="A3901" s="40" t="s">
        <v>3926</v>
      </c>
      <c r="B3901" s="39">
        <v>45904</v>
      </c>
      <c r="C3901" s="40" t="s">
        <v>20</v>
      </c>
      <c r="D3901" s="40" t="s">
        <v>13</v>
      </c>
      <c r="E3901" s="40" t="s">
        <v>14</v>
      </c>
      <c r="F3901" s="40" t="s">
        <v>18</v>
      </c>
      <c r="G3901" s="40">
        <v>32</v>
      </c>
      <c r="H3901" s="41">
        <v>162.45999085922301</v>
      </c>
      <c r="I3901" s="37">
        <f>HOUR(DAta!$H3901)*60+MINUTE(DAta!$H3901)</f>
        <v>662</v>
      </c>
      <c r="J3901" s="40">
        <v>4</v>
      </c>
      <c r="K3901" s="40">
        <v>11</v>
      </c>
      <c r="L3901" s="39">
        <v>45904</v>
      </c>
      <c r="M3901" s="40">
        <v>2</v>
      </c>
    </row>
    <row r="3902" spans="1:13">
      <c r="A3902" s="37" t="s">
        <v>3927</v>
      </c>
      <c r="B3902" s="36">
        <v>45905</v>
      </c>
      <c r="C3902" s="37" t="s">
        <v>22</v>
      </c>
      <c r="D3902" s="37" t="s">
        <v>17</v>
      </c>
      <c r="E3902" s="37" t="s">
        <v>14</v>
      </c>
      <c r="F3902" s="37" t="s">
        <v>14</v>
      </c>
      <c r="G3902" s="37">
        <v>99</v>
      </c>
      <c r="H3902" s="38">
        <v>162.50165752589001</v>
      </c>
      <c r="I3902" s="37">
        <f>HOUR(DAta!$H3902)*60+MINUTE(DAta!$H3902)</f>
        <v>722</v>
      </c>
      <c r="J3902" s="37">
        <v>3</v>
      </c>
      <c r="K3902" s="37">
        <v>11</v>
      </c>
      <c r="L3902" s="36">
        <v>45905</v>
      </c>
      <c r="M3902" s="37">
        <v>2</v>
      </c>
    </row>
    <row r="3903" spans="1:13">
      <c r="A3903" s="40" t="s">
        <v>3928</v>
      </c>
      <c r="B3903" s="39">
        <v>45906</v>
      </c>
      <c r="C3903" s="40" t="s">
        <v>16</v>
      </c>
      <c r="D3903" s="40" t="s">
        <v>30</v>
      </c>
      <c r="E3903" s="40" t="s">
        <v>18</v>
      </c>
      <c r="F3903" s="40" t="s">
        <v>18</v>
      </c>
      <c r="G3903" s="40" t="s">
        <v>26</v>
      </c>
      <c r="H3903" s="41">
        <v>162.54332419255701</v>
      </c>
      <c r="I3903" s="37">
        <f>HOUR(DAta!$H3903)*60+MINUTE(DAta!$H3903)</f>
        <v>782</v>
      </c>
      <c r="J3903" s="40" t="s">
        <v>26</v>
      </c>
      <c r="K3903" s="40">
        <v>11</v>
      </c>
      <c r="L3903" s="39">
        <v>45906</v>
      </c>
      <c r="M3903" s="40">
        <v>2</v>
      </c>
    </row>
    <row r="3904" spans="1:13">
      <c r="A3904" s="37" t="s">
        <v>3929</v>
      </c>
      <c r="B3904" s="36">
        <v>45907</v>
      </c>
      <c r="C3904" s="37" t="s">
        <v>48</v>
      </c>
      <c r="D3904" s="37" t="s">
        <v>17</v>
      </c>
      <c r="E3904" s="37" t="s">
        <v>14</v>
      </c>
      <c r="F3904" s="37" t="s">
        <v>14</v>
      </c>
      <c r="G3904" s="37">
        <v>75</v>
      </c>
      <c r="H3904" s="38">
        <v>162.58499085922301</v>
      </c>
      <c r="I3904" s="37">
        <f>HOUR(DAta!$H3904)*60+MINUTE(DAta!$H3904)</f>
        <v>842</v>
      </c>
      <c r="J3904" s="37">
        <v>5</v>
      </c>
      <c r="K3904" s="37">
        <v>11</v>
      </c>
      <c r="L3904" s="36">
        <v>45907</v>
      </c>
      <c r="M3904" s="37">
        <v>3</v>
      </c>
    </row>
    <row r="3905" spans="1:13">
      <c r="A3905" s="40" t="s">
        <v>3930</v>
      </c>
      <c r="B3905" s="39">
        <v>45908</v>
      </c>
      <c r="C3905" s="40" t="s">
        <v>39</v>
      </c>
      <c r="D3905" s="40" t="s">
        <v>24</v>
      </c>
      <c r="E3905" s="40" t="s">
        <v>18</v>
      </c>
      <c r="F3905" s="40" t="s">
        <v>18</v>
      </c>
      <c r="G3905" s="40" t="s">
        <v>26</v>
      </c>
      <c r="H3905" s="41">
        <v>162.62665752589001</v>
      </c>
      <c r="I3905" s="37">
        <f>HOUR(DAta!$H3905)*60+MINUTE(DAta!$H3905)</f>
        <v>902</v>
      </c>
      <c r="J3905" s="40" t="s">
        <v>26</v>
      </c>
      <c r="K3905" s="40">
        <v>11</v>
      </c>
      <c r="L3905" s="39">
        <v>45908</v>
      </c>
      <c r="M3905" s="40">
        <v>3</v>
      </c>
    </row>
    <row r="3906" spans="1:13">
      <c r="A3906" s="37" t="s">
        <v>3931</v>
      </c>
      <c r="B3906" s="36">
        <v>45909</v>
      </c>
      <c r="C3906" s="37" t="s">
        <v>48</v>
      </c>
      <c r="D3906" s="37" t="s">
        <v>17</v>
      </c>
      <c r="E3906" s="37" t="s">
        <v>14</v>
      </c>
      <c r="F3906" s="37" t="s">
        <v>14</v>
      </c>
      <c r="G3906" s="37">
        <v>114</v>
      </c>
      <c r="H3906" s="38">
        <v>162.66832419255701</v>
      </c>
      <c r="I3906" s="37">
        <f>HOUR(DAta!$H3906)*60+MINUTE(DAta!$H3906)</f>
        <v>962</v>
      </c>
      <c r="J3906" s="37">
        <v>5</v>
      </c>
      <c r="K3906" s="37">
        <v>11</v>
      </c>
      <c r="L3906" s="36">
        <v>45909</v>
      </c>
      <c r="M3906" s="37">
        <v>3</v>
      </c>
    </row>
    <row r="3907" spans="1:13">
      <c r="A3907" s="40" t="s">
        <v>3932</v>
      </c>
      <c r="B3907" s="39">
        <v>45910</v>
      </c>
      <c r="C3907" s="40" t="s">
        <v>22</v>
      </c>
      <c r="D3907" s="40" t="s">
        <v>17</v>
      </c>
      <c r="E3907" s="40" t="s">
        <v>18</v>
      </c>
      <c r="F3907" s="40" t="s">
        <v>18</v>
      </c>
      <c r="G3907" s="40" t="s">
        <v>26</v>
      </c>
      <c r="H3907" s="41">
        <v>162.70999085922301</v>
      </c>
      <c r="I3907" s="37">
        <f>HOUR(DAta!$H3907)*60+MINUTE(DAta!$H3907)</f>
        <v>1022</v>
      </c>
      <c r="J3907" s="40" t="s">
        <v>26</v>
      </c>
      <c r="K3907" s="40">
        <v>11</v>
      </c>
      <c r="L3907" s="39">
        <v>45910</v>
      </c>
      <c r="M3907" s="40">
        <v>3</v>
      </c>
    </row>
    <row r="3908" spans="1:13">
      <c r="A3908" s="37" t="s">
        <v>3933</v>
      </c>
      <c r="B3908" s="36">
        <v>45911</v>
      </c>
      <c r="C3908" s="37" t="s">
        <v>32</v>
      </c>
      <c r="D3908" s="37" t="s">
        <v>30</v>
      </c>
      <c r="E3908" s="37" t="s">
        <v>14</v>
      </c>
      <c r="F3908" s="37" t="s">
        <v>14</v>
      </c>
      <c r="G3908" s="37">
        <v>50</v>
      </c>
      <c r="H3908" s="38">
        <v>162.75165752589001</v>
      </c>
      <c r="I3908" s="37">
        <f>HOUR(DAta!$H3908)*60+MINUTE(DAta!$H3908)</f>
        <v>1082</v>
      </c>
      <c r="J3908" s="37">
        <v>3</v>
      </c>
      <c r="K3908" s="37">
        <v>11</v>
      </c>
      <c r="L3908" s="36">
        <v>45911</v>
      </c>
      <c r="M3908" s="37">
        <v>3</v>
      </c>
    </row>
    <row r="3909" spans="1:13">
      <c r="A3909" s="40" t="s">
        <v>3934</v>
      </c>
      <c r="B3909" s="39">
        <v>45912</v>
      </c>
      <c r="C3909" s="40" t="s">
        <v>32</v>
      </c>
      <c r="D3909" s="40" t="s">
        <v>17</v>
      </c>
      <c r="E3909" s="40" t="s">
        <v>18</v>
      </c>
      <c r="F3909" s="40" t="s">
        <v>18</v>
      </c>
      <c r="G3909" s="40" t="s">
        <v>26</v>
      </c>
      <c r="H3909" s="41">
        <v>162.79332419255701</v>
      </c>
      <c r="I3909" s="37">
        <f>HOUR(DAta!$H3909)*60+MINUTE(DAta!$H3909)</f>
        <v>1142</v>
      </c>
      <c r="J3909" s="40" t="s">
        <v>26</v>
      </c>
      <c r="K3909" s="40">
        <v>11</v>
      </c>
      <c r="L3909" s="39">
        <v>45912</v>
      </c>
      <c r="M3909" s="40">
        <v>3</v>
      </c>
    </row>
    <row r="3910" spans="1:13">
      <c r="A3910" s="37" t="s">
        <v>3935</v>
      </c>
      <c r="B3910" s="36">
        <v>45913</v>
      </c>
      <c r="C3910" s="37" t="s">
        <v>32</v>
      </c>
      <c r="D3910" s="37" t="s">
        <v>30</v>
      </c>
      <c r="E3910" s="37" t="s">
        <v>14</v>
      </c>
      <c r="F3910" s="37" t="s">
        <v>18</v>
      </c>
      <c r="G3910" s="37">
        <v>115</v>
      </c>
      <c r="H3910" s="38">
        <v>162.83499085922301</v>
      </c>
      <c r="I3910" s="37">
        <f>HOUR(DAta!$H3910)*60+MINUTE(DAta!$H3910)</f>
        <v>1202</v>
      </c>
      <c r="J3910" s="37">
        <v>2</v>
      </c>
      <c r="K3910" s="37">
        <v>11</v>
      </c>
      <c r="L3910" s="36">
        <v>45913</v>
      </c>
      <c r="M3910" s="37">
        <v>3</v>
      </c>
    </row>
    <row r="3911" spans="1:13">
      <c r="A3911" s="40" t="s">
        <v>3936</v>
      </c>
      <c r="B3911" s="39">
        <v>45914</v>
      </c>
      <c r="C3911" s="40" t="s">
        <v>16</v>
      </c>
      <c r="D3911" s="40" t="s">
        <v>30</v>
      </c>
      <c r="E3911" s="40" t="s">
        <v>14</v>
      </c>
      <c r="F3911" s="40" t="s">
        <v>14</v>
      </c>
      <c r="G3911" s="40">
        <v>48</v>
      </c>
      <c r="H3911" s="41">
        <v>162.87665752589001</v>
      </c>
      <c r="I3911" s="37">
        <f>HOUR(DAta!$H3911)*60+MINUTE(DAta!$H3911)</f>
        <v>1262</v>
      </c>
      <c r="J3911" s="40">
        <v>4</v>
      </c>
      <c r="K3911" s="40">
        <v>11</v>
      </c>
      <c r="L3911" s="39">
        <v>45914</v>
      </c>
      <c r="M3911" s="40">
        <v>3</v>
      </c>
    </row>
    <row r="3912" spans="1:13">
      <c r="A3912" s="37" t="s">
        <v>3937</v>
      </c>
      <c r="B3912" s="36">
        <v>45915</v>
      </c>
      <c r="C3912" s="37" t="s">
        <v>35</v>
      </c>
      <c r="D3912" s="37" t="s">
        <v>24</v>
      </c>
      <c r="E3912" s="37" t="s">
        <v>14</v>
      </c>
      <c r="F3912" s="37" t="s">
        <v>14</v>
      </c>
      <c r="G3912" s="37">
        <v>16</v>
      </c>
      <c r="H3912" s="38">
        <v>162.91832419255701</v>
      </c>
      <c r="I3912" s="37">
        <f>HOUR(DAta!$H3912)*60+MINUTE(DAta!$H3912)</f>
        <v>1322</v>
      </c>
      <c r="J3912" s="37">
        <v>1</v>
      </c>
      <c r="K3912" s="37">
        <v>11</v>
      </c>
      <c r="L3912" s="36">
        <v>45915</v>
      </c>
      <c r="M3912" s="37">
        <v>3</v>
      </c>
    </row>
    <row r="3913" spans="1:13">
      <c r="A3913" s="40" t="s">
        <v>3938</v>
      </c>
      <c r="B3913" s="39">
        <v>45916</v>
      </c>
      <c r="C3913" s="40" t="s">
        <v>20</v>
      </c>
      <c r="D3913" s="40" t="s">
        <v>17</v>
      </c>
      <c r="E3913" s="40" t="s">
        <v>14</v>
      </c>
      <c r="F3913" s="40" t="s">
        <v>14</v>
      </c>
      <c r="G3913" s="40">
        <v>74</v>
      </c>
      <c r="H3913" s="41">
        <v>162.95999085922301</v>
      </c>
      <c r="I3913" s="37">
        <f>HOUR(DAta!$H3913)*60+MINUTE(DAta!$H3913)</f>
        <v>1382</v>
      </c>
      <c r="J3913" s="40">
        <v>5</v>
      </c>
      <c r="K3913" s="40">
        <v>11</v>
      </c>
      <c r="L3913" s="39">
        <v>45916</v>
      </c>
      <c r="M3913" s="40">
        <v>3</v>
      </c>
    </row>
    <row r="3914" spans="1:13">
      <c r="A3914" s="37" t="s">
        <v>3939</v>
      </c>
      <c r="B3914" s="36">
        <v>45917</v>
      </c>
      <c r="C3914" s="37" t="s">
        <v>35</v>
      </c>
      <c r="D3914" s="37" t="s">
        <v>24</v>
      </c>
      <c r="E3914" s="37" t="s">
        <v>18</v>
      </c>
      <c r="F3914" s="37" t="s">
        <v>18</v>
      </c>
      <c r="G3914" s="37" t="s">
        <v>26</v>
      </c>
      <c r="H3914" s="38">
        <v>163.00165752589001</v>
      </c>
      <c r="I3914" s="37">
        <f>HOUR(DAta!$H3914)*60+MINUTE(DAta!$H3914)</f>
        <v>2</v>
      </c>
      <c r="J3914" s="37" t="s">
        <v>26</v>
      </c>
      <c r="K3914" s="37">
        <v>11</v>
      </c>
      <c r="L3914" s="36">
        <v>45917</v>
      </c>
      <c r="M3914" s="37">
        <v>3</v>
      </c>
    </row>
    <row r="3915" spans="1:13">
      <c r="A3915" s="40" t="s">
        <v>3940</v>
      </c>
      <c r="B3915" s="39">
        <v>45918</v>
      </c>
      <c r="C3915" s="40" t="s">
        <v>22</v>
      </c>
      <c r="D3915" s="40" t="s">
        <v>13</v>
      </c>
      <c r="E3915" s="40" t="s">
        <v>18</v>
      </c>
      <c r="F3915" s="40" t="s">
        <v>18</v>
      </c>
      <c r="G3915" s="40" t="s">
        <v>26</v>
      </c>
      <c r="H3915" s="41">
        <v>163.04332419255701</v>
      </c>
      <c r="I3915" s="37">
        <f>HOUR(DAta!$H3915)*60+MINUTE(DAta!$H3915)</f>
        <v>62</v>
      </c>
      <c r="J3915" s="40" t="s">
        <v>26</v>
      </c>
      <c r="K3915" s="40">
        <v>11</v>
      </c>
      <c r="L3915" s="39">
        <v>45918</v>
      </c>
      <c r="M3915" s="40">
        <v>3</v>
      </c>
    </row>
    <row r="3916" spans="1:13">
      <c r="A3916" s="37" t="s">
        <v>3941</v>
      </c>
      <c r="B3916" s="36">
        <v>45919</v>
      </c>
      <c r="C3916" s="37" t="s">
        <v>22</v>
      </c>
      <c r="D3916" s="37" t="s">
        <v>33</v>
      </c>
      <c r="E3916" s="37" t="s">
        <v>18</v>
      </c>
      <c r="F3916" s="37" t="s">
        <v>18</v>
      </c>
      <c r="G3916" s="37" t="s">
        <v>26</v>
      </c>
      <c r="H3916" s="38">
        <v>163.08499085922301</v>
      </c>
      <c r="I3916" s="37">
        <f>HOUR(DAta!$H3916)*60+MINUTE(DAta!$H3916)</f>
        <v>122</v>
      </c>
      <c r="J3916" s="37" t="s">
        <v>26</v>
      </c>
      <c r="K3916" s="37">
        <v>11</v>
      </c>
      <c r="L3916" s="36">
        <v>45919</v>
      </c>
      <c r="M3916" s="37">
        <v>3</v>
      </c>
    </row>
    <row r="3917" spans="1:13">
      <c r="A3917" s="40" t="s">
        <v>3942</v>
      </c>
      <c r="B3917" s="39">
        <v>45920</v>
      </c>
      <c r="C3917" s="40" t="s">
        <v>20</v>
      </c>
      <c r="D3917" s="40" t="s">
        <v>33</v>
      </c>
      <c r="E3917" s="40" t="s">
        <v>14</v>
      </c>
      <c r="F3917" s="40" t="s">
        <v>14</v>
      </c>
      <c r="G3917" s="40">
        <v>37</v>
      </c>
      <c r="H3917" s="41">
        <v>163.12665752589001</v>
      </c>
      <c r="I3917" s="37">
        <f>HOUR(DAta!$H3917)*60+MINUTE(DAta!$H3917)</f>
        <v>182</v>
      </c>
      <c r="J3917" s="40">
        <v>5</v>
      </c>
      <c r="K3917" s="40">
        <v>11</v>
      </c>
      <c r="L3917" s="39">
        <v>45920</v>
      </c>
      <c r="M3917" s="40">
        <v>3</v>
      </c>
    </row>
    <row r="3918" spans="1:13">
      <c r="A3918" s="37" t="s">
        <v>3943</v>
      </c>
      <c r="B3918" s="36">
        <v>45921</v>
      </c>
      <c r="C3918" s="37" t="s">
        <v>39</v>
      </c>
      <c r="D3918" s="37" t="s">
        <v>24</v>
      </c>
      <c r="E3918" s="37" t="s">
        <v>14</v>
      </c>
      <c r="F3918" s="37" t="s">
        <v>14</v>
      </c>
      <c r="G3918" s="37">
        <v>125</v>
      </c>
      <c r="H3918" s="38">
        <v>163.16832419255701</v>
      </c>
      <c r="I3918" s="37">
        <f>HOUR(DAta!$H3918)*60+MINUTE(DAta!$H3918)</f>
        <v>242</v>
      </c>
      <c r="J3918" s="37">
        <v>3</v>
      </c>
      <c r="K3918" s="37">
        <v>11</v>
      </c>
      <c r="L3918" s="36">
        <v>45921</v>
      </c>
      <c r="M3918" s="37">
        <v>3</v>
      </c>
    </row>
    <row r="3919" spans="1:13">
      <c r="A3919" s="40" t="s">
        <v>3944</v>
      </c>
      <c r="B3919" s="39">
        <v>45922</v>
      </c>
      <c r="C3919" s="40" t="s">
        <v>12</v>
      </c>
      <c r="D3919" s="40" t="s">
        <v>30</v>
      </c>
      <c r="E3919" s="40" t="s">
        <v>14</v>
      </c>
      <c r="F3919" s="40" t="s">
        <v>14</v>
      </c>
      <c r="G3919" s="40">
        <v>42</v>
      </c>
      <c r="H3919" s="41">
        <v>163.20999085922301</v>
      </c>
      <c r="I3919" s="37">
        <f>HOUR(DAta!$H3919)*60+MINUTE(DAta!$H3919)</f>
        <v>302</v>
      </c>
      <c r="J3919" s="40">
        <v>3</v>
      </c>
      <c r="K3919" s="40">
        <v>11</v>
      </c>
      <c r="L3919" s="39">
        <v>45922</v>
      </c>
      <c r="M3919" s="40">
        <v>3</v>
      </c>
    </row>
    <row r="3920" spans="1:13">
      <c r="A3920" s="37" t="s">
        <v>3945</v>
      </c>
      <c r="B3920" s="36">
        <v>45923</v>
      </c>
      <c r="C3920" s="37" t="s">
        <v>32</v>
      </c>
      <c r="D3920" s="37" t="s">
        <v>24</v>
      </c>
      <c r="E3920" s="37" t="s">
        <v>18</v>
      </c>
      <c r="F3920" s="37" t="s">
        <v>18</v>
      </c>
      <c r="G3920" s="37" t="s">
        <v>26</v>
      </c>
      <c r="H3920" s="38">
        <v>163.25165752589001</v>
      </c>
      <c r="I3920" s="37">
        <f>HOUR(DAta!$H3920)*60+MINUTE(DAta!$H3920)</f>
        <v>362</v>
      </c>
      <c r="J3920" s="37" t="s">
        <v>26</v>
      </c>
      <c r="K3920" s="37">
        <v>11</v>
      </c>
      <c r="L3920" s="36">
        <v>45923</v>
      </c>
      <c r="M3920" s="37">
        <v>3</v>
      </c>
    </row>
    <row r="3921" spans="1:13">
      <c r="A3921" s="40" t="s">
        <v>3946</v>
      </c>
      <c r="B3921" s="39">
        <v>45924</v>
      </c>
      <c r="C3921" s="40" t="s">
        <v>16</v>
      </c>
      <c r="D3921" s="40" t="s">
        <v>33</v>
      </c>
      <c r="E3921" s="40" t="s">
        <v>14</v>
      </c>
      <c r="F3921" s="40" t="s">
        <v>14</v>
      </c>
      <c r="G3921" s="40">
        <v>43</v>
      </c>
      <c r="H3921" s="41">
        <v>163.29332419255701</v>
      </c>
      <c r="I3921" s="37">
        <f>HOUR(DAta!$H3921)*60+MINUTE(DAta!$H3921)</f>
        <v>422</v>
      </c>
      <c r="J3921" s="40">
        <v>3</v>
      </c>
      <c r="K3921" s="40">
        <v>11</v>
      </c>
      <c r="L3921" s="39">
        <v>45924</v>
      </c>
      <c r="M3921" s="40">
        <v>3</v>
      </c>
    </row>
    <row r="3922" spans="1:13">
      <c r="A3922" s="37" t="s">
        <v>3947</v>
      </c>
      <c r="B3922" s="36">
        <v>45925</v>
      </c>
      <c r="C3922" s="37" t="s">
        <v>16</v>
      </c>
      <c r="D3922" s="37" t="s">
        <v>33</v>
      </c>
      <c r="E3922" s="37" t="s">
        <v>14</v>
      </c>
      <c r="F3922" s="37" t="s">
        <v>14</v>
      </c>
      <c r="G3922" s="37">
        <v>74</v>
      </c>
      <c r="H3922" s="38">
        <v>163.33499085922301</v>
      </c>
      <c r="I3922" s="37">
        <f>HOUR(DAta!$H3922)*60+MINUTE(DAta!$H3922)</f>
        <v>482</v>
      </c>
      <c r="J3922" s="37">
        <v>4</v>
      </c>
      <c r="K3922" s="37">
        <v>11</v>
      </c>
      <c r="L3922" s="36">
        <v>45925</v>
      </c>
      <c r="M3922" s="37">
        <v>3</v>
      </c>
    </row>
    <row r="3923" spans="1:13">
      <c r="A3923" s="40" t="s">
        <v>3948</v>
      </c>
      <c r="B3923" s="39">
        <v>45926</v>
      </c>
      <c r="C3923" s="40" t="s">
        <v>35</v>
      </c>
      <c r="D3923" s="40" t="s">
        <v>30</v>
      </c>
      <c r="E3923" s="40" t="s">
        <v>14</v>
      </c>
      <c r="F3923" s="40" t="s">
        <v>14</v>
      </c>
      <c r="G3923" s="40">
        <v>90</v>
      </c>
      <c r="H3923" s="41">
        <v>163.37665752589001</v>
      </c>
      <c r="I3923" s="37">
        <f>HOUR(DAta!$H3923)*60+MINUTE(DAta!$H3923)</f>
        <v>542</v>
      </c>
      <c r="J3923" s="40">
        <v>3</v>
      </c>
      <c r="K3923" s="40">
        <v>11</v>
      </c>
      <c r="L3923" s="39">
        <v>45926</v>
      </c>
      <c r="M3923" s="40">
        <v>3</v>
      </c>
    </row>
    <row r="3924" spans="1:13">
      <c r="A3924" s="37" t="s">
        <v>3949</v>
      </c>
      <c r="B3924" s="36">
        <v>45927</v>
      </c>
      <c r="C3924" s="37" t="s">
        <v>22</v>
      </c>
      <c r="D3924" s="37" t="s">
        <v>13</v>
      </c>
      <c r="E3924" s="37" t="s">
        <v>18</v>
      </c>
      <c r="F3924" s="37" t="s">
        <v>18</v>
      </c>
      <c r="G3924" s="37" t="s">
        <v>26</v>
      </c>
      <c r="H3924" s="38">
        <v>163.41832419255701</v>
      </c>
      <c r="I3924" s="37">
        <f>HOUR(DAta!$H3924)*60+MINUTE(DAta!$H3924)</f>
        <v>602</v>
      </c>
      <c r="J3924" s="37" t="s">
        <v>26</v>
      </c>
      <c r="K3924" s="37">
        <v>11</v>
      </c>
      <c r="L3924" s="36">
        <v>45927</v>
      </c>
      <c r="M3924" s="37">
        <v>3</v>
      </c>
    </row>
    <row r="3925" spans="1:13">
      <c r="A3925" s="40" t="s">
        <v>3950</v>
      </c>
      <c r="B3925" s="39">
        <v>45928</v>
      </c>
      <c r="C3925" s="40" t="s">
        <v>32</v>
      </c>
      <c r="D3925" s="40" t="s">
        <v>30</v>
      </c>
      <c r="E3925" s="40" t="s">
        <v>14</v>
      </c>
      <c r="F3925" s="40" t="s">
        <v>14</v>
      </c>
      <c r="G3925" s="40">
        <v>84</v>
      </c>
      <c r="H3925" s="41">
        <v>163.45999085922301</v>
      </c>
      <c r="I3925" s="37">
        <f>HOUR(DAta!$H3925)*60+MINUTE(DAta!$H3925)</f>
        <v>662</v>
      </c>
      <c r="J3925" s="40">
        <v>5</v>
      </c>
      <c r="K3925" s="40">
        <v>11</v>
      </c>
      <c r="L3925" s="39">
        <v>45928</v>
      </c>
      <c r="M3925" s="40">
        <v>3</v>
      </c>
    </row>
    <row r="3926" spans="1:13">
      <c r="A3926" s="37" t="s">
        <v>3951</v>
      </c>
      <c r="B3926" s="36">
        <v>45929</v>
      </c>
      <c r="C3926" s="37" t="s">
        <v>35</v>
      </c>
      <c r="D3926" s="37" t="s">
        <v>24</v>
      </c>
      <c r="E3926" s="37" t="s">
        <v>14</v>
      </c>
      <c r="F3926" s="37" t="s">
        <v>14</v>
      </c>
      <c r="G3926" s="37">
        <v>51</v>
      </c>
      <c r="H3926" s="38">
        <v>163.50165752589001</v>
      </c>
      <c r="I3926" s="37">
        <f>HOUR(DAta!$H3926)*60+MINUTE(DAta!$H3926)</f>
        <v>722</v>
      </c>
      <c r="J3926" s="37">
        <v>3</v>
      </c>
      <c r="K3926" s="37">
        <v>11</v>
      </c>
      <c r="L3926" s="36">
        <v>45929</v>
      </c>
      <c r="M3926" s="37">
        <v>3</v>
      </c>
    </row>
    <row r="3927" spans="1:13">
      <c r="A3927" s="40" t="s">
        <v>3952</v>
      </c>
      <c r="B3927" s="39">
        <v>45930</v>
      </c>
      <c r="C3927" s="40" t="s">
        <v>12</v>
      </c>
      <c r="D3927" s="40" t="s">
        <v>13</v>
      </c>
      <c r="E3927" s="40" t="s">
        <v>18</v>
      </c>
      <c r="F3927" s="40" t="s">
        <v>18</v>
      </c>
      <c r="G3927" s="40" t="s">
        <v>26</v>
      </c>
      <c r="H3927" s="41">
        <v>163.54332419255701</v>
      </c>
      <c r="I3927" s="37">
        <f>HOUR(DAta!$H3927)*60+MINUTE(DAta!$H3927)</f>
        <v>782</v>
      </c>
      <c r="J3927" s="40" t="s">
        <v>26</v>
      </c>
      <c r="K3927" s="40">
        <v>11</v>
      </c>
      <c r="L3927" s="39">
        <v>45930</v>
      </c>
      <c r="M3927" s="40">
        <v>3</v>
      </c>
    </row>
    <row r="3928" spans="1:13">
      <c r="A3928" s="37" t="s">
        <v>3953</v>
      </c>
      <c r="B3928" s="36">
        <v>45931</v>
      </c>
      <c r="C3928" s="37" t="s">
        <v>12</v>
      </c>
      <c r="D3928" s="37" t="s">
        <v>33</v>
      </c>
      <c r="E3928" s="37" t="s">
        <v>14</v>
      </c>
      <c r="F3928" s="37" t="s">
        <v>18</v>
      </c>
      <c r="G3928" s="37">
        <v>90</v>
      </c>
      <c r="H3928" s="38">
        <v>163.58499085922301</v>
      </c>
      <c r="I3928" s="37">
        <f>HOUR(DAta!$H3928)*60+MINUTE(DAta!$H3928)</f>
        <v>842</v>
      </c>
      <c r="J3928" s="37">
        <v>3</v>
      </c>
      <c r="K3928" s="37">
        <v>11</v>
      </c>
      <c r="L3928" s="36">
        <v>45931</v>
      </c>
      <c r="M3928" s="37">
        <v>3</v>
      </c>
    </row>
    <row r="3929" spans="1:13">
      <c r="A3929" s="40" t="s">
        <v>3954</v>
      </c>
      <c r="B3929" s="39">
        <v>45932</v>
      </c>
      <c r="C3929" s="40" t="s">
        <v>35</v>
      </c>
      <c r="D3929" s="40" t="s">
        <v>30</v>
      </c>
      <c r="E3929" s="40" t="s">
        <v>14</v>
      </c>
      <c r="F3929" s="40" t="s">
        <v>14</v>
      </c>
      <c r="G3929" s="40">
        <v>82</v>
      </c>
      <c r="H3929" s="41">
        <v>163.62665752589001</v>
      </c>
      <c r="I3929" s="37">
        <f>HOUR(DAta!$H3929)*60+MINUTE(DAta!$H3929)</f>
        <v>902</v>
      </c>
      <c r="J3929" s="40">
        <v>3</v>
      </c>
      <c r="K3929" s="40">
        <v>11</v>
      </c>
      <c r="L3929" s="39">
        <v>45932</v>
      </c>
      <c r="M3929" s="40">
        <v>3</v>
      </c>
    </row>
    <row r="3930" spans="1:13">
      <c r="A3930" s="37" t="s">
        <v>3955</v>
      </c>
      <c r="B3930" s="36">
        <v>45933</v>
      </c>
      <c r="C3930" s="37" t="s">
        <v>22</v>
      </c>
      <c r="D3930" s="37" t="s">
        <v>30</v>
      </c>
      <c r="E3930" s="37" t="s">
        <v>14</v>
      </c>
      <c r="F3930" s="37" t="s">
        <v>14</v>
      </c>
      <c r="G3930" s="37">
        <v>77</v>
      </c>
      <c r="H3930" s="38">
        <v>163.66832419255701</v>
      </c>
      <c r="I3930" s="37">
        <f>HOUR(DAta!$H3930)*60+MINUTE(DAta!$H3930)</f>
        <v>962</v>
      </c>
      <c r="J3930" s="37">
        <v>3</v>
      </c>
      <c r="K3930" s="37">
        <v>11</v>
      </c>
      <c r="L3930" s="36">
        <v>45933</v>
      </c>
      <c r="M3930" s="37">
        <v>3</v>
      </c>
    </row>
    <row r="3931" spans="1:13">
      <c r="A3931" s="40" t="s">
        <v>3956</v>
      </c>
      <c r="B3931" s="39">
        <v>45934</v>
      </c>
      <c r="C3931" s="40" t="s">
        <v>39</v>
      </c>
      <c r="D3931" s="40" t="s">
        <v>17</v>
      </c>
      <c r="E3931" s="40" t="s">
        <v>18</v>
      </c>
      <c r="F3931" s="40" t="s">
        <v>18</v>
      </c>
      <c r="G3931" s="40" t="s">
        <v>26</v>
      </c>
      <c r="H3931" s="41">
        <v>163.70999085922301</v>
      </c>
      <c r="I3931" s="37">
        <f>HOUR(DAta!$H3931)*60+MINUTE(DAta!$H3931)</f>
        <v>1022</v>
      </c>
      <c r="J3931" s="40" t="s">
        <v>26</v>
      </c>
      <c r="K3931" s="40">
        <v>11</v>
      </c>
      <c r="L3931" s="39">
        <v>45934</v>
      </c>
      <c r="M3931" s="40">
        <v>3</v>
      </c>
    </row>
    <row r="3932" spans="1:13">
      <c r="A3932" s="37" t="s">
        <v>3957</v>
      </c>
      <c r="B3932" s="36">
        <v>45935</v>
      </c>
      <c r="C3932" s="37" t="s">
        <v>22</v>
      </c>
      <c r="D3932" s="37" t="s">
        <v>13</v>
      </c>
      <c r="E3932" s="37" t="s">
        <v>14</v>
      </c>
      <c r="F3932" s="37" t="s">
        <v>14</v>
      </c>
      <c r="G3932" s="37">
        <v>116</v>
      </c>
      <c r="H3932" s="38">
        <v>163.75165752589001</v>
      </c>
      <c r="I3932" s="37">
        <f>HOUR(DAta!$H3932)*60+MINUTE(DAta!$H3932)</f>
        <v>1082</v>
      </c>
      <c r="J3932" s="37">
        <v>3</v>
      </c>
      <c r="K3932" s="37">
        <v>11</v>
      </c>
      <c r="L3932" s="36">
        <v>45935</v>
      </c>
      <c r="M3932" s="37">
        <v>3</v>
      </c>
    </row>
    <row r="3933" spans="1:13">
      <c r="A3933" s="40" t="s">
        <v>3958</v>
      </c>
      <c r="B3933" s="39">
        <v>45936</v>
      </c>
      <c r="C3933" s="40" t="s">
        <v>20</v>
      </c>
      <c r="D3933" s="40" t="s">
        <v>24</v>
      </c>
      <c r="E3933" s="40" t="s">
        <v>14</v>
      </c>
      <c r="F3933" s="40" t="s">
        <v>14</v>
      </c>
      <c r="G3933" s="40">
        <v>120</v>
      </c>
      <c r="H3933" s="41">
        <v>163.79332419255701</v>
      </c>
      <c r="I3933" s="37">
        <f>HOUR(DAta!$H3933)*60+MINUTE(DAta!$H3933)</f>
        <v>1142</v>
      </c>
      <c r="J3933" s="40">
        <v>3</v>
      </c>
      <c r="K3933" s="40">
        <v>11</v>
      </c>
      <c r="L3933" s="39">
        <v>45936</v>
      </c>
      <c r="M3933" s="40">
        <v>3</v>
      </c>
    </row>
    <row r="3934" spans="1:13">
      <c r="A3934" s="37" t="s">
        <v>3959</v>
      </c>
      <c r="B3934" s="36">
        <v>45937</v>
      </c>
      <c r="C3934" s="37" t="s">
        <v>48</v>
      </c>
      <c r="D3934" s="37" t="s">
        <v>24</v>
      </c>
      <c r="E3934" s="37" t="s">
        <v>14</v>
      </c>
      <c r="F3934" s="37" t="s">
        <v>14</v>
      </c>
      <c r="G3934" s="37">
        <v>13</v>
      </c>
      <c r="H3934" s="38">
        <v>163.83499085922301</v>
      </c>
      <c r="I3934" s="37">
        <f>HOUR(DAta!$H3934)*60+MINUTE(DAta!$H3934)</f>
        <v>1202</v>
      </c>
      <c r="J3934" s="37">
        <v>1</v>
      </c>
      <c r="K3934" s="37">
        <v>11</v>
      </c>
      <c r="L3934" s="36">
        <v>45937</v>
      </c>
      <c r="M3934" s="37">
        <v>3</v>
      </c>
    </row>
    <row r="3935" spans="1:13">
      <c r="A3935" s="40" t="s">
        <v>3960</v>
      </c>
      <c r="B3935" s="39">
        <v>45938</v>
      </c>
      <c r="C3935" s="40" t="s">
        <v>48</v>
      </c>
      <c r="D3935" s="40" t="s">
        <v>33</v>
      </c>
      <c r="E3935" s="40" t="s">
        <v>14</v>
      </c>
      <c r="F3935" s="40" t="s">
        <v>14</v>
      </c>
      <c r="G3935" s="40">
        <v>26</v>
      </c>
      <c r="H3935" s="41">
        <v>163.87665752589001</v>
      </c>
      <c r="I3935" s="37">
        <f>HOUR(DAta!$H3935)*60+MINUTE(DAta!$H3935)</f>
        <v>1262</v>
      </c>
      <c r="J3935" s="40">
        <v>3</v>
      </c>
      <c r="K3935" s="40">
        <v>11</v>
      </c>
      <c r="L3935" s="39">
        <v>45938</v>
      </c>
      <c r="M3935" s="40">
        <v>3</v>
      </c>
    </row>
    <row r="3936" spans="1:13">
      <c r="A3936" s="37" t="s">
        <v>3961</v>
      </c>
      <c r="B3936" s="36">
        <v>45939</v>
      </c>
      <c r="C3936" s="37" t="s">
        <v>20</v>
      </c>
      <c r="D3936" s="37" t="s">
        <v>13</v>
      </c>
      <c r="E3936" s="37" t="s">
        <v>14</v>
      </c>
      <c r="F3936" s="37" t="s">
        <v>14</v>
      </c>
      <c r="G3936" s="37">
        <v>93</v>
      </c>
      <c r="H3936" s="38">
        <v>163.91832419255701</v>
      </c>
      <c r="I3936" s="37">
        <f>HOUR(DAta!$H3936)*60+MINUTE(DAta!$H3936)</f>
        <v>1322</v>
      </c>
      <c r="J3936" s="37">
        <v>3</v>
      </c>
      <c r="K3936" s="37">
        <v>11</v>
      </c>
      <c r="L3936" s="36">
        <v>45939</v>
      </c>
      <c r="M3936" s="37">
        <v>3</v>
      </c>
    </row>
    <row r="3937" spans="1:13">
      <c r="A3937" s="40" t="s">
        <v>3962</v>
      </c>
      <c r="B3937" s="39">
        <v>45940</v>
      </c>
      <c r="C3937" s="40" t="s">
        <v>48</v>
      </c>
      <c r="D3937" s="40" t="s">
        <v>13</v>
      </c>
      <c r="E3937" s="40" t="s">
        <v>14</v>
      </c>
      <c r="F3937" s="40" t="s">
        <v>14</v>
      </c>
      <c r="G3937" s="40">
        <v>20</v>
      </c>
      <c r="H3937" s="41">
        <v>163.95999085922301</v>
      </c>
      <c r="I3937" s="37">
        <f>HOUR(DAta!$H3937)*60+MINUTE(DAta!$H3937)</f>
        <v>1382</v>
      </c>
      <c r="J3937" s="40">
        <v>3</v>
      </c>
      <c r="K3937" s="40">
        <v>11</v>
      </c>
      <c r="L3937" s="39">
        <v>45940</v>
      </c>
      <c r="M3937" s="40">
        <v>3</v>
      </c>
    </row>
    <row r="3938" spans="1:13">
      <c r="A3938" s="37" t="s">
        <v>3963</v>
      </c>
      <c r="B3938" s="36">
        <v>45941</v>
      </c>
      <c r="C3938" s="37" t="s">
        <v>20</v>
      </c>
      <c r="D3938" s="37" t="s">
        <v>13</v>
      </c>
      <c r="E3938" s="37" t="s">
        <v>18</v>
      </c>
      <c r="F3938" s="37" t="s">
        <v>18</v>
      </c>
      <c r="G3938" s="37" t="s">
        <v>26</v>
      </c>
      <c r="H3938" s="38">
        <v>164.00165752589001</v>
      </c>
      <c r="I3938" s="37">
        <f>HOUR(DAta!$H3938)*60+MINUTE(DAta!$H3938)</f>
        <v>2</v>
      </c>
      <c r="J3938" s="37" t="s">
        <v>26</v>
      </c>
      <c r="K3938" s="37">
        <v>11</v>
      </c>
      <c r="L3938" s="36">
        <v>45941</v>
      </c>
      <c r="M3938" s="37">
        <v>3</v>
      </c>
    </row>
    <row r="3939" spans="1:13">
      <c r="A3939" s="40" t="s">
        <v>3964</v>
      </c>
      <c r="B3939" s="39">
        <v>45942</v>
      </c>
      <c r="C3939" s="40" t="s">
        <v>35</v>
      </c>
      <c r="D3939" s="40" t="s">
        <v>33</v>
      </c>
      <c r="E3939" s="40" t="s">
        <v>14</v>
      </c>
      <c r="F3939" s="40" t="s">
        <v>14</v>
      </c>
      <c r="G3939" s="40">
        <v>113</v>
      </c>
      <c r="H3939" s="41">
        <v>164.04332419255701</v>
      </c>
      <c r="I3939" s="37">
        <f>HOUR(DAta!$H3939)*60+MINUTE(DAta!$H3939)</f>
        <v>62</v>
      </c>
      <c r="J3939" s="40">
        <v>1</v>
      </c>
      <c r="K3939" s="40">
        <v>11</v>
      </c>
      <c r="L3939" s="39">
        <v>45942</v>
      </c>
      <c r="M3939" s="40">
        <v>3</v>
      </c>
    </row>
    <row r="3940" spans="1:13">
      <c r="A3940" s="37" t="s">
        <v>3965</v>
      </c>
      <c r="B3940" s="36">
        <v>45943</v>
      </c>
      <c r="C3940" s="37" t="s">
        <v>20</v>
      </c>
      <c r="D3940" s="37" t="s">
        <v>33</v>
      </c>
      <c r="E3940" s="37" t="s">
        <v>18</v>
      </c>
      <c r="F3940" s="37" t="s">
        <v>18</v>
      </c>
      <c r="G3940" s="37" t="s">
        <v>26</v>
      </c>
      <c r="H3940" s="38">
        <v>164.08499085922301</v>
      </c>
      <c r="I3940" s="37">
        <f>HOUR(DAta!$H3940)*60+MINUTE(DAta!$H3940)</f>
        <v>122</v>
      </c>
      <c r="J3940" s="37" t="s">
        <v>26</v>
      </c>
      <c r="K3940" s="37">
        <v>11</v>
      </c>
      <c r="L3940" s="36">
        <v>45943</v>
      </c>
      <c r="M3940" s="37">
        <v>3</v>
      </c>
    </row>
    <row r="3941" spans="1:13">
      <c r="A3941" s="40" t="s">
        <v>3966</v>
      </c>
      <c r="B3941" s="39">
        <v>45944</v>
      </c>
      <c r="C3941" s="40" t="s">
        <v>35</v>
      </c>
      <c r="D3941" s="40" t="s">
        <v>24</v>
      </c>
      <c r="E3941" s="40" t="s">
        <v>14</v>
      </c>
      <c r="F3941" s="40" t="s">
        <v>14</v>
      </c>
      <c r="G3941" s="40">
        <v>113</v>
      </c>
      <c r="H3941" s="41">
        <v>164.12665752589001</v>
      </c>
      <c r="I3941" s="37">
        <f>HOUR(DAta!$H3941)*60+MINUTE(DAta!$H3941)</f>
        <v>182</v>
      </c>
      <c r="J3941" s="40">
        <v>2</v>
      </c>
      <c r="K3941" s="40">
        <v>11</v>
      </c>
      <c r="L3941" s="39">
        <v>45944</v>
      </c>
      <c r="M3941" s="40">
        <v>3</v>
      </c>
    </row>
    <row r="3942" spans="1:13">
      <c r="A3942" s="37" t="s">
        <v>3967</v>
      </c>
      <c r="B3942" s="36">
        <v>45945</v>
      </c>
      <c r="C3942" s="37" t="s">
        <v>22</v>
      </c>
      <c r="D3942" s="37" t="s">
        <v>33</v>
      </c>
      <c r="E3942" s="37" t="s">
        <v>14</v>
      </c>
      <c r="F3942" s="37" t="s">
        <v>14</v>
      </c>
      <c r="G3942" s="37">
        <v>44</v>
      </c>
      <c r="H3942" s="38">
        <v>164.16832419255701</v>
      </c>
      <c r="I3942" s="37">
        <f>HOUR(DAta!$H3942)*60+MINUTE(DAta!$H3942)</f>
        <v>242</v>
      </c>
      <c r="J3942" s="37">
        <v>5</v>
      </c>
      <c r="K3942" s="37">
        <v>11</v>
      </c>
      <c r="L3942" s="36">
        <v>45945</v>
      </c>
      <c r="M3942" s="37">
        <v>3</v>
      </c>
    </row>
    <row r="3943" spans="1:13">
      <c r="A3943" s="40" t="s">
        <v>3968</v>
      </c>
      <c r="B3943" s="39">
        <v>45946</v>
      </c>
      <c r="C3943" s="40" t="s">
        <v>16</v>
      </c>
      <c r="D3943" s="40" t="s">
        <v>24</v>
      </c>
      <c r="E3943" s="40" t="s">
        <v>14</v>
      </c>
      <c r="F3943" s="40" t="s">
        <v>14</v>
      </c>
      <c r="G3943" s="40">
        <v>103</v>
      </c>
      <c r="H3943" s="41">
        <v>164.20999085922301</v>
      </c>
      <c r="I3943" s="37">
        <f>HOUR(DAta!$H3943)*60+MINUTE(DAta!$H3943)</f>
        <v>302</v>
      </c>
      <c r="J3943" s="40">
        <v>3</v>
      </c>
      <c r="K3943" s="40">
        <v>11</v>
      </c>
      <c r="L3943" s="39">
        <v>45946</v>
      </c>
      <c r="M3943" s="40">
        <v>3</v>
      </c>
    </row>
    <row r="3944" spans="1:13">
      <c r="A3944" s="37" t="s">
        <v>3969</v>
      </c>
      <c r="B3944" s="36">
        <v>45947</v>
      </c>
      <c r="C3944" s="37" t="s">
        <v>22</v>
      </c>
      <c r="D3944" s="37" t="s">
        <v>33</v>
      </c>
      <c r="E3944" s="37" t="s">
        <v>14</v>
      </c>
      <c r="F3944" s="37" t="s">
        <v>14</v>
      </c>
      <c r="G3944" s="37">
        <v>92</v>
      </c>
      <c r="H3944" s="38">
        <v>164.25165752589001</v>
      </c>
      <c r="I3944" s="37">
        <f>HOUR(DAta!$H3944)*60+MINUTE(DAta!$H3944)</f>
        <v>362</v>
      </c>
      <c r="J3944" s="37">
        <v>2</v>
      </c>
      <c r="K3944" s="37">
        <v>11</v>
      </c>
      <c r="L3944" s="36">
        <v>45947</v>
      </c>
      <c r="M3944" s="37">
        <v>3</v>
      </c>
    </row>
    <row r="3945" spans="1:13">
      <c r="A3945" s="40" t="s">
        <v>3970</v>
      </c>
      <c r="B3945" s="39">
        <v>45948</v>
      </c>
      <c r="C3945" s="40" t="s">
        <v>48</v>
      </c>
      <c r="D3945" s="40" t="s">
        <v>33</v>
      </c>
      <c r="E3945" s="40" t="s">
        <v>14</v>
      </c>
      <c r="F3945" s="40" t="s">
        <v>18</v>
      </c>
      <c r="G3945" s="40">
        <v>92</v>
      </c>
      <c r="H3945" s="41">
        <v>164.29332419255701</v>
      </c>
      <c r="I3945" s="37">
        <f>HOUR(DAta!$H3945)*60+MINUTE(DAta!$H3945)</f>
        <v>422</v>
      </c>
      <c r="J3945" s="40">
        <v>3</v>
      </c>
      <c r="K3945" s="40">
        <v>11</v>
      </c>
      <c r="L3945" s="39">
        <v>45948</v>
      </c>
      <c r="M3945" s="40">
        <v>3</v>
      </c>
    </row>
    <row r="3946" spans="1:13">
      <c r="A3946" s="37" t="s">
        <v>3971</v>
      </c>
      <c r="B3946" s="36">
        <v>45949</v>
      </c>
      <c r="C3946" s="37" t="s">
        <v>48</v>
      </c>
      <c r="D3946" s="37" t="s">
        <v>33</v>
      </c>
      <c r="E3946" s="37" t="s">
        <v>14</v>
      </c>
      <c r="F3946" s="37" t="s">
        <v>14</v>
      </c>
      <c r="G3946" s="37">
        <v>33</v>
      </c>
      <c r="H3946" s="38">
        <v>164.33499085922301</v>
      </c>
      <c r="I3946" s="37">
        <f>HOUR(DAta!$H3946)*60+MINUTE(DAta!$H3946)</f>
        <v>482</v>
      </c>
      <c r="J3946" s="37">
        <v>5</v>
      </c>
      <c r="K3946" s="37">
        <v>11</v>
      </c>
      <c r="L3946" s="36">
        <v>45949</v>
      </c>
      <c r="M3946" s="37">
        <v>3</v>
      </c>
    </row>
    <row r="3947" spans="1:13">
      <c r="A3947" s="40" t="s">
        <v>3972</v>
      </c>
      <c r="B3947" s="39">
        <v>45950</v>
      </c>
      <c r="C3947" s="40" t="s">
        <v>48</v>
      </c>
      <c r="D3947" s="40" t="s">
        <v>13</v>
      </c>
      <c r="E3947" s="40" t="s">
        <v>14</v>
      </c>
      <c r="F3947" s="40" t="s">
        <v>14</v>
      </c>
      <c r="G3947" s="40">
        <v>24</v>
      </c>
      <c r="H3947" s="41">
        <v>164.37665752589001</v>
      </c>
      <c r="I3947" s="37">
        <f>HOUR(DAta!$H3947)*60+MINUTE(DAta!$H3947)</f>
        <v>542</v>
      </c>
      <c r="J3947" s="40">
        <v>5</v>
      </c>
      <c r="K3947" s="40">
        <v>11</v>
      </c>
      <c r="L3947" s="39">
        <v>45950</v>
      </c>
      <c r="M3947" s="40">
        <v>3</v>
      </c>
    </row>
    <row r="3948" spans="1:13">
      <c r="A3948" s="37" t="s">
        <v>3973</v>
      </c>
      <c r="B3948" s="36">
        <v>45951</v>
      </c>
      <c r="C3948" s="37" t="s">
        <v>22</v>
      </c>
      <c r="D3948" s="37" t="s">
        <v>33</v>
      </c>
      <c r="E3948" s="37" t="s">
        <v>14</v>
      </c>
      <c r="F3948" s="37" t="s">
        <v>14</v>
      </c>
      <c r="G3948" s="37">
        <v>84</v>
      </c>
      <c r="H3948" s="38">
        <v>164.41832419255701</v>
      </c>
      <c r="I3948" s="37">
        <f>HOUR(DAta!$H3948)*60+MINUTE(DAta!$H3948)</f>
        <v>602</v>
      </c>
      <c r="J3948" s="37">
        <v>3</v>
      </c>
      <c r="K3948" s="37">
        <v>11</v>
      </c>
      <c r="L3948" s="36">
        <v>45951</v>
      </c>
      <c r="M3948" s="37">
        <v>3</v>
      </c>
    </row>
    <row r="3949" spans="1:13">
      <c r="A3949" s="40" t="s">
        <v>3974</v>
      </c>
      <c r="B3949" s="39">
        <v>45952</v>
      </c>
      <c r="C3949" s="40" t="s">
        <v>32</v>
      </c>
      <c r="D3949" s="40" t="s">
        <v>17</v>
      </c>
      <c r="E3949" s="40" t="s">
        <v>14</v>
      </c>
      <c r="F3949" s="40" t="s">
        <v>14</v>
      </c>
      <c r="G3949" s="40">
        <v>99</v>
      </c>
      <c r="H3949" s="41">
        <v>164.45999085922301</v>
      </c>
      <c r="I3949" s="37">
        <f>HOUR(DAta!$H3949)*60+MINUTE(DAta!$H3949)</f>
        <v>662</v>
      </c>
      <c r="J3949" s="40">
        <v>3</v>
      </c>
      <c r="K3949" s="40">
        <v>11</v>
      </c>
      <c r="L3949" s="39">
        <v>45952</v>
      </c>
      <c r="M3949" s="40">
        <v>3</v>
      </c>
    </row>
    <row r="3950" spans="1:13">
      <c r="A3950" s="37" t="s">
        <v>3975</v>
      </c>
      <c r="B3950" s="36">
        <v>45953</v>
      </c>
      <c r="C3950" s="37" t="s">
        <v>20</v>
      </c>
      <c r="D3950" s="37" t="s">
        <v>17</v>
      </c>
      <c r="E3950" s="37" t="s">
        <v>18</v>
      </c>
      <c r="F3950" s="37" t="s">
        <v>18</v>
      </c>
      <c r="G3950" s="37" t="s">
        <v>26</v>
      </c>
      <c r="H3950" s="38">
        <v>164.50165752589001</v>
      </c>
      <c r="I3950" s="37">
        <f>HOUR(DAta!$H3950)*60+MINUTE(DAta!$H3950)</f>
        <v>722</v>
      </c>
      <c r="J3950" s="37" t="s">
        <v>26</v>
      </c>
      <c r="K3950" s="37">
        <v>11</v>
      </c>
      <c r="L3950" s="36">
        <v>45953</v>
      </c>
      <c r="M3950" s="37">
        <v>4</v>
      </c>
    </row>
    <row r="3951" spans="1:13">
      <c r="A3951" s="40" t="s">
        <v>3976</v>
      </c>
      <c r="B3951" s="39">
        <v>45954</v>
      </c>
      <c r="C3951" s="40" t="s">
        <v>12</v>
      </c>
      <c r="D3951" s="40" t="s">
        <v>17</v>
      </c>
      <c r="E3951" s="40" t="s">
        <v>14</v>
      </c>
      <c r="F3951" s="40" t="s">
        <v>14</v>
      </c>
      <c r="G3951" s="40">
        <v>58</v>
      </c>
      <c r="H3951" s="41">
        <v>164.54332419255701</v>
      </c>
      <c r="I3951" s="37">
        <f>HOUR(DAta!$H3951)*60+MINUTE(DAta!$H3951)</f>
        <v>782</v>
      </c>
      <c r="J3951" s="40">
        <v>5</v>
      </c>
      <c r="K3951" s="40">
        <v>11</v>
      </c>
      <c r="L3951" s="39">
        <v>45954</v>
      </c>
      <c r="M3951" s="40">
        <v>4</v>
      </c>
    </row>
    <row r="3952" spans="1:13">
      <c r="A3952" s="37" t="s">
        <v>3977</v>
      </c>
      <c r="B3952" s="36">
        <v>45955</v>
      </c>
      <c r="C3952" s="37" t="s">
        <v>35</v>
      </c>
      <c r="D3952" s="37" t="s">
        <v>33</v>
      </c>
      <c r="E3952" s="37" t="s">
        <v>18</v>
      </c>
      <c r="F3952" s="37" t="s">
        <v>18</v>
      </c>
      <c r="G3952" s="37" t="s">
        <v>26</v>
      </c>
      <c r="H3952" s="38">
        <v>164.58499085922301</v>
      </c>
      <c r="I3952" s="37">
        <f>HOUR(DAta!$H3952)*60+MINUTE(DAta!$H3952)</f>
        <v>842</v>
      </c>
      <c r="J3952" s="37" t="s">
        <v>26</v>
      </c>
      <c r="K3952" s="37">
        <v>11</v>
      </c>
      <c r="L3952" s="36">
        <v>45955</v>
      </c>
      <c r="M3952" s="37">
        <v>4</v>
      </c>
    </row>
    <row r="3953" spans="1:13">
      <c r="A3953" s="40" t="s">
        <v>3978</v>
      </c>
      <c r="B3953" s="39">
        <v>45956</v>
      </c>
      <c r="C3953" s="40" t="s">
        <v>22</v>
      </c>
      <c r="D3953" s="40" t="s">
        <v>30</v>
      </c>
      <c r="E3953" s="40" t="s">
        <v>14</v>
      </c>
      <c r="F3953" s="40" t="s">
        <v>14</v>
      </c>
      <c r="G3953" s="40">
        <v>27</v>
      </c>
      <c r="H3953" s="41">
        <v>164.62665752589001</v>
      </c>
      <c r="I3953" s="37">
        <f>HOUR(DAta!$H3953)*60+MINUTE(DAta!$H3953)</f>
        <v>902</v>
      </c>
      <c r="J3953" s="40">
        <v>1</v>
      </c>
      <c r="K3953" s="40">
        <v>11</v>
      </c>
      <c r="L3953" s="39">
        <v>45956</v>
      </c>
      <c r="M3953" s="40">
        <v>4</v>
      </c>
    </row>
    <row r="3954" spans="1:13">
      <c r="A3954" s="37" t="s">
        <v>3979</v>
      </c>
      <c r="B3954" s="36">
        <v>45957</v>
      </c>
      <c r="C3954" s="37" t="s">
        <v>22</v>
      </c>
      <c r="D3954" s="37" t="s">
        <v>24</v>
      </c>
      <c r="E3954" s="37" t="s">
        <v>14</v>
      </c>
      <c r="F3954" s="37" t="s">
        <v>14</v>
      </c>
      <c r="G3954" s="37">
        <v>48</v>
      </c>
      <c r="H3954" s="38">
        <v>164.66832419255701</v>
      </c>
      <c r="I3954" s="37">
        <f>HOUR(DAta!$H3954)*60+MINUTE(DAta!$H3954)</f>
        <v>962</v>
      </c>
      <c r="J3954" s="37">
        <v>3</v>
      </c>
      <c r="K3954" s="37">
        <v>11</v>
      </c>
      <c r="L3954" s="36">
        <v>45957</v>
      </c>
      <c r="M3954" s="37">
        <v>4</v>
      </c>
    </row>
    <row r="3955" spans="1:13">
      <c r="A3955" s="40" t="s">
        <v>3980</v>
      </c>
      <c r="B3955" s="39">
        <v>45958</v>
      </c>
      <c r="C3955" s="40" t="s">
        <v>32</v>
      </c>
      <c r="D3955" s="40" t="s">
        <v>13</v>
      </c>
      <c r="E3955" s="40" t="s">
        <v>14</v>
      </c>
      <c r="F3955" s="40" t="s">
        <v>14</v>
      </c>
      <c r="G3955" s="40">
        <v>86</v>
      </c>
      <c r="H3955" s="41">
        <v>164.70999085922301</v>
      </c>
      <c r="I3955" s="37">
        <f>HOUR(DAta!$H3955)*60+MINUTE(DAta!$H3955)</f>
        <v>1022</v>
      </c>
      <c r="J3955" s="40">
        <v>5</v>
      </c>
      <c r="K3955" s="40">
        <v>11</v>
      </c>
      <c r="L3955" s="39">
        <v>45958</v>
      </c>
      <c r="M3955" s="40">
        <v>4</v>
      </c>
    </row>
    <row r="3956" spans="1:13">
      <c r="A3956" s="37" t="s">
        <v>3981</v>
      </c>
      <c r="B3956" s="36">
        <v>45959</v>
      </c>
      <c r="C3956" s="37" t="s">
        <v>48</v>
      </c>
      <c r="D3956" s="37" t="s">
        <v>33</v>
      </c>
      <c r="E3956" s="37" t="s">
        <v>18</v>
      </c>
      <c r="F3956" s="37" t="s">
        <v>18</v>
      </c>
      <c r="G3956" s="37" t="s">
        <v>26</v>
      </c>
      <c r="H3956" s="38">
        <v>164.75165752589001</v>
      </c>
      <c r="I3956" s="37">
        <f>HOUR(DAta!$H3956)*60+MINUTE(DAta!$H3956)</f>
        <v>1082</v>
      </c>
      <c r="J3956" s="37" t="s">
        <v>26</v>
      </c>
      <c r="K3956" s="37">
        <v>11</v>
      </c>
      <c r="L3956" s="36">
        <v>45959</v>
      </c>
      <c r="M3956" s="37">
        <v>4</v>
      </c>
    </row>
    <row r="3957" spans="1:13">
      <c r="A3957" s="40" t="s">
        <v>3982</v>
      </c>
      <c r="B3957" s="39">
        <v>45960</v>
      </c>
      <c r="C3957" s="40" t="s">
        <v>22</v>
      </c>
      <c r="D3957" s="40" t="s">
        <v>17</v>
      </c>
      <c r="E3957" s="40" t="s">
        <v>14</v>
      </c>
      <c r="F3957" s="40" t="s">
        <v>14</v>
      </c>
      <c r="G3957" s="40">
        <v>82</v>
      </c>
      <c r="H3957" s="41">
        <v>164.79332419255701</v>
      </c>
      <c r="I3957" s="37">
        <f>HOUR(DAta!$H3957)*60+MINUTE(DAta!$H3957)</f>
        <v>1142</v>
      </c>
      <c r="J3957" s="40">
        <v>3</v>
      </c>
      <c r="K3957" s="40">
        <v>11</v>
      </c>
      <c r="L3957" s="39">
        <v>45960</v>
      </c>
      <c r="M3957" s="40">
        <v>4</v>
      </c>
    </row>
    <row r="3958" spans="1:13">
      <c r="A3958" s="37" t="s">
        <v>3983</v>
      </c>
      <c r="B3958" s="36">
        <v>45961</v>
      </c>
      <c r="C3958" s="37" t="s">
        <v>32</v>
      </c>
      <c r="D3958" s="37" t="s">
        <v>17</v>
      </c>
      <c r="E3958" s="37" t="s">
        <v>14</v>
      </c>
      <c r="F3958" s="37" t="s">
        <v>14</v>
      </c>
      <c r="G3958" s="37">
        <v>54</v>
      </c>
      <c r="H3958" s="38">
        <v>164.83499085922301</v>
      </c>
      <c r="I3958" s="37">
        <f>HOUR(DAta!$H3958)*60+MINUTE(DAta!$H3958)</f>
        <v>1202</v>
      </c>
      <c r="J3958" s="37">
        <v>4</v>
      </c>
      <c r="K3958" s="37">
        <v>11</v>
      </c>
      <c r="L3958" s="36">
        <v>45961</v>
      </c>
      <c r="M3958" s="37">
        <v>4</v>
      </c>
    </row>
    <row r="3959" spans="1:13">
      <c r="A3959" s="40" t="s">
        <v>3984</v>
      </c>
      <c r="B3959" s="39">
        <v>45962</v>
      </c>
      <c r="C3959" s="40" t="s">
        <v>48</v>
      </c>
      <c r="D3959" s="40" t="s">
        <v>17</v>
      </c>
      <c r="E3959" s="40" t="s">
        <v>14</v>
      </c>
      <c r="F3959" s="40" t="s">
        <v>14</v>
      </c>
      <c r="G3959" s="40">
        <v>87</v>
      </c>
      <c r="H3959" s="41">
        <v>164.87665752589001</v>
      </c>
      <c r="I3959" s="37">
        <f>HOUR(DAta!$H3959)*60+MINUTE(DAta!$H3959)</f>
        <v>1262</v>
      </c>
      <c r="J3959" s="40">
        <v>4</v>
      </c>
      <c r="K3959" s="40">
        <v>11</v>
      </c>
      <c r="L3959" s="39">
        <v>45962</v>
      </c>
      <c r="M3959" s="40">
        <v>4</v>
      </c>
    </row>
    <row r="3960" spans="1:13">
      <c r="A3960" s="37" t="s">
        <v>3985</v>
      </c>
      <c r="B3960" s="36">
        <v>45963</v>
      </c>
      <c r="C3960" s="37" t="s">
        <v>12</v>
      </c>
      <c r="D3960" s="37" t="s">
        <v>30</v>
      </c>
      <c r="E3960" s="37" t="s">
        <v>14</v>
      </c>
      <c r="F3960" s="37" t="s">
        <v>14</v>
      </c>
      <c r="G3960" s="37">
        <v>114</v>
      </c>
      <c r="H3960" s="38">
        <v>164.91832419255701</v>
      </c>
      <c r="I3960" s="37">
        <f>HOUR(DAta!$H3960)*60+MINUTE(DAta!$H3960)</f>
        <v>1322</v>
      </c>
      <c r="J3960" s="37">
        <v>5</v>
      </c>
      <c r="K3960" s="37">
        <v>11</v>
      </c>
      <c r="L3960" s="36">
        <v>45963</v>
      </c>
      <c r="M3960" s="37">
        <v>4</v>
      </c>
    </row>
    <row r="3961" spans="1:13">
      <c r="A3961" s="40" t="s">
        <v>3986</v>
      </c>
      <c r="B3961" s="39">
        <v>45964</v>
      </c>
      <c r="C3961" s="40" t="s">
        <v>32</v>
      </c>
      <c r="D3961" s="40" t="s">
        <v>30</v>
      </c>
      <c r="E3961" s="40" t="s">
        <v>18</v>
      </c>
      <c r="F3961" s="40" t="s">
        <v>18</v>
      </c>
      <c r="G3961" s="40" t="s">
        <v>26</v>
      </c>
      <c r="H3961" s="41">
        <v>164.95999085922301</v>
      </c>
      <c r="I3961" s="37">
        <f>HOUR(DAta!$H3961)*60+MINUTE(DAta!$H3961)</f>
        <v>1382</v>
      </c>
      <c r="J3961" s="40" t="s">
        <v>26</v>
      </c>
      <c r="K3961" s="40">
        <v>11</v>
      </c>
      <c r="L3961" s="39">
        <v>45964</v>
      </c>
      <c r="M3961" s="40">
        <v>4</v>
      </c>
    </row>
    <row r="3962" spans="1:13">
      <c r="A3962" s="37" t="s">
        <v>3987</v>
      </c>
      <c r="B3962" s="36">
        <v>45965</v>
      </c>
      <c r="C3962" s="37" t="s">
        <v>32</v>
      </c>
      <c r="D3962" s="37" t="s">
        <v>30</v>
      </c>
      <c r="E3962" s="37" t="s">
        <v>14</v>
      </c>
      <c r="F3962" s="37" t="s">
        <v>14</v>
      </c>
      <c r="G3962" s="37">
        <v>104</v>
      </c>
      <c r="H3962" s="38">
        <v>165.00165752589001</v>
      </c>
      <c r="I3962" s="37">
        <f>HOUR(DAta!$H3962)*60+MINUTE(DAta!$H3962)</f>
        <v>2</v>
      </c>
      <c r="J3962" s="37">
        <v>5</v>
      </c>
      <c r="K3962" s="37">
        <v>11</v>
      </c>
      <c r="L3962" s="36">
        <v>45965</v>
      </c>
      <c r="M3962" s="37">
        <v>4</v>
      </c>
    </row>
    <row r="3963" spans="1:13">
      <c r="A3963" s="40" t="s">
        <v>3988</v>
      </c>
      <c r="B3963" s="39">
        <v>45966</v>
      </c>
      <c r="C3963" s="40" t="s">
        <v>20</v>
      </c>
      <c r="D3963" s="40" t="s">
        <v>33</v>
      </c>
      <c r="E3963" s="40" t="s">
        <v>14</v>
      </c>
      <c r="F3963" s="40" t="s">
        <v>14</v>
      </c>
      <c r="G3963" s="40">
        <v>81</v>
      </c>
      <c r="H3963" s="41">
        <v>165.04332419255701</v>
      </c>
      <c r="I3963" s="37">
        <f>HOUR(DAta!$H3963)*60+MINUTE(DAta!$H3963)</f>
        <v>62</v>
      </c>
      <c r="J3963" s="40">
        <v>5</v>
      </c>
      <c r="K3963" s="40">
        <v>11</v>
      </c>
      <c r="L3963" s="39">
        <v>45966</v>
      </c>
      <c r="M3963" s="40">
        <v>4</v>
      </c>
    </row>
    <row r="3964" spans="1:13">
      <c r="A3964" s="37" t="s">
        <v>3989</v>
      </c>
      <c r="B3964" s="36">
        <v>45967</v>
      </c>
      <c r="C3964" s="37" t="s">
        <v>22</v>
      </c>
      <c r="D3964" s="37" t="s">
        <v>24</v>
      </c>
      <c r="E3964" s="37" t="s">
        <v>14</v>
      </c>
      <c r="F3964" s="37" t="s">
        <v>14</v>
      </c>
      <c r="G3964" s="37">
        <v>120</v>
      </c>
      <c r="H3964" s="38">
        <v>165.08499085922301</v>
      </c>
      <c r="I3964" s="37">
        <f>HOUR(DAta!$H3964)*60+MINUTE(DAta!$H3964)</f>
        <v>122</v>
      </c>
      <c r="J3964" s="37">
        <v>4</v>
      </c>
      <c r="K3964" s="37">
        <v>11</v>
      </c>
      <c r="L3964" s="36">
        <v>45967</v>
      </c>
      <c r="M3964" s="37">
        <v>4</v>
      </c>
    </row>
    <row r="3965" spans="1:13">
      <c r="A3965" s="40" t="s">
        <v>3990</v>
      </c>
      <c r="B3965" s="39">
        <v>45968</v>
      </c>
      <c r="C3965" s="40" t="s">
        <v>22</v>
      </c>
      <c r="D3965" s="40" t="s">
        <v>24</v>
      </c>
      <c r="E3965" s="40" t="s">
        <v>18</v>
      </c>
      <c r="F3965" s="40" t="s">
        <v>18</v>
      </c>
      <c r="G3965" s="40" t="s">
        <v>26</v>
      </c>
      <c r="H3965" s="41">
        <v>165.12665752589001</v>
      </c>
      <c r="I3965" s="37">
        <f>HOUR(DAta!$H3965)*60+MINUTE(DAta!$H3965)</f>
        <v>182</v>
      </c>
      <c r="J3965" s="40" t="s">
        <v>26</v>
      </c>
      <c r="K3965" s="40">
        <v>11</v>
      </c>
      <c r="L3965" s="39">
        <v>45968</v>
      </c>
      <c r="M3965" s="40">
        <v>4</v>
      </c>
    </row>
    <row r="3966" spans="1:13">
      <c r="A3966" s="37" t="s">
        <v>3991</v>
      </c>
      <c r="B3966" s="36">
        <v>45969</v>
      </c>
      <c r="C3966" s="37" t="s">
        <v>16</v>
      </c>
      <c r="D3966" s="37" t="s">
        <v>13</v>
      </c>
      <c r="E3966" s="37" t="s">
        <v>14</v>
      </c>
      <c r="F3966" s="37" t="s">
        <v>14</v>
      </c>
      <c r="G3966" s="37">
        <v>72</v>
      </c>
      <c r="H3966" s="38">
        <v>165.16832419255701</v>
      </c>
      <c r="I3966" s="37">
        <f>HOUR(DAta!$H3966)*60+MINUTE(DAta!$H3966)</f>
        <v>242</v>
      </c>
      <c r="J3966" s="37">
        <v>3</v>
      </c>
      <c r="K3966" s="37">
        <v>11</v>
      </c>
      <c r="L3966" s="36">
        <v>45969</v>
      </c>
      <c r="M3966" s="37">
        <v>4</v>
      </c>
    </row>
    <row r="3967" spans="1:13">
      <c r="A3967" s="40" t="s">
        <v>3992</v>
      </c>
      <c r="B3967" s="39">
        <v>45970</v>
      </c>
      <c r="C3967" s="40" t="s">
        <v>20</v>
      </c>
      <c r="D3967" s="40" t="s">
        <v>30</v>
      </c>
      <c r="E3967" s="40" t="s">
        <v>14</v>
      </c>
      <c r="F3967" s="40" t="s">
        <v>14</v>
      </c>
      <c r="G3967" s="40">
        <v>57</v>
      </c>
      <c r="H3967" s="41">
        <v>165.20999085922301</v>
      </c>
      <c r="I3967" s="37">
        <f>HOUR(DAta!$H3967)*60+MINUTE(DAta!$H3967)</f>
        <v>302</v>
      </c>
      <c r="J3967" s="40">
        <v>3</v>
      </c>
      <c r="K3967" s="40">
        <v>11</v>
      </c>
      <c r="L3967" s="39">
        <v>45970</v>
      </c>
      <c r="M3967" s="40">
        <v>4</v>
      </c>
    </row>
    <row r="3968" spans="1:13">
      <c r="A3968" s="37" t="s">
        <v>3993</v>
      </c>
      <c r="B3968" s="36">
        <v>45971</v>
      </c>
      <c r="C3968" s="37" t="s">
        <v>22</v>
      </c>
      <c r="D3968" s="37" t="s">
        <v>30</v>
      </c>
      <c r="E3968" s="37" t="s">
        <v>14</v>
      </c>
      <c r="F3968" s="37" t="s">
        <v>14</v>
      </c>
      <c r="G3968" s="37">
        <v>74</v>
      </c>
      <c r="H3968" s="38">
        <v>165.25165752589001</v>
      </c>
      <c r="I3968" s="37">
        <f>HOUR(DAta!$H3968)*60+MINUTE(DAta!$H3968)</f>
        <v>362</v>
      </c>
      <c r="J3968" s="37">
        <v>5</v>
      </c>
      <c r="K3968" s="37">
        <v>11</v>
      </c>
      <c r="L3968" s="36">
        <v>45971</v>
      </c>
      <c r="M3968" s="37">
        <v>4</v>
      </c>
    </row>
    <row r="3969" spans="1:13">
      <c r="A3969" s="40" t="s">
        <v>3994</v>
      </c>
      <c r="B3969" s="39">
        <v>45972</v>
      </c>
      <c r="C3969" s="40" t="s">
        <v>35</v>
      </c>
      <c r="D3969" s="40" t="s">
        <v>33</v>
      </c>
      <c r="E3969" s="40" t="s">
        <v>14</v>
      </c>
      <c r="F3969" s="40" t="s">
        <v>14</v>
      </c>
      <c r="G3969" s="40">
        <v>53</v>
      </c>
      <c r="H3969" s="41">
        <v>165.29332419255701</v>
      </c>
      <c r="I3969" s="37">
        <f>HOUR(DAta!$H3969)*60+MINUTE(DAta!$H3969)</f>
        <v>422</v>
      </c>
      <c r="J3969" s="40">
        <v>3</v>
      </c>
      <c r="K3969" s="40">
        <v>11</v>
      </c>
      <c r="L3969" s="39">
        <v>45972</v>
      </c>
      <c r="M3969" s="40">
        <v>4</v>
      </c>
    </row>
    <row r="3970" spans="1:13">
      <c r="A3970" s="37" t="s">
        <v>3995</v>
      </c>
      <c r="B3970" s="36">
        <v>45973</v>
      </c>
      <c r="C3970" s="37" t="s">
        <v>22</v>
      </c>
      <c r="D3970" s="37" t="s">
        <v>24</v>
      </c>
      <c r="E3970" s="37" t="s">
        <v>14</v>
      </c>
      <c r="F3970" s="37" t="s">
        <v>14</v>
      </c>
      <c r="G3970" s="37">
        <v>79</v>
      </c>
      <c r="H3970" s="38">
        <v>165.33499085922301</v>
      </c>
      <c r="I3970" s="37">
        <f>HOUR(DAta!$H3970)*60+MINUTE(DAta!$H3970)</f>
        <v>482</v>
      </c>
      <c r="J3970" s="37">
        <v>3</v>
      </c>
      <c r="K3970" s="37">
        <v>11</v>
      </c>
      <c r="L3970" s="36">
        <v>45973</v>
      </c>
      <c r="M3970" s="37">
        <v>4</v>
      </c>
    </row>
    <row r="3971" spans="1:13">
      <c r="A3971" s="40" t="s">
        <v>3996</v>
      </c>
      <c r="B3971" s="39">
        <v>45974</v>
      </c>
      <c r="C3971" s="40" t="s">
        <v>39</v>
      </c>
      <c r="D3971" s="40" t="s">
        <v>33</v>
      </c>
      <c r="E3971" s="40" t="s">
        <v>14</v>
      </c>
      <c r="F3971" s="40" t="s">
        <v>14</v>
      </c>
      <c r="G3971" s="40">
        <v>100</v>
      </c>
      <c r="H3971" s="41">
        <v>165.37665752589001</v>
      </c>
      <c r="I3971" s="37">
        <f>HOUR(DAta!$H3971)*60+MINUTE(DAta!$H3971)</f>
        <v>542</v>
      </c>
      <c r="J3971" s="40">
        <v>3</v>
      </c>
      <c r="K3971" s="40">
        <v>11</v>
      </c>
      <c r="L3971" s="39">
        <v>45974</v>
      </c>
      <c r="M3971" s="40">
        <v>4</v>
      </c>
    </row>
    <row r="3972" spans="1:13">
      <c r="A3972" s="37" t="s">
        <v>3997</v>
      </c>
      <c r="B3972" s="36">
        <v>45975</v>
      </c>
      <c r="C3972" s="37" t="s">
        <v>48</v>
      </c>
      <c r="D3972" s="37" t="s">
        <v>33</v>
      </c>
      <c r="E3972" s="37" t="s">
        <v>14</v>
      </c>
      <c r="F3972" s="37" t="s">
        <v>14</v>
      </c>
      <c r="G3972" s="37">
        <v>116</v>
      </c>
      <c r="H3972" s="38">
        <v>165.41832419255701</v>
      </c>
      <c r="I3972" s="37">
        <f>HOUR(DAta!$H3972)*60+MINUTE(DAta!$H3972)</f>
        <v>602</v>
      </c>
      <c r="J3972" s="37">
        <v>3</v>
      </c>
      <c r="K3972" s="37">
        <v>11</v>
      </c>
      <c r="L3972" s="36">
        <v>45975</v>
      </c>
      <c r="M3972" s="37">
        <v>4</v>
      </c>
    </row>
    <row r="3973" spans="1:13">
      <c r="A3973" s="40" t="s">
        <v>3998</v>
      </c>
      <c r="B3973" s="39">
        <v>45976</v>
      </c>
      <c r="C3973" s="40" t="s">
        <v>12</v>
      </c>
      <c r="D3973" s="40" t="s">
        <v>17</v>
      </c>
      <c r="E3973" s="40" t="s">
        <v>18</v>
      </c>
      <c r="F3973" s="40" t="s">
        <v>18</v>
      </c>
      <c r="G3973" s="40" t="s">
        <v>26</v>
      </c>
      <c r="H3973" s="41">
        <v>165.45999085922301</v>
      </c>
      <c r="I3973" s="37">
        <f>HOUR(DAta!$H3973)*60+MINUTE(DAta!$H3973)</f>
        <v>662</v>
      </c>
      <c r="J3973" s="40" t="s">
        <v>26</v>
      </c>
      <c r="K3973" s="40">
        <v>11</v>
      </c>
      <c r="L3973" s="39">
        <v>45976</v>
      </c>
      <c r="M3973" s="40">
        <v>4</v>
      </c>
    </row>
    <row r="3974" spans="1:13">
      <c r="A3974" s="37" t="s">
        <v>3999</v>
      </c>
      <c r="B3974" s="36">
        <v>45977</v>
      </c>
      <c r="C3974" s="37" t="s">
        <v>39</v>
      </c>
      <c r="D3974" s="37" t="s">
        <v>33</v>
      </c>
      <c r="E3974" s="37" t="s">
        <v>14</v>
      </c>
      <c r="F3974" s="37" t="s">
        <v>14</v>
      </c>
      <c r="G3974" s="37">
        <v>14</v>
      </c>
      <c r="H3974" s="38">
        <v>165.50165752589001</v>
      </c>
      <c r="I3974" s="37">
        <f>HOUR(DAta!$H3974)*60+MINUTE(DAta!$H3974)</f>
        <v>722</v>
      </c>
      <c r="J3974" s="37">
        <v>5</v>
      </c>
      <c r="K3974" s="37">
        <v>11</v>
      </c>
      <c r="L3974" s="36">
        <v>45977</v>
      </c>
      <c r="M3974" s="37">
        <v>4</v>
      </c>
    </row>
    <row r="3975" spans="1:13">
      <c r="A3975" s="40" t="s">
        <v>4000</v>
      </c>
      <c r="B3975" s="39">
        <v>45978</v>
      </c>
      <c r="C3975" s="40" t="s">
        <v>35</v>
      </c>
      <c r="D3975" s="40" t="s">
        <v>33</v>
      </c>
      <c r="E3975" s="40" t="s">
        <v>14</v>
      </c>
      <c r="F3975" s="40" t="s">
        <v>14</v>
      </c>
      <c r="G3975" s="40">
        <v>92</v>
      </c>
      <c r="H3975" s="41">
        <v>165.54332419255701</v>
      </c>
      <c r="I3975" s="37">
        <f>HOUR(DAta!$H3975)*60+MINUTE(DAta!$H3975)</f>
        <v>782</v>
      </c>
      <c r="J3975" s="40">
        <v>5</v>
      </c>
      <c r="K3975" s="40">
        <v>11</v>
      </c>
      <c r="L3975" s="39">
        <v>45978</v>
      </c>
      <c r="M3975" s="40">
        <v>4</v>
      </c>
    </row>
    <row r="3976" spans="1:13">
      <c r="A3976" s="37" t="s">
        <v>4001</v>
      </c>
      <c r="B3976" s="36">
        <v>45979</v>
      </c>
      <c r="C3976" s="37" t="s">
        <v>32</v>
      </c>
      <c r="D3976" s="37" t="s">
        <v>30</v>
      </c>
      <c r="E3976" s="37" t="s">
        <v>14</v>
      </c>
      <c r="F3976" s="37" t="s">
        <v>14</v>
      </c>
      <c r="G3976" s="37">
        <v>92</v>
      </c>
      <c r="H3976" s="38">
        <v>165.58499085922301</v>
      </c>
      <c r="I3976" s="37">
        <f>HOUR(DAta!$H3976)*60+MINUTE(DAta!$H3976)</f>
        <v>842</v>
      </c>
      <c r="J3976" s="37">
        <v>1</v>
      </c>
      <c r="K3976" s="37">
        <v>11</v>
      </c>
      <c r="L3976" s="36">
        <v>45979</v>
      </c>
      <c r="M3976" s="37">
        <v>4</v>
      </c>
    </row>
    <row r="3977" spans="1:13">
      <c r="A3977" s="40" t="s">
        <v>4002</v>
      </c>
      <c r="B3977" s="39">
        <v>45980</v>
      </c>
      <c r="C3977" s="40" t="s">
        <v>35</v>
      </c>
      <c r="D3977" s="40" t="s">
        <v>13</v>
      </c>
      <c r="E3977" s="40" t="s">
        <v>14</v>
      </c>
      <c r="F3977" s="40" t="s">
        <v>14</v>
      </c>
      <c r="G3977" s="40">
        <v>78</v>
      </c>
      <c r="H3977" s="41">
        <v>165.62665752589001</v>
      </c>
      <c r="I3977" s="37">
        <f>HOUR(DAta!$H3977)*60+MINUTE(DAta!$H3977)</f>
        <v>902</v>
      </c>
      <c r="J3977" s="40">
        <v>4</v>
      </c>
      <c r="K3977" s="40">
        <v>11</v>
      </c>
      <c r="L3977" s="39">
        <v>45980</v>
      </c>
      <c r="M3977" s="40">
        <v>4</v>
      </c>
    </row>
    <row r="3978" spans="1:13">
      <c r="A3978" s="37" t="s">
        <v>4003</v>
      </c>
      <c r="B3978" s="36">
        <v>45981</v>
      </c>
      <c r="C3978" s="37" t="s">
        <v>39</v>
      </c>
      <c r="D3978" s="37" t="s">
        <v>17</v>
      </c>
      <c r="E3978" s="37" t="s">
        <v>14</v>
      </c>
      <c r="F3978" s="37" t="s">
        <v>14</v>
      </c>
      <c r="G3978" s="37">
        <v>36</v>
      </c>
      <c r="H3978" s="38">
        <v>165.66832419255701</v>
      </c>
      <c r="I3978" s="37">
        <f>HOUR(DAta!$H3978)*60+MINUTE(DAta!$H3978)</f>
        <v>962</v>
      </c>
      <c r="J3978" s="37">
        <v>3</v>
      </c>
      <c r="K3978" s="37">
        <v>11</v>
      </c>
      <c r="L3978" s="36">
        <v>45981</v>
      </c>
      <c r="M3978" s="37">
        <v>4</v>
      </c>
    </row>
    <row r="3979" spans="1:13">
      <c r="A3979" s="40" t="s">
        <v>4004</v>
      </c>
      <c r="B3979" s="39">
        <v>45982</v>
      </c>
      <c r="C3979" s="40" t="s">
        <v>32</v>
      </c>
      <c r="D3979" s="40" t="s">
        <v>33</v>
      </c>
      <c r="E3979" s="40" t="s">
        <v>18</v>
      </c>
      <c r="F3979" s="40" t="s">
        <v>18</v>
      </c>
      <c r="G3979" s="40" t="s">
        <v>26</v>
      </c>
      <c r="H3979" s="41">
        <v>165.70999085922301</v>
      </c>
      <c r="I3979" s="37">
        <f>HOUR(DAta!$H3979)*60+MINUTE(DAta!$H3979)</f>
        <v>1022</v>
      </c>
      <c r="J3979" s="40" t="s">
        <v>26</v>
      </c>
      <c r="K3979" s="40">
        <v>11</v>
      </c>
      <c r="L3979" s="39">
        <v>45982</v>
      </c>
      <c r="M3979" s="40">
        <v>4</v>
      </c>
    </row>
    <row r="3980" spans="1:13">
      <c r="A3980" s="37" t="s">
        <v>4005</v>
      </c>
      <c r="B3980" s="36">
        <v>45983</v>
      </c>
      <c r="C3980" s="37" t="s">
        <v>22</v>
      </c>
      <c r="D3980" s="37" t="s">
        <v>24</v>
      </c>
      <c r="E3980" s="37" t="s">
        <v>14</v>
      </c>
      <c r="F3980" s="37" t="s">
        <v>14</v>
      </c>
      <c r="G3980" s="37">
        <v>20</v>
      </c>
      <c r="H3980" s="38">
        <v>165.75165752589001</v>
      </c>
      <c r="I3980" s="37">
        <f>HOUR(DAta!$H3980)*60+MINUTE(DAta!$H3980)</f>
        <v>1082</v>
      </c>
      <c r="J3980" s="37">
        <v>2</v>
      </c>
      <c r="K3980" s="37">
        <v>11</v>
      </c>
      <c r="L3980" s="36">
        <v>45983</v>
      </c>
      <c r="M3980" s="37">
        <v>4</v>
      </c>
    </row>
    <row r="3981" spans="1:13">
      <c r="A3981" s="40" t="s">
        <v>4006</v>
      </c>
      <c r="B3981" s="39">
        <v>45984</v>
      </c>
      <c r="C3981" s="40" t="s">
        <v>48</v>
      </c>
      <c r="D3981" s="40" t="s">
        <v>17</v>
      </c>
      <c r="E3981" s="40" t="s">
        <v>14</v>
      </c>
      <c r="F3981" s="40" t="s">
        <v>18</v>
      </c>
      <c r="G3981" s="40">
        <v>29</v>
      </c>
      <c r="H3981" s="41">
        <v>165.79332419255701</v>
      </c>
      <c r="I3981" s="37">
        <f>HOUR(DAta!$H3981)*60+MINUTE(DAta!$H3981)</f>
        <v>1142</v>
      </c>
      <c r="J3981" s="40">
        <v>5</v>
      </c>
      <c r="K3981" s="40">
        <v>11</v>
      </c>
      <c r="L3981" s="39">
        <v>45984</v>
      </c>
      <c r="M3981" s="40">
        <v>4</v>
      </c>
    </row>
    <row r="3982" spans="1:13">
      <c r="A3982" s="37" t="s">
        <v>4007</v>
      </c>
      <c r="B3982" s="36">
        <v>45985</v>
      </c>
      <c r="C3982" s="37" t="s">
        <v>20</v>
      </c>
      <c r="D3982" s="37" t="s">
        <v>24</v>
      </c>
      <c r="E3982" s="37" t="s">
        <v>14</v>
      </c>
      <c r="F3982" s="37" t="s">
        <v>14</v>
      </c>
      <c r="G3982" s="37">
        <v>119</v>
      </c>
      <c r="H3982" s="38">
        <v>165.83499085922301</v>
      </c>
      <c r="I3982" s="37">
        <f>HOUR(DAta!$H3982)*60+MINUTE(DAta!$H3982)</f>
        <v>1202</v>
      </c>
      <c r="J3982" s="37">
        <v>3</v>
      </c>
      <c r="K3982" s="37">
        <v>11</v>
      </c>
      <c r="L3982" s="36">
        <v>45985</v>
      </c>
      <c r="M3982" s="37">
        <v>4</v>
      </c>
    </row>
    <row r="3983" spans="1:13">
      <c r="A3983" s="40" t="s">
        <v>4008</v>
      </c>
      <c r="B3983" s="39">
        <v>45986</v>
      </c>
      <c r="C3983" s="40" t="s">
        <v>39</v>
      </c>
      <c r="D3983" s="40" t="s">
        <v>24</v>
      </c>
      <c r="E3983" s="40" t="s">
        <v>14</v>
      </c>
      <c r="F3983" s="40" t="s">
        <v>14</v>
      </c>
      <c r="G3983" s="40">
        <v>67</v>
      </c>
      <c r="H3983" s="41">
        <v>165.87665752589001</v>
      </c>
      <c r="I3983" s="37">
        <f>HOUR(DAta!$H3983)*60+MINUTE(DAta!$H3983)</f>
        <v>1262</v>
      </c>
      <c r="J3983" s="40">
        <v>5</v>
      </c>
      <c r="K3983" s="40">
        <v>11</v>
      </c>
      <c r="L3983" s="39">
        <v>45986</v>
      </c>
      <c r="M3983" s="40">
        <v>4</v>
      </c>
    </row>
    <row r="3984" spans="1:13">
      <c r="A3984" s="37" t="s">
        <v>4009</v>
      </c>
      <c r="B3984" s="36">
        <v>45987</v>
      </c>
      <c r="C3984" s="37" t="s">
        <v>32</v>
      </c>
      <c r="D3984" s="37" t="s">
        <v>33</v>
      </c>
      <c r="E3984" s="37" t="s">
        <v>18</v>
      </c>
      <c r="F3984" s="37" t="s">
        <v>18</v>
      </c>
      <c r="G3984" s="37" t="s">
        <v>26</v>
      </c>
      <c r="H3984" s="38">
        <v>165.91832419255701</v>
      </c>
      <c r="I3984" s="37">
        <f>HOUR(DAta!$H3984)*60+MINUTE(DAta!$H3984)</f>
        <v>1322</v>
      </c>
      <c r="J3984" s="37" t="s">
        <v>26</v>
      </c>
      <c r="K3984" s="37">
        <v>11</v>
      </c>
      <c r="L3984" s="36">
        <v>45987</v>
      </c>
      <c r="M3984" s="37">
        <v>4</v>
      </c>
    </row>
    <row r="3985" spans="1:13">
      <c r="A3985" s="40" t="s">
        <v>4010</v>
      </c>
      <c r="B3985" s="39">
        <v>45988</v>
      </c>
      <c r="C3985" s="40" t="s">
        <v>39</v>
      </c>
      <c r="D3985" s="40" t="s">
        <v>33</v>
      </c>
      <c r="E3985" s="40" t="s">
        <v>14</v>
      </c>
      <c r="F3985" s="40" t="s">
        <v>14</v>
      </c>
      <c r="G3985" s="40">
        <v>102</v>
      </c>
      <c r="H3985" s="41">
        <v>165.95999085922301</v>
      </c>
      <c r="I3985" s="37">
        <f>HOUR(DAta!$H3985)*60+MINUTE(DAta!$H3985)</f>
        <v>1382</v>
      </c>
      <c r="J3985" s="40">
        <v>1</v>
      </c>
      <c r="K3985" s="40">
        <v>11</v>
      </c>
      <c r="L3985" s="39">
        <v>45988</v>
      </c>
      <c r="M3985" s="40">
        <v>4</v>
      </c>
    </row>
    <row r="3986" spans="1:13">
      <c r="A3986" s="37" t="s">
        <v>4011</v>
      </c>
      <c r="B3986" s="36">
        <v>45989</v>
      </c>
      <c r="C3986" s="37" t="s">
        <v>39</v>
      </c>
      <c r="D3986" s="37" t="s">
        <v>33</v>
      </c>
      <c r="E3986" s="37" t="s">
        <v>14</v>
      </c>
      <c r="F3986" s="37" t="s">
        <v>14</v>
      </c>
      <c r="G3986" s="37">
        <v>72</v>
      </c>
      <c r="H3986" s="38">
        <v>166.00165752589001</v>
      </c>
      <c r="I3986" s="37">
        <f>HOUR(DAta!$H3986)*60+MINUTE(DAta!$H3986)</f>
        <v>2</v>
      </c>
      <c r="J3986" s="37">
        <v>4</v>
      </c>
      <c r="K3986" s="37">
        <v>11</v>
      </c>
      <c r="L3986" s="36">
        <v>45989</v>
      </c>
      <c r="M3986" s="37">
        <v>4</v>
      </c>
    </row>
    <row r="3987" spans="1:13">
      <c r="A3987" s="40" t="s">
        <v>4012</v>
      </c>
      <c r="B3987" s="39">
        <v>45990</v>
      </c>
      <c r="C3987" s="40" t="s">
        <v>12</v>
      </c>
      <c r="D3987" s="40" t="s">
        <v>30</v>
      </c>
      <c r="E3987" s="40" t="s">
        <v>14</v>
      </c>
      <c r="F3987" s="40" t="s">
        <v>14</v>
      </c>
      <c r="G3987" s="40">
        <v>107</v>
      </c>
      <c r="H3987" s="41">
        <v>166.04332419255701</v>
      </c>
      <c r="I3987" s="37">
        <f>HOUR(DAta!$H3987)*60+MINUTE(DAta!$H3987)</f>
        <v>62</v>
      </c>
      <c r="J3987" s="40">
        <v>5</v>
      </c>
      <c r="K3987" s="40">
        <v>11</v>
      </c>
      <c r="L3987" s="39">
        <v>45990</v>
      </c>
      <c r="M3987" s="40">
        <v>4</v>
      </c>
    </row>
    <row r="3988" spans="1:13">
      <c r="A3988" s="37" t="s">
        <v>4013</v>
      </c>
      <c r="B3988" s="36">
        <v>45991</v>
      </c>
      <c r="C3988" s="37" t="s">
        <v>22</v>
      </c>
      <c r="D3988" s="37" t="s">
        <v>33</v>
      </c>
      <c r="E3988" s="37" t="s">
        <v>18</v>
      </c>
      <c r="F3988" s="37" t="s">
        <v>18</v>
      </c>
      <c r="G3988" s="37" t="s">
        <v>26</v>
      </c>
      <c r="H3988" s="38">
        <v>166.08499085922301</v>
      </c>
      <c r="I3988" s="37">
        <f>HOUR(DAta!$H3988)*60+MINUTE(DAta!$H3988)</f>
        <v>122</v>
      </c>
      <c r="J3988" s="37" t="s">
        <v>26</v>
      </c>
      <c r="K3988" s="37">
        <v>11</v>
      </c>
      <c r="L3988" s="36">
        <v>45991</v>
      </c>
      <c r="M3988" s="37">
        <v>4</v>
      </c>
    </row>
    <row r="3989" spans="1:13">
      <c r="A3989" s="40" t="s">
        <v>4014</v>
      </c>
      <c r="B3989" s="39">
        <v>45992</v>
      </c>
      <c r="C3989" s="40" t="s">
        <v>16</v>
      </c>
      <c r="D3989" s="40" t="s">
        <v>30</v>
      </c>
      <c r="E3989" s="40" t="s">
        <v>18</v>
      </c>
      <c r="F3989" s="40" t="s">
        <v>18</v>
      </c>
      <c r="G3989" s="40" t="s">
        <v>26</v>
      </c>
      <c r="H3989" s="41">
        <v>166.12665752589001</v>
      </c>
      <c r="I3989" s="37">
        <f>HOUR(DAta!$H3989)*60+MINUTE(DAta!$H3989)</f>
        <v>182</v>
      </c>
      <c r="J3989" s="40" t="s">
        <v>26</v>
      </c>
      <c r="K3989" s="40">
        <v>11</v>
      </c>
      <c r="L3989" s="39">
        <v>45992</v>
      </c>
      <c r="M3989" s="40">
        <v>4</v>
      </c>
    </row>
    <row r="3990" spans="1:13">
      <c r="A3990" s="37" t="s">
        <v>4015</v>
      </c>
      <c r="B3990" s="36">
        <v>45993</v>
      </c>
      <c r="C3990" s="37" t="s">
        <v>35</v>
      </c>
      <c r="D3990" s="37" t="s">
        <v>24</v>
      </c>
      <c r="E3990" s="37" t="s">
        <v>14</v>
      </c>
      <c r="F3990" s="37" t="s">
        <v>18</v>
      </c>
      <c r="G3990" s="37">
        <v>106</v>
      </c>
      <c r="H3990" s="38">
        <v>166.16832419255701</v>
      </c>
      <c r="I3990" s="37">
        <f>HOUR(DAta!$H3990)*60+MINUTE(DAta!$H3990)</f>
        <v>242</v>
      </c>
      <c r="J3990" s="37">
        <v>4</v>
      </c>
      <c r="K3990" s="37">
        <v>11</v>
      </c>
      <c r="L3990" s="36">
        <v>45993</v>
      </c>
      <c r="M3990" s="37">
        <v>4</v>
      </c>
    </row>
    <row r="3991" spans="1:13">
      <c r="A3991" s="40" t="s">
        <v>4016</v>
      </c>
      <c r="B3991" s="39">
        <v>45994</v>
      </c>
      <c r="C3991" s="40" t="s">
        <v>35</v>
      </c>
      <c r="D3991" s="40" t="s">
        <v>30</v>
      </c>
      <c r="E3991" s="40" t="s">
        <v>14</v>
      </c>
      <c r="F3991" s="40" t="s">
        <v>14</v>
      </c>
      <c r="G3991" s="40">
        <v>68</v>
      </c>
      <c r="H3991" s="41">
        <v>166.20999085922301</v>
      </c>
      <c r="I3991" s="37">
        <f>HOUR(DAta!$H3991)*60+MINUTE(DAta!$H3991)</f>
        <v>302</v>
      </c>
      <c r="J3991" s="40">
        <v>2</v>
      </c>
      <c r="K3991" s="40">
        <v>11</v>
      </c>
      <c r="L3991" s="39">
        <v>45994</v>
      </c>
      <c r="M3991" s="40">
        <v>4</v>
      </c>
    </row>
    <row r="3992" spans="1:13">
      <c r="A3992" s="37" t="s">
        <v>4017</v>
      </c>
      <c r="B3992" s="36">
        <v>45995</v>
      </c>
      <c r="C3992" s="37" t="s">
        <v>48</v>
      </c>
      <c r="D3992" s="37" t="s">
        <v>17</v>
      </c>
      <c r="E3992" s="37" t="s">
        <v>14</v>
      </c>
      <c r="F3992" s="37" t="s">
        <v>14</v>
      </c>
      <c r="G3992" s="37">
        <v>44</v>
      </c>
      <c r="H3992" s="38">
        <v>166.25165752589001</v>
      </c>
      <c r="I3992" s="37">
        <f>HOUR(DAta!$H3992)*60+MINUTE(DAta!$H3992)</f>
        <v>362</v>
      </c>
      <c r="J3992" s="37">
        <v>3</v>
      </c>
      <c r="K3992" s="37">
        <v>11</v>
      </c>
      <c r="L3992" s="36">
        <v>45995</v>
      </c>
      <c r="M3992" s="37">
        <v>4</v>
      </c>
    </row>
    <row r="3993" spans="1:13">
      <c r="A3993" s="40" t="s">
        <v>4018</v>
      </c>
      <c r="B3993" s="39">
        <v>45996</v>
      </c>
      <c r="C3993" s="40" t="s">
        <v>16</v>
      </c>
      <c r="D3993" s="40" t="s">
        <v>30</v>
      </c>
      <c r="E3993" s="40" t="s">
        <v>14</v>
      </c>
      <c r="F3993" s="40" t="s">
        <v>14</v>
      </c>
      <c r="G3993" s="40">
        <v>96</v>
      </c>
      <c r="H3993" s="41">
        <v>166.29332419255701</v>
      </c>
      <c r="I3993" s="37">
        <f>HOUR(DAta!$H3993)*60+MINUTE(DAta!$H3993)</f>
        <v>422</v>
      </c>
      <c r="J3993" s="40">
        <v>1</v>
      </c>
      <c r="K3993" s="40">
        <v>11</v>
      </c>
      <c r="L3993" s="39">
        <v>45996</v>
      </c>
      <c r="M3993" s="40">
        <v>4</v>
      </c>
    </row>
    <row r="3994" spans="1:13">
      <c r="A3994" s="37" t="s">
        <v>4019</v>
      </c>
      <c r="B3994" s="36">
        <v>45997</v>
      </c>
      <c r="C3994" s="37" t="s">
        <v>12</v>
      </c>
      <c r="D3994" s="37" t="s">
        <v>24</v>
      </c>
      <c r="E3994" s="37" t="s">
        <v>18</v>
      </c>
      <c r="F3994" s="37" t="s">
        <v>18</v>
      </c>
      <c r="G3994" s="37" t="s">
        <v>26</v>
      </c>
      <c r="H3994" s="38">
        <v>166.33499085922301</v>
      </c>
      <c r="I3994" s="37">
        <f>HOUR(DAta!$H3994)*60+MINUTE(DAta!$H3994)</f>
        <v>482</v>
      </c>
      <c r="J3994" s="37" t="s">
        <v>26</v>
      </c>
      <c r="K3994" s="37">
        <v>11</v>
      </c>
      <c r="L3994" s="36">
        <v>45997</v>
      </c>
      <c r="M3994" s="37">
        <v>4</v>
      </c>
    </row>
    <row r="3995" spans="1:13">
      <c r="A3995" s="40" t="s">
        <v>4020</v>
      </c>
      <c r="B3995" s="39">
        <v>45998</v>
      </c>
      <c r="C3995" s="40" t="s">
        <v>20</v>
      </c>
      <c r="D3995" s="40" t="s">
        <v>17</v>
      </c>
      <c r="E3995" s="40" t="s">
        <v>14</v>
      </c>
      <c r="F3995" s="40" t="s">
        <v>14</v>
      </c>
      <c r="G3995" s="40">
        <v>53</v>
      </c>
      <c r="H3995" s="41">
        <v>166.37665752589001</v>
      </c>
      <c r="I3995" s="37">
        <f>HOUR(DAta!$H3995)*60+MINUTE(DAta!$H3995)</f>
        <v>542</v>
      </c>
      <c r="J3995" s="40">
        <v>4</v>
      </c>
      <c r="K3995" s="40">
        <v>11</v>
      </c>
      <c r="L3995" s="39">
        <v>45998</v>
      </c>
      <c r="M3995" s="40">
        <v>4</v>
      </c>
    </row>
    <row r="3996" spans="1:13">
      <c r="A3996" s="37" t="s">
        <v>4021</v>
      </c>
      <c r="B3996" s="36">
        <v>45999</v>
      </c>
      <c r="C3996" s="37" t="s">
        <v>48</v>
      </c>
      <c r="D3996" s="37" t="s">
        <v>33</v>
      </c>
      <c r="E3996" s="37" t="s">
        <v>14</v>
      </c>
      <c r="F3996" s="37" t="s">
        <v>14</v>
      </c>
      <c r="G3996" s="37">
        <v>100</v>
      </c>
      <c r="H3996" s="38">
        <v>166.41832419255701</v>
      </c>
      <c r="I3996" s="37">
        <f>HOUR(DAta!$H3996)*60+MINUTE(DAta!$H3996)</f>
        <v>602</v>
      </c>
      <c r="J3996" s="37">
        <v>1</v>
      </c>
      <c r="K3996" s="37">
        <v>11</v>
      </c>
      <c r="L3996" s="36">
        <v>45999</v>
      </c>
      <c r="M3996" s="37">
        <v>4</v>
      </c>
    </row>
    <row r="3997" spans="1:13">
      <c r="A3997" s="40" t="s">
        <v>4022</v>
      </c>
      <c r="B3997" s="39">
        <v>46000</v>
      </c>
      <c r="C3997" s="40" t="s">
        <v>16</v>
      </c>
      <c r="D3997" s="40" t="s">
        <v>33</v>
      </c>
      <c r="E3997" s="40" t="s">
        <v>14</v>
      </c>
      <c r="F3997" s="40" t="s">
        <v>14</v>
      </c>
      <c r="G3997" s="40">
        <v>75</v>
      </c>
      <c r="H3997" s="41">
        <v>166.45999085922301</v>
      </c>
      <c r="I3997" s="37">
        <f>HOUR(DAta!$H3997)*60+MINUTE(DAta!$H3997)</f>
        <v>662</v>
      </c>
      <c r="J3997" s="40">
        <v>2</v>
      </c>
      <c r="K3997" s="40">
        <v>11</v>
      </c>
      <c r="L3997" s="39">
        <v>46000</v>
      </c>
      <c r="M3997" s="40">
        <v>4</v>
      </c>
    </row>
    <row r="3998" spans="1:13">
      <c r="A3998" s="37" t="s">
        <v>4023</v>
      </c>
      <c r="B3998" s="36">
        <v>46001</v>
      </c>
      <c r="C3998" s="37" t="s">
        <v>32</v>
      </c>
      <c r="D3998" s="37" t="s">
        <v>24</v>
      </c>
      <c r="E3998" s="37" t="s">
        <v>14</v>
      </c>
      <c r="F3998" s="37" t="s">
        <v>14</v>
      </c>
      <c r="G3998" s="37">
        <v>109</v>
      </c>
      <c r="H3998" s="38">
        <v>166.50165752589001</v>
      </c>
      <c r="I3998" s="37">
        <f>HOUR(DAta!$H3998)*60+MINUTE(DAta!$H3998)</f>
        <v>722</v>
      </c>
      <c r="J3998" s="37">
        <v>3</v>
      </c>
      <c r="K3998" s="37">
        <v>11</v>
      </c>
      <c r="L3998" s="36">
        <v>46001</v>
      </c>
      <c r="M3998" s="37">
        <v>4</v>
      </c>
    </row>
    <row r="3999" spans="1:13">
      <c r="A3999" s="40" t="s">
        <v>4024</v>
      </c>
      <c r="B3999" s="39">
        <v>46002</v>
      </c>
      <c r="C3999" s="40" t="s">
        <v>35</v>
      </c>
      <c r="D3999" s="40" t="s">
        <v>24</v>
      </c>
      <c r="E3999" s="40" t="s">
        <v>14</v>
      </c>
      <c r="F3999" s="40" t="s">
        <v>14</v>
      </c>
      <c r="G3999" s="40">
        <v>95</v>
      </c>
      <c r="H3999" s="41">
        <v>166.54332419255701</v>
      </c>
      <c r="I3999" s="37">
        <f>HOUR(DAta!$H3999)*60+MINUTE(DAta!$H3999)</f>
        <v>782</v>
      </c>
      <c r="J3999" s="40">
        <v>4</v>
      </c>
      <c r="K3999" s="40">
        <v>11</v>
      </c>
      <c r="L3999" s="39">
        <v>46002</v>
      </c>
      <c r="M3999" s="40">
        <v>4</v>
      </c>
    </row>
    <row r="4000" spans="1:13">
      <c r="A4000" s="37" t="s">
        <v>4025</v>
      </c>
      <c r="B4000" s="36">
        <v>46003</v>
      </c>
      <c r="C4000" s="37" t="s">
        <v>20</v>
      </c>
      <c r="D4000" s="37" t="s">
        <v>13</v>
      </c>
      <c r="E4000" s="37" t="s">
        <v>14</v>
      </c>
      <c r="F4000" s="37" t="s">
        <v>14</v>
      </c>
      <c r="G4000" s="37">
        <v>69</v>
      </c>
      <c r="H4000" s="38">
        <v>166.58499085922301</v>
      </c>
      <c r="I4000" s="37">
        <f>HOUR(DAta!$H4000)*60+MINUTE(DAta!$H4000)</f>
        <v>842</v>
      </c>
      <c r="J4000" s="37">
        <v>4</v>
      </c>
      <c r="K4000" s="37">
        <v>11</v>
      </c>
      <c r="L4000" s="36">
        <v>46003</v>
      </c>
      <c r="M4000" s="37">
        <v>4</v>
      </c>
    </row>
    <row r="4001" spans="1:13">
      <c r="A4001" s="40" t="s">
        <v>4026</v>
      </c>
      <c r="B4001" s="39">
        <v>46004</v>
      </c>
      <c r="C4001" s="40" t="s">
        <v>16</v>
      </c>
      <c r="D4001" s="40" t="s">
        <v>33</v>
      </c>
      <c r="E4001" s="40" t="s">
        <v>14</v>
      </c>
      <c r="F4001" s="40" t="s">
        <v>14</v>
      </c>
      <c r="G4001" s="40">
        <v>113</v>
      </c>
      <c r="H4001" s="41">
        <v>166.62665752589001</v>
      </c>
      <c r="I4001" s="37">
        <f>HOUR(DAta!$H4001)*60+MINUTE(DAta!$H4001)</f>
        <v>902</v>
      </c>
      <c r="J4001" s="40">
        <v>5</v>
      </c>
      <c r="K4001" s="40">
        <v>11</v>
      </c>
      <c r="L4001" s="39">
        <v>46004</v>
      </c>
      <c r="M4001" s="40">
        <v>4</v>
      </c>
    </row>
    <row r="4002" spans="1:13">
      <c r="A4002" s="37" t="s">
        <v>4027</v>
      </c>
      <c r="B4002" s="36">
        <v>46005</v>
      </c>
      <c r="C4002" s="37" t="s">
        <v>35</v>
      </c>
      <c r="D4002" s="37" t="s">
        <v>30</v>
      </c>
      <c r="E4002" s="37" t="s">
        <v>14</v>
      </c>
      <c r="F4002" s="37" t="s">
        <v>14</v>
      </c>
      <c r="G4002" s="37">
        <v>108</v>
      </c>
      <c r="H4002" s="38">
        <v>166.66832419255701</v>
      </c>
      <c r="I4002" s="37">
        <f>HOUR(DAta!$H4002)*60+MINUTE(DAta!$H4002)</f>
        <v>962</v>
      </c>
      <c r="J4002" s="37">
        <v>2</v>
      </c>
      <c r="K4002" s="37">
        <v>11</v>
      </c>
      <c r="L4002" s="36">
        <v>46005</v>
      </c>
      <c r="M4002" s="37">
        <v>4</v>
      </c>
    </row>
    <row r="4003" spans="1:13">
      <c r="A4003" s="40" t="s">
        <v>4028</v>
      </c>
      <c r="B4003" s="39">
        <v>46006</v>
      </c>
      <c r="C4003" s="40" t="s">
        <v>35</v>
      </c>
      <c r="D4003" s="40" t="s">
        <v>33</v>
      </c>
      <c r="E4003" s="40" t="s">
        <v>14</v>
      </c>
      <c r="F4003" s="40" t="s">
        <v>14</v>
      </c>
      <c r="G4003" s="40">
        <v>46</v>
      </c>
      <c r="H4003" s="41">
        <v>166.70999085922301</v>
      </c>
      <c r="I4003" s="37">
        <f>HOUR(DAta!$H4003)*60+MINUTE(DAta!$H4003)</f>
        <v>1022</v>
      </c>
      <c r="J4003" s="40">
        <v>2</v>
      </c>
      <c r="K4003" s="40">
        <v>11</v>
      </c>
      <c r="L4003" s="39">
        <v>46006</v>
      </c>
      <c r="M4003" s="40">
        <v>4</v>
      </c>
    </row>
    <row r="4004" spans="1:13">
      <c r="A4004" s="37" t="s">
        <v>4029</v>
      </c>
      <c r="B4004" s="36">
        <v>46007</v>
      </c>
      <c r="C4004" s="37" t="s">
        <v>35</v>
      </c>
      <c r="D4004" s="37" t="s">
        <v>24</v>
      </c>
      <c r="E4004" s="37" t="s">
        <v>14</v>
      </c>
      <c r="F4004" s="37" t="s">
        <v>14</v>
      </c>
      <c r="G4004" s="37">
        <v>71</v>
      </c>
      <c r="H4004" s="38">
        <v>166.75165752589001</v>
      </c>
      <c r="I4004" s="37">
        <f>HOUR(DAta!$H4004)*60+MINUTE(DAta!$H4004)</f>
        <v>1082</v>
      </c>
      <c r="J4004" s="37">
        <v>1</v>
      </c>
      <c r="K4004" s="37">
        <v>11</v>
      </c>
      <c r="L4004" s="36">
        <v>46007</v>
      </c>
      <c r="M4004" s="37">
        <v>4</v>
      </c>
    </row>
    <row r="4005" spans="1:13">
      <c r="A4005" s="40" t="s">
        <v>4030</v>
      </c>
      <c r="B4005" s="39">
        <v>46008</v>
      </c>
      <c r="C4005" s="40" t="s">
        <v>12</v>
      </c>
      <c r="D4005" s="40" t="s">
        <v>30</v>
      </c>
      <c r="E4005" s="40" t="s">
        <v>14</v>
      </c>
      <c r="F4005" s="40" t="s">
        <v>14</v>
      </c>
      <c r="G4005" s="40">
        <v>124</v>
      </c>
      <c r="H4005" s="41">
        <v>166.79332419255701</v>
      </c>
      <c r="I4005" s="37">
        <f>HOUR(DAta!$H4005)*60+MINUTE(DAta!$H4005)</f>
        <v>1142</v>
      </c>
      <c r="J4005" s="40">
        <v>2</v>
      </c>
      <c r="K4005" s="40">
        <v>11</v>
      </c>
      <c r="L4005" s="39">
        <v>46008</v>
      </c>
      <c r="M4005" s="40">
        <v>4</v>
      </c>
    </row>
    <row r="4006" spans="1:13">
      <c r="A4006" s="37" t="s">
        <v>4031</v>
      </c>
      <c r="B4006" s="36">
        <v>46009</v>
      </c>
      <c r="C4006" s="37" t="s">
        <v>39</v>
      </c>
      <c r="D4006" s="37" t="s">
        <v>17</v>
      </c>
      <c r="E4006" s="37" t="s">
        <v>14</v>
      </c>
      <c r="F4006" s="37" t="s">
        <v>14</v>
      </c>
      <c r="G4006" s="37">
        <v>79</v>
      </c>
      <c r="H4006" s="38">
        <v>166.83499085922301</v>
      </c>
      <c r="I4006" s="37">
        <f>HOUR(DAta!$H4006)*60+MINUTE(DAta!$H4006)</f>
        <v>1202</v>
      </c>
      <c r="J4006" s="37">
        <v>4</v>
      </c>
      <c r="K4006" s="37">
        <v>11</v>
      </c>
      <c r="L4006" s="36">
        <v>46009</v>
      </c>
      <c r="M4006" s="37">
        <v>4</v>
      </c>
    </row>
    <row r="4007" spans="1:13">
      <c r="A4007" s="40" t="s">
        <v>4032</v>
      </c>
      <c r="B4007" s="39">
        <v>46010</v>
      </c>
      <c r="C4007" s="40" t="s">
        <v>12</v>
      </c>
      <c r="D4007" s="40" t="s">
        <v>24</v>
      </c>
      <c r="E4007" s="40" t="s">
        <v>14</v>
      </c>
      <c r="F4007" s="40" t="s">
        <v>18</v>
      </c>
      <c r="G4007" s="40">
        <v>111</v>
      </c>
      <c r="H4007" s="41">
        <v>166.87665752589001</v>
      </c>
      <c r="I4007" s="37">
        <f>HOUR(DAta!$H4007)*60+MINUTE(DAta!$H4007)</f>
        <v>1262</v>
      </c>
      <c r="J4007" s="40">
        <v>5</v>
      </c>
      <c r="K4007" s="40">
        <v>11</v>
      </c>
      <c r="L4007" s="39">
        <v>46010</v>
      </c>
      <c r="M4007" s="40">
        <v>4</v>
      </c>
    </row>
    <row r="4008" spans="1:13">
      <c r="A4008" s="37" t="s">
        <v>4033</v>
      </c>
      <c r="B4008" s="36">
        <v>46011</v>
      </c>
      <c r="C4008" s="37" t="s">
        <v>48</v>
      </c>
      <c r="D4008" s="37" t="s">
        <v>24</v>
      </c>
      <c r="E4008" s="37" t="s">
        <v>14</v>
      </c>
      <c r="F4008" s="37" t="s">
        <v>14</v>
      </c>
      <c r="G4008" s="37">
        <v>27</v>
      </c>
      <c r="H4008" s="38">
        <v>166.91832419255701</v>
      </c>
      <c r="I4008" s="37">
        <f>HOUR(DAta!$H4008)*60+MINUTE(DAta!$H4008)</f>
        <v>1322</v>
      </c>
      <c r="J4008" s="37">
        <v>4</v>
      </c>
      <c r="K4008" s="37">
        <v>11</v>
      </c>
      <c r="L4008" s="36">
        <v>46011</v>
      </c>
      <c r="M4008" s="37">
        <v>4</v>
      </c>
    </row>
    <row r="4009" spans="1:13">
      <c r="A4009" s="40" t="s">
        <v>4034</v>
      </c>
      <c r="B4009" s="39">
        <v>46012</v>
      </c>
      <c r="C4009" s="40" t="s">
        <v>16</v>
      </c>
      <c r="D4009" s="40" t="s">
        <v>33</v>
      </c>
      <c r="E4009" s="40" t="s">
        <v>14</v>
      </c>
      <c r="F4009" s="40" t="s">
        <v>14</v>
      </c>
      <c r="G4009" s="40">
        <v>69</v>
      </c>
      <c r="H4009" s="41">
        <v>166.95999085922301</v>
      </c>
      <c r="I4009" s="37">
        <f>HOUR(DAta!$H4009)*60+MINUTE(DAta!$H4009)</f>
        <v>1382</v>
      </c>
      <c r="J4009" s="40">
        <v>4</v>
      </c>
      <c r="K4009" s="40">
        <v>11</v>
      </c>
      <c r="L4009" s="39">
        <v>46012</v>
      </c>
      <c r="M4009" s="40">
        <v>4</v>
      </c>
    </row>
    <row r="4010" spans="1:13">
      <c r="A4010" s="37" t="s">
        <v>4035</v>
      </c>
      <c r="B4010" s="36">
        <v>46013</v>
      </c>
      <c r="C4010" s="37" t="s">
        <v>35</v>
      </c>
      <c r="D4010" s="37" t="s">
        <v>24</v>
      </c>
      <c r="E4010" s="37" t="s">
        <v>14</v>
      </c>
      <c r="F4010" s="37" t="s">
        <v>14</v>
      </c>
      <c r="G4010" s="37">
        <v>121</v>
      </c>
      <c r="H4010" s="38">
        <v>167.00165752589001</v>
      </c>
      <c r="I4010" s="37">
        <f>HOUR(DAta!$H4010)*60+MINUTE(DAta!$H4010)</f>
        <v>2</v>
      </c>
      <c r="J4010" s="37">
        <v>1</v>
      </c>
      <c r="K4010" s="37">
        <v>11</v>
      </c>
      <c r="L4010" s="36">
        <v>46013</v>
      </c>
      <c r="M4010" s="37">
        <v>4</v>
      </c>
    </row>
    <row r="4011" spans="1:13">
      <c r="A4011" s="40" t="s">
        <v>4036</v>
      </c>
      <c r="B4011" s="39">
        <v>46014</v>
      </c>
      <c r="C4011" s="40" t="s">
        <v>20</v>
      </c>
      <c r="D4011" s="40" t="s">
        <v>33</v>
      </c>
      <c r="E4011" s="40" t="s">
        <v>14</v>
      </c>
      <c r="F4011" s="40" t="s">
        <v>14</v>
      </c>
      <c r="G4011" s="40">
        <v>16</v>
      </c>
      <c r="H4011" s="41">
        <v>167.04332419255701</v>
      </c>
      <c r="I4011" s="37">
        <f>HOUR(DAta!$H4011)*60+MINUTE(DAta!$H4011)</f>
        <v>62</v>
      </c>
      <c r="J4011" s="40">
        <v>3</v>
      </c>
      <c r="K4011" s="40">
        <v>11</v>
      </c>
      <c r="L4011" s="39">
        <v>46014</v>
      </c>
      <c r="M4011" s="40">
        <v>4</v>
      </c>
    </row>
    <row r="4012" spans="1:13">
      <c r="A4012" s="37" t="s">
        <v>4037</v>
      </c>
      <c r="B4012" s="36">
        <v>46015</v>
      </c>
      <c r="C4012" s="37" t="s">
        <v>20</v>
      </c>
      <c r="D4012" s="37" t="s">
        <v>13</v>
      </c>
      <c r="E4012" s="37" t="s">
        <v>18</v>
      </c>
      <c r="F4012" s="37" t="s">
        <v>18</v>
      </c>
      <c r="G4012" s="37" t="s">
        <v>26</v>
      </c>
      <c r="H4012" s="38">
        <v>167.08499085922301</v>
      </c>
      <c r="I4012" s="37">
        <f>HOUR(DAta!$H4012)*60+MINUTE(DAta!$H4012)</f>
        <v>122</v>
      </c>
      <c r="J4012" s="37" t="s">
        <v>26</v>
      </c>
      <c r="K4012" s="37">
        <v>11</v>
      </c>
      <c r="L4012" s="36">
        <v>46015</v>
      </c>
      <c r="M4012" s="37">
        <v>4</v>
      </c>
    </row>
    <row r="4013" spans="1:13">
      <c r="A4013" s="40" t="s">
        <v>4038</v>
      </c>
      <c r="B4013" s="39">
        <v>46016</v>
      </c>
      <c r="C4013" s="40" t="s">
        <v>32</v>
      </c>
      <c r="D4013" s="40" t="s">
        <v>33</v>
      </c>
      <c r="E4013" s="40" t="s">
        <v>14</v>
      </c>
      <c r="F4013" s="40" t="s">
        <v>18</v>
      </c>
      <c r="G4013" s="40">
        <v>35</v>
      </c>
      <c r="H4013" s="41">
        <v>167.12665752589001</v>
      </c>
      <c r="I4013" s="37">
        <f>HOUR(DAta!$H4013)*60+MINUTE(DAta!$H4013)</f>
        <v>182</v>
      </c>
      <c r="J4013" s="40">
        <v>5</v>
      </c>
      <c r="K4013" s="40">
        <v>11</v>
      </c>
      <c r="L4013" s="39">
        <v>46016</v>
      </c>
      <c r="M4013" s="40">
        <v>4</v>
      </c>
    </row>
    <row r="4014" spans="1:13">
      <c r="A4014" s="37" t="s">
        <v>4039</v>
      </c>
      <c r="B4014" s="36">
        <v>46017</v>
      </c>
      <c r="C4014" s="37" t="s">
        <v>16</v>
      </c>
      <c r="D4014" s="37" t="s">
        <v>33</v>
      </c>
      <c r="E4014" s="37" t="s">
        <v>14</v>
      </c>
      <c r="F4014" s="37" t="s">
        <v>14</v>
      </c>
      <c r="G4014" s="37">
        <v>85</v>
      </c>
      <c r="H4014" s="38">
        <v>167.16832419255701</v>
      </c>
      <c r="I4014" s="37">
        <f>HOUR(DAta!$H4014)*60+MINUTE(DAta!$H4014)</f>
        <v>242</v>
      </c>
      <c r="J4014" s="37">
        <v>3</v>
      </c>
      <c r="K4014" s="37">
        <v>11</v>
      </c>
      <c r="L4014" s="36">
        <v>46017</v>
      </c>
      <c r="M4014" s="37">
        <v>4</v>
      </c>
    </row>
    <row r="4015" spans="1:13">
      <c r="A4015" s="40" t="s">
        <v>4040</v>
      </c>
      <c r="B4015" s="39">
        <v>46018</v>
      </c>
      <c r="C4015" s="40" t="s">
        <v>48</v>
      </c>
      <c r="D4015" s="40" t="s">
        <v>30</v>
      </c>
      <c r="E4015" s="40" t="s">
        <v>14</v>
      </c>
      <c r="F4015" s="40" t="s">
        <v>14</v>
      </c>
      <c r="G4015" s="40">
        <v>73</v>
      </c>
      <c r="H4015" s="41">
        <v>167.20999085922301</v>
      </c>
      <c r="I4015" s="37">
        <f>HOUR(DAta!$H4015)*60+MINUTE(DAta!$H4015)</f>
        <v>302</v>
      </c>
      <c r="J4015" s="40">
        <v>2</v>
      </c>
      <c r="K4015" s="40">
        <v>11</v>
      </c>
      <c r="L4015" s="39">
        <v>46018</v>
      </c>
      <c r="M4015" s="40">
        <v>4</v>
      </c>
    </row>
    <row r="4016" spans="1:13">
      <c r="A4016" s="37" t="s">
        <v>4041</v>
      </c>
      <c r="B4016" s="36">
        <v>46019</v>
      </c>
      <c r="C4016" s="37" t="s">
        <v>39</v>
      </c>
      <c r="D4016" s="37" t="s">
        <v>24</v>
      </c>
      <c r="E4016" s="37" t="s">
        <v>14</v>
      </c>
      <c r="F4016" s="37" t="s">
        <v>14</v>
      </c>
      <c r="G4016" s="37">
        <v>101</v>
      </c>
      <c r="H4016" s="38">
        <v>167.25165752589001</v>
      </c>
      <c r="I4016" s="37">
        <f>HOUR(DAta!$H4016)*60+MINUTE(DAta!$H4016)</f>
        <v>362</v>
      </c>
      <c r="J4016" s="37">
        <v>3</v>
      </c>
      <c r="K4016" s="37">
        <v>11</v>
      </c>
      <c r="L4016" s="36">
        <v>46019</v>
      </c>
      <c r="M4016" s="37">
        <v>4</v>
      </c>
    </row>
    <row r="4017" spans="1:13">
      <c r="A4017" s="40" t="s">
        <v>4042</v>
      </c>
      <c r="B4017" s="39">
        <v>46020</v>
      </c>
      <c r="C4017" s="40" t="s">
        <v>32</v>
      </c>
      <c r="D4017" s="40" t="s">
        <v>30</v>
      </c>
      <c r="E4017" s="40" t="s">
        <v>14</v>
      </c>
      <c r="F4017" s="40" t="s">
        <v>14</v>
      </c>
      <c r="G4017" s="40">
        <v>89</v>
      </c>
      <c r="H4017" s="41">
        <v>167.29332419255701</v>
      </c>
      <c r="I4017" s="37">
        <f>HOUR(DAta!$H4017)*60+MINUTE(DAta!$H4017)</f>
        <v>422</v>
      </c>
      <c r="J4017" s="40">
        <v>2</v>
      </c>
      <c r="K4017" s="40">
        <v>11</v>
      </c>
      <c r="L4017" s="39">
        <v>46020</v>
      </c>
      <c r="M4017" s="40">
        <v>4</v>
      </c>
    </row>
    <row r="4018" spans="1:13">
      <c r="A4018" s="37" t="s">
        <v>4043</v>
      </c>
      <c r="B4018" s="36">
        <v>46021</v>
      </c>
      <c r="C4018" s="37" t="s">
        <v>12</v>
      </c>
      <c r="D4018" s="37" t="s">
        <v>17</v>
      </c>
      <c r="E4018" s="37" t="s">
        <v>14</v>
      </c>
      <c r="F4018" s="37" t="s">
        <v>14</v>
      </c>
      <c r="G4018" s="37">
        <v>70</v>
      </c>
      <c r="H4018" s="38">
        <v>167.33499085922301</v>
      </c>
      <c r="I4018" s="37">
        <f>HOUR(DAta!$H4018)*60+MINUTE(DAta!$H4018)</f>
        <v>482</v>
      </c>
      <c r="J4018" s="37">
        <v>5</v>
      </c>
      <c r="K4018" s="37">
        <v>11</v>
      </c>
      <c r="L4018" s="36">
        <v>46021</v>
      </c>
      <c r="M4018" s="37">
        <v>4</v>
      </c>
    </row>
    <row r="4019" spans="1:13">
      <c r="A4019" s="40" t="s">
        <v>4044</v>
      </c>
      <c r="B4019" s="39">
        <v>46022</v>
      </c>
      <c r="C4019" s="40" t="s">
        <v>12</v>
      </c>
      <c r="D4019" s="40" t="s">
        <v>13</v>
      </c>
      <c r="E4019" s="40" t="s">
        <v>14</v>
      </c>
      <c r="F4019" s="40" t="s">
        <v>14</v>
      </c>
      <c r="G4019" s="40">
        <v>52</v>
      </c>
      <c r="H4019" s="41">
        <v>167.37665752589001</v>
      </c>
      <c r="I4019" s="37">
        <f>HOUR(DAta!$H4019)*60+MINUTE(DAta!$H4019)</f>
        <v>542</v>
      </c>
      <c r="J4019" s="40">
        <v>3</v>
      </c>
      <c r="K4019" s="40">
        <v>11</v>
      </c>
      <c r="L4019" s="39">
        <v>46022</v>
      </c>
      <c r="M4019" s="40">
        <v>4</v>
      </c>
    </row>
    <row r="4020" spans="1:13">
      <c r="A4020" s="37" t="s">
        <v>4045</v>
      </c>
      <c r="B4020" s="36">
        <v>46023</v>
      </c>
      <c r="C4020" s="37" t="s">
        <v>32</v>
      </c>
      <c r="D4020" s="37" t="s">
        <v>13</v>
      </c>
      <c r="E4020" s="37" t="s">
        <v>18</v>
      </c>
      <c r="F4020" s="37" t="s">
        <v>18</v>
      </c>
      <c r="G4020" s="37" t="s">
        <v>26</v>
      </c>
      <c r="H4020" s="38">
        <v>167.41832419255701</v>
      </c>
      <c r="I4020" s="37">
        <f>HOUR(DAta!$H4020)*60+MINUTE(DAta!$H4020)</f>
        <v>602</v>
      </c>
      <c r="J4020" s="37" t="s">
        <v>26</v>
      </c>
      <c r="K4020" s="37">
        <v>11</v>
      </c>
      <c r="L4020" s="36">
        <v>46023</v>
      </c>
      <c r="M4020" s="37">
        <v>4</v>
      </c>
    </row>
    <row r="4021" spans="1:13">
      <c r="A4021" s="40" t="s">
        <v>4046</v>
      </c>
      <c r="B4021" s="39">
        <v>46024</v>
      </c>
      <c r="C4021" s="40" t="s">
        <v>48</v>
      </c>
      <c r="D4021" s="40" t="s">
        <v>33</v>
      </c>
      <c r="E4021" s="40" t="s">
        <v>14</v>
      </c>
      <c r="F4021" s="40" t="s">
        <v>14</v>
      </c>
      <c r="G4021" s="40">
        <v>91</v>
      </c>
      <c r="H4021" s="41">
        <v>167.45999085922301</v>
      </c>
      <c r="I4021" s="37">
        <f>HOUR(DAta!$H4021)*60+MINUTE(DAta!$H4021)</f>
        <v>662</v>
      </c>
      <c r="J4021" s="40">
        <v>1</v>
      </c>
      <c r="K4021" s="40">
        <v>11</v>
      </c>
      <c r="L4021" s="39">
        <v>46024</v>
      </c>
      <c r="M4021" s="40">
        <v>4</v>
      </c>
    </row>
    <row r="4022" spans="1:13">
      <c r="A4022" s="37" t="s">
        <v>4047</v>
      </c>
      <c r="B4022" s="36">
        <v>46025</v>
      </c>
      <c r="C4022" s="37" t="s">
        <v>35</v>
      </c>
      <c r="D4022" s="37" t="s">
        <v>24</v>
      </c>
      <c r="E4022" s="37" t="s">
        <v>18</v>
      </c>
      <c r="F4022" s="37" t="s">
        <v>18</v>
      </c>
      <c r="G4022" s="37" t="s">
        <v>26</v>
      </c>
      <c r="H4022" s="38">
        <v>167.50165752589001</v>
      </c>
      <c r="I4022" s="37">
        <f>HOUR(DAta!$H4022)*60+MINUTE(DAta!$H4022)</f>
        <v>722</v>
      </c>
      <c r="J4022" s="37" t="s">
        <v>26</v>
      </c>
      <c r="K4022" s="37">
        <v>11</v>
      </c>
      <c r="L4022" s="36">
        <v>46025</v>
      </c>
      <c r="M4022" s="37">
        <v>4</v>
      </c>
    </row>
    <row r="4023" spans="1:13">
      <c r="A4023" s="40" t="s">
        <v>4048</v>
      </c>
      <c r="B4023" s="39">
        <v>46026</v>
      </c>
      <c r="C4023" s="40" t="s">
        <v>12</v>
      </c>
      <c r="D4023" s="40" t="s">
        <v>17</v>
      </c>
      <c r="E4023" s="40" t="s">
        <v>14</v>
      </c>
      <c r="F4023" s="40" t="s">
        <v>14</v>
      </c>
      <c r="G4023" s="40">
        <v>18</v>
      </c>
      <c r="H4023" s="41">
        <v>167.54332419255701</v>
      </c>
      <c r="I4023" s="37">
        <f>HOUR(DAta!$H4023)*60+MINUTE(DAta!$H4023)</f>
        <v>782</v>
      </c>
      <c r="J4023" s="40">
        <v>5</v>
      </c>
      <c r="K4023" s="40">
        <v>11</v>
      </c>
      <c r="L4023" s="39">
        <v>46026</v>
      </c>
      <c r="M4023" s="40">
        <v>4</v>
      </c>
    </row>
    <row r="4024" spans="1:13">
      <c r="A4024" s="37" t="s">
        <v>4049</v>
      </c>
      <c r="B4024" s="36">
        <v>46027</v>
      </c>
      <c r="C4024" s="37" t="s">
        <v>39</v>
      </c>
      <c r="D4024" s="37" t="s">
        <v>13</v>
      </c>
      <c r="E4024" s="37" t="s">
        <v>14</v>
      </c>
      <c r="F4024" s="37" t="s">
        <v>18</v>
      </c>
      <c r="G4024" s="37">
        <v>32</v>
      </c>
      <c r="H4024" s="38">
        <v>167.58499085922301</v>
      </c>
      <c r="I4024" s="37">
        <f>HOUR(DAta!$H4024)*60+MINUTE(DAta!$H4024)</f>
        <v>842</v>
      </c>
      <c r="J4024" s="37">
        <v>1</v>
      </c>
      <c r="K4024" s="37">
        <v>11</v>
      </c>
      <c r="L4024" s="36">
        <v>46027</v>
      </c>
      <c r="M4024" s="37">
        <v>5</v>
      </c>
    </row>
    <row r="4025" spans="1:13">
      <c r="A4025" s="40" t="s">
        <v>4050</v>
      </c>
      <c r="B4025" s="39">
        <v>46028</v>
      </c>
      <c r="C4025" s="40" t="s">
        <v>22</v>
      </c>
      <c r="D4025" s="40" t="s">
        <v>24</v>
      </c>
      <c r="E4025" s="40" t="s">
        <v>14</v>
      </c>
      <c r="F4025" s="40" t="s">
        <v>14</v>
      </c>
      <c r="G4025" s="40">
        <v>71</v>
      </c>
      <c r="H4025" s="41">
        <v>167.62665752589001</v>
      </c>
      <c r="I4025" s="37">
        <f>HOUR(DAta!$H4025)*60+MINUTE(DAta!$H4025)</f>
        <v>902</v>
      </c>
      <c r="J4025" s="40">
        <v>3</v>
      </c>
      <c r="K4025" s="40">
        <v>11</v>
      </c>
      <c r="L4025" s="39">
        <v>46028</v>
      </c>
      <c r="M4025" s="40">
        <v>5</v>
      </c>
    </row>
    <row r="4026" spans="1:13">
      <c r="A4026" s="37" t="s">
        <v>4051</v>
      </c>
      <c r="B4026" s="36">
        <v>46029</v>
      </c>
      <c r="C4026" s="37" t="s">
        <v>20</v>
      </c>
      <c r="D4026" s="37" t="s">
        <v>17</v>
      </c>
      <c r="E4026" s="37" t="s">
        <v>14</v>
      </c>
      <c r="F4026" s="37" t="s">
        <v>14</v>
      </c>
      <c r="G4026" s="37">
        <v>54</v>
      </c>
      <c r="H4026" s="38">
        <v>167.66832419255701</v>
      </c>
      <c r="I4026" s="37">
        <f>HOUR(DAta!$H4026)*60+MINUTE(DAta!$H4026)</f>
        <v>962</v>
      </c>
      <c r="J4026" s="37">
        <v>4</v>
      </c>
      <c r="K4026" s="37">
        <v>11</v>
      </c>
      <c r="L4026" s="36">
        <v>46029</v>
      </c>
      <c r="M4026" s="37">
        <v>5</v>
      </c>
    </row>
    <row r="4027" spans="1:13">
      <c r="A4027" s="40" t="s">
        <v>4052</v>
      </c>
      <c r="B4027" s="39">
        <v>46030</v>
      </c>
      <c r="C4027" s="40" t="s">
        <v>48</v>
      </c>
      <c r="D4027" s="40" t="s">
        <v>13</v>
      </c>
      <c r="E4027" s="40" t="s">
        <v>14</v>
      </c>
      <c r="F4027" s="40" t="s">
        <v>14</v>
      </c>
      <c r="G4027" s="40">
        <v>121</v>
      </c>
      <c r="H4027" s="41">
        <v>167.70999085922301</v>
      </c>
      <c r="I4027" s="37">
        <f>HOUR(DAta!$H4027)*60+MINUTE(DAta!$H4027)</f>
        <v>1022</v>
      </c>
      <c r="J4027" s="40">
        <v>4</v>
      </c>
      <c r="K4027" s="40">
        <v>11</v>
      </c>
      <c r="L4027" s="39">
        <v>46030</v>
      </c>
      <c r="M4027" s="40">
        <v>5</v>
      </c>
    </row>
    <row r="4028" spans="1:13">
      <c r="A4028" s="37" t="s">
        <v>4053</v>
      </c>
      <c r="B4028" s="36">
        <v>46031</v>
      </c>
      <c r="C4028" s="37" t="s">
        <v>48</v>
      </c>
      <c r="D4028" s="37" t="s">
        <v>17</v>
      </c>
      <c r="E4028" s="37" t="s">
        <v>14</v>
      </c>
      <c r="F4028" s="37" t="s">
        <v>14</v>
      </c>
      <c r="G4028" s="37">
        <v>59</v>
      </c>
      <c r="H4028" s="38">
        <v>167.75165752589001</v>
      </c>
      <c r="I4028" s="37">
        <f>HOUR(DAta!$H4028)*60+MINUTE(DAta!$H4028)</f>
        <v>1082</v>
      </c>
      <c r="J4028" s="37">
        <v>3</v>
      </c>
      <c r="K4028" s="37">
        <v>11</v>
      </c>
      <c r="L4028" s="36">
        <v>46031</v>
      </c>
      <c r="M4028" s="37">
        <v>5</v>
      </c>
    </row>
    <row r="4029" spans="1:13">
      <c r="A4029" s="40" t="s">
        <v>4054</v>
      </c>
      <c r="B4029" s="39">
        <v>46032</v>
      </c>
      <c r="C4029" s="40" t="s">
        <v>32</v>
      </c>
      <c r="D4029" s="40" t="s">
        <v>13</v>
      </c>
      <c r="E4029" s="40" t="s">
        <v>14</v>
      </c>
      <c r="F4029" s="40" t="s">
        <v>14</v>
      </c>
      <c r="G4029" s="40">
        <v>59</v>
      </c>
      <c r="H4029" s="41">
        <v>167.79332419255701</v>
      </c>
      <c r="I4029" s="37">
        <f>HOUR(DAta!$H4029)*60+MINUTE(DAta!$H4029)</f>
        <v>1142</v>
      </c>
      <c r="J4029" s="40">
        <v>2</v>
      </c>
      <c r="K4029" s="40">
        <v>11</v>
      </c>
      <c r="L4029" s="39">
        <v>46032</v>
      </c>
      <c r="M4029" s="40">
        <v>5</v>
      </c>
    </row>
    <row r="4030" spans="1:13">
      <c r="A4030" s="37" t="s">
        <v>4055</v>
      </c>
      <c r="B4030" s="36">
        <v>46033</v>
      </c>
      <c r="C4030" s="37" t="s">
        <v>32</v>
      </c>
      <c r="D4030" s="37" t="s">
        <v>24</v>
      </c>
      <c r="E4030" s="37" t="s">
        <v>14</v>
      </c>
      <c r="F4030" s="37" t="s">
        <v>14</v>
      </c>
      <c r="G4030" s="37">
        <v>108</v>
      </c>
      <c r="H4030" s="38">
        <v>167.83499085922301</v>
      </c>
      <c r="I4030" s="37">
        <f>HOUR(DAta!$H4030)*60+MINUTE(DAta!$H4030)</f>
        <v>1202</v>
      </c>
      <c r="J4030" s="37">
        <v>5</v>
      </c>
      <c r="K4030" s="37">
        <v>11</v>
      </c>
      <c r="L4030" s="36">
        <v>46033</v>
      </c>
      <c r="M4030" s="37">
        <v>5</v>
      </c>
    </row>
    <row r="4031" spans="1:13">
      <c r="A4031" s="40" t="s">
        <v>4056</v>
      </c>
      <c r="B4031" s="39">
        <v>46034</v>
      </c>
      <c r="C4031" s="40" t="s">
        <v>20</v>
      </c>
      <c r="D4031" s="40" t="s">
        <v>17</v>
      </c>
      <c r="E4031" s="40" t="s">
        <v>14</v>
      </c>
      <c r="F4031" s="40" t="s">
        <v>14</v>
      </c>
      <c r="G4031" s="40">
        <v>35</v>
      </c>
      <c r="H4031" s="41">
        <v>167.87665752589001</v>
      </c>
      <c r="I4031" s="37">
        <f>HOUR(DAta!$H4031)*60+MINUTE(DAta!$H4031)</f>
        <v>1262</v>
      </c>
      <c r="J4031" s="40">
        <v>4</v>
      </c>
      <c r="K4031" s="40">
        <v>11</v>
      </c>
      <c r="L4031" s="39">
        <v>46034</v>
      </c>
      <c r="M4031" s="40">
        <v>5</v>
      </c>
    </row>
    <row r="4032" spans="1:13">
      <c r="A4032" s="37" t="s">
        <v>4057</v>
      </c>
      <c r="B4032" s="36">
        <v>46035</v>
      </c>
      <c r="C4032" s="37" t="s">
        <v>20</v>
      </c>
      <c r="D4032" s="37" t="s">
        <v>24</v>
      </c>
      <c r="E4032" s="37" t="s">
        <v>14</v>
      </c>
      <c r="F4032" s="37" t="s">
        <v>14</v>
      </c>
      <c r="G4032" s="37">
        <v>22</v>
      </c>
      <c r="H4032" s="38">
        <v>167.91832419255701</v>
      </c>
      <c r="I4032" s="37">
        <f>HOUR(DAta!$H4032)*60+MINUTE(DAta!$H4032)</f>
        <v>1322</v>
      </c>
      <c r="J4032" s="37">
        <v>5</v>
      </c>
      <c r="K4032" s="37">
        <v>11</v>
      </c>
      <c r="L4032" s="36">
        <v>46035</v>
      </c>
      <c r="M4032" s="37">
        <v>5</v>
      </c>
    </row>
    <row r="4033" spans="1:13">
      <c r="A4033" s="40" t="s">
        <v>4058</v>
      </c>
      <c r="B4033" s="39">
        <v>46036</v>
      </c>
      <c r="C4033" s="40" t="s">
        <v>12</v>
      </c>
      <c r="D4033" s="40" t="s">
        <v>17</v>
      </c>
      <c r="E4033" s="40" t="s">
        <v>14</v>
      </c>
      <c r="F4033" s="40" t="s">
        <v>14</v>
      </c>
      <c r="G4033" s="40">
        <v>37</v>
      </c>
      <c r="H4033" s="41">
        <v>167.95999085922301</v>
      </c>
      <c r="I4033" s="37">
        <f>HOUR(DAta!$H4033)*60+MINUTE(DAta!$H4033)</f>
        <v>1382</v>
      </c>
      <c r="J4033" s="40">
        <v>5</v>
      </c>
      <c r="K4033" s="40">
        <v>11</v>
      </c>
      <c r="L4033" s="39">
        <v>46036</v>
      </c>
      <c r="M4033" s="40">
        <v>5</v>
      </c>
    </row>
    <row r="4034" spans="1:13">
      <c r="A4034" s="37" t="s">
        <v>4059</v>
      </c>
      <c r="B4034" s="36">
        <v>46037</v>
      </c>
      <c r="C4034" s="37" t="s">
        <v>39</v>
      </c>
      <c r="D4034" s="37" t="s">
        <v>24</v>
      </c>
      <c r="E4034" s="37" t="s">
        <v>14</v>
      </c>
      <c r="F4034" s="37" t="s">
        <v>14</v>
      </c>
      <c r="G4034" s="37">
        <v>14</v>
      </c>
      <c r="H4034" s="38">
        <v>168.00165752589001</v>
      </c>
      <c r="I4034" s="37">
        <f>HOUR(DAta!$H4034)*60+MINUTE(DAta!$H4034)</f>
        <v>2</v>
      </c>
      <c r="J4034" s="37">
        <v>3</v>
      </c>
      <c r="K4034" s="37">
        <v>11</v>
      </c>
      <c r="L4034" s="36">
        <v>46037</v>
      </c>
      <c r="M4034" s="37">
        <v>5</v>
      </c>
    </row>
    <row r="4035" spans="1:13">
      <c r="A4035" s="40" t="s">
        <v>4060</v>
      </c>
      <c r="B4035" s="39">
        <v>46038</v>
      </c>
      <c r="C4035" s="40" t="s">
        <v>22</v>
      </c>
      <c r="D4035" s="40" t="s">
        <v>24</v>
      </c>
      <c r="E4035" s="40" t="s">
        <v>18</v>
      </c>
      <c r="F4035" s="40" t="s">
        <v>18</v>
      </c>
      <c r="G4035" s="40" t="s">
        <v>26</v>
      </c>
      <c r="H4035" s="41">
        <v>168.04332419255701</v>
      </c>
      <c r="I4035" s="37">
        <f>HOUR(DAta!$H4035)*60+MINUTE(DAta!$H4035)</f>
        <v>62</v>
      </c>
      <c r="J4035" s="40" t="s">
        <v>26</v>
      </c>
      <c r="K4035" s="40">
        <v>11</v>
      </c>
      <c r="L4035" s="39">
        <v>46038</v>
      </c>
      <c r="M4035" s="40">
        <v>5</v>
      </c>
    </row>
    <row r="4036" spans="1:13">
      <c r="A4036" s="37" t="s">
        <v>4061</v>
      </c>
      <c r="B4036" s="36">
        <v>46039</v>
      </c>
      <c r="C4036" s="37" t="s">
        <v>39</v>
      </c>
      <c r="D4036" s="37" t="s">
        <v>24</v>
      </c>
      <c r="E4036" s="37" t="s">
        <v>14</v>
      </c>
      <c r="F4036" s="37" t="s">
        <v>14</v>
      </c>
      <c r="G4036" s="37">
        <v>73</v>
      </c>
      <c r="H4036" s="38">
        <v>168.08499085922301</v>
      </c>
      <c r="I4036" s="37">
        <f>HOUR(DAta!$H4036)*60+MINUTE(DAta!$H4036)</f>
        <v>122</v>
      </c>
      <c r="J4036" s="37">
        <v>3</v>
      </c>
      <c r="K4036" s="37">
        <v>11</v>
      </c>
      <c r="L4036" s="36">
        <v>46039</v>
      </c>
      <c r="M4036" s="37">
        <v>5</v>
      </c>
    </row>
    <row r="4037" spans="1:13">
      <c r="A4037" s="40" t="s">
        <v>4062</v>
      </c>
      <c r="B4037" s="39">
        <v>46040</v>
      </c>
      <c r="C4037" s="40" t="s">
        <v>35</v>
      </c>
      <c r="D4037" s="40" t="s">
        <v>33</v>
      </c>
      <c r="E4037" s="40" t="s">
        <v>18</v>
      </c>
      <c r="F4037" s="40" t="s">
        <v>18</v>
      </c>
      <c r="G4037" s="40" t="s">
        <v>26</v>
      </c>
      <c r="H4037" s="41">
        <v>168.12665752589001</v>
      </c>
      <c r="I4037" s="37">
        <f>HOUR(DAta!$H4037)*60+MINUTE(DAta!$H4037)</f>
        <v>182</v>
      </c>
      <c r="J4037" s="40" t="s">
        <v>26</v>
      </c>
      <c r="K4037" s="40">
        <v>11</v>
      </c>
      <c r="L4037" s="39">
        <v>46040</v>
      </c>
      <c r="M4037" s="40">
        <v>5</v>
      </c>
    </row>
    <row r="4038" spans="1:13">
      <c r="A4038" s="37" t="s">
        <v>4063</v>
      </c>
      <c r="B4038" s="36">
        <v>46041</v>
      </c>
      <c r="C4038" s="37" t="s">
        <v>12</v>
      </c>
      <c r="D4038" s="37" t="s">
        <v>30</v>
      </c>
      <c r="E4038" s="37" t="s">
        <v>18</v>
      </c>
      <c r="F4038" s="37" t="s">
        <v>18</v>
      </c>
      <c r="G4038" s="37" t="s">
        <v>26</v>
      </c>
      <c r="H4038" s="38">
        <v>168.16832419255701</v>
      </c>
      <c r="I4038" s="37">
        <f>HOUR(DAta!$H4038)*60+MINUTE(DAta!$H4038)</f>
        <v>242</v>
      </c>
      <c r="J4038" s="37" t="s">
        <v>26</v>
      </c>
      <c r="K4038" s="37">
        <v>11</v>
      </c>
      <c r="L4038" s="36">
        <v>46041</v>
      </c>
      <c r="M4038" s="37">
        <v>5</v>
      </c>
    </row>
    <row r="4039" spans="1:13">
      <c r="A4039" s="40" t="s">
        <v>4064</v>
      </c>
      <c r="B4039" s="39">
        <v>46042</v>
      </c>
      <c r="C4039" s="40" t="s">
        <v>32</v>
      </c>
      <c r="D4039" s="40" t="s">
        <v>17</v>
      </c>
      <c r="E4039" s="40" t="s">
        <v>14</v>
      </c>
      <c r="F4039" s="40" t="s">
        <v>14</v>
      </c>
      <c r="G4039" s="40">
        <v>63</v>
      </c>
      <c r="H4039" s="41">
        <v>168.20999085922301</v>
      </c>
      <c r="I4039" s="37">
        <f>HOUR(DAta!$H4039)*60+MINUTE(DAta!$H4039)</f>
        <v>302</v>
      </c>
      <c r="J4039" s="40">
        <v>1</v>
      </c>
      <c r="K4039" s="40">
        <v>11</v>
      </c>
      <c r="L4039" s="39">
        <v>46042</v>
      </c>
      <c r="M4039" s="40">
        <v>5</v>
      </c>
    </row>
    <row r="4040" spans="1:13">
      <c r="A4040" s="37" t="s">
        <v>4065</v>
      </c>
      <c r="B4040" s="36">
        <v>46043</v>
      </c>
      <c r="C4040" s="37" t="s">
        <v>32</v>
      </c>
      <c r="D4040" s="37" t="s">
        <v>17</v>
      </c>
      <c r="E4040" s="37" t="s">
        <v>14</v>
      </c>
      <c r="F4040" s="37" t="s">
        <v>14</v>
      </c>
      <c r="G4040" s="37">
        <v>64</v>
      </c>
      <c r="H4040" s="38">
        <v>168.25165752589001</v>
      </c>
      <c r="I4040" s="37">
        <f>HOUR(DAta!$H4040)*60+MINUTE(DAta!$H4040)</f>
        <v>362</v>
      </c>
      <c r="J4040" s="37">
        <v>4</v>
      </c>
      <c r="K4040" s="37">
        <v>11</v>
      </c>
      <c r="L4040" s="36">
        <v>46043</v>
      </c>
      <c r="M4040" s="37">
        <v>5</v>
      </c>
    </row>
    <row r="4041" spans="1:13">
      <c r="A4041" s="40" t="s">
        <v>4066</v>
      </c>
      <c r="B4041" s="39">
        <v>46044</v>
      </c>
      <c r="C4041" s="40" t="s">
        <v>35</v>
      </c>
      <c r="D4041" s="40" t="s">
        <v>17</v>
      </c>
      <c r="E4041" s="40" t="s">
        <v>14</v>
      </c>
      <c r="F4041" s="40" t="s">
        <v>14</v>
      </c>
      <c r="G4041" s="40">
        <v>17</v>
      </c>
      <c r="H4041" s="41">
        <v>168.29332419255701</v>
      </c>
      <c r="I4041" s="37">
        <f>HOUR(DAta!$H4041)*60+MINUTE(DAta!$H4041)</f>
        <v>422</v>
      </c>
      <c r="J4041" s="40">
        <v>3</v>
      </c>
      <c r="K4041" s="40">
        <v>11</v>
      </c>
      <c r="L4041" s="39">
        <v>46044</v>
      </c>
      <c r="M4041" s="40">
        <v>5</v>
      </c>
    </row>
    <row r="4042" spans="1:13">
      <c r="A4042" s="37" t="s">
        <v>4067</v>
      </c>
      <c r="B4042" s="36">
        <v>46045</v>
      </c>
      <c r="C4042" s="37" t="s">
        <v>12</v>
      </c>
      <c r="D4042" s="37" t="s">
        <v>13</v>
      </c>
      <c r="E4042" s="37" t="s">
        <v>14</v>
      </c>
      <c r="F4042" s="37" t="s">
        <v>14</v>
      </c>
      <c r="G4042" s="37">
        <v>42</v>
      </c>
      <c r="H4042" s="38">
        <v>168.33499085922301</v>
      </c>
      <c r="I4042" s="37">
        <f>HOUR(DAta!$H4042)*60+MINUTE(DAta!$H4042)</f>
        <v>482</v>
      </c>
      <c r="J4042" s="37">
        <v>4</v>
      </c>
      <c r="K4042" s="37">
        <v>11</v>
      </c>
      <c r="L4042" s="36">
        <v>46045</v>
      </c>
      <c r="M4042" s="37">
        <v>5</v>
      </c>
    </row>
    <row r="4043" spans="1:13">
      <c r="A4043" s="40" t="s">
        <v>4068</v>
      </c>
      <c r="B4043" s="39">
        <v>46046</v>
      </c>
      <c r="C4043" s="40" t="s">
        <v>12</v>
      </c>
      <c r="D4043" s="40" t="s">
        <v>17</v>
      </c>
      <c r="E4043" s="40" t="s">
        <v>14</v>
      </c>
      <c r="F4043" s="40" t="s">
        <v>14</v>
      </c>
      <c r="G4043" s="40">
        <v>121</v>
      </c>
      <c r="H4043" s="41">
        <v>168.37665752589001</v>
      </c>
      <c r="I4043" s="37">
        <f>HOUR(DAta!$H4043)*60+MINUTE(DAta!$H4043)</f>
        <v>542</v>
      </c>
      <c r="J4043" s="40">
        <v>1</v>
      </c>
      <c r="K4043" s="40">
        <v>11</v>
      </c>
      <c r="L4043" s="39">
        <v>46046</v>
      </c>
      <c r="M4043" s="40">
        <v>5</v>
      </c>
    </row>
    <row r="4044" spans="1:13">
      <c r="A4044" s="37" t="s">
        <v>4069</v>
      </c>
      <c r="B4044" s="36">
        <v>46047</v>
      </c>
      <c r="C4044" s="37" t="s">
        <v>12</v>
      </c>
      <c r="D4044" s="37" t="s">
        <v>24</v>
      </c>
      <c r="E4044" s="37" t="s">
        <v>14</v>
      </c>
      <c r="F4044" s="37" t="s">
        <v>14</v>
      </c>
      <c r="G4044" s="37">
        <v>56</v>
      </c>
      <c r="H4044" s="38">
        <v>168.41832419255701</v>
      </c>
      <c r="I4044" s="37">
        <f>HOUR(DAta!$H4044)*60+MINUTE(DAta!$H4044)</f>
        <v>602</v>
      </c>
      <c r="J4044" s="37">
        <v>4</v>
      </c>
      <c r="K4044" s="37">
        <v>11</v>
      </c>
      <c r="L4044" s="36">
        <v>46047</v>
      </c>
      <c r="M4044" s="37">
        <v>5</v>
      </c>
    </row>
    <row r="4045" spans="1:13">
      <c r="A4045" s="40" t="s">
        <v>4070</v>
      </c>
      <c r="B4045" s="39">
        <v>46048</v>
      </c>
      <c r="C4045" s="40" t="s">
        <v>35</v>
      </c>
      <c r="D4045" s="40" t="s">
        <v>17</v>
      </c>
      <c r="E4045" s="40" t="s">
        <v>14</v>
      </c>
      <c r="F4045" s="40" t="s">
        <v>14</v>
      </c>
      <c r="G4045" s="40">
        <v>123</v>
      </c>
      <c r="H4045" s="41">
        <v>168.45999085922301</v>
      </c>
      <c r="I4045" s="37">
        <f>HOUR(DAta!$H4045)*60+MINUTE(DAta!$H4045)</f>
        <v>662</v>
      </c>
      <c r="J4045" s="40">
        <v>4</v>
      </c>
      <c r="K4045" s="40">
        <v>11</v>
      </c>
      <c r="L4045" s="39">
        <v>46048</v>
      </c>
      <c r="M4045" s="40">
        <v>5</v>
      </c>
    </row>
    <row r="4046" spans="1:13">
      <c r="A4046" s="37" t="s">
        <v>4071</v>
      </c>
      <c r="B4046" s="36">
        <v>46049</v>
      </c>
      <c r="C4046" s="37" t="s">
        <v>12</v>
      </c>
      <c r="D4046" s="37" t="s">
        <v>30</v>
      </c>
      <c r="E4046" s="37" t="s">
        <v>14</v>
      </c>
      <c r="F4046" s="37" t="s">
        <v>14</v>
      </c>
      <c r="G4046" s="37">
        <v>27</v>
      </c>
      <c r="H4046" s="38">
        <v>168.50165752589001</v>
      </c>
      <c r="I4046" s="37">
        <f>HOUR(DAta!$H4046)*60+MINUTE(DAta!$H4046)</f>
        <v>722</v>
      </c>
      <c r="J4046" s="37">
        <v>5</v>
      </c>
      <c r="K4046" s="37">
        <v>11</v>
      </c>
      <c r="L4046" s="36">
        <v>46049</v>
      </c>
      <c r="M4046" s="37">
        <v>5</v>
      </c>
    </row>
    <row r="4047" spans="1:13">
      <c r="A4047" s="40" t="s">
        <v>4072</v>
      </c>
      <c r="B4047" s="39">
        <v>46050</v>
      </c>
      <c r="C4047" s="40" t="s">
        <v>48</v>
      </c>
      <c r="D4047" s="40" t="s">
        <v>17</v>
      </c>
      <c r="E4047" s="40" t="s">
        <v>14</v>
      </c>
      <c r="F4047" s="40" t="s">
        <v>14</v>
      </c>
      <c r="G4047" s="40">
        <v>46</v>
      </c>
      <c r="H4047" s="41">
        <v>168.54332419255701</v>
      </c>
      <c r="I4047" s="37">
        <f>HOUR(DAta!$H4047)*60+MINUTE(DAta!$H4047)</f>
        <v>782</v>
      </c>
      <c r="J4047" s="40">
        <v>4</v>
      </c>
      <c r="K4047" s="40">
        <v>11</v>
      </c>
      <c r="L4047" s="39">
        <v>46050</v>
      </c>
      <c r="M4047" s="40">
        <v>5</v>
      </c>
    </row>
    <row r="4048" spans="1:13">
      <c r="A4048" s="37" t="s">
        <v>4073</v>
      </c>
      <c r="B4048" s="36">
        <v>46051</v>
      </c>
      <c r="C4048" s="37" t="s">
        <v>12</v>
      </c>
      <c r="D4048" s="37" t="s">
        <v>17</v>
      </c>
      <c r="E4048" s="37" t="s">
        <v>14</v>
      </c>
      <c r="F4048" s="37" t="s">
        <v>14</v>
      </c>
      <c r="G4048" s="37">
        <v>117</v>
      </c>
      <c r="H4048" s="38">
        <v>168.58499085922301</v>
      </c>
      <c r="I4048" s="37">
        <f>HOUR(DAta!$H4048)*60+MINUTE(DAta!$H4048)</f>
        <v>842</v>
      </c>
      <c r="J4048" s="37">
        <v>2</v>
      </c>
      <c r="K4048" s="37">
        <v>11</v>
      </c>
      <c r="L4048" s="36">
        <v>46051</v>
      </c>
      <c r="M4048" s="37">
        <v>5</v>
      </c>
    </row>
    <row r="4049" spans="1:13">
      <c r="A4049" s="40" t="s">
        <v>4074</v>
      </c>
      <c r="B4049" s="39">
        <v>46052</v>
      </c>
      <c r="C4049" s="40" t="s">
        <v>16</v>
      </c>
      <c r="D4049" s="40" t="s">
        <v>24</v>
      </c>
      <c r="E4049" s="40" t="s">
        <v>18</v>
      </c>
      <c r="F4049" s="40" t="s">
        <v>18</v>
      </c>
      <c r="G4049" s="40" t="s">
        <v>26</v>
      </c>
      <c r="H4049" s="41">
        <v>168.62665752589001</v>
      </c>
      <c r="I4049" s="37">
        <f>HOUR(DAta!$H4049)*60+MINUTE(DAta!$H4049)</f>
        <v>902</v>
      </c>
      <c r="J4049" s="40" t="s">
        <v>26</v>
      </c>
      <c r="K4049" s="40">
        <v>11</v>
      </c>
      <c r="L4049" s="39">
        <v>46052</v>
      </c>
      <c r="M4049" s="40">
        <v>5</v>
      </c>
    </row>
    <row r="4050" spans="1:13">
      <c r="A4050" s="37" t="s">
        <v>4075</v>
      </c>
      <c r="B4050" s="36">
        <v>46053</v>
      </c>
      <c r="C4050" s="37" t="s">
        <v>22</v>
      </c>
      <c r="D4050" s="37" t="s">
        <v>13</v>
      </c>
      <c r="E4050" s="37" t="s">
        <v>14</v>
      </c>
      <c r="F4050" s="37" t="s">
        <v>14</v>
      </c>
      <c r="G4050" s="37">
        <v>64</v>
      </c>
      <c r="H4050" s="38">
        <v>168.66832419255701</v>
      </c>
      <c r="I4050" s="37">
        <f>HOUR(DAta!$H4050)*60+MINUTE(DAta!$H4050)</f>
        <v>962</v>
      </c>
      <c r="J4050" s="37">
        <v>3</v>
      </c>
      <c r="K4050" s="37">
        <v>11</v>
      </c>
      <c r="L4050" s="36">
        <v>46053</v>
      </c>
      <c r="M4050" s="37">
        <v>5</v>
      </c>
    </row>
    <row r="4051" spans="1:13">
      <c r="A4051" s="40" t="s">
        <v>4076</v>
      </c>
      <c r="B4051" s="39">
        <v>46054</v>
      </c>
      <c r="C4051" s="40" t="s">
        <v>32</v>
      </c>
      <c r="D4051" s="40" t="s">
        <v>13</v>
      </c>
      <c r="E4051" s="40" t="s">
        <v>14</v>
      </c>
      <c r="F4051" s="40" t="s">
        <v>14</v>
      </c>
      <c r="G4051" s="40">
        <v>20</v>
      </c>
      <c r="H4051" s="41">
        <v>168.70999085922301</v>
      </c>
      <c r="I4051" s="37">
        <f>HOUR(DAta!$H4051)*60+MINUTE(DAta!$H4051)</f>
        <v>1022</v>
      </c>
      <c r="J4051" s="40">
        <v>4</v>
      </c>
      <c r="K4051" s="40">
        <v>11</v>
      </c>
      <c r="L4051" s="39">
        <v>46054</v>
      </c>
      <c r="M4051" s="40">
        <v>5</v>
      </c>
    </row>
    <row r="4052" spans="1:13">
      <c r="A4052" s="37" t="s">
        <v>4077</v>
      </c>
      <c r="B4052" s="36">
        <v>46055</v>
      </c>
      <c r="C4052" s="37" t="s">
        <v>20</v>
      </c>
      <c r="D4052" s="37" t="s">
        <v>13</v>
      </c>
      <c r="E4052" s="37" t="s">
        <v>14</v>
      </c>
      <c r="F4052" s="37" t="s">
        <v>14</v>
      </c>
      <c r="G4052" s="37">
        <v>21</v>
      </c>
      <c r="H4052" s="38">
        <v>168.75165752589001</v>
      </c>
      <c r="I4052" s="37">
        <f>HOUR(DAta!$H4052)*60+MINUTE(DAta!$H4052)</f>
        <v>1082</v>
      </c>
      <c r="J4052" s="37">
        <v>5</v>
      </c>
      <c r="K4052" s="37">
        <v>11</v>
      </c>
      <c r="L4052" s="36">
        <v>46055</v>
      </c>
      <c r="M4052" s="37">
        <v>5</v>
      </c>
    </row>
    <row r="4053" spans="1:13">
      <c r="A4053" s="40" t="s">
        <v>4078</v>
      </c>
      <c r="B4053" s="39">
        <v>46056</v>
      </c>
      <c r="C4053" s="40" t="s">
        <v>22</v>
      </c>
      <c r="D4053" s="40" t="s">
        <v>17</v>
      </c>
      <c r="E4053" s="40" t="s">
        <v>18</v>
      </c>
      <c r="F4053" s="40" t="s">
        <v>18</v>
      </c>
      <c r="G4053" s="40" t="s">
        <v>26</v>
      </c>
      <c r="H4053" s="41">
        <v>168.79332419255701</v>
      </c>
      <c r="I4053" s="37">
        <f>HOUR(DAta!$H4053)*60+MINUTE(DAta!$H4053)</f>
        <v>1142</v>
      </c>
      <c r="J4053" s="40" t="s">
        <v>26</v>
      </c>
      <c r="K4053" s="40">
        <v>11</v>
      </c>
      <c r="L4053" s="39">
        <v>46056</v>
      </c>
      <c r="M4053" s="40">
        <v>5</v>
      </c>
    </row>
    <row r="4054" spans="1:13">
      <c r="A4054" s="37" t="s">
        <v>4079</v>
      </c>
      <c r="B4054" s="36">
        <v>46057</v>
      </c>
      <c r="C4054" s="37" t="s">
        <v>48</v>
      </c>
      <c r="D4054" s="37" t="s">
        <v>33</v>
      </c>
      <c r="E4054" s="37" t="s">
        <v>14</v>
      </c>
      <c r="F4054" s="37" t="s">
        <v>18</v>
      </c>
      <c r="G4054" s="37">
        <v>118</v>
      </c>
      <c r="H4054" s="38">
        <v>168.83499085922301</v>
      </c>
      <c r="I4054" s="37">
        <f>HOUR(DAta!$H4054)*60+MINUTE(DAta!$H4054)</f>
        <v>1202</v>
      </c>
      <c r="J4054" s="37">
        <v>3</v>
      </c>
      <c r="K4054" s="37">
        <v>11</v>
      </c>
      <c r="L4054" s="36">
        <v>46057</v>
      </c>
      <c r="M4054" s="37">
        <v>5</v>
      </c>
    </row>
    <row r="4055" spans="1:13">
      <c r="A4055" s="40" t="s">
        <v>4080</v>
      </c>
      <c r="B4055" s="39">
        <v>46058</v>
      </c>
      <c r="C4055" s="40" t="s">
        <v>20</v>
      </c>
      <c r="D4055" s="40" t="s">
        <v>30</v>
      </c>
      <c r="E4055" s="40" t="s">
        <v>14</v>
      </c>
      <c r="F4055" s="40" t="s">
        <v>14</v>
      </c>
      <c r="G4055" s="40">
        <v>105</v>
      </c>
      <c r="H4055" s="41">
        <v>168.87665752589001</v>
      </c>
      <c r="I4055" s="37">
        <f>HOUR(DAta!$H4055)*60+MINUTE(DAta!$H4055)</f>
        <v>1262</v>
      </c>
      <c r="J4055" s="40">
        <v>2</v>
      </c>
      <c r="K4055" s="40">
        <v>11</v>
      </c>
      <c r="L4055" s="39">
        <v>46058</v>
      </c>
      <c r="M4055" s="40">
        <v>5</v>
      </c>
    </row>
    <row r="4056" spans="1:13">
      <c r="A4056" s="37" t="s">
        <v>4081</v>
      </c>
      <c r="B4056" s="36">
        <v>46059</v>
      </c>
      <c r="C4056" s="37" t="s">
        <v>35</v>
      </c>
      <c r="D4056" s="37" t="s">
        <v>17</v>
      </c>
      <c r="E4056" s="37" t="s">
        <v>14</v>
      </c>
      <c r="F4056" s="37" t="s">
        <v>14</v>
      </c>
      <c r="G4056" s="37">
        <v>117</v>
      </c>
      <c r="H4056" s="38">
        <v>168.91832419255701</v>
      </c>
      <c r="I4056" s="37">
        <f>HOUR(DAta!$H4056)*60+MINUTE(DAta!$H4056)</f>
        <v>1322</v>
      </c>
      <c r="J4056" s="37">
        <v>4</v>
      </c>
      <c r="K4056" s="37">
        <v>11</v>
      </c>
      <c r="L4056" s="36">
        <v>46059</v>
      </c>
      <c r="M4056" s="37">
        <v>5</v>
      </c>
    </row>
    <row r="4057" spans="1:13">
      <c r="A4057" s="40" t="s">
        <v>4082</v>
      </c>
      <c r="B4057" s="39">
        <v>46060</v>
      </c>
      <c r="C4057" s="40" t="s">
        <v>39</v>
      </c>
      <c r="D4057" s="40" t="s">
        <v>24</v>
      </c>
      <c r="E4057" s="40" t="s">
        <v>14</v>
      </c>
      <c r="F4057" s="40" t="s">
        <v>18</v>
      </c>
      <c r="G4057" s="40">
        <v>16</v>
      </c>
      <c r="H4057" s="41">
        <v>168.95999085922301</v>
      </c>
      <c r="I4057" s="37">
        <f>HOUR(DAta!$H4057)*60+MINUTE(DAta!$H4057)</f>
        <v>1382</v>
      </c>
      <c r="J4057" s="40">
        <v>4</v>
      </c>
      <c r="K4057" s="40">
        <v>11</v>
      </c>
      <c r="L4057" s="39">
        <v>46060</v>
      </c>
      <c r="M4057" s="40">
        <v>5</v>
      </c>
    </row>
    <row r="4058" spans="1:13">
      <c r="A4058" s="37" t="s">
        <v>4083</v>
      </c>
      <c r="B4058" s="36">
        <v>46061</v>
      </c>
      <c r="C4058" s="37" t="s">
        <v>35</v>
      </c>
      <c r="D4058" s="37" t="s">
        <v>30</v>
      </c>
      <c r="E4058" s="37" t="s">
        <v>14</v>
      </c>
      <c r="F4058" s="37" t="s">
        <v>14</v>
      </c>
      <c r="G4058" s="37">
        <v>110</v>
      </c>
      <c r="H4058" s="38">
        <v>169.00165752589001</v>
      </c>
      <c r="I4058" s="37">
        <f>HOUR(DAta!$H4058)*60+MINUTE(DAta!$H4058)</f>
        <v>2</v>
      </c>
      <c r="J4058" s="37">
        <v>5</v>
      </c>
      <c r="K4058" s="37">
        <v>11</v>
      </c>
      <c r="L4058" s="36">
        <v>46061</v>
      </c>
      <c r="M4058" s="37">
        <v>5</v>
      </c>
    </row>
    <row r="4059" spans="1:13">
      <c r="A4059" s="40" t="s">
        <v>4084</v>
      </c>
      <c r="B4059" s="39">
        <v>46062</v>
      </c>
      <c r="C4059" s="40" t="s">
        <v>12</v>
      </c>
      <c r="D4059" s="40" t="s">
        <v>30</v>
      </c>
      <c r="E4059" s="40" t="s">
        <v>18</v>
      </c>
      <c r="F4059" s="40" t="s">
        <v>18</v>
      </c>
      <c r="G4059" s="40" t="s">
        <v>26</v>
      </c>
      <c r="H4059" s="41">
        <v>169.04332419255701</v>
      </c>
      <c r="I4059" s="37">
        <f>HOUR(DAta!$H4059)*60+MINUTE(DAta!$H4059)</f>
        <v>62</v>
      </c>
      <c r="J4059" s="40" t="s">
        <v>26</v>
      </c>
      <c r="K4059" s="40">
        <v>11</v>
      </c>
      <c r="L4059" s="39">
        <v>46062</v>
      </c>
      <c r="M4059" s="40">
        <v>5</v>
      </c>
    </row>
    <row r="4060" spans="1:13">
      <c r="A4060" s="37" t="s">
        <v>4085</v>
      </c>
      <c r="B4060" s="36">
        <v>46063</v>
      </c>
      <c r="C4060" s="37" t="s">
        <v>20</v>
      </c>
      <c r="D4060" s="37" t="s">
        <v>30</v>
      </c>
      <c r="E4060" s="37" t="s">
        <v>14</v>
      </c>
      <c r="F4060" s="37" t="s">
        <v>14</v>
      </c>
      <c r="G4060" s="37">
        <v>57</v>
      </c>
      <c r="H4060" s="38">
        <v>169.08499085922301</v>
      </c>
      <c r="I4060" s="37">
        <f>HOUR(DAta!$H4060)*60+MINUTE(DAta!$H4060)</f>
        <v>122</v>
      </c>
      <c r="J4060" s="37">
        <v>5</v>
      </c>
      <c r="K4060" s="37">
        <v>11</v>
      </c>
      <c r="L4060" s="36">
        <v>46063</v>
      </c>
      <c r="M4060" s="37">
        <v>5</v>
      </c>
    </row>
    <row r="4061" spans="1:13">
      <c r="A4061" s="40" t="s">
        <v>4086</v>
      </c>
      <c r="B4061" s="39">
        <v>46064</v>
      </c>
      <c r="C4061" s="40" t="s">
        <v>35</v>
      </c>
      <c r="D4061" s="40" t="s">
        <v>17</v>
      </c>
      <c r="E4061" s="40" t="s">
        <v>14</v>
      </c>
      <c r="F4061" s="40" t="s">
        <v>14</v>
      </c>
      <c r="G4061" s="40">
        <v>105</v>
      </c>
      <c r="H4061" s="41">
        <v>169.12665752589001</v>
      </c>
      <c r="I4061" s="37">
        <f>HOUR(DAta!$H4061)*60+MINUTE(DAta!$H4061)</f>
        <v>182</v>
      </c>
      <c r="J4061" s="40">
        <v>3</v>
      </c>
      <c r="K4061" s="40">
        <v>11</v>
      </c>
      <c r="L4061" s="39">
        <v>46064</v>
      </c>
      <c r="M4061" s="40">
        <v>5</v>
      </c>
    </row>
    <row r="4062" spans="1:13">
      <c r="A4062" s="37" t="s">
        <v>4087</v>
      </c>
      <c r="B4062" s="36">
        <v>46065</v>
      </c>
      <c r="C4062" s="37" t="s">
        <v>22</v>
      </c>
      <c r="D4062" s="37" t="s">
        <v>30</v>
      </c>
      <c r="E4062" s="37" t="s">
        <v>14</v>
      </c>
      <c r="F4062" s="37" t="s">
        <v>14</v>
      </c>
      <c r="G4062" s="37">
        <v>95</v>
      </c>
      <c r="H4062" s="38">
        <v>169.16832419255701</v>
      </c>
      <c r="I4062" s="37">
        <f>HOUR(DAta!$H4062)*60+MINUTE(DAta!$H4062)</f>
        <v>242</v>
      </c>
      <c r="J4062" s="37">
        <v>5</v>
      </c>
      <c r="K4062" s="37">
        <v>11</v>
      </c>
      <c r="L4062" s="36">
        <v>46065</v>
      </c>
      <c r="M4062" s="37">
        <v>5</v>
      </c>
    </row>
    <row r="4063" spans="1:13">
      <c r="A4063" s="40" t="s">
        <v>4088</v>
      </c>
      <c r="B4063" s="39">
        <v>46066</v>
      </c>
      <c r="C4063" s="40" t="s">
        <v>32</v>
      </c>
      <c r="D4063" s="40" t="s">
        <v>17</v>
      </c>
      <c r="E4063" s="40" t="s">
        <v>14</v>
      </c>
      <c r="F4063" s="40" t="s">
        <v>14</v>
      </c>
      <c r="G4063" s="40">
        <v>19</v>
      </c>
      <c r="H4063" s="41">
        <v>169.20999085922301</v>
      </c>
      <c r="I4063" s="37">
        <f>HOUR(DAta!$H4063)*60+MINUTE(DAta!$H4063)</f>
        <v>302</v>
      </c>
      <c r="J4063" s="40">
        <v>2</v>
      </c>
      <c r="K4063" s="40">
        <v>11</v>
      </c>
      <c r="L4063" s="39">
        <v>46066</v>
      </c>
      <c r="M4063" s="40">
        <v>5</v>
      </c>
    </row>
    <row r="4064" spans="1:13">
      <c r="A4064" s="37" t="s">
        <v>4089</v>
      </c>
      <c r="B4064" s="36">
        <v>46067</v>
      </c>
      <c r="C4064" s="37" t="s">
        <v>16</v>
      </c>
      <c r="D4064" s="37" t="s">
        <v>17</v>
      </c>
      <c r="E4064" s="37" t="s">
        <v>14</v>
      </c>
      <c r="F4064" s="37" t="s">
        <v>14</v>
      </c>
      <c r="G4064" s="37">
        <v>25</v>
      </c>
      <c r="H4064" s="38">
        <v>169.25165752589001</v>
      </c>
      <c r="I4064" s="37">
        <f>HOUR(DAta!$H4064)*60+MINUTE(DAta!$H4064)</f>
        <v>362</v>
      </c>
      <c r="J4064" s="37">
        <v>3</v>
      </c>
      <c r="K4064" s="37">
        <v>11</v>
      </c>
      <c r="L4064" s="36">
        <v>46067</v>
      </c>
      <c r="M4064" s="37">
        <v>5</v>
      </c>
    </row>
    <row r="4065" spans="1:13">
      <c r="A4065" s="40" t="s">
        <v>4090</v>
      </c>
      <c r="B4065" s="39">
        <v>46068</v>
      </c>
      <c r="C4065" s="40" t="s">
        <v>16</v>
      </c>
      <c r="D4065" s="40" t="s">
        <v>33</v>
      </c>
      <c r="E4065" s="40" t="s">
        <v>14</v>
      </c>
      <c r="F4065" s="40" t="s">
        <v>18</v>
      </c>
      <c r="G4065" s="40">
        <v>65</v>
      </c>
      <c r="H4065" s="41">
        <v>169.29332419255701</v>
      </c>
      <c r="I4065" s="37">
        <f>HOUR(DAta!$H4065)*60+MINUTE(DAta!$H4065)</f>
        <v>422</v>
      </c>
      <c r="J4065" s="40">
        <v>2</v>
      </c>
      <c r="K4065" s="40">
        <v>11</v>
      </c>
      <c r="L4065" s="39">
        <v>46068</v>
      </c>
      <c r="M4065" s="40">
        <v>5</v>
      </c>
    </row>
    <row r="4066" spans="1:13">
      <c r="A4066" s="37" t="s">
        <v>4091</v>
      </c>
      <c r="B4066" s="36">
        <v>46069</v>
      </c>
      <c r="C4066" s="37" t="s">
        <v>32</v>
      </c>
      <c r="D4066" s="37" t="s">
        <v>17</v>
      </c>
      <c r="E4066" s="37" t="s">
        <v>14</v>
      </c>
      <c r="F4066" s="37" t="s">
        <v>14</v>
      </c>
      <c r="G4066" s="37">
        <v>27</v>
      </c>
      <c r="H4066" s="38">
        <v>169.33499085922301</v>
      </c>
      <c r="I4066" s="37">
        <f>HOUR(DAta!$H4066)*60+MINUTE(DAta!$H4066)</f>
        <v>482</v>
      </c>
      <c r="J4066" s="37">
        <v>1</v>
      </c>
      <c r="K4066" s="37">
        <v>11</v>
      </c>
      <c r="L4066" s="36">
        <v>46069</v>
      </c>
      <c r="M4066" s="37">
        <v>5</v>
      </c>
    </row>
    <row r="4067" spans="1:13">
      <c r="A4067" s="40" t="s">
        <v>4092</v>
      </c>
      <c r="B4067" s="39">
        <v>46070</v>
      </c>
      <c r="C4067" s="40" t="s">
        <v>32</v>
      </c>
      <c r="D4067" s="40" t="s">
        <v>13</v>
      </c>
      <c r="E4067" s="40" t="s">
        <v>14</v>
      </c>
      <c r="F4067" s="40" t="s">
        <v>14</v>
      </c>
      <c r="G4067" s="40">
        <v>107</v>
      </c>
      <c r="H4067" s="41">
        <v>169.37665752589001</v>
      </c>
      <c r="I4067" s="37">
        <f>HOUR(DAta!$H4067)*60+MINUTE(DAta!$H4067)</f>
        <v>542</v>
      </c>
      <c r="J4067" s="40">
        <v>1</v>
      </c>
      <c r="K4067" s="40">
        <v>11</v>
      </c>
      <c r="L4067" s="39">
        <v>46070</v>
      </c>
      <c r="M4067" s="40">
        <v>5</v>
      </c>
    </row>
    <row r="4068" spans="1:13">
      <c r="A4068" s="37" t="s">
        <v>4093</v>
      </c>
      <c r="B4068" s="36">
        <v>46071</v>
      </c>
      <c r="C4068" s="37" t="s">
        <v>16</v>
      </c>
      <c r="D4068" s="37" t="s">
        <v>30</v>
      </c>
      <c r="E4068" s="37" t="s">
        <v>14</v>
      </c>
      <c r="F4068" s="37" t="s">
        <v>14</v>
      </c>
      <c r="G4068" s="37">
        <v>90</v>
      </c>
      <c r="H4068" s="38">
        <v>169.41832419255701</v>
      </c>
      <c r="I4068" s="37">
        <f>HOUR(DAta!$H4068)*60+MINUTE(DAta!$H4068)</f>
        <v>602</v>
      </c>
      <c r="J4068" s="37">
        <v>3</v>
      </c>
      <c r="K4068" s="37">
        <v>11</v>
      </c>
      <c r="L4068" s="36">
        <v>46071</v>
      </c>
      <c r="M4068" s="37">
        <v>5</v>
      </c>
    </row>
    <row r="4069" spans="1:13">
      <c r="A4069" s="40" t="s">
        <v>4094</v>
      </c>
      <c r="B4069" s="39">
        <v>46072</v>
      </c>
      <c r="C4069" s="40" t="s">
        <v>16</v>
      </c>
      <c r="D4069" s="40" t="s">
        <v>24</v>
      </c>
      <c r="E4069" s="40" t="s">
        <v>14</v>
      </c>
      <c r="F4069" s="40" t="s">
        <v>14</v>
      </c>
      <c r="G4069" s="40">
        <v>45</v>
      </c>
      <c r="H4069" s="41">
        <v>169.45999085922301</v>
      </c>
      <c r="I4069" s="37">
        <f>HOUR(DAta!$H4069)*60+MINUTE(DAta!$H4069)</f>
        <v>662</v>
      </c>
      <c r="J4069" s="40">
        <v>3</v>
      </c>
      <c r="K4069" s="40">
        <v>11</v>
      </c>
      <c r="L4069" s="39">
        <v>46072</v>
      </c>
      <c r="M4069" s="40">
        <v>5</v>
      </c>
    </row>
    <row r="4070" spans="1:13">
      <c r="A4070" s="37" t="s">
        <v>4095</v>
      </c>
      <c r="B4070" s="36">
        <v>46073</v>
      </c>
      <c r="C4070" s="37" t="s">
        <v>48</v>
      </c>
      <c r="D4070" s="37" t="s">
        <v>24</v>
      </c>
      <c r="E4070" s="37" t="s">
        <v>14</v>
      </c>
      <c r="F4070" s="37" t="s">
        <v>14</v>
      </c>
      <c r="G4070" s="37">
        <v>39</v>
      </c>
      <c r="H4070" s="38">
        <v>169.50165752589001</v>
      </c>
      <c r="I4070" s="37">
        <f>HOUR(DAta!$H4070)*60+MINUTE(DAta!$H4070)</f>
        <v>722</v>
      </c>
      <c r="J4070" s="37">
        <v>4</v>
      </c>
      <c r="K4070" s="37">
        <v>11</v>
      </c>
      <c r="L4070" s="36">
        <v>46073</v>
      </c>
      <c r="M4070" s="37">
        <v>5</v>
      </c>
    </row>
    <row r="4071" spans="1:13">
      <c r="A4071" s="40" t="s">
        <v>4096</v>
      </c>
      <c r="B4071" s="39">
        <v>46074</v>
      </c>
      <c r="C4071" s="40" t="s">
        <v>35</v>
      </c>
      <c r="D4071" s="40" t="s">
        <v>33</v>
      </c>
      <c r="E4071" s="40" t="s">
        <v>14</v>
      </c>
      <c r="F4071" s="40" t="s">
        <v>14</v>
      </c>
      <c r="G4071" s="40">
        <v>63</v>
      </c>
      <c r="H4071" s="41">
        <v>169.54332419255701</v>
      </c>
      <c r="I4071" s="37">
        <f>HOUR(DAta!$H4071)*60+MINUTE(DAta!$H4071)</f>
        <v>782</v>
      </c>
      <c r="J4071" s="40">
        <v>5</v>
      </c>
      <c r="K4071" s="40">
        <v>11</v>
      </c>
      <c r="L4071" s="39">
        <v>46074</v>
      </c>
      <c r="M4071" s="40">
        <v>5</v>
      </c>
    </row>
    <row r="4072" spans="1:13">
      <c r="A4072" s="37" t="s">
        <v>4097</v>
      </c>
      <c r="B4072" s="36">
        <v>46075</v>
      </c>
      <c r="C4072" s="37" t="s">
        <v>22</v>
      </c>
      <c r="D4072" s="37" t="s">
        <v>30</v>
      </c>
      <c r="E4072" s="37" t="s">
        <v>14</v>
      </c>
      <c r="F4072" s="37" t="s">
        <v>18</v>
      </c>
      <c r="G4072" s="37">
        <v>95</v>
      </c>
      <c r="H4072" s="38">
        <v>169.58499085922301</v>
      </c>
      <c r="I4072" s="37">
        <f>HOUR(DAta!$H4072)*60+MINUTE(DAta!$H4072)</f>
        <v>842</v>
      </c>
      <c r="J4072" s="37">
        <v>1</v>
      </c>
      <c r="K4072" s="37">
        <v>11</v>
      </c>
      <c r="L4072" s="36">
        <v>46075</v>
      </c>
      <c r="M4072" s="37">
        <v>5</v>
      </c>
    </row>
    <row r="4073" spans="1:13">
      <c r="A4073" s="40" t="s">
        <v>4098</v>
      </c>
      <c r="B4073" s="39">
        <v>46076</v>
      </c>
      <c r="C4073" s="40" t="s">
        <v>35</v>
      </c>
      <c r="D4073" s="40" t="s">
        <v>30</v>
      </c>
      <c r="E4073" s="40" t="s">
        <v>14</v>
      </c>
      <c r="F4073" s="40" t="s">
        <v>14</v>
      </c>
      <c r="G4073" s="40">
        <v>39</v>
      </c>
      <c r="H4073" s="41">
        <v>169.62665752589001</v>
      </c>
      <c r="I4073" s="37">
        <f>HOUR(DAta!$H4073)*60+MINUTE(DAta!$H4073)</f>
        <v>902</v>
      </c>
      <c r="J4073" s="40">
        <v>4</v>
      </c>
      <c r="K4073" s="40">
        <v>11</v>
      </c>
      <c r="L4073" s="39">
        <v>46076</v>
      </c>
      <c r="M4073" s="40">
        <v>5</v>
      </c>
    </row>
    <row r="4074" spans="1:13">
      <c r="A4074" s="37" t="s">
        <v>4099</v>
      </c>
      <c r="B4074" s="36">
        <v>46077</v>
      </c>
      <c r="C4074" s="37" t="s">
        <v>12</v>
      </c>
      <c r="D4074" s="37" t="s">
        <v>30</v>
      </c>
      <c r="E4074" s="37" t="s">
        <v>18</v>
      </c>
      <c r="F4074" s="37" t="s">
        <v>18</v>
      </c>
      <c r="G4074" s="37" t="s">
        <v>26</v>
      </c>
      <c r="H4074" s="38">
        <v>169.66832419255701</v>
      </c>
      <c r="I4074" s="37">
        <f>HOUR(DAta!$H4074)*60+MINUTE(DAta!$H4074)</f>
        <v>962</v>
      </c>
      <c r="J4074" s="37" t="s">
        <v>26</v>
      </c>
      <c r="K4074" s="37">
        <v>11</v>
      </c>
      <c r="L4074" s="36">
        <v>46077</v>
      </c>
      <c r="M4074" s="37">
        <v>6</v>
      </c>
    </row>
    <row r="4075" spans="1:13">
      <c r="A4075" s="40" t="s">
        <v>4100</v>
      </c>
      <c r="B4075" s="39">
        <v>46078</v>
      </c>
      <c r="C4075" s="40" t="s">
        <v>39</v>
      </c>
      <c r="D4075" s="40" t="s">
        <v>30</v>
      </c>
      <c r="E4075" s="40" t="s">
        <v>18</v>
      </c>
      <c r="F4075" s="40" t="s">
        <v>18</v>
      </c>
      <c r="G4075" s="40" t="s">
        <v>26</v>
      </c>
      <c r="H4075" s="41">
        <v>169.70999085922301</v>
      </c>
      <c r="I4075" s="37">
        <f>HOUR(DAta!$H4075)*60+MINUTE(DAta!$H4075)</f>
        <v>1022</v>
      </c>
      <c r="J4075" s="40" t="s">
        <v>26</v>
      </c>
      <c r="K4075" s="40">
        <v>11</v>
      </c>
      <c r="L4075" s="39">
        <v>46078</v>
      </c>
      <c r="M4075" s="40">
        <v>6</v>
      </c>
    </row>
    <row r="4076" spans="1:13">
      <c r="A4076" s="37" t="s">
        <v>4101</v>
      </c>
      <c r="B4076" s="36">
        <v>46079</v>
      </c>
      <c r="C4076" s="37" t="s">
        <v>39</v>
      </c>
      <c r="D4076" s="37" t="s">
        <v>30</v>
      </c>
      <c r="E4076" s="37" t="s">
        <v>14</v>
      </c>
      <c r="F4076" s="37" t="s">
        <v>14</v>
      </c>
      <c r="G4076" s="37">
        <v>125</v>
      </c>
      <c r="H4076" s="38">
        <v>169.75165752589001</v>
      </c>
      <c r="I4076" s="37">
        <f>HOUR(DAta!$H4076)*60+MINUTE(DAta!$H4076)</f>
        <v>1082</v>
      </c>
      <c r="J4076" s="37">
        <v>3</v>
      </c>
      <c r="K4076" s="37">
        <v>11</v>
      </c>
      <c r="L4076" s="36">
        <v>46079</v>
      </c>
      <c r="M4076" s="37">
        <v>6</v>
      </c>
    </row>
    <row r="4077" spans="1:13">
      <c r="A4077" s="40" t="s">
        <v>4102</v>
      </c>
      <c r="B4077" s="39">
        <v>46080</v>
      </c>
      <c r="C4077" s="40" t="s">
        <v>39</v>
      </c>
      <c r="D4077" s="40" t="s">
        <v>17</v>
      </c>
      <c r="E4077" s="40" t="s">
        <v>14</v>
      </c>
      <c r="F4077" s="40" t="s">
        <v>14</v>
      </c>
      <c r="G4077" s="40">
        <v>73</v>
      </c>
      <c r="H4077" s="41">
        <v>169.79332419255701</v>
      </c>
      <c r="I4077" s="37">
        <f>HOUR(DAta!$H4077)*60+MINUTE(DAta!$H4077)</f>
        <v>1142</v>
      </c>
      <c r="J4077" s="40">
        <v>4</v>
      </c>
      <c r="K4077" s="40">
        <v>11</v>
      </c>
      <c r="L4077" s="39">
        <v>46080</v>
      </c>
      <c r="M4077" s="40">
        <v>6</v>
      </c>
    </row>
    <row r="4078" spans="1:13">
      <c r="A4078" s="37" t="s">
        <v>4103</v>
      </c>
      <c r="B4078" s="36">
        <v>46081</v>
      </c>
      <c r="C4078" s="37" t="s">
        <v>22</v>
      </c>
      <c r="D4078" s="37" t="s">
        <v>30</v>
      </c>
      <c r="E4078" s="37" t="s">
        <v>14</v>
      </c>
      <c r="F4078" s="37" t="s">
        <v>14</v>
      </c>
      <c r="G4078" s="37">
        <v>116</v>
      </c>
      <c r="H4078" s="38">
        <v>169.83499085922301</v>
      </c>
      <c r="I4078" s="37">
        <f>HOUR(DAta!$H4078)*60+MINUTE(DAta!$H4078)</f>
        <v>1202</v>
      </c>
      <c r="J4078" s="37">
        <v>4</v>
      </c>
      <c r="K4078" s="37">
        <v>11</v>
      </c>
      <c r="L4078" s="36">
        <v>46081</v>
      </c>
      <c r="M4078" s="37">
        <v>6</v>
      </c>
    </row>
    <row r="4079" spans="1:13">
      <c r="A4079" s="40" t="s">
        <v>4104</v>
      </c>
      <c r="B4079" s="39">
        <v>46082</v>
      </c>
      <c r="C4079" s="40" t="s">
        <v>35</v>
      </c>
      <c r="D4079" s="40" t="s">
        <v>17</v>
      </c>
      <c r="E4079" s="40" t="s">
        <v>14</v>
      </c>
      <c r="F4079" s="40" t="s">
        <v>14</v>
      </c>
      <c r="G4079" s="40">
        <v>115</v>
      </c>
      <c r="H4079" s="41">
        <v>169.87665752589001</v>
      </c>
      <c r="I4079" s="37">
        <f>HOUR(DAta!$H4079)*60+MINUTE(DAta!$H4079)</f>
        <v>1262</v>
      </c>
      <c r="J4079" s="40">
        <v>2</v>
      </c>
      <c r="K4079" s="40">
        <v>11</v>
      </c>
      <c r="L4079" s="39">
        <v>46082</v>
      </c>
      <c r="M4079" s="40">
        <v>6</v>
      </c>
    </row>
    <row r="4080" spans="1:13">
      <c r="A4080" s="37" t="s">
        <v>4105</v>
      </c>
      <c r="B4080" s="36">
        <v>46083</v>
      </c>
      <c r="C4080" s="37" t="s">
        <v>35</v>
      </c>
      <c r="D4080" s="37" t="s">
        <v>30</v>
      </c>
      <c r="E4080" s="37" t="s">
        <v>18</v>
      </c>
      <c r="F4080" s="37" t="s">
        <v>18</v>
      </c>
      <c r="G4080" s="37" t="s">
        <v>26</v>
      </c>
      <c r="H4080" s="38">
        <v>169.91832419255701</v>
      </c>
      <c r="I4080" s="37">
        <f>HOUR(DAta!$H4080)*60+MINUTE(DAta!$H4080)</f>
        <v>1322</v>
      </c>
      <c r="J4080" s="37" t="s">
        <v>26</v>
      </c>
      <c r="K4080" s="37">
        <v>11</v>
      </c>
      <c r="L4080" s="36">
        <v>46083</v>
      </c>
      <c r="M4080" s="37">
        <v>6</v>
      </c>
    </row>
    <row r="4081" spans="1:13">
      <c r="A4081" s="40" t="s">
        <v>4106</v>
      </c>
      <c r="B4081" s="39">
        <v>46084</v>
      </c>
      <c r="C4081" s="40" t="s">
        <v>20</v>
      </c>
      <c r="D4081" s="40" t="s">
        <v>24</v>
      </c>
      <c r="E4081" s="40" t="s">
        <v>14</v>
      </c>
      <c r="F4081" s="40" t="s">
        <v>14</v>
      </c>
      <c r="G4081" s="40">
        <v>56</v>
      </c>
      <c r="H4081" s="41">
        <v>169.95999085922301</v>
      </c>
      <c r="I4081" s="37">
        <f>HOUR(DAta!$H4081)*60+MINUTE(DAta!$H4081)</f>
        <v>1382</v>
      </c>
      <c r="J4081" s="40">
        <v>2</v>
      </c>
      <c r="K4081" s="40">
        <v>11</v>
      </c>
      <c r="L4081" s="39">
        <v>46084</v>
      </c>
      <c r="M4081" s="40">
        <v>6</v>
      </c>
    </row>
    <row r="4082" spans="1:13">
      <c r="A4082" s="37" t="s">
        <v>4107</v>
      </c>
      <c r="B4082" s="36">
        <v>46085</v>
      </c>
      <c r="C4082" s="37" t="s">
        <v>48</v>
      </c>
      <c r="D4082" s="37" t="s">
        <v>17</v>
      </c>
      <c r="E4082" s="37" t="s">
        <v>14</v>
      </c>
      <c r="F4082" s="37" t="s">
        <v>14</v>
      </c>
      <c r="G4082" s="37">
        <v>123</v>
      </c>
      <c r="H4082" s="38">
        <v>170.00165752589001</v>
      </c>
      <c r="I4082" s="37">
        <f>HOUR(DAta!$H4082)*60+MINUTE(DAta!$H4082)</f>
        <v>2</v>
      </c>
      <c r="J4082" s="37">
        <v>2</v>
      </c>
      <c r="K4082" s="37">
        <v>11</v>
      </c>
      <c r="L4082" s="36">
        <v>46085</v>
      </c>
      <c r="M4082" s="37">
        <v>6</v>
      </c>
    </row>
    <row r="4083" spans="1:13">
      <c r="A4083" s="40" t="s">
        <v>4108</v>
      </c>
      <c r="B4083" s="39">
        <v>46086</v>
      </c>
      <c r="C4083" s="40" t="s">
        <v>16</v>
      </c>
      <c r="D4083" s="40" t="s">
        <v>30</v>
      </c>
      <c r="E4083" s="40" t="s">
        <v>14</v>
      </c>
      <c r="F4083" s="40" t="s">
        <v>14</v>
      </c>
      <c r="G4083" s="40">
        <v>36</v>
      </c>
      <c r="H4083" s="41">
        <v>170.04332419255701</v>
      </c>
      <c r="I4083" s="37">
        <f>HOUR(DAta!$H4083)*60+MINUTE(DAta!$H4083)</f>
        <v>62</v>
      </c>
      <c r="J4083" s="40">
        <v>1</v>
      </c>
      <c r="K4083" s="40">
        <v>11</v>
      </c>
      <c r="L4083" s="39">
        <v>46086</v>
      </c>
      <c r="M4083" s="40">
        <v>6</v>
      </c>
    </row>
    <row r="4084" spans="1:13">
      <c r="A4084" s="37" t="s">
        <v>4109</v>
      </c>
      <c r="B4084" s="36">
        <v>46087</v>
      </c>
      <c r="C4084" s="37" t="s">
        <v>22</v>
      </c>
      <c r="D4084" s="37" t="s">
        <v>17</v>
      </c>
      <c r="E4084" s="37" t="s">
        <v>14</v>
      </c>
      <c r="F4084" s="37" t="s">
        <v>14</v>
      </c>
      <c r="G4084" s="37">
        <v>84</v>
      </c>
      <c r="H4084" s="38">
        <v>170.08499085922301</v>
      </c>
      <c r="I4084" s="37">
        <f>HOUR(DAta!$H4084)*60+MINUTE(DAta!$H4084)</f>
        <v>122</v>
      </c>
      <c r="J4084" s="37">
        <v>5</v>
      </c>
      <c r="K4084" s="37">
        <v>11</v>
      </c>
      <c r="L4084" s="36">
        <v>46087</v>
      </c>
      <c r="M4084" s="37">
        <v>6</v>
      </c>
    </row>
    <row r="4085" spans="1:13">
      <c r="A4085" s="40" t="s">
        <v>4110</v>
      </c>
      <c r="B4085" s="39">
        <v>46088</v>
      </c>
      <c r="C4085" s="40" t="s">
        <v>39</v>
      </c>
      <c r="D4085" s="40" t="s">
        <v>33</v>
      </c>
      <c r="E4085" s="40" t="s">
        <v>14</v>
      </c>
      <c r="F4085" s="40" t="s">
        <v>14</v>
      </c>
      <c r="G4085" s="40">
        <v>74</v>
      </c>
      <c r="H4085" s="41">
        <v>170.12665752589001</v>
      </c>
      <c r="I4085" s="37">
        <f>HOUR(DAta!$H4085)*60+MINUTE(DAta!$H4085)</f>
        <v>182</v>
      </c>
      <c r="J4085" s="40">
        <v>3</v>
      </c>
      <c r="K4085" s="40">
        <v>11</v>
      </c>
      <c r="L4085" s="39">
        <v>46088</v>
      </c>
      <c r="M4085" s="40">
        <v>6</v>
      </c>
    </row>
    <row r="4086" spans="1:13">
      <c r="A4086" s="37" t="s">
        <v>4111</v>
      </c>
      <c r="B4086" s="36">
        <v>46089</v>
      </c>
      <c r="C4086" s="37" t="s">
        <v>32</v>
      </c>
      <c r="D4086" s="37" t="s">
        <v>33</v>
      </c>
      <c r="E4086" s="37" t="s">
        <v>14</v>
      </c>
      <c r="F4086" s="37" t="s">
        <v>14</v>
      </c>
      <c r="G4086" s="37">
        <v>20</v>
      </c>
      <c r="H4086" s="38">
        <v>170.16832419255701</v>
      </c>
      <c r="I4086" s="37">
        <f>HOUR(DAta!$H4086)*60+MINUTE(DAta!$H4086)</f>
        <v>242</v>
      </c>
      <c r="J4086" s="37">
        <v>5</v>
      </c>
      <c r="K4086" s="37">
        <v>11</v>
      </c>
      <c r="L4086" s="36">
        <v>46089</v>
      </c>
      <c r="M4086" s="37">
        <v>6</v>
      </c>
    </row>
    <row r="4087" spans="1:13">
      <c r="A4087" s="40" t="s">
        <v>4112</v>
      </c>
      <c r="B4087" s="39">
        <v>46090</v>
      </c>
      <c r="C4087" s="40" t="s">
        <v>39</v>
      </c>
      <c r="D4087" s="40" t="s">
        <v>33</v>
      </c>
      <c r="E4087" s="40" t="s">
        <v>18</v>
      </c>
      <c r="F4087" s="40" t="s">
        <v>18</v>
      </c>
      <c r="G4087" s="40" t="s">
        <v>26</v>
      </c>
      <c r="H4087" s="41">
        <v>170.20999085922301</v>
      </c>
      <c r="I4087" s="37">
        <f>HOUR(DAta!$H4087)*60+MINUTE(DAta!$H4087)</f>
        <v>302</v>
      </c>
      <c r="J4087" s="40" t="s">
        <v>26</v>
      </c>
      <c r="K4087" s="40">
        <v>11</v>
      </c>
      <c r="L4087" s="39">
        <v>46090</v>
      </c>
      <c r="M4087" s="40">
        <v>6</v>
      </c>
    </row>
    <row r="4088" spans="1:13">
      <c r="A4088" s="37" t="s">
        <v>4113</v>
      </c>
      <c r="B4088" s="36">
        <v>46091</v>
      </c>
      <c r="C4088" s="37" t="s">
        <v>12</v>
      </c>
      <c r="D4088" s="37" t="s">
        <v>24</v>
      </c>
      <c r="E4088" s="37" t="s">
        <v>14</v>
      </c>
      <c r="F4088" s="37" t="s">
        <v>14</v>
      </c>
      <c r="G4088" s="37">
        <v>13</v>
      </c>
      <c r="H4088" s="38">
        <v>170.25165752589001</v>
      </c>
      <c r="I4088" s="37">
        <f>HOUR(DAta!$H4088)*60+MINUTE(DAta!$H4088)</f>
        <v>362</v>
      </c>
      <c r="J4088" s="37">
        <v>3</v>
      </c>
      <c r="K4088" s="37">
        <v>11</v>
      </c>
      <c r="L4088" s="36">
        <v>46091</v>
      </c>
      <c r="M4088" s="37">
        <v>6</v>
      </c>
    </row>
    <row r="4089" spans="1:13">
      <c r="A4089" s="40" t="s">
        <v>4114</v>
      </c>
      <c r="B4089" s="39">
        <v>46092</v>
      </c>
      <c r="C4089" s="40" t="s">
        <v>22</v>
      </c>
      <c r="D4089" s="40" t="s">
        <v>13</v>
      </c>
      <c r="E4089" s="40" t="s">
        <v>14</v>
      </c>
      <c r="F4089" s="40" t="s">
        <v>18</v>
      </c>
      <c r="G4089" s="40">
        <v>28</v>
      </c>
      <c r="H4089" s="41">
        <v>170.29332419255701</v>
      </c>
      <c r="I4089" s="37">
        <f>HOUR(DAta!$H4089)*60+MINUTE(DAta!$H4089)</f>
        <v>422</v>
      </c>
      <c r="J4089" s="40">
        <v>3</v>
      </c>
      <c r="K4089" s="40">
        <v>11</v>
      </c>
      <c r="L4089" s="39">
        <v>46092</v>
      </c>
      <c r="M4089" s="40">
        <v>6</v>
      </c>
    </row>
    <row r="4090" spans="1:13">
      <c r="A4090" s="37" t="s">
        <v>4115</v>
      </c>
      <c r="B4090" s="36">
        <v>46093</v>
      </c>
      <c r="C4090" s="37" t="s">
        <v>48</v>
      </c>
      <c r="D4090" s="37" t="s">
        <v>13</v>
      </c>
      <c r="E4090" s="37" t="s">
        <v>14</v>
      </c>
      <c r="F4090" s="37" t="s">
        <v>14</v>
      </c>
      <c r="G4090" s="37">
        <v>13</v>
      </c>
      <c r="H4090" s="38">
        <v>170.33499085922301</v>
      </c>
      <c r="I4090" s="37">
        <f>HOUR(DAta!$H4090)*60+MINUTE(DAta!$H4090)</f>
        <v>482</v>
      </c>
      <c r="J4090" s="37">
        <v>4</v>
      </c>
      <c r="K4090" s="37">
        <v>11</v>
      </c>
      <c r="L4090" s="36">
        <v>46093</v>
      </c>
      <c r="M4090" s="37">
        <v>6</v>
      </c>
    </row>
    <row r="4091" spans="1:13">
      <c r="A4091" s="40" t="s">
        <v>4116</v>
      </c>
      <c r="B4091" s="39">
        <v>46094</v>
      </c>
      <c r="C4091" s="40" t="s">
        <v>39</v>
      </c>
      <c r="D4091" s="40" t="s">
        <v>33</v>
      </c>
      <c r="E4091" s="40" t="s">
        <v>14</v>
      </c>
      <c r="F4091" s="40" t="s">
        <v>14</v>
      </c>
      <c r="G4091" s="40">
        <v>100</v>
      </c>
      <c r="H4091" s="41">
        <v>170.37665752589001</v>
      </c>
      <c r="I4091" s="37">
        <f>HOUR(DAta!$H4091)*60+MINUTE(DAta!$H4091)</f>
        <v>542</v>
      </c>
      <c r="J4091" s="40">
        <v>3</v>
      </c>
      <c r="K4091" s="40">
        <v>11</v>
      </c>
      <c r="L4091" s="39">
        <v>46094</v>
      </c>
      <c r="M4091" s="40">
        <v>6</v>
      </c>
    </row>
    <row r="4092" spans="1:13">
      <c r="A4092" s="37" t="s">
        <v>4117</v>
      </c>
      <c r="B4092" s="36">
        <v>46095</v>
      </c>
      <c r="C4092" s="37" t="s">
        <v>32</v>
      </c>
      <c r="D4092" s="37" t="s">
        <v>13</v>
      </c>
      <c r="E4092" s="37" t="s">
        <v>14</v>
      </c>
      <c r="F4092" s="37" t="s">
        <v>14</v>
      </c>
      <c r="G4092" s="37">
        <v>119</v>
      </c>
      <c r="H4092" s="38">
        <v>170.41832419255701</v>
      </c>
      <c r="I4092" s="37">
        <f>HOUR(DAta!$H4092)*60+MINUTE(DAta!$H4092)</f>
        <v>602</v>
      </c>
      <c r="J4092" s="37">
        <v>3</v>
      </c>
      <c r="K4092" s="37">
        <v>11</v>
      </c>
      <c r="L4092" s="36">
        <v>46095</v>
      </c>
      <c r="M4092" s="37">
        <v>6</v>
      </c>
    </row>
    <row r="4093" spans="1:13">
      <c r="A4093" s="40" t="s">
        <v>4118</v>
      </c>
      <c r="B4093" s="39">
        <v>46096</v>
      </c>
      <c r="C4093" s="40" t="s">
        <v>20</v>
      </c>
      <c r="D4093" s="40" t="s">
        <v>17</v>
      </c>
      <c r="E4093" s="40" t="s">
        <v>18</v>
      </c>
      <c r="F4093" s="40" t="s">
        <v>18</v>
      </c>
      <c r="G4093" s="40" t="s">
        <v>26</v>
      </c>
      <c r="H4093" s="41">
        <v>170.45999085922301</v>
      </c>
      <c r="I4093" s="37">
        <f>HOUR(DAta!$H4093)*60+MINUTE(DAta!$H4093)</f>
        <v>662</v>
      </c>
      <c r="J4093" s="40" t="s">
        <v>26</v>
      </c>
      <c r="K4093" s="40">
        <v>11</v>
      </c>
      <c r="L4093" s="39">
        <v>46096</v>
      </c>
      <c r="M4093" s="40">
        <v>6</v>
      </c>
    </row>
    <row r="4094" spans="1:13">
      <c r="A4094" s="37" t="s">
        <v>4119</v>
      </c>
      <c r="B4094" s="36">
        <v>46097</v>
      </c>
      <c r="C4094" s="37" t="s">
        <v>39</v>
      </c>
      <c r="D4094" s="37" t="s">
        <v>17</v>
      </c>
      <c r="E4094" s="37" t="s">
        <v>14</v>
      </c>
      <c r="F4094" s="37" t="s">
        <v>14</v>
      </c>
      <c r="G4094" s="37">
        <v>125</v>
      </c>
      <c r="H4094" s="38">
        <v>170.50165752589001</v>
      </c>
      <c r="I4094" s="37">
        <f>HOUR(DAta!$H4094)*60+MINUTE(DAta!$H4094)</f>
        <v>722</v>
      </c>
      <c r="J4094" s="37">
        <v>5</v>
      </c>
      <c r="K4094" s="37">
        <v>11</v>
      </c>
      <c r="L4094" s="36">
        <v>46097</v>
      </c>
      <c r="M4094" s="37">
        <v>6</v>
      </c>
    </row>
    <row r="4095" spans="1:13">
      <c r="A4095" s="40" t="s">
        <v>4120</v>
      </c>
      <c r="B4095" s="39">
        <v>46098</v>
      </c>
      <c r="C4095" s="40" t="s">
        <v>35</v>
      </c>
      <c r="D4095" s="40" t="s">
        <v>33</v>
      </c>
      <c r="E4095" s="40" t="s">
        <v>18</v>
      </c>
      <c r="F4095" s="40" t="s">
        <v>18</v>
      </c>
      <c r="G4095" s="40" t="s">
        <v>26</v>
      </c>
      <c r="H4095" s="41">
        <v>170.54332419255701</v>
      </c>
      <c r="I4095" s="37">
        <f>HOUR(DAta!$H4095)*60+MINUTE(DAta!$H4095)</f>
        <v>782</v>
      </c>
      <c r="J4095" s="40" t="s">
        <v>26</v>
      </c>
      <c r="K4095" s="40">
        <v>11</v>
      </c>
      <c r="L4095" s="39">
        <v>46098</v>
      </c>
      <c r="M4095" s="40">
        <v>6</v>
      </c>
    </row>
    <row r="4096" spans="1:13">
      <c r="A4096" s="37" t="s">
        <v>4121</v>
      </c>
      <c r="B4096" s="36">
        <v>46099</v>
      </c>
      <c r="C4096" s="37" t="s">
        <v>32</v>
      </c>
      <c r="D4096" s="37" t="s">
        <v>17</v>
      </c>
      <c r="E4096" s="37" t="s">
        <v>14</v>
      </c>
      <c r="F4096" s="37" t="s">
        <v>18</v>
      </c>
      <c r="G4096" s="37">
        <v>88</v>
      </c>
      <c r="H4096" s="38">
        <v>170.58499085922301</v>
      </c>
      <c r="I4096" s="37">
        <f>HOUR(DAta!$H4096)*60+MINUTE(DAta!$H4096)</f>
        <v>842</v>
      </c>
      <c r="J4096" s="37">
        <v>4</v>
      </c>
      <c r="K4096" s="37">
        <v>11</v>
      </c>
      <c r="L4096" s="36">
        <v>46099</v>
      </c>
      <c r="M4096" s="37">
        <v>6</v>
      </c>
    </row>
    <row r="4097" spans="1:13">
      <c r="A4097" s="40" t="s">
        <v>4122</v>
      </c>
      <c r="B4097" s="39">
        <v>46100</v>
      </c>
      <c r="C4097" s="40" t="s">
        <v>16</v>
      </c>
      <c r="D4097" s="40" t="s">
        <v>17</v>
      </c>
      <c r="E4097" s="40" t="s">
        <v>14</v>
      </c>
      <c r="F4097" s="40" t="s">
        <v>14</v>
      </c>
      <c r="G4097" s="40">
        <v>71</v>
      </c>
      <c r="H4097" s="41">
        <v>170.62665752589001</v>
      </c>
      <c r="I4097" s="37">
        <f>HOUR(DAta!$H4097)*60+MINUTE(DAta!$H4097)</f>
        <v>902</v>
      </c>
      <c r="J4097" s="40">
        <v>4</v>
      </c>
      <c r="K4097" s="40">
        <v>11</v>
      </c>
      <c r="L4097" s="39">
        <v>46100</v>
      </c>
      <c r="M4097" s="40">
        <v>6</v>
      </c>
    </row>
    <row r="4098" spans="1:13">
      <c r="A4098" s="37" t="s">
        <v>4123</v>
      </c>
      <c r="B4098" s="36">
        <v>46101</v>
      </c>
      <c r="C4098" s="37" t="s">
        <v>48</v>
      </c>
      <c r="D4098" s="37" t="s">
        <v>13</v>
      </c>
      <c r="E4098" s="37" t="s">
        <v>14</v>
      </c>
      <c r="F4098" s="37" t="s">
        <v>14</v>
      </c>
      <c r="G4098" s="37">
        <v>99</v>
      </c>
      <c r="H4098" s="38">
        <v>170.66832419255701</v>
      </c>
      <c r="I4098" s="37">
        <f>HOUR(DAta!$H4098)*60+MINUTE(DAta!$H4098)</f>
        <v>962</v>
      </c>
      <c r="J4098" s="37">
        <v>4</v>
      </c>
      <c r="K4098" s="37">
        <v>11</v>
      </c>
      <c r="L4098" s="36">
        <v>46101</v>
      </c>
      <c r="M4098" s="37">
        <v>6</v>
      </c>
    </row>
    <row r="4099" spans="1:13">
      <c r="A4099" s="40" t="s">
        <v>4124</v>
      </c>
      <c r="B4099" s="39">
        <v>46102</v>
      </c>
      <c r="C4099" s="40" t="s">
        <v>48</v>
      </c>
      <c r="D4099" s="40" t="s">
        <v>30</v>
      </c>
      <c r="E4099" s="40" t="s">
        <v>14</v>
      </c>
      <c r="F4099" s="40" t="s">
        <v>14</v>
      </c>
      <c r="G4099" s="40">
        <v>94</v>
      </c>
      <c r="H4099" s="41">
        <v>170.70999085922301</v>
      </c>
      <c r="I4099" s="37">
        <f>HOUR(DAta!$H4099)*60+MINUTE(DAta!$H4099)</f>
        <v>1022</v>
      </c>
      <c r="J4099" s="40">
        <v>1</v>
      </c>
      <c r="K4099" s="40">
        <v>11</v>
      </c>
      <c r="L4099" s="39">
        <v>46102</v>
      </c>
      <c r="M4099" s="40">
        <v>6</v>
      </c>
    </row>
    <row r="4100" spans="1:13">
      <c r="A4100" s="37" t="s">
        <v>4125</v>
      </c>
      <c r="B4100" s="36">
        <v>46103</v>
      </c>
      <c r="C4100" s="37" t="s">
        <v>16</v>
      </c>
      <c r="D4100" s="37" t="s">
        <v>30</v>
      </c>
      <c r="E4100" s="37" t="s">
        <v>14</v>
      </c>
      <c r="F4100" s="37" t="s">
        <v>14</v>
      </c>
      <c r="G4100" s="37">
        <v>115</v>
      </c>
      <c r="H4100" s="38">
        <v>170.75165752589001</v>
      </c>
      <c r="I4100" s="37">
        <f>HOUR(DAta!$H4100)*60+MINUTE(DAta!$H4100)</f>
        <v>1082</v>
      </c>
      <c r="J4100" s="37">
        <v>1</v>
      </c>
      <c r="K4100" s="37">
        <v>11</v>
      </c>
      <c r="L4100" s="36">
        <v>46103</v>
      </c>
      <c r="M4100" s="37">
        <v>6</v>
      </c>
    </row>
    <row r="4101" spans="1:13">
      <c r="A4101" s="40" t="s">
        <v>4126</v>
      </c>
      <c r="B4101" s="39">
        <v>46104</v>
      </c>
      <c r="C4101" s="40" t="s">
        <v>16</v>
      </c>
      <c r="D4101" s="40" t="s">
        <v>13</v>
      </c>
      <c r="E4101" s="40" t="s">
        <v>14</v>
      </c>
      <c r="F4101" s="40" t="s">
        <v>14</v>
      </c>
      <c r="G4101" s="40">
        <v>36</v>
      </c>
      <c r="H4101" s="41">
        <v>170.79332419255701</v>
      </c>
      <c r="I4101" s="37">
        <f>HOUR(DAta!$H4101)*60+MINUTE(DAta!$H4101)</f>
        <v>1142</v>
      </c>
      <c r="J4101" s="40">
        <v>5</v>
      </c>
      <c r="K4101" s="40">
        <v>11</v>
      </c>
      <c r="L4101" s="39">
        <v>46104</v>
      </c>
      <c r="M4101" s="40">
        <v>6</v>
      </c>
    </row>
    <row r="4102" spans="1:13">
      <c r="A4102" s="37" t="s">
        <v>4127</v>
      </c>
      <c r="B4102" s="36">
        <v>46105</v>
      </c>
      <c r="C4102" s="37" t="s">
        <v>20</v>
      </c>
      <c r="D4102" s="37" t="s">
        <v>24</v>
      </c>
      <c r="E4102" s="37" t="s">
        <v>14</v>
      </c>
      <c r="F4102" s="37" t="s">
        <v>14</v>
      </c>
      <c r="G4102" s="37">
        <v>72</v>
      </c>
      <c r="H4102" s="38">
        <v>170.83499085922301</v>
      </c>
      <c r="I4102" s="37">
        <f>HOUR(DAta!$H4102)*60+MINUTE(DAta!$H4102)</f>
        <v>1202</v>
      </c>
      <c r="J4102" s="37">
        <v>3</v>
      </c>
      <c r="K4102" s="37">
        <v>11</v>
      </c>
      <c r="L4102" s="36">
        <v>46105</v>
      </c>
      <c r="M4102" s="37">
        <v>6</v>
      </c>
    </row>
    <row r="4103" spans="1:13">
      <c r="A4103" s="40" t="s">
        <v>4128</v>
      </c>
      <c r="B4103" s="39">
        <v>46106</v>
      </c>
      <c r="C4103" s="40" t="s">
        <v>16</v>
      </c>
      <c r="D4103" s="40" t="s">
        <v>13</v>
      </c>
      <c r="E4103" s="40" t="s">
        <v>14</v>
      </c>
      <c r="F4103" s="40" t="s">
        <v>14</v>
      </c>
      <c r="G4103" s="40">
        <v>51</v>
      </c>
      <c r="H4103" s="41">
        <v>170.87665752589001</v>
      </c>
      <c r="I4103" s="37">
        <f>HOUR(DAta!$H4103)*60+MINUTE(DAta!$H4103)</f>
        <v>1262</v>
      </c>
      <c r="J4103" s="40">
        <v>3</v>
      </c>
      <c r="K4103" s="40">
        <v>11</v>
      </c>
      <c r="L4103" s="39">
        <v>46106</v>
      </c>
      <c r="M4103" s="40">
        <v>6</v>
      </c>
    </row>
    <row r="4104" spans="1:13">
      <c r="A4104" s="37" t="s">
        <v>4129</v>
      </c>
      <c r="B4104" s="36">
        <v>46107</v>
      </c>
      <c r="C4104" s="37" t="s">
        <v>12</v>
      </c>
      <c r="D4104" s="37" t="s">
        <v>30</v>
      </c>
      <c r="E4104" s="37" t="s">
        <v>14</v>
      </c>
      <c r="F4104" s="37" t="s">
        <v>14</v>
      </c>
      <c r="G4104" s="37">
        <v>11</v>
      </c>
      <c r="H4104" s="38">
        <v>170.91832419255701</v>
      </c>
      <c r="I4104" s="37">
        <f>HOUR(DAta!$H4104)*60+MINUTE(DAta!$H4104)</f>
        <v>1322</v>
      </c>
      <c r="J4104" s="37">
        <v>2</v>
      </c>
      <c r="K4104" s="37">
        <v>11</v>
      </c>
      <c r="L4104" s="36">
        <v>46107</v>
      </c>
      <c r="M4104" s="37">
        <v>6</v>
      </c>
    </row>
    <row r="4105" spans="1:13">
      <c r="A4105" s="40" t="s">
        <v>4130</v>
      </c>
      <c r="B4105" s="39">
        <v>46108</v>
      </c>
      <c r="C4105" s="40" t="s">
        <v>20</v>
      </c>
      <c r="D4105" s="40" t="s">
        <v>30</v>
      </c>
      <c r="E4105" s="40" t="s">
        <v>14</v>
      </c>
      <c r="F4105" s="40" t="s">
        <v>18</v>
      </c>
      <c r="G4105" s="40">
        <v>101</v>
      </c>
      <c r="H4105" s="41">
        <v>170.95999085922301</v>
      </c>
      <c r="I4105" s="37">
        <f>HOUR(DAta!$H4105)*60+MINUTE(DAta!$H4105)</f>
        <v>1382</v>
      </c>
      <c r="J4105" s="40">
        <v>5</v>
      </c>
      <c r="K4105" s="40">
        <v>11</v>
      </c>
      <c r="L4105" s="39">
        <v>46108</v>
      </c>
      <c r="M4105" s="40">
        <v>6</v>
      </c>
    </row>
    <row r="4106" spans="1:13">
      <c r="A4106" s="37" t="s">
        <v>4131</v>
      </c>
      <c r="B4106" s="36">
        <v>46109</v>
      </c>
      <c r="C4106" s="37" t="s">
        <v>20</v>
      </c>
      <c r="D4106" s="37" t="s">
        <v>30</v>
      </c>
      <c r="E4106" s="37" t="s">
        <v>14</v>
      </c>
      <c r="F4106" s="37" t="s">
        <v>14</v>
      </c>
      <c r="G4106" s="37">
        <v>119</v>
      </c>
      <c r="H4106" s="38">
        <v>171.00165752589001</v>
      </c>
      <c r="I4106" s="37">
        <f>HOUR(DAta!$H4106)*60+MINUTE(DAta!$H4106)</f>
        <v>2</v>
      </c>
      <c r="J4106" s="37">
        <v>3</v>
      </c>
      <c r="K4106" s="37">
        <v>11</v>
      </c>
      <c r="L4106" s="36">
        <v>46109</v>
      </c>
      <c r="M4106" s="37">
        <v>6</v>
      </c>
    </row>
    <row r="4107" spans="1:13">
      <c r="A4107" s="40" t="s">
        <v>4132</v>
      </c>
      <c r="B4107" s="39">
        <v>46110</v>
      </c>
      <c r="C4107" s="40" t="s">
        <v>12</v>
      </c>
      <c r="D4107" s="40" t="s">
        <v>17</v>
      </c>
      <c r="E4107" s="40" t="s">
        <v>14</v>
      </c>
      <c r="F4107" s="40" t="s">
        <v>14</v>
      </c>
      <c r="G4107" s="40">
        <v>64</v>
      </c>
      <c r="H4107" s="41">
        <v>171.04332419255701</v>
      </c>
      <c r="I4107" s="37">
        <f>HOUR(DAta!$H4107)*60+MINUTE(DAta!$H4107)</f>
        <v>62</v>
      </c>
      <c r="J4107" s="40">
        <v>3</v>
      </c>
      <c r="K4107" s="40">
        <v>11</v>
      </c>
      <c r="L4107" s="39">
        <v>46110</v>
      </c>
      <c r="M4107" s="40">
        <v>6</v>
      </c>
    </row>
    <row r="4108" spans="1:13">
      <c r="A4108" s="37" t="s">
        <v>4133</v>
      </c>
      <c r="B4108" s="36">
        <v>46111</v>
      </c>
      <c r="C4108" s="37" t="s">
        <v>39</v>
      </c>
      <c r="D4108" s="37" t="s">
        <v>17</v>
      </c>
      <c r="E4108" s="37" t="s">
        <v>14</v>
      </c>
      <c r="F4108" s="37" t="s">
        <v>14</v>
      </c>
      <c r="G4108" s="37">
        <v>12</v>
      </c>
      <c r="H4108" s="38">
        <v>171.08499085922301</v>
      </c>
      <c r="I4108" s="37">
        <f>HOUR(DAta!$H4108)*60+MINUTE(DAta!$H4108)</f>
        <v>122</v>
      </c>
      <c r="J4108" s="37">
        <v>3</v>
      </c>
      <c r="K4108" s="37">
        <v>11</v>
      </c>
      <c r="L4108" s="36">
        <v>46111</v>
      </c>
      <c r="M4108" s="37">
        <v>6</v>
      </c>
    </row>
    <row r="4109" spans="1:13">
      <c r="A4109" s="40" t="s">
        <v>4134</v>
      </c>
      <c r="B4109" s="39">
        <v>46112</v>
      </c>
      <c r="C4109" s="40" t="s">
        <v>22</v>
      </c>
      <c r="D4109" s="40" t="s">
        <v>33</v>
      </c>
      <c r="E4109" s="40" t="s">
        <v>14</v>
      </c>
      <c r="F4109" s="40" t="s">
        <v>14</v>
      </c>
      <c r="G4109" s="40">
        <v>118</v>
      </c>
      <c r="H4109" s="41">
        <v>171.12665752589001</v>
      </c>
      <c r="I4109" s="37">
        <f>HOUR(DAta!$H4109)*60+MINUTE(DAta!$H4109)</f>
        <v>182</v>
      </c>
      <c r="J4109" s="40">
        <v>3</v>
      </c>
      <c r="K4109" s="40">
        <v>11</v>
      </c>
      <c r="L4109" s="39">
        <v>46112</v>
      </c>
      <c r="M4109" s="40">
        <v>6</v>
      </c>
    </row>
    <row r="4110" spans="1:13">
      <c r="A4110" s="37" t="s">
        <v>4135</v>
      </c>
      <c r="B4110" s="36">
        <v>46113</v>
      </c>
      <c r="C4110" s="37" t="s">
        <v>22</v>
      </c>
      <c r="D4110" s="37" t="s">
        <v>24</v>
      </c>
      <c r="E4110" s="37" t="s">
        <v>14</v>
      </c>
      <c r="F4110" s="37" t="s">
        <v>14</v>
      </c>
      <c r="G4110" s="37">
        <v>107</v>
      </c>
      <c r="H4110" s="38">
        <v>171.16832419255701</v>
      </c>
      <c r="I4110" s="37">
        <f>HOUR(DAta!$H4110)*60+MINUTE(DAta!$H4110)</f>
        <v>242</v>
      </c>
      <c r="J4110" s="37">
        <v>2</v>
      </c>
      <c r="K4110" s="37">
        <v>11</v>
      </c>
      <c r="L4110" s="36">
        <v>46113</v>
      </c>
      <c r="M4110" s="37">
        <v>6</v>
      </c>
    </row>
    <row r="4111" spans="1:13">
      <c r="A4111" s="40" t="s">
        <v>4136</v>
      </c>
      <c r="B4111" s="39">
        <v>46114</v>
      </c>
      <c r="C4111" s="40" t="s">
        <v>39</v>
      </c>
      <c r="D4111" s="40" t="s">
        <v>24</v>
      </c>
      <c r="E4111" s="40" t="s">
        <v>14</v>
      </c>
      <c r="F4111" s="40" t="s">
        <v>14</v>
      </c>
      <c r="G4111" s="40">
        <v>122</v>
      </c>
      <c r="H4111" s="41">
        <v>171.20999085922301</v>
      </c>
      <c r="I4111" s="37">
        <f>HOUR(DAta!$H4111)*60+MINUTE(DAta!$H4111)</f>
        <v>302</v>
      </c>
      <c r="J4111" s="40">
        <v>3</v>
      </c>
      <c r="K4111" s="40">
        <v>11</v>
      </c>
      <c r="L4111" s="39">
        <v>46114</v>
      </c>
      <c r="M4111" s="40">
        <v>6</v>
      </c>
    </row>
    <row r="4112" spans="1:13">
      <c r="A4112" s="37" t="s">
        <v>4137</v>
      </c>
      <c r="B4112" s="36">
        <v>46115</v>
      </c>
      <c r="C4112" s="37" t="s">
        <v>16</v>
      </c>
      <c r="D4112" s="37" t="s">
        <v>24</v>
      </c>
      <c r="E4112" s="37" t="s">
        <v>14</v>
      </c>
      <c r="F4112" s="37" t="s">
        <v>14</v>
      </c>
      <c r="G4112" s="37">
        <v>41</v>
      </c>
      <c r="H4112" s="38">
        <v>171.25165752589001</v>
      </c>
      <c r="I4112" s="37">
        <f>HOUR(DAta!$H4112)*60+MINUTE(DAta!$H4112)</f>
        <v>362</v>
      </c>
      <c r="J4112" s="37">
        <v>4</v>
      </c>
      <c r="K4112" s="37">
        <v>11</v>
      </c>
      <c r="L4112" s="36">
        <v>46115</v>
      </c>
      <c r="M4112" s="37">
        <v>6</v>
      </c>
    </row>
    <row r="4113" spans="1:13">
      <c r="A4113" s="40" t="s">
        <v>4138</v>
      </c>
      <c r="B4113" s="39">
        <v>46116</v>
      </c>
      <c r="C4113" s="40" t="s">
        <v>16</v>
      </c>
      <c r="D4113" s="40" t="s">
        <v>33</v>
      </c>
      <c r="E4113" s="40" t="s">
        <v>14</v>
      </c>
      <c r="F4113" s="40" t="s">
        <v>14</v>
      </c>
      <c r="G4113" s="40">
        <v>22</v>
      </c>
      <c r="H4113" s="41">
        <v>171.29332419255701</v>
      </c>
      <c r="I4113" s="37">
        <f>HOUR(DAta!$H4113)*60+MINUTE(DAta!$H4113)</f>
        <v>422</v>
      </c>
      <c r="J4113" s="40">
        <v>1</v>
      </c>
      <c r="K4113" s="40">
        <v>11</v>
      </c>
      <c r="L4113" s="39">
        <v>46116</v>
      </c>
      <c r="M4113" s="40">
        <v>6</v>
      </c>
    </row>
    <row r="4114" spans="1:13">
      <c r="A4114" s="37" t="s">
        <v>4139</v>
      </c>
      <c r="B4114" s="36">
        <v>46117</v>
      </c>
      <c r="C4114" s="37" t="s">
        <v>39</v>
      </c>
      <c r="D4114" s="37" t="s">
        <v>17</v>
      </c>
      <c r="E4114" s="37" t="s">
        <v>18</v>
      </c>
      <c r="F4114" s="37" t="s">
        <v>18</v>
      </c>
      <c r="G4114" s="37" t="s">
        <v>26</v>
      </c>
      <c r="H4114" s="38">
        <v>171.33499085922301</v>
      </c>
      <c r="I4114" s="37">
        <f>HOUR(DAta!$H4114)*60+MINUTE(DAta!$H4114)</f>
        <v>482</v>
      </c>
      <c r="J4114" s="37" t="s">
        <v>26</v>
      </c>
      <c r="K4114" s="37">
        <v>11</v>
      </c>
      <c r="L4114" s="36">
        <v>46117</v>
      </c>
      <c r="M4114" s="37">
        <v>6</v>
      </c>
    </row>
    <row r="4115" spans="1:13">
      <c r="A4115" s="40" t="s">
        <v>4140</v>
      </c>
      <c r="B4115" s="39">
        <v>46118</v>
      </c>
      <c r="C4115" s="40" t="s">
        <v>39</v>
      </c>
      <c r="D4115" s="40" t="s">
        <v>13</v>
      </c>
      <c r="E4115" s="40" t="s">
        <v>14</v>
      </c>
      <c r="F4115" s="40" t="s">
        <v>14</v>
      </c>
      <c r="G4115" s="40">
        <v>93</v>
      </c>
      <c r="H4115" s="41">
        <v>171.37665752589001</v>
      </c>
      <c r="I4115" s="37">
        <f>HOUR(DAta!$H4115)*60+MINUTE(DAta!$H4115)</f>
        <v>542</v>
      </c>
      <c r="J4115" s="40">
        <v>3</v>
      </c>
      <c r="K4115" s="40">
        <v>11</v>
      </c>
      <c r="L4115" s="39">
        <v>46118</v>
      </c>
      <c r="M4115" s="40">
        <v>6</v>
      </c>
    </row>
    <row r="4116" spans="1:13">
      <c r="A4116" s="37" t="s">
        <v>4141</v>
      </c>
      <c r="B4116" s="36">
        <v>46119</v>
      </c>
      <c r="C4116" s="37" t="s">
        <v>32</v>
      </c>
      <c r="D4116" s="37" t="s">
        <v>30</v>
      </c>
      <c r="E4116" s="37" t="s">
        <v>14</v>
      </c>
      <c r="F4116" s="37" t="s">
        <v>14</v>
      </c>
      <c r="G4116" s="37">
        <v>20</v>
      </c>
      <c r="H4116" s="38">
        <v>171.41832419255701</v>
      </c>
      <c r="I4116" s="37">
        <f>HOUR(DAta!$H4116)*60+MINUTE(DAta!$H4116)</f>
        <v>602</v>
      </c>
      <c r="J4116" s="37">
        <v>5</v>
      </c>
      <c r="K4116" s="37">
        <v>11</v>
      </c>
      <c r="L4116" s="36">
        <v>46119</v>
      </c>
      <c r="M4116" s="37">
        <v>6</v>
      </c>
    </row>
    <row r="4117" spans="1:13">
      <c r="A4117" s="40" t="s">
        <v>4142</v>
      </c>
      <c r="B4117" s="39">
        <v>46120</v>
      </c>
      <c r="C4117" s="40" t="s">
        <v>48</v>
      </c>
      <c r="D4117" s="40" t="s">
        <v>13</v>
      </c>
      <c r="E4117" s="40" t="s">
        <v>14</v>
      </c>
      <c r="F4117" s="40" t="s">
        <v>14</v>
      </c>
      <c r="G4117" s="40">
        <v>90</v>
      </c>
      <c r="H4117" s="41">
        <v>171.45999085922301</v>
      </c>
      <c r="I4117" s="37">
        <f>HOUR(DAta!$H4117)*60+MINUTE(DAta!$H4117)</f>
        <v>662</v>
      </c>
      <c r="J4117" s="40">
        <v>4</v>
      </c>
      <c r="K4117" s="40">
        <v>11</v>
      </c>
      <c r="L4117" s="39">
        <v>46120</v>
      </c>
      <c r="M4117" s="40">
        <v>6</v>
      </c>
    </row>
    <row r="4118" spans="1:13">
      <c r="A4118" s="37" t="s">
        <v>4143</v>
      </c>
      <c r="B4118" s="36">
        <v>46121</v>
      </c>
      <c r="C4118" s="37" t="s">
        <v>16</v>
      </c>
      <c r="D4118" s="37" t="s">
        <v>17</v>
      </c>
      <c r="E4118" s="37" t="s">
        <v>14</v>
      </c>
      <c r="F4118" s="37" t="s">
        <v>14</v>
      </c>
      <c r="G4118" s="37">
        <v>107</v>
      </c>
      <c r="H4118" s="38">
        <v>171.50165752589001</v>
      </c>
      <c r="I4118" s="37">
        <f>HOUR(DAta!$H4118)*60+MINUTE(DAta!$H4118)</f>
        <v>722</v>
      </c>
      <c r="J4118" s="37">
        <v>3</v>
      </c>
      <c r="K4118" s="37">
        <v>11</v>
      </c>
      <c r="L4118" s="36">
        <v>46121</v>
      </c>
      <c r="M4118" s="37">
        <v>6</v>
      </c>
    </row>
    <row r="4119" spans="1:13">
      <c r="A4119" s="40" t="s">
        <v>4144</v>
      </c>
      <c r="B4119" s="39">
        <v>46122</v>
      </c>
      <c r="C4119" s="40" t="s">
        <v>32</v>
      </c>
      <c r="D4119" s="40" t="s">
        <v>17</v>
      </c>
      <c r="E4119" s="40" t="s">
        <v>18</v>
      </c>
      <c r="F4119" s="40" t="s">
        <v>18</v>
      </c>
      <c r="G4119" s="40" t="s">
        <v>26</v>
      </c>
      <c r="H4119" s="41">
        <v>171.54332419255701</v>
      </c>
      <c r="I4119" s="37">
        <f>HOUR(DAta!$H4119)*60+MINUTE(DAta!$H4119)</f>
        <v>782</v>
      </c>
      <c r="J4119" s="40" t="s">
        <v>26</v>
      </c>
      <c r="K4119" s="40">
        <v>11</v>
      </c>
      <c r="L4119" s="39">
        <v>46122</v>
      </c>
      <c r="M4119" s="40">
        <v>6</v>
      </c>
    </row>
    <row r="4120" spans="1:13">
      <c r="A4120" s="37" t="s">
        <v>4145</v>
      </c>
      <c r="B4120" s="36">
        <v>46123</v>
      </c>
      <c r="C4120" s="37" t="s">
        <v>48</v>
      </c>
      <c r="D4120" s="37" t="s">
        <v>13</v>
      </c>
      <c r="E4120" s="37" t="s">
        <v>14</v>
      </c>
      <c r="F4120" s="37" t="s">
        <v>14</v>
      </c>
      <c r="G4120" s="37">
        <v>38</v>
      </c>
      <c r="H4120" s="38">
        <v>171.58499085922301</v>
      </c>
      <c r="I4120" s="37">
        <f>HOUR(DAta!$H4120)*60+MINUTE(DAta!$H4120)</f>
        <v>842</v>
      </c>
      <c r="J4120" s="37">
        <v>3</v>
      </c>
      <c r="K4120" s="37">
        <v>11</v>
      </c>
      <c r="L4120" s="36">
        <v>46123</v>
      </c>
      <c r="M4120" s="37">
        <v>6</v>
      </c>
    </row>
    <row r="4121" spans="1:13">
      <c r="A4121" s="40" t="s">
        <v>4146</v>
      </c>
      <c r="B4121" s="39">
        <v>46124</v>
      </c>
      <c r="C4121" s="40" t="s">
        <v>35</v>
      </c>
      <c r="D4121" s="40" t="s">
        <v>13</v>
      </c>
      <c r="E4121" s="40" t="s">
        <v>18</v>
      </c>
      <c r="F4121" s="40" t="s">
        <v>18</v>
      </c>
      <c r="G4121" s="40" t="s">
        <v>26</v>
      </c>
      <c r="H4121" s="41">
        <v>171.62665752589001</v>
      </c>
      <c r="I4121" s="37">
        <f>HOUR(DAta!$H4121)*60+MINUTE(DAta!$H4121)</f>
        <v>902</v>
      </c>
      <c r="J4121" s="40" t="s">
        <v>26</v>
      </c>
      <c r="K4121" s="40">
        <v>11</v>
      </c>
      <c r="L4121" s="39">
        <v>46124</v>
      </c>
      <c r="M4121" s="40">
        <v>6</v>
      </c>
    </row>
    <row r="4122" spans="1:13">
      <c r="A4122" s="37" t="s">
        <v>4147</v>
      </c>
      <c r="B4122" s="36">
        <v>46125</v>
      </c>
      <c r="C4122" s="37" t="s">
        <v>16</v>
      </c>
      <c r="D4122" s="37" t="s">
        <v>33</v>
      </c>
      <c r="E4122" s="37" t="s">
        <v>14</v>
      </c>
      <c r="F4122" s="37" t="s">
        <v>14</v>
      </c>
      <c r="G4122" s="37">
        <v>50</v>
      </c>
      <c r="H4122" s="38">
        <v>171.66832419255701</v>
      </c>
      <c r="I4122" s="37">
        <f>HOUR(DAta!$H4122)*60+MINUTE(DAta!$H4122)</f>
        <v>962</v>
      </c>
      <c r="J4122" s="37">
        <v>4</v>
      </c>
      <c r="K4122" s="37">
        <v>11</v>
      </c>
      <c r="L4122" s="36">
        <v>46125</v>
      </c>
      <c r="M4122" s="37">
        <v>7</v>
      </c>
    </row>
    <row r="4123" spans="1:13">
      <c r="A4123" s="40" t="s">
        <v>4148</v>
      </c>
      <c r="B4123" s="39">
        <v>46126</v>
      </c>
      <c r="C4123" s="40" t="s">
        <v>22</v>
      </c>
      <c r="D4123" s="40" t="s">
        <v>30</v>
      </c>
      <c r="E4123" s="40" t="s">
        <v>14</v>
      </c>
      <c r="F4123" s="40" t="s">
        <v>14</v>
      </c>
      <c r="G4123" s="40">
        <v>90</v>
      </c>
      <c r="H4123" s="41">
        <v>171.70999085922301</v>
      </c>
      <c r="I4123" s="37">
        <f>HOUR(DAta!$H4123)*60+MINUTE(DAta!$H4123)</f>
        <v>1022</v>
      </c>
      <c r="J4123" s="40">
        <v>4</v>
      </c>
      <c r="K4123" s="40">
        <v>11</v>
      </c>
      <c r="L4123" s="39">
        <v>46126</v>
      </c>
      <c r="M4123" s="40">
        <v>7</v>
      </c>
    </row>
    <row r="4124" spans="1:13">
      <c r="A4124" s="37" t="s">
        <v>4149</v>
      </c>
      <c r="B4124" s="36">
        <v>46127</v>
      </c>
      <c r="C4124" s="37" t="s">
        <v>16</v>
      </c>
      <c r="D4124" s="37" t="s">
        <v>30</v>
      </c>
      <c r="E4124" s="37" t="s">
        <v>14</v>
      </c>
      <c r="F4124" s="37" t="s">
        <v>14</v>
      </c>
      <c r="G4124" s="37">
        <v>22</v>
      </c>
      <c r="H4124" s="38">
        <v>171.75165752589001</v>
      </c>
      <c r="I4124" s="37">
        <f>HOUR(DAta!$H4124)*60+MINUTE(DAta!$H4124)</f>
        <v>1082</v>
      </c>
      <c r="J4124" s="37">
        <v>4</v>
      </c>
      <c r="K4124" s="37">
        <v>11</v>
      </c>
      <c r="L4124" s="36">
        <v>46127</v>
      </c>
      <c r="M4124" s="37">
        <v>7</v>
      </c>
    </row>
    <row r="4125" spans="1:13">
      <c r="A4125" s="40" t="s">
        <v>4150</v>
      </c>
      <c r="B4125" s="39">
        <v>46128</v>
      </c>
      <c r="C4125" s="40" t="s">
        <v>35</v>
      </c>
      <c r="D4125" s="40" t="s">
        <v>30</v>
      </c>
      <c r="E4125" s="40" t="s">
        <v>18</v>
      </c>
      <c r="F4125" s="40" t="s">
        <v>18</v>
      </c>
      <c r="G4125" s="40" t="s">
        <v>26</v>
      </c>
      <c r="H4125" s="41">
        <v>171.79332419255701</v>
      </c>
      <c r="I4125" s="37">
        <f>HOUR(DAta!$H4125)*60+MINUTE(DAta!$H4125)</f>
        <v>1142</v>
      </c>
      <c r="J4125" s="40" t="s">
        <v>26</v>
      </c>
      <c r="K4125" s="40">
        <v>11</v>
      </c>
      <c r="L4125" s="39">
        <v>46128</v>
      </c>
      <c r="M4125" s="40">
        <v>7</v>
      </c>
    </row>
    <row r="4126" spans="1:13">
      <c r="A4126" s="37" t="s">
        <v>4151</v>
      </c>
      <c r="B4126" s="36">
        <v>46129</v>
      </c>
      <c r="C4126" s="37" t="s">
        <v>39</v>
      </c>
      <c r="D4126" s="37" t="s">
        <v>33</v>
      </c>
      <c r="E4126" s="37" t="s">
        <v>14</v>
      </c>
      <c r="F4126" s="37" t="s">
        <v>14</v>
      </c>
      <c r="G4126" s="37">
        <v>67</v>
      </c>
      <c r="H4126" s="38">
        <v>171.83499085922301</v>
      </c>
      <c r="I4126" s="37">
        <f>HOUR(DAta!$H4126)*60+MINUTE(DAta!$H4126)</f>
        <v>1202</v>
      </c>
      <c r="J4126" s="37">
        <v>4</v>
      </c>
      <c r="K4126" s="37">
        <v>11</v>
      </c>
      <c r="L4126" s="36">
        <v>46129</v>
      </c>
      <c r="M4126" s="37">
        <v>7</v>
      </c>
    </row>
    <row r="4127" spans="1:13">
      <c r="A4127" s="40" t="s">
        <v>4152</v>
      </c>
      <c r="B4127" s="39">
        <v>46130</v>
      </c>
      <c r="C4127" s="40" t="s">
        <v>48</v>
      </c>
      <c r="D4127" s="40" t="s">
        <v>13</v>
      </c>
      <c r="E4127" s="40" t="s">
        <v>14</v>
      </c>
      <c r="F4127" s="40" t="s">
        <v>14</v>
      </c>
      <c r="G4127" s="40">
        <v>89</v>
      </c>
      <c r="H4127" s="41">
        <v>171.87665752589001</v>
      </c>
      <c r="I4127" s="37">
        <f>HOUR(DAta!$H4127)*60+MINUTE(DAta!$H4127)</f>
        <v>1262</v>
      </c>
      <c r="J4127" s="40">
        <v>3</v>
      </c>
      <c r="K4127" s="40">
        <v>11</v>
      </c>
      <c r="L4127" s="39">
        <v>46130</v>
      </c>
      <c r="M4127" s="40">
        <v>7</v>
      </c>
    </row>
    <row r="4128" spans="1:13">
      <c r="A4128" s="37" t="s">
        <v>4153</v>
      </c>
      <c r="B4128" s="36">
        <v>46131</v>
      </c>
      <c r="C4128" s="37" t="s">
        <v>16</v>
      </c>
      <c r="D4128" s="37" t="s">
        <v>24</v>
      </c>
      <c r="E4128" s="37" t="s">
        <v>14</v>
      </c>
      <c r="F4128" s="37" t="s">
        <v>14</v>
      </c>
      <c r="G4128" s="37">
        <v>21</v>
      </c>
      <c r="H4128" s="38">
        <v>171.91832419255701</v>
      </c>
      <c r="I4128" s="37">
        <f>HOUR(DAta!$H4128)*60+MINUTE(DAta!$H4128)</f>
        <v>1322</v>
      </c>
      <c r="J4128" s="37">
        <v>3</v>
      </c>
      <c r="K4128" s="37">
        <v>11</v>
      </c>
      <c r="L4128" s="36">
        <v>46131</v>
      </c>
      <c r="M4128" s="37">
        <v>7</v>
      </c>
    </row>
    <row r="4129" spans="1:13">
      <c r="A4129" s="40" t="s">
        <v>4154</v>
      </c>
      <c r="B4129" s="39">
        <v>46132</v>
      </c>
      <c r="C4129" s="40" t="s">
        <v>12</v>
      </c>
      <c r="D4129" s="40" t="s">
        <v>13</v>
      </c>
      <c r="E4129" s="40" t="s">
        <v>14</v>
      </c>
      <c r="F4129" s="40" t="s">
        <v>14</v>
      </c>
      <c r="G4129" s="40">
        <v>34</v>
      </c>
      <c r="H4129" s="41">
        <v>171.95999085922301</v>
      </c>
      <c r="I4129" s="37">
        <f>HOUR(DAta!$H4129)*60+MINUTE(DAta!$H4129)</f>
        <v>1382</v>
      </c>
      <c r="J4129" s="40">
        <v>4</v>
      </c>
      <c r="K4129" s="40">
        <v>11</v>
      </c>
      <c r="L4129" s="39">
        <v>46132</v>
      </c>
      <c r="M4129" s="40">
        <v>7</v>
      </c>
    </row>
    <row r="4130" spans="1:13">
      <c r="A4130" s="37" t="s">
        <v>4155</v>
      </c>
      <c r="B4130" s="36">
        <v>46133</v>
      </c>
      <c r="C4130" s="37" t="s">
        <v>12</v>
      </c>
      <c r="D4130" s="37" t="s">
        <v>13</v>
      </c>
      <c r="E4130" s="37" t="s">
        <v>14</v>
      </c>
      <c r="F4130" s="37" t="s">
        <v>14</v>
      </c>
      <c r="G4130" s="37">
        <v>77</v>
      </c>
      <c r="H4130" s="38">
        <v>172.00165752589001</v>
      </c>
      <c r="I4130" s="37">
        <f>HOUR(DAta!$H4130)*60+MINUTE(DAta!$H4130)</f>
        <v>2</v>
      </c>
      <c r="J4130" s="37">
        <v>2</v>
      </c>
      <c r="K4130" s="37">
        <v>11</v>
      </c>
      <c r="L4130" s="36">
        <v>46133</v>
      </c>
      <c r="M4130" s="37">
        <v>7</v>
      </c>
    </row>
    <row r="4131" spans="1:13">
      <c r="A4131" s="40" t="s">
        <v>4156</v>
      </c>
      <c r="B4131" s="39">
        <v>46134</v>
      </c>
      <c r="C4131" s="40" t="s">
        <v>12</v>
      </c>
      <c r="D4131" s="40" t="s">
        <v>30</v>
      </c>
      <c r="E4131" s="40" t="s">
        <v>14</v>
      </c>
      <c r="F4131" s="40" t="s">
        <v>14</v>
      </c>
      <c r="G4131" s="40">
        <v>72</v>
      </c>
      <c r="H4131" s="41">
        <v>172.04332419255701</v>
      </c>
      <c r="I4131" s="37">
        <f>HOUR(DAta!$H4131)*60+MINUTE(DAta!$H4131)</f>
        <v>62</v>
      </c>
      <c r="J4131" s="40">
        <v>1</v>
      </c>
      <c r="K4131" s="40">
        <v>11</v>
      </c>
      <c r="L4131" s="39">
        <v>46134</v>
      </c>
      <c r="M4131" s="40">
        <v>7</v>
      </c>
    </row>
    <row r="4132" spans="1:13">
      <c r="A4132" s="37" t="s">
        <v>4157</v>
      </c>
      <c r="B4132" s="36">
        <v>46135</v>
      </c>
      <c r="C4132" s="37" t="s">
        <v>35</v>
      </c>
      <c r="D4132" s="37" t="s">
        <v>33</v>
      </c>
      <c r="E4132" s="37" t="s">
        <v>14</v>
      </c>
      <c r="F4132" s="37" t="s">
        <v>14</v>
      </c>
      <c r="G4132" s="37">
        <v>83</v>
      </c>
      <c r="H4132" s="38">
        <v>172.08499085922301</v>
      </c>
      <c r="I4132" s="37">
        <f>HOUR(DAta!$H4132)*60+MINUTE(DAta!$H4132)</f>
        <v>122</v>
      </c>
      <c r="J4132" s="37">
        <v>3</v>
      </c>
      <c r="K4132" s="37">
        <v>11</v>
      </c>
      <c r="L4132" s="36">
        <v>46135</v>
      </c>
      <c r="M4132" s="37">
        <v>7</v>
      </c>
    </row>
    <row r="4133" spans="1:13">
      <c r="A4133" s="40" t="s">
        <v>4158</v>
      </c>
      <c r="B4133" s="39">
        <v>46136</v>
      </c>
      <c r="C4133" s="40" t="s">
        <v>32</v>
      </c>
      <c r="D4133" s="40" t="s">
        <v>33</v>
      </c>
      <c r="E4133" s="40" t="s">
        <v>14</v>
      </c>
      <c r="F4133" s="40" t="s">
        <v>14</v>
      </c>
      <c r="G4133" s="40">
        <v>120</v>
      </c>
      <c r="H4133" s="41">
        <v>172.12665752589001</v>
      </c>
      <c r="I4133" s="37">
        <f>HOUR(DAta!$H4133)*60+MINUTE(DAta!$H4133)</f>
        <v>182</v>
      </c>
      <c r="J4133" s="40">
        <v>3</v>
      </c>
      <c r="K4133" s="40">
        <v>11</v>
      </c>
      <c r="L4133" s="39">
        <v>46136</v>
      </c>
      <c r="M4133" s="40">
        <v>7</v>
      </c>
    </row>
    <row r="4134" spans="1:13">
      <c r="A4134" s="37" t="s">
        <v>4159</v>
      </c>
      <c r="B4134" s="36">
        <v>46137</v>
      </c>
      <c r="C4134" s="37" t="s">
        <v>12</v>
      </c>
      <c r="D4134" s="37" t="s">
        <v>13</v>
      </c>
      <c r="E4134" s="37" t="s">
        <v>14</v>
      </c>
      <c r="F4134" s="37" t="s">
        <v>14</v>
      </c>
      <c r="G4134" s="37">
        <v>82</v>
      </c>
      <c r="H4134" s="38">
        <v>172.16832419255701</v>
      </c>
      <c r="I4134" s="37">
        <f>HOUR(DAta!$H4134)*60+MINUTE(DAta!$H4134)</f>
        <v>242</v>
      </c>
      <c r="J4134" s="37">
        <v>5</v>
      </c>
      <c r="K4134" s="37">
        <v>11</v>
      </c>
      <c r="L4134" s="36">
        <v>46137</v>
      </c>
      <c r="M4134" s="37">
        <v>7</v>
      </c>
    </row>
    <row r="4135" spans="1:13">
      <c r="A4135" s="40" t="s">
        <v>4160</v>
      </c>
      <c r="B4135" s="39">
        <v>46138</v>
      </c>
      <c r="C4135" s="40" t="s">
        <v>39</v>
      </c>
      <c r="D4135" s="40" t="s">
        <v>33</v>
      </c>
      <c r="E4135" s="40" t="s">
        <v>14</v>
      </c>
      <c r="F4135" s="40" t="s">
        <v>14</v>
      </c>
      <c r="G4135" s="40">
        <v>61</v>
      </c>
      <c r="H4135" s="41">
        <v>172.20999085922301</v>
      </c>
      <c r="I4135" s="37">
        <f>HOUR(DAta!$H4135)*60+MINUTE(DAta!$H4135)</f>
        <v>302</v>
      </c>
      <c r="J4135" s="40">
        <v>5</v>
      </c>
      <c r="K4135" s="40">
        <v>11</v>
      </c>
      <c r="L4135" s="39">
        <v>46138</v>
      </c>
      <c r="M4135" s="40">
        <v>7</v>
      </c>
    </row>
    <row r="4136" spans="1:13">
      <c r="A4136" s="37" t="s">
        <v>4161</v>
      </c>
      <c r="B4136" s="36">
        <v>46139</v>
      </c>
      <c r="C4136" s="37" t="s">
        <v>32</v>
      </c>
      <c r="D4136" s="37" t="s">
        <v>13</v>
      </c>
      <c r="E4136" s="37" t="s">
        <v>14</v>
      </c>
      <c r="F4136" s="37" t="s">
        <v>14</v>
      </c>
      <c r="G4136" s="37">
        <v>69</v>
      </c>
      <c r="H4136" s="38">
        <v>172.25165752589001</v>
      </c>
      <c r="I4136" s="37">
        <f>HOUR(DAta!$H4136)*60+MINUTE(DAta!$H4136)</f>
        <v>362</v>
      </c>
      <c r="J4136" s="37">
        <v>2</v>
      </c>
      <c r="K4136" s="37">
        <v>11</v>
      </c>
      <c r="L4136" s="36">
        <v>46139</v>
      </c>
      <c r="M4136" s="37">
        <v>7</v>
      </c>
    </row>
    <row r="4137" spans="1:13">
      <c r="A4137" s="40" t="s">
        <v>4162</v>
      </c>
      <c r="B4137" s="39">
        <v>46140</v>
      </c>
      <c r="C4137" s="40" t="s">
        <v>32</v>
      </c>
      <c r="D4137" s="40" t="s">
        <v>17</v>
      </c>
      <c r="E4137" s="40" t="s">
        <v>14</v>
      </c>
      <c r="F4137" s="40" t="s">
        <v>18</v>
      </c>
      <c r="G4137" s="40">
        <v>19</v>
      </c>
      <c r="H4137" s="41">
        <v>172.29332419255701</v>
      </c>
      <c r="I4137" s="37">
        <f>HOUR(DAta!$H4137)*60+MINUTE(DAta!$H4137)</f>
        <v>422</v>
      </c>
      <c r="J4137" s="40">
        <v>4</v>
      </c>
      <c r="K4137" s="40">
        <v>11</v>
      </c>
      <c r="L4137" s="39">
        <v>46140</v>
      </c>
      <c r="M4137" s="40">
        <v>7</v>
      </c>
    </row>
    <row r="4138" spans="1:13">
      <c r="A4138" s="37" t="s">
        <v>4163</v>
      </c>
      <c r="B4138" s="36">
        <v>46141</v>
      </c>
      <c r="C4138" s="37" t="s">
        <v>12</v>
      </c>
      <c r="D4138" s="37" t="s">
        <v>17</v>
      </c>
      <c r="E4138" s="37" t="s">
        <v>14</v>
      </c>
      <c r="F4138" s="37" t="s">
        <v>14</v>
      </c>
      <c r="G4138" s="37">
        <v>35</v>
      </c>
      <c r="H4138" s="38">
        <v>172.33499085922301</v>
      </c>
      <c r="I4138" s="37">
        <f>HOUR(DAta!$H4138)*60+MINUTE(DAta!$H4138)</f>
        <v>482</v>
      </c>
      <c r="J4138" s="37">
        <v>2</v>
      </c>
      <c r="K4138" s="37">
        <v>11</v>
      </c>
      <c r="L4138" s="36">
        <v>46141</v>
      </c>
      <c r="M4138" s="37">
        <v>7</v>
      </c>
    </row>
    <row r="4139" spans="1:13">
      <c r="A4139" s="40" t="s">
        <v>4164</v>
      </c>
      <c r="B4139" s="39">
        <v>46142</v>
      </c>
      <c r="C4139" s="40" t="s">
        <v>32</v>
      </c>
      <c r="D4139" s="40" t="s">
        <v>24</v>
      </c>
      <c r="E4139" s="40" t="s">
        <v>18</v>
      </c>
      <c r="F4139" s="40" t="s">
        <v>18</v>
      </c>
      <c r="G4139" s="40" t="s">
        <v>26</v>
      </c>
      <c r="H4139" s="41">
        <v>172.37665752589001</v>
      </c>
      <c r="I4139" s="37">
        <f>HOUR(DAta!$H4139)*60+MINUTE(DAta!$H4139)</f>
        <v>542</v>
      </c>
      <c r="J4139" s="40" t="s">
        <v>26</v>
      </c>
      <c r="K4139" s="40">
        <v>11</v>
      </c>
      <c r="L4139" s="39">
        <v>46142</v>
      </c>
      <c r="M4139" s="40">
        <v>7</v>
      </c>
    </row>
    <row r="4140" spans="1:13">
      <c r="A4140" s="37" t="s">
        <v>4165</v>
      </c>
      <c r="B4140" s="36">
        <v>46143</v>
      </c>
      <c r="C4140" s="37" t="s">
        <v>32</v>
      </c>
      <c r="D4140" s="37" t="s">
        <v>13</v>
      </c>
      <c r="E4140" s="37" t="s">
        <v>14</v>
      </c>
      <c r="F4140" s="37" t="s">
        <v>14</v>
      </c>
      <c r="G4140" s="37">
        <v>11</v>
      </c>
      <c r="H4140" s="38">
        <v>172.41832419255701</v>
      </c>
      <c r="I4140" s="37">
        <f>HOUR(DAta!$H4140)*60+MINUTE(DAta!$H4140)</f>
        <v>602</v>
      </c>
      <c r="J4140" s="37">
        <v>3</v>
      </c>
      <c r="K4140" s="37">
        <v>11</v>
      </c>
      <c r="L4140" s="36">
        <v>46143</v>
      </c>
      <c r="M4140" s="37">
        <v>7</v>
      </c>
    </row>
    <row r="4141" spans="1:13">
      <c r="A4141" s="40" t="s">
        <v>4166</v>
      </c>
      <c r="B4141" s="39">
        <v>46144</v>
      </c>
      <c r="C4141" s="40" t="s">
        <v>32</v>
      </c>
      <c r="D4141" s="40" t="s">
        <v>30</v>
      </c>
      <c r="E4141" s="40" t="s">
        <v>14</v>
      </c>
      <c r="F4141" s="40" t="s">
        <v>14</v>
      </c>
      <c r="G4141" s="40">
        <v>110</v>
      </c>
      <c r="H4141" s="41">
        <v>172.45999085922301</v>
      </c>
      <c r="I4141" s="37">
        <f>HOUR(DAta!$H4141)*60+MINUTE(DAta!$H4141)</f>
        <v>662</v>
      </c>
      <c r="J4141" s="40">
        <v>3</v>
      </c>
      <c r="K4141" s="40">
        <v>11</v>
      </c>
      <c r="L4141" s="39">
        <v>46144</v>
      </c>
      <c r="M4141" s="40">
        <v>7</v>
      </c>
    </row>
    <row r="4142" spans="1:13">
      <c r="A4142" s="37" t="s">
        <v>4167</v>
      </c>
      <c r="B4142" s="36">
        <v>46145</v>
      </c>
      <c r="C4142" s="37" t="s">
        <v>48</v>
      </c>
      <c r="D4142" s="37" t="s">
        <v>24</v>
      </c>
      <c r="E4142" s="37" t="s">
        <v>14</v>
      </c>
      <c r="F4142" s="37" t="s">
        <v>14</v>
      </c>
      <c r="G4142" s="37">
        <v>119</v>
      </c>
      <c r="H4142" s="38">
        <v>172.50165752589001</v>
      </c>
      <c r="I4142" s="37">
        <f>HOUR(DAta!$H4142)*60+MINUTE(DAta!$H4142)</f>
        <v>722</v>
      </c>
      <c r="J4142" s="37">
        <v>1</v>
      </c>
      <c r="K4142" s="37">
        <v>11</v>
      </c>
      <c r="L4142" s="36">
        <v>46145</v>
      </c>
      <c r="M4142" s="37">
        <v>7</v>
      </c>
    </row>
    <row r="4143" spans="1:13">
      <c r="A4143" s="40" t="s">
        <v>4168</v>
      </c>
      <c r="B4143" s="39">
        <v>46146</v>
      </c>
      <c r="C4143" s="40" t="s">
        <v>32</v>
      </c>
      <c r="D4143" s="40" t="s">
        <v>13</v>
      </c>
      <c r="E4143" s="40" t="s">
        <v>14</v>
      </c>
      <c r="F4143" s="40" t="s">
        <v>14</v>
      </c>
      <c r="G4143" s="40">
        <v>38</v>
      </c>
      <c r="H4143" s="41">
        <v>172.54332419255701</v>
      </c>
      <c r="I4143" s="37">
        <f>HOUR(DAta!$H4143)*60+MINUTE(DAta!$H4143)</f>
        <v>782</v>
      </c>
      <c r="J4143" s="40">
        <v>4</v>
      </c>
      <c r="K4143" s="40">
        <v>11</v>
      </c>
      <c r="L4143" s="39">
        <v>46146</v>
      </c>
      <c r="M4143" s="40">
        <v>7</v>
      </c>
    </row>
    <row r="4144" spans="1:13">
      <c r="A4144" s="37" t="s">
        <v>4169</v>
      </c>
      <c r="B4144" s="36">
        <v>46147</v>
      </c>
      <c r="C4144" s="37" t="s">
        <v>35</v>
      </c>
      <c r="D4144" s="37" t="s">
        <v>24</v>
      </c>
      <c r="E4144" s="37" t="s">
        <v>14</v>
      </c>
      <c r="F4144" s="37" t="s">
        <v>14</v>
      </c>
      <c r="G4144" s="37">
        <v>40</v>
      </c>
      <c r="H4144" s="38">
        <v>172.58499085922301</v>
      </c>
      <c r="I4144" s="37">
        <f>HOUR(DAta!$H4144)*60+MINUTE(DAta!$H4144)</f>
        <v>842</v>
      </c>
      <c r="J4144" s="37">
        <v>4</v>
      </c>
      <c r="K4144" s="37">
        <v>11</v>
      </c>
      <c r="L4144" s="36">
        <v>46147</v>
      </c>
      <c r="M4144" s="37">
        <v>7</v>
      </c>
    </row>
    <row r="4145" spans="1:13">
      <c r="A4145" s="40" t="s">
        <v>4170</v>
      </c>
      <c r="B4145" s="39">
        <v>46148</v>
      </c>
      <c r="C4145" s="40" t="s">
        <v>48</v>
      </c>
      <c r="D4145" s="40" t="s">
        <v>33</v>
      </c>
      <c r="E4145" s="40" t="s">
        <v>14</v>
      </c>
      <c r="F4145" s="40" t="s">
        <v>14</v>
      </c>
      <c r="G4145" s="40">
        <v>19</v>
      </c>
      <c r="H4145" s="41">
        <v>172.62665752589001</v>
      </c>
      <c r="I4145" s="37">
        <f>HOUR(DAta!$H4145)*60+MINUTE(DAta!$H4145)</f>
        <v>902</v>
      </c>
      <c r="J4145" s="40">
        <v>5</v>
      </c>
      <c r="K4145" s="40">
        <v>11</v>
      </c>
      <c r="L4145" s="39">
        <v>46148</v>
      </c>
      <c r="M4145" s="40">
        <v>7</v>
      </c>
    </row>
    <row r="4146" spans="1:13">
      <c r="A4146" s="37" t="s">
        <v>4171</v>
      </c>
      <c r="B4146" s="36">
        <v>46149</v>
      </c>
      <c r="C4146" s="37" t="s">
        <v>48</v>
      </c>
      <c r="D4146" s="37" t="s">
        <v>17</v>
      </c>
      <c r="E4146" s="37" t="s">
        <v>18</v>
      </c>
      <c r="F4146" s="37" t="s">
        <v>18</v>
      </c>
      <c r="G4146" s="37" t="s">
        <v>26</v>
      </c>
      <c r="H4146" s="38">
        <v>172.66832419255701</v>
      </c>
      <c r="I4146" s="37">
        <f>HOUR(DAta!$H4146)*60+MINUTE(DAta!$H4146)</f>
        <v>962</v>
      </c>
      <c r="J4146" s="37" t="s">
        <v>26</v>
      </c>
      <c r="K4146" s="37">
        <v>11</v>
      </c>
      <c r="L4146" s="36">
        <v>46149</v>
      </c>
      <c r="M4146" s="37">
        <v>7</v>
      </c>
    </row>
    <row r="4147" spans="1:13">
      <c r="A4147" s="40" t="s">
        <v>4172</v>
      </c>
      <c r="B4147" s="39">
        <v>46150</v>
      </c>
      <c r="C4147" s="40" t="s">
        <v>39</v>
      </c>
      <c r="D4147" s="40" t="s">
        <v>24</v>
      </c>
      <c r="E4147" s="40" t="s">
        <v>14</v>
      </c>
      <c r="F4147" s="40" t="s">
        <v>14</v>
      </c>
      <c r="G4147" s="40">
        <v>63</v>
      </c>
      <c r="H4147" s="41">
        <v>172.70999085922301</v>
      </c>
      <c r="I4147" s="37">
        <f>HOUR(DAta!$H4147)*60+MINUTE(DAta!$H4147)</f>
        <v>1022</v>
      </c>
      <c r="J4147" s="40">
        <v>3</v>
      </c>
      <c r="K4147" s="40">
        <v>11</v>
      </c>
      <c r="L4147" s="39">
        <v>46150</v>
      </c>
      <c r="M4147" s="40">
        <v>7</v>
      </c>
    </row>
    <row r="4148" spans="1:13">
      <c r="A4148" s="37" t="s">
        <v>4173</v>
      </c>
      <c r="B4148" s="36">
        <v>46151</v>
      </c>
      <c r="C4148" s="37" t="s">
        <v>32</v>
      </c>
      <c r="D4148" s="37" t="s">
        <v>17</v>
      </c>
      <c r="E4148" s="37" t="s">
        <v>14</v>
      </c>
      <c r="F4148" s="37" t="s">
        <v>14</v>
      </c>
      <c r="G4148" s="37">
        <v>33</v>
      </c>
      <c r="H4148" s="38">
        <v>172.75165752589001</v>
      </c>
      <c r="I4148" s="37">
        <f>HOUR(DAta!$H4148)*60+MINUTE(DAta!$H4148)</f>
        <v>1082</v>
      </c>
      <c r="J4148" s="37">
        <v>5</v>
      </c>
      <c r="K4148" s="37">
        <v>11</v>
      </c>
      <c r="L4148" s="36">
        <v>46151</v>
      </c>
      <c r="M4148" s="37">
        <v>7</v>
      </c>
    </row>
    <row r="4149" spans="1:13">
      <c r="A4149" s="40" t="s">
        <v>4174</v>
      </c>
      <c r="B4149" s="39">
        <v>46152</v>
      </c>
      <c r="C4149" s="40" t="s">
        <v>16</v>
      </c>
      <c r="D4149" s="40" t="s">
        <v>17</v>
      </c>
      <c r="E4149" s="40" t="s">
        <v>18</v>
      </c>
      <c r="F4149" s="40" t="s">
        <v>18</v>
      </c>
      <c r="G4149" s="40" t="s">
        <v>26</v>
      </c>
      <c r="H4149" s="41">
        <v>172.79332419255701</v>
      </c>
      <c r="I4149" s="37">
        <f>HOUR(DAta!$H4149)*60+MINUTE(DAta!$H4149)</f>
        <v>1142</v>
      </c>
      <c r="J4149" s="40" t="s">
        <v>26</v>
      </c>
      <c r="K4149" s="40">
        <v>11</v>
      </c>
      <c r="L4149" s="39">
        <v>46152</v>
      </c>
      <c r="M4149" s="40">
        <v>7</v>
      </c>
    </row>
    <row r="4150" spans="1:13">
      <c r="A4150" s="37" t="s">
        <v>4175</v>
      </c>
      <c r="B4150" s="36">
        <v>46153</v>
      </c>
      <c r="C4150" s="37" t="s">
        <v>32</v>
      </c>
      <c r="D4150" s="37" t="s">
        <v>30</v>
      </c>
      <c r="E4150" s="37" t="s">
        <v>14</v>
      </c>
      <c r="F4150" s="37" t="s">
        <v>18</v>
      </c>
      <c r="G4150" s="37">
        <v>26</v>
      </c>
      <c r="H4150" s="38">
        <v>172.83499085922301</v>
      </c>
      <c r="I4150" s="37">
        <f>HOUR(DAta!$H4150)*60+MINUTE(DAta!$H4150)</f>
        <v>1202</v>
      </c>
      <c r="J4150" s="37">
        <v>5</v>
      </c>
      <c r="K4150" s="37">
        <v>11</v>
      </c>
      <c r="L4150" s="36">
        <v>46153</v>
      </c>
      <c r="M4150" s="37">
        <v>7</v>
      </c>
    </row>
    <row r="4151" spans="1:13">
      <c r="A4151" s="40" t="s">
        <v>4176</v>
      </c>
      <c r="B4151" s="39">
        <v>46154</v>
      </c>
      <c r="C4151" s="40" t="s">
        <v>32</v>
      </c>
      <c r="D4151" s="40" t="s">
        <v>33</v>
      </c>
      <c r="E4151" s="40" t="s">
        <v>18</v>
      </c>
      <c r="F4151" s="40" t="s">
        <v>18</v>
      </c>
      <c r="G4151" s="40" t="s">
        <v>26</v>
      </c>
      <c r="H4151" s="41">
        <v>172.87665752589001</v>
      </c>
      <c r="I4151" s="37">
        <f>HOUR(DAta!$H4151)*60+MINUTE(DAta!$H4151)</f>
        <v>1262</v>
      </c>
      <c r="J4151" s="40" t="s">
        <v>26</v>
      </c>
      <c r="K4151" s="40">
        <v>11</v>
      </c>
      <c r="L4151" s="39">
        <v>46154</v>
      </c>
      <c r="M4151" s="40">
        <v>7</v>
      </c>
    </row>
    <row r="4152" spans="1:13">
      <c r="A4152" s="37" t="s">
        <v>4177</v>
      </c>
      <c r="B4152" s="36">
        <v>46155</v>
      </c>
      <c r="C4152" s="37" t="s">
        <v>12</v>
      </c>
      <c r="D4152" s="37" t="s">
        <v>13</v>
      </c>
      <c r="E4152" s="37" t="s">
        <v>18</v>
      </c>
      <c r="F4152" s="37" t="s">
        <v>18</v>
      </c>
      <c r="G4152" s="37" t="s">
        <v>26</v>
      </c>
      <c r="H4152" s="38">
        <v>172.91832419255701</v>
      </c>
      <c r="I4152" s="37">
        <f>HOUR(DAta!$H4152)*60+MINUTE(DAta!$H4152)</f>
        <v>1322</v>
      </c>
      <c r="J4152" s="37" t="s">
        <v>26</v>
      </c>
      <c r="K4152" s="37">
        <v>11</v>
      </c>
      <c r="L4152" s="36">
        <v>46155</v>
      </c>
      <c r="M4152" s="37">
        <v>7</v>
      </c>
    </row>
    <row r="4153" spans="1:13">
      <c r="A4153" s="40" t="s">
        <v>4178</v>
      </c>
      <c r="B4153" s="39">
        <v>46156</v>
      </c>
      <c r="C4153" s="40" t="s">
        <v>32</v>
      </c>
      <c r="D4153" s="40" t="s">
        <v>30</v>
      </c>
      <c r="E4153" s="40" t="s">
        <v>14</v>
      </c>
      <c r="F4153" s="40" t="s">
        <v>14</v>
      </c>
      <c r="G4153" s="40">
        <v>81</v>
      </c>
      <c r="H4153" s="41">
        <v>172.95999085922301</v>
      </c>
      <c r="I4153" s="37">
        <f>HOUR(DAta!$H4153)*60+MINUTE(DAta!$H4153)</f>
        <v>1382</v>
      </c>
      <c r="J4153" s="40">
        <v>5</v>
      </c>
      <c r="K4153" s="40">
        <v>11</v>
      </c>
      <c r="L4153" s="39">
        <v>46156</v>
      </c>
      <c r="M4153" s="40">
        <v>7</v>
      </c>
    </row>
    <row r="4154" spans="1:13">
      <c r="A4154" s="37" t="s">
        <v>4179</v>
      </c>
      <c r="B4154" s="36">
        <v>46157</v>
      </c>
      <c r="C4154" s="37" t="s">
        <v>39</v>
      </c>
      <c r="D4154" s="37" t="s">
        <v>17</v>
      </c>
      <c r="E4154" s="37" t="s">
        <v>14</v>
      </c>
      <c r="F4154" s="37" t="s">
        <v>14</v>
      </c>
      <c r="G4154" s="37">
        <v>65</v>
      </c>
      <c r="H4154" s="38">
        <v>173.00165752589001</v>
      </c>
      <c r="I4154" s="37">
        <f>HOUR(DAta!$H4154)*60+MINUTE(DAta!$H4154)</f>
        <v>2</v>
      </c>
      <c r="J4154" s="37">
        <v>3</v>
      </c>
      <c r="K4154" s="37">
        <v>11</v>
      </c>
      <c r="L4154" s="36">
        <v>46157</v>
      </c>
      <c r="M4154" s="37">
        <v>7</v>
      </c>
    </row>
    <row r="4155" spans="1:13">
      <c r="A4155" s="40" t="s">
        <v>4180</v>
      </c>
      <c r="B4155" s="39">
        <v>46158</v>
      </c>
      <c r="C4155" s="40" t="s">
        <v>32</v>
      </c>
      <c r="D4155" s="40" t="s">
        <v>30</v>
      </c>
      <c r="E4155" s="40" t="s">
        <v>14</v>
      </c>
      <c r="F4155" s="40" t="s">
        <v>14</v>
      </c>
      <c r="G4155" s="40">
        <v>84</v>
      </c>
      <c r="H4155" s="41">
        <v>173.04332419255701</v>
      </c>
      <c r="I4155" s="37">
        <f>HOUR(DAta!$H4155)*60+MINUTE(DAta!$H4155)</f>
        <v>62</v>
      </c>
      <c r="J4155" s="40">
        <v>3</v>
      </c>
      <c r="K4155" s="40">
        <v>11</v>
      </c>
      <c r="L4155" s="39">
        <v>46158</v>
      </c>
      <c r="M4155" s="40">
        <v>7</v>
      </c>
    </row>
    <row r="4156" spans="1:13">
      <c r="A4156" s="37" t="s">
        <v>4181</v>
      </c>
      <c r="B4156" s="36">
        <v>46159</v>
      </c>
      <c r="C4156" s="37" t="s">
        <v>32</v>
      </c>
      <c r="D4156" s="37" t="s">
        <v>30</v>
      </c>
      <c r="E4156" s="37" t="s">
        <v>14</v>
      </c>
      <c r="F4156" s="37" t="s">
        <v>14</v>
      </c>
      <c r="G4156" s="37">
        <v>42</v>
      </c>
      <c r="H4156" s="38">
        <v>173.08499085922301</v>
      </c>
      <c r="I4156" s="37">
        <f>HOUR(DAta!$H4156)*60+MINUTE(DAta!$H4156)</f>
        <v>122</v>
      </c>
      <c r="J4156" s="37">
        <v>1</v>
      </c>
      <c r="K4156" s="37">
        <v>11</v>
      </c>
      <c r="L4156" s="36">
        <v>46159</v>
      </c>
      <c r="M4156" s="37">
        <v>7</v>
      </c>
    </row>
    <row r="4157" spans="1:13">
      <c r="A4157" s="40" t="s">
        <v>4182</v>
      </c>
      <c r="B4157" s="39">
        <v>46160</v>
      </c>
      <c r="C4157" s="40" t="s">
        <v>48</v>
      </c>
      <c r="D4157" s="40" t="s">
        <v>30</v>
      </c>
      <c r="E4157" s="40" t="s">
        <v>18</v>
      </c>
      <c r="F4157" s="40" t="s">
        <v>18</v>
      </c>
      <c r="G4157" s="40" t="s">
        <v>26</v>
      </c>
      <c r="H4157" s="41">
        <v>173.12665752589001</v>
      </c>
      <c r="I4157" s="37">
        <f>HOUR(DAta!$H4157)*60+MINUTE(DAta!$H4157)</f>
        <v>182</v>
      </c>
      <c r="J4157" s="40" t="s">
        <v>26</v>
      </c>
      <c r="K4157" s="40">
        <v>11</v>
      </c>
      <c r="L4157" s="39">
        <v>46160</v>
      </c>
      <c r="M4157" s="40">
        <v>7</v>
      </c>
    </row>
    <row r="4158" spans="1:13">
      <c r="A4158" s="37" t="s">
        <v>4183</v>
      </c>
      <c r="B4158" s="36">
        <v>46161</v>
      </c>
      <c r="C4158" s="37" t="s">
        <v>16</v>
      </c>
      <c r="D4158" s="37" t="s">
        <v>30</v>
      </c>
      <c r="E4158" s="37" t="s">
        <v>18</v>
      </c>
      <c r="F4158" s="37" t="s">
        <v>18</v>
      </c>
      <c r="G4158" s="37" t="s">
        <v>26</v>
      </c>
      <c r="H4158" s="38">
        <v>173.16832419255701</v>
      </c>
      <c r="I4158" s="37">
        <f>HOUR(DAta!$H4158)*60+MINUTE(DAta!$H4158)</f>
        <v>242</v>
      </c>
      <c r="J4158" s="37" t="s">
        <v>26</v>
      </c>
      <c r="K4158" s="37">
        <v>11</v>
      </c>
      <c r="L4158" s="36">
        <v>46161</v>
      </c>
      <c r="M4158" s="37">
        <v>7</v>
      </c>
    </row>
    <row r="4159" spans="1:13">
      <c r="A4159" s="40" t="s">
        <v>4184</v>
      </c>
      <c r="B4159" s="39">
        <v>46162</v>
      </c>
      <c r="C4159" s="40" t="s">
        <v>39</v>
      </c>
      <c r="D4159" s="40" t="s">
        <v>33</v>
      </c>
      <c r="E4159" s="40" t="s">
        <v>14</v>
      </c>
      <c r="F4159" s="40" t="s">
        <v>14</v>
      </c>
      <c r="G4159" s="40">
        <v>123</v>
      </c>
      <c r="H4159" s="41">
        <v>173.20999085922301</v>
      </c>
      <c r="I4159" s="37">
        <f>HOUR(DAta!$H4159)*60+MINUTE(DAta!$H4159)</f>
        <v>302</v>
      </c>
      <c r="J4159" s="40">
        <v>2</v>
      </c>
      <c r="K4159" s="40">
        <v>11</v>
      </c>
      <c r="L4159" s="39">
        <v>46162</v>
      </c>
      <c r="M4159" s="40">
        <v>7</v>
      </c>
    </row>
    <row r="4160" spans="1:13">
      <c r="A4160" s="37" t="s">
        <v>4185</v>
      </c>
      <c r="B4160" s="36">
        <v>46163</v>
      </c>
      <c r="C4160" s="37" t="s">
        <v>22</v>
      </c>
      <c r="D4160" s="37" t="s">
        <v>13</v>
      </c>
      <c r="E4160" s="37" t="s">
        <v>14</v>
      </c>
      <c r="F4160" s="37" t="s">
        <v>14</v>
      </c>
      <c r="G4160" s="37">
        <v>65</v>
      </c>
      <c r="H4160" s="38">
        <v>173.25165752589001</v>
      </c>
      <c r="I4160" s="37">
        <f>HOUR(DAta!$H4160)*60+MINUTE(DAta!$H4160)</f>
        <v>362</v>
      </c>
      <c r="J4160" s="37">
        <v>4</v>
      </c>
      <c r="K4160" s="37">
        <v>11</v>
      </c>
      <c r="L4160" s="36">
        <v>46163</v>
      </c>
      <c r="M4160" s="37">
        <v>7</v>
      </c>
    </row>
    <row r="4161" spans="1:13">
      <c r="A4161" s="40" t="s">
        <v>4186</v>
      </c>
      <c r="B4161" s="39">
        <v>46164</v>
      </c>
      <c r="C4161" s="40" t="s">
        <v>12</v>
      </c>
      <c r="D4161" s="40" t="s">
        <v>13</v>
      </c>
      <c r="E4161" s="40" t="s">
        <v>14</v>
      </c>
      <c r="F4161" s="40" t="s">
        <v>14</v>
      </c>
      <c r="G4161" s="40">
        <v>33</v>
      </c>
      <c r="H4161" s="41">
        <v>173.29332419255701</v>
      </c>
      <c r="I4161" s="37">
        <f>HOUR(DAta!$H4161)*60+MINUTE(DAta!$H4161)</f>
        <v>422</v>
      </c>
      <c r="J4161" s="40">
        <v>5</v>
      </c>
      <c r="K4161" s="40">
        <v>11</v>
      </c>
      <c r="L4161" s="39">
        <v>46164</v>
      </c>
      <c r="M4161" s="40">
        <v>7</v>
      </c>
    </row>
    <row r="4162" spans="1:13">
      <c r="A4162" s="37" t="s">
        <v>4187</v>
      </c>
      <c r="B4162" s="36">
        <v>46165</v>
      </c>
      <c r="C4162" s="37" t="s">
        <v>12</v>
      </c>
      <c r="D4162" s="37" t="s">
        <v>24</v>
      </c>
      <c r="E4162" s="37" t="s">
        <v>14</v>
      </c>
      <c r="F4162" s="37" t="s">
        <v>14</v>
      </c>
      <c r="G4162" s="37">
        <v>117</v>
      </c>
      <c r="H4162" s="38">
        <v>173.33499085922301</v>
      </c>
      <c r="I4162" s="37">
        <f>HOUR(DAta!$H4162)*60+MINUTE(DAta!$H4162)</f>
        <v>482</v>
      </c>
      <c r="J4162" s="37">
        <v>3</v>
      </c>
      <c r="K4162" s="37">
        <v>11</v>
      </c>
      <c r="L4162" s="36">
        <v>46165</v>
      </c>
      <c r="M4162" s="37">
        <v>7</v>
      </c>
    </row>
    <row r="4163" spans="1:13">
      <c r="A4163" s="40" t="s">
        <v>4188</v>
      </c>
      <c r="B4163" s="39">
        <v>46166</v>
      </c>
      <c r="C4163" s="40" t="s">
        <v>12</v>
      </c>
      <c r="D4163" s="40" t="s">
        <v>33</v>
      </c>
      <c r="E4163" s="40" t="s">
        <v>14</v>
      </c>
      <c r="F4163" s="40" t="s">
        <v>14</v>
      </c>
      <c r="G4163" s="40">
        <v>122</v>
      </c>
      <c r="H4163" s="41">
        <v>173.37665752589001</v>
      </c>
      <c r="I4163" s="37">
        <f>HOUR(DAta!$H4163)*60+MINUTE(DAta!$H4163)</f>
        <v>542</v>
      </c>
      <c r="J4163" s="40">
        <v>3</v>
      </c>
      <c r="K4163" s="40">
        <v>11</v>
      </c>
      <c r="L4163" s="39">
        <v>46166</v>
      </c>
      <c r="M4163" s="40">
        <v>7</v>
      </c>
    </row>
    <row r="4164" spans="1:13">
      <c r="A4164" s="37" t="s">
        <v>4189</v>
      </c>
      <c r="B4164" s="36">
        <v>46167</v>
      </c>
      <c r="C4164" s="37" t="s">
        <v>32</v>
      </c>
      <c r="D4164" s="37" t="s">
        <v>17</v>
      </c>
      <c r="E4164" s="37" t="s">
        <v>14</v>
      </c>
      <c r="F4164" s="37" t="s">
        <v>14</v>
      </c>
      <c r="G4164" s="37">
        <v>21</v>
      </c>
      <c r="H4164" s="38">
        <v>173.41832419255701</v>
      </c>
      <c r="I4164" s="37">
        <f>HOUR(DAta!$H4164)*60+MINUTE(DAta!$H4164)</f>
        <v>602</v>
      </c>
      <c r="J4164" s="37">
        <v>4</v>
      </c>
      <c r="K4164" s="37">
        <v>11</v>
      </c>
      <c r="L4164" s="36">
        <v>46167</v>
      </c>
      <c r="M4164" s="37">
        <v>7</v>
      </c>
    </row>
    <row r="4165" spans="1:13">
      <c r="A4165" s="40" t="s">
        <v>4190</v>
      </c>
      <c r="B4165" s="39">
        <v>46168</v>
      </c>
      <c r="C4165" s="40" t="s">
        <v>48</v>
      </c>
      <c r="D4165" s="40" t="s">
        <v>33</v>
      </c>
      <c r="E4165" s="40" t="s">
        <v>14</v>
      </c>
      <c r="F4165" s="40" t="s">
        <v>18</v>
      </c>
      <c r="G4165" s="40">
        <v>48</v>
      </c>
      <c r="H4165" s="41">
        <v>173.45999085922301</v>
      </c>
      <c r="I4165" s="37">
        <f>HOUR(DAta!$H4165)*60+MINUTE(DAta!$H4165)</f>
        <v>662</v>
      </c>
      <c r="J4165" s="40">
        <v>4</v>
      </c>
      <c r="K4165" s="40">
        <v>11</v>
      </c>
      <c r="L4165" s="39">
        <v>46168</v>
      </c>
      <c r="M4165" s="40">
        <v>7</v>
      </c>
    </row>
    <row r="4166" spans="1:13">
      <c r="A4166" s="37" t="s">
        <v>4191</v>
      </c>
      <c r="B4166" s="36">
        <v>46169</v>
      </c>
      <c r="C4166" s="37" t="s">
        <v>22</v>
      </c>
      <c r="D4166" s="37" t="s">
        <v>13</v>
      </c>
      <c r="E4166" s="37" t="s">
        <v>18</v>
      </c>
      <c r="F4166" s="37" t="s">
        <v>18</v>
      </c>
      <c r="G4166" s="37" t="s">
        <v>26</v>
      </c>
      <c r="H4166" s="38">
        <v>173.50165752589001</v>
      </c>
      <c r="I4166" s="37">
        <f>HOUR(DAta!$H4166)*60+MINUTE(DAta!$H4166)</f>
        <v>722</v>
      </c>
      <c r="J4166" s="37" t="s">
        <v>26</v>
      </c>
      <c r="K4166" s="37">
        <v>11</v>
      </c>
      <c r="L4166" s="36">
        <v>46169</v>
      </c>
      <c r="M4166" s="37">
        <v>7</v>
      </c>
    </row>
    <row r="4167" spans="1:13">
      <c r="A4167" s="40" t="s">
        <v>4192</v>
      </c>
      <c r="B4167" s="39">
        <v>46170</v>
      </c>
      <c r="C4167" s="40" t="s">
        <v>12</v>
      </c>
      <c r="D4167" s="40" t="s">
        <v>17</v>
      </c>
      <c r="E4167" s="40" t="s">
        <v>14</v>
      </c>
      <c r="F4167" s="40" t="s">
        <v>14</v>
      </c>
      <c r="G4167" s="40">
        <v>98</v>
      </c>
      <c r="H4167" s="41">
        <v>173.54332419255701</v>
      </c>
      <c r="I4167" s="37">
        <f>HOUR(DAta!$H4167)*60+MINUTE(DAta!$H4167)</f>
        <v>782</v>
      </c>
      <c r="J4167" s="40">
        <v>1</v>
      </c>
      <c r="K4167" s="40">
        <v>11</v>
      </c>
      <c r="L4167" s="39">
        <v>46170</v>
      </c>
      <c r="M4167" s="40">
        <v>7</v>
      </c>
    </row>
    <row r="4168" spans="1:13">
      <c r="A4168" s="37" t="s">
        <v>4193</v>
      </c>
      <c r="B4168" s="36">
        <v>46171</v>
      </c>
      <c r="C4168" s="37" t="s">
        <v>48</v>
      </c>
      <c r="D4168" s="37" t="s">
        <v>33</v>
      </c>
      <c r="E4168" s="37" t="s">
        <v>14</v>
      </c>
      <c r="F4168" s="37" t="s">
        <v>14</v>
      </c>
      <c r="G4168" s="37">
        <v>95</v>
      </c>
      <c r="H4168" s="38">
        <v>173.58499085922301</v>
      </c>
      <c r="I4168" s="37">
        <f>HOUR(DAta!$H4168)*60+MINUTE(DAta!$H4168)</f>
        <v>842</v>
      </c>
      <c r="J4168" s="37">
        <v>4</v>
      </c>
      <c r="K4168" s="37">
        <v>11</v>
      </c>
      <c r="L4168" s="36">
        <v>46171</v>
      </c>
      <c r="M4168" s="37">
        <v>7</v>
      </c>
    </row>
    <row r="4169" spans="1:13">
      <c r="A4169" s="40" t="s">
        <v>4194</v>
      </c>
      <c r="B4169" s="39">
        <v>46172</v>
      </c>
      <c r="C4169" s="40" t="s">
        <v>48</v>
      </c>
      <c r="D4169" s="40" t="s">
        <v>13</v>
      </c>
      <c r="E4169" s="40" t="s">
        <v>14</v>
      </c>
      <c r="F4169" s="40" t="s">
        <v>14</v>
      </c>
      <c r="G4169" s="40">
        <v>28</v>
      </c>
      <c r="H4169" s="41">
        <v>173.62665752589001</v>
      </c>
      <c r="I4169" s="37">
        <f>HOUR(DAta!$H4169)*60+MINUTE(DAta!$H4169)</f>
        <v>902</v>
      </c>
      <c r="J4169" s="40">
        <v>3</v>
      </c>
      <c r="K4169" s="40">
        <v>11</v>
      </c>
      <c r="L4169" s="39">
        <v>46172</v>
      </c>
      <c r="M4169" s="40">
        <v>7</v>
      </c>
    </row>
    <row r="4170" spans="1:13">
      <c r="A4170" s="37" t="s">
        <v>4195</v>
      </c>
      <c r="B4170" s="36">
        <v>46173</v>
      </c>
      <c r="C4170" s="37" t="s">
        <v>35</v>
      </c>
      <c r="D4170" s="37" t="s">
        <v>30</v>
      </c>
      <c r="E4170" s="37" t="s">
        <v>18</v>
      </c>
      <c r="F4170" s="37" t="s">
        <v>18</v>
      </c>
      <c r="G4170" s="37" t="s">
        <v>26</v>
      </c>
      <c r="H4170" s="38">
        <v>173.66832419255701</v>
      </c>
      <c r="I4170" s="37">
        <f>HOUR(DAta!$H4170)*60+MINUTE(DAta!$H4170)</f>
        <v>962</v>
      </c>
      <c r="J4170" s="37" t="s">
        <v>26</v>
      </c>
      <c r="K4170" s="37">
        <v>11</v>
      </c>
      <c r="L4170" s="36">
        <v>46173</v>
      </c>
      <c r="M4170" s="37">
        <v>7</v>
      </c>
    </row>
    <row r="4171" spans="1:13">
      <c r="A4171" s="40" t="s">
        <v>4196</v>
      </c>
      <c r="B4171" s="39">
        <v>46174</v>
      </c>
      <c r="C4171" s="40" t="s">
        <v>48</v>
      </c>
      <c r="D4171" s="40" t="s">
        <v>33</v>
      </c>
      <c r="E4171" s="40" t="s">
        <v>18</v>
      </c>
      <c r="F4171" s="40" t="s">
        <v>18</v>
      </c>
      <c r="G4171" s="40" t="s">
        <v>26</v>
      </c>
      <c r="H4171" s="41">
        <v>173.70999085922301</v>
      </c>
      <c r="I4171" s="37">
        <f>HOUR(DAta!$H4171)*60+MINUTE(DAta!$H4171)</f>
        <v>1022</v>
      </c>
      <c r="J4171" s="40" t="s">
        <v>26</v>
      </c>
      <c r="K4171" s="40">
        <v>11</v>
      </c>
      <c r="L4171" s="39">
        <v>46174</v>
      </c>
      <c r="M4171" s="40">
        <v>7</v>
      </c>
    </row>
    <row r="4172" spans="1:13">
      <c r="A4172" s="37" t="s">
        <v>4197</v>
      </c>
      <c r="B4172" s="36">
        <v>46175</v>
      </c>
      <c r="C4172" s="37" t="s">
        <v>48</v>
      </c>
      <c r="D4172" s="37" t="s">
        <v>30</v>
      </c>
      <c r="E4172" s="37" t="s">
        <v>18</v>
      </c>
      <c r="F4172" s="37" t="s">
        <v>18</v>
      </c>
      <c r="G4172" s="37" t="s">
        <v>26</v>
      </c>
      <c r="H4172" s="38">
        <v>173.75165752589001</v>
      </c>
      <c r="I4172" s="37">
        <f>HOUR(DAta!$H4172)*60+MINUTE(DAta!$H4172)</f>
        <v>1082</v>
      </c>
      <c r="J4172" s="37" t="s">
        <v>26</v>
      </c>
      <c r="K4172" s="37">
        <v>11</v>
      </c>
      <c r="L4172" s="36">
        <v>46175</v>
      </c>
      <c r="M4172" s="37">
        <v>1</v>
      </c>
    </row>
    <row r="4173" spans="1:13">
      <c r="A4173" s="40" t="s">
        <v>4198</v>
      </c>
      <c r="B4173" s="39">
        <v>46176</v>
      </c>
      <c r="C4173" s="40" t="s">
        <v>22</v>
      </c>
      <c r="D4173" s="40" t="s">
        <v>33</v>
      </c>
      <c r="E4173" s="40" t="s">
        <v>14</v>
      </c>
      <c r="F4173" s="40" t="s">
        <v>14</v>
      </c>
      <c r="G4173" s="40">
        <v>40</v>
      </c>
      <c r="H4173" s="41">
        <v>173.79332419255701</v>
      </c>
      <c r="I4173" s="37">
        <f>HOUR(DAta!$H4173)*60+MINUTE(DAta!$H4173)</f>
        <v>1142</v>
      </c>
      <c r="J4173" s="40">
        <v>3</v>
      </c>
      <c r="K4173" s="40">
        <v>11</v>
      </c>
      <c r="L4173" s="39">
        <v>46176</v>
      </c>
      <c r="M4173" s="40">
        <v>1</v>
      </c>
    </row>
    <row r="4174" spans="1:13">
      <c r="A4174" s="37" t="s">
        <v>4199</v>
      </c>
      <c r="B4174" s="36">
        <v>46177</v>
      </c>
      <c r="C4174" s="37" t="s">
        <v>39</v>
      </c>
      <c r="D4174" s="37" t="s">
        <v>33</v>
      </c>
      <c r="E4174" s="37" t="s">
        <v>14</v>
      </c>
      <c r="F4174" s="37" t="s">
        <v>14</v>
      </c>
      <c r="G4174" s="37">
        <v>13</v>
      </c>
      <c r="H4174" s="38">
        <v>173.83499085922301</v>
      </c>
      <c r="I4174" s="37">
        <f>HOUR(DAta!$H4174)*60+MINUTE(DAta!$H4174)</f>
        <v>1202</v>
      </c>
      <c r="J4174" s="37">
        <v>2</v>
      </c>
      <c r="K4174" s="37">
        <v>11</v>
      </c>
      <c r="L4174" s="36">
        <v>46177</v>
      </c>
      <c r="M4174" s="37">
        <v>1</v>
      </c>
    </row>
    <row r="4175" spans="1:13">
      <c r="A4175" s="40" t="s">
        <v>4200</v>
      </c>
      <c r="B4175" s="39">
        <v>46178</v>
      </c>
      <c r="C4175" s="40" t="s">
        <v>16</v>
      </c>
      <c r="D4175" s="40" t="s">
        <v>33</v>
      </c>
      <c r="E4175" s="40" t="s">
        <v>14</v>
      </c>
      <c r="F4175" s="40" t="s">
        <v>14</v>
      </c>
      <c r="G4175" s="40">
        <v>71</v>
      </c>
      <c r="H4175" s="41">
        <v>173.87665752589001</v>
      </c>
      <c r="I4175" s="37">
        <f>HOUR(DAta!$H4175)*60+MINUTE(DAta!$H4175)</f>
        <v>1262</v>
      </c>
      <c r="J4175" s="40">
        <v>5</v>
      </c>
      <c r="K4175" s="40">
        <v>11</v>
      </c>
      <c r="L4175" s="39">
        <v>46178</v>
      </c>
      <c r="M4175" s="40">
        <v>1</v>
      </c>
    </row>
    <row r="4176" spans="1:13">
      <c r="A4176" s="37" t="s">
        <v>4201</v>
      </c>
      <c r="B4176" s="36">
        <v>46179</v>
      </c>
      <c r="C4176" s="37" t="s">
        <v>39</v>
      </c>
      <c r="D4176" s="37" t="s">
        <v>17</v>
      </c>
      <c r="E4176" s="37" t="s">
        <v>14</v>
      </c>
      <c r="F4176" s="37" t="s">
        <v>14</v>
      </c>
      <c r="G4176" s="37">
        <v>106</v>
      </c>
      <c r="H4176" s="38">
        <v>173.91832419255701</v>
      </c>
      <c r="I4176" s="37">
        <f>HOUR(DAta!$H4176)*60+MINUTE(DAta!$H4176)</f>
        <v>1322</v>
      </c>
      <c r="J4176" s="37">
        <v>4</v>
      </c>
      <c r="K4176" s="37">
        <v>11</v>
      </c>
      <c r="L4176" s="36">
        <v>46179</v>
      </c>
      <c r="M4176" s="37">
        <v>1</v>
      </c>
    </row>
    <row r="4177" spans="1:13">
      <c r="A4177" s="40" t="s">
        <v>4202</v>
      </c>
      <c r="B4177" s="39">
        <v>46180</v>
      </c>
      <c r="C4177" s="40" t="s">
        <v>48</v>
      </c>
      <c r="D4177" s="40" t="s">
        <v>33</v>
      </c>
      <c r="E4177" s="40" t="s">
        <v>14</v>
      </c>
      <c r="F4177" s="40" t="s">
        <v>18</v>
      </c>
      <c r="G4177" s="40">
        <v>94</v>
      </c>
      <c r="H4177" s="41">
        <v>173.95999085922301</v>
      </c>
      <c r="I4177" s="37">
        <f>HOUR(DAta!$H4177)*60+MINUTE(DAta!$H4177)</f>
        <v>1382</v>
      </c>
      <c r="J4177" s="40">
        <v>4</v>
      </c>
      <c r="K4177" s="40">
        <v>11</v>
      </c>
      <c r="L4177" s="39">
        <v>46180</v>
      </c>
      <c r="M4177" s="40">
        <v>1</v>
      </c>
    </row>
    <row r="4178" spans="1:13">
      <c r="A4178" s="37" t="s">
        <v>4203</v>
      </c>
      <c r="B4178" s="36">
        <v>46181</v>
      </c>
      <c r="C4178" s="37" t="s">
        <v>22</v>
      </c>
      <c r="D4178" s="37" t="s">
        <v>24</v>
      </c>
      <c r="E4178" s="37" t="s">
        <v>14</v>
      </c>
      <c r="F4178" s="37" t="s">
        <v>14</v>
      </c>
      <c r="G4178" s="37">
        <v>74</v>
      </c>
      <c r="H4178" s="38">
        <v>174.00165752589001</v>
      </c>
      <c r="I4178" s="37">
        <f>HOUR(DAta!$H4178)*60+MINUTE(DAta!$H4178)</f>
        <v>2</v>
      </c>
      <c r="J4178" s="37">
        <v>5</v>
      </c>
      <c r="K4178" s="37">
        <v>11</v>
      </c>
      <c r="L4178" s="36">
        <v>46181</v>
      </c>
      <c r="M4178" s="37">
        <v>1</v>
      </c>
    </row>
    <row r="4179" spans="1:13">
      <c r="A4179" s="40" t="s">
        <v>4204</v>
      </c>
      <c r="B4179" s="39">
        <v>46182</v>
      </c>
      <c r="C4179" s="40" t="s">
        <v>48</v>
      </c>
      <c r="D4179" s="40" t="s">
        <v>13</v>
      </c>
      <c r="E4179" s="40" t="s">
        <v>14</v>
      </c>
      <c r="F4179" s="40" t="s">
        <v>14</v>
      </c>
      <c r="G4179" s="40">
        <v>34</v>
      </c>
      <c r="H4179" s="41">
        <v>174.04332419255701</v>
      </c>
      <c r="I4179" s="37">
        <f>HOUR(DAta!$H4179)*60+MINUTE(DAta!$H4179)</f>
        <v>62</v>
      </c>
      <c r="J4179" s="40">
        <v>4</v>
      </c>
      <c r="K4179" s="40">
        <v>11</v>
      </c>
      <c r="L4179" s="39">
        <v>46182</v>
      </c>
      <c r="M4179" s="40">
        <v>1</v>
      </c>
    </row>
    <row r="4180" spans="1:13">
      <c r="A4180" s="37" t="s">
        <v>4205</v>
      </c>
      <c r="B4180" s="36">
        <v>46183</v>
      </c>
      <c r="C4180" s="37" t="s">
        <v>32</v>
      </c>
      <c r="D4180" s="37" t="s">
        <v>30</v>
      </c>
      <c r="E4180" s="37" t="s">
        <v>14</v>
      </c>
      <c r="F4180" s="37" t="s">
        <v>14</v>
      </c>
      <c r="G4180" s="37">
        <v>38</v>
      </c>
      <c r="H4180" s="38">
        <v>174.08499085922301</v>
      </c>
      <c r="I4180" s="37">
        <f>HOUR(DAta!$H4180)*60+MINUTE(DAta!$H4180)</f>
        <v>122</v>
      </c>
      <c r="J4180" s="37">
        <v>2</v>
      </c>
      <c r="K4180" s="37">
        <v>11</v>
      </c>
      <c r="L4180" s="36">
        <v>46183</v>
      </c>
      <c r="M4180" s="37">
        <v>1</v>
      </c>
    </row>
    <row r="4181" spans="1:13">
      <c r="A4181" s="40" t="s">
        <v>4206</v>
      </c>
      <c r="B4181" s="39">
        <v>46184</v>
      </c>
      <c r="C4181" s="40" t="s">
        <v>32</v>
      </c>
      <c r="D4181" s="40" t="s">
        <v>17</v>
      </c>
      <c r="E4181" s="40" t="s">
        <v>14</v>
      </c>
      <c r="F4181" s="40" t="s">
        <v>14</v>
      </c>
      <c r="G4181" s="40">
        <v>31</v>
      </c>
      <c r="H4181" s="41">
        <v>174.12665752589001</v>
      </c>
      <c r="I4181" s="37">
        <f>HOUR(DAta!$H4181)*60+MINUTE(DAta!$H4181)</f>
        <v>182</v>
      </c>
      <c r="J4181" s="40">
        <v>4</v>
      </c>
      <c r="K4181" s="40">
        <v>11</v>
      </c>
      <c r="L4181" s="39">
        <v>46184</v>
      </c>
      <c r="M4181" s="40">
        <v>1</v>
      </c>
    </row>
    <row r="4182" spans="1:13">
      <c r="A4182" s="37" t="s">
        <v>4207</v>
      </c>
      <c r="B4182" s="36">
        <v>46185</v>
      </c>
      <c r="C4182" s="37" t="s">
        <v>39</v>
      </c>
      <c r="D4182" s="37" t="s">
        <v>13</v>
      </c>
      <c r="E4182" s="37" t="s">
        <v>14</v>
      </c>
      <c r="F4182" s="37" t="s">
        <v>14</v>
      </c>
      <c r="G4182" s="37">
        <v>13</v>
      </c>
      <c r="H4182" s="38">
        <v>174.16832419255701</v>
      </c>
      <c r="I4182" s="37">
        <f>HOUR(DAta!$H4182)*60+MINUTE(DAta!$H4182)</f>
        <v>242</v>
      </c>
      <c r="J4182" s="37">
        <v>3</v>
      </c>
      <c r="K4182" s="37">
        <v>11</v>
      </c>
      <c r="L4182" s="36">
        <v>46185</v>
      </c>
      <c r="M4182" s="37">
        <v>1</v>
      </c>
    </row>
    <row r="4183" spans="1:13">
      <c r="A4183" s="40" t="s">
        <v>4208</v>
      </c>
      <c r="B4183" s="39">
        <v>46186</v>
      </c>
      <c r="C4183" s="40" t="s">
        <v>20</v>
      </c>
      <c r="D4183" s="40" t="s">
        <v>17</v>
      </c>
      <c r="E4183" s="40" t="s">
        <v>14</v>
      </c>
      <c r="F4183" s="40" t="s">
        <v>14</v>
      </c>
      <c r="G4183" s="40">
        <v>79</v>
      </c>
      <c r="H4183" s="41">
        <v>174.20999085922301</v>
      </c>
      <c r="I4183" s="37">
        <f>HOUR(DAta!$H4183)*60+MINUTE(DAta!$H4183)</f>
        <v>302</v>
      </c>
      <c r="J4183" s="40">
        <v>3</v>
      </c>
      <c r="K4183" s="40">
        <v>11</v>
      </c>
      <c r="L4183" s="39">
        <v>46186</v>
      </c>
      <c r="M4183" s="40">
        <v>1</v>
      </c>
    </row>
    <row r="4184" spans="1:13">
      <c r="A4184" s="37" t="s">
        <v>4209</v>
      </c>
      <c r="B4184" s="36">
        <v>46187</v>
      </c>
      <c r="C4184" s="37" t="s">
        <v>20</v>
      </c>
      <c r="D4184" s="37" t="s">
        <v>13</v>
      </c>
      <c r="E4184" s="37" t="s">
        <v>14</v>
      </c>
      <c r="F4184" s="37" t="s">
        <v>14</v>
      </c>
      <c r="G4184" s="37">
        <v>49</v>
      </c>
      <c r="H4184" s="38">
        <v>174.25165752589001</v>
      </c>
      <c r="I4184" s="37">
        <f>HOUR(DAta!$H4184)*60+MINUTE(DAta!$H4184)</f>
        <v>362</v>
      </c>
      <c r="J4184" s="37">
        <v>2</v>
      </c>
      <c r="K4184" s="37">
        <v>11</v>
      </c>
      <c r="L4184" s="36">
        <v>46187</v>
      </c>
      <c r="M4184" s="37">
        <v>1</v>
      </c>
    </row>
    <row r="4185" spans="1:13">
      <c r="A4185" s="40" t="s">
        <v>4210</v>
      </c>
      <c r="B4185" s="39">
        <v>46188</v>
      </c>
      <c r="C4185" s="40" t="s">
        <v>20</v>
      </c>
      <c r="D4185" s="40" t="s">
        <v>17</v>
      </c>
      <c r="E4185" s="40" t="s">
        <v>14</v>
      </c>
      <c r="F4185" s="40" t="s">
        <v>14</v>
      </c>
      <c r="G4185" s="40">
        <v>89</v>
      </c>
      <c r="H4185" s="41">
        <v>174.29332419255701</v>
      </c>
      <c r="I4185" s="37">
        <f>HOUR(DAta!$H4185)*60+MINUTE(DAta!$H4185)</f>
        <v>422</v>
      </c>
      <c r="J4185" s="40">
        <v>1</v>
      </c>
      <c r="K4185" s="40">
        <v>11</v>
      </c>
      <c r="L4185" s="39">
        <v>46188</v>
      </c>
      <c r="M4185" s="40">
        <v>1</v>
      </c>
    </row>
    <row r="4186" spans="1:13">
      <c r="A4186" s="37" t="s">
        <v>4211</v>
      </c>
      <c r="B4186" s="36">
        <v>46189</v>
      </c>
      <c r="C4186" s="37" t="s">
        <v>32</v>
      </c>
      <c r="D4186" s="37" t="s">
        <v>33</v>
      </c>
      <c r="E4186" s="37" t="s">
        <v>14</v>
      </c>
      <c r="F4186" s="37" t="s">
        <v>14</v>
      </c>
      <c r="G4186" s="37">
        <v>37</v>
      </c>
      <c r="H4186" s="38">
        <v>174.33499085922301</v>
      </c>
      <c r="I4186" s="37">
        <f>HOUR(DAta!$H4186)*60+MINUTE(DAta!$H4186)</f>
        <v>482</v>
      </c>
      <c r="J4186" s="37">
        <v>5</v>
      </c>
      <c r="K4186" s="37">
        <v>11</v>
      </c>
      <c r="L4186" s="36">
        <v>46189</v>
      </c>
      <c r="M4186" s="37">
        <v>1</v>
      </c>
    </row>
    <row r="4187" spans="1:13">
      <c r="A4187" s="40" t="s">
        <v>4212</v>
      </c>
      <c r="B4187" s="39">
        <v>46190</v>
      </c>
      <c r="C4187" s="40" t="s">
        <v>16</v>
      </c>
      <c r="D4187" s="40" t="s">
        <v>33</v>
      </c>
      <c r="E4187" s="40" t="s">
        <v>18</v>
      </c>
      <c r="F4187" s="40" t="s">
        <v>18</v>
      </c>
      <c r="G4187" s="40" t="s">
        <v>26</v>
      </c>
      <c r="H4187" s="41">
        <v>174.37665752589001</v>
      </c>
      <c r="I4187" s="37">
        <f>HOUR(DAta!$H4187)*60+MINUTE(DAta!$H4187)</f>
        <v>542</v>
      </c>
      <c r="J4187" s="40" t="s">
        <v>26</v>
      </c>
      <c r="K4187" s="40">
        <v>11</v>
      </c>
      <c r="L4187" s="39">
        <v>46190</v>
      </c>
      <c r="M4187" s="40">
        <v>1</v>
      </c>
    </row>
    <row r="4188" spans="1:13">
      <c r="A4188" s="37" t="s">
        <v>4213</v>
      </c>
      <c r="B4188" s="36">
        <v>46191</v>
      </c>
      <c r="C4188" s="37" t="s">
        <v>32</v>
      </c>
      <c r="D4188" s="37" t="s">
        <v>13</v>
      </c>
      <c r="E4188" s="37" t="s">
        <v>18</v>
      </c>
      <c r="F4188" s="37" t="s">
        <v>18</v>
      </c>
      <c r="G4188" s="37" t="s">
        <v>26</v>
      </c>
      <c r="H4188" s="38">
        <v>174.41832419255701</v>
      </c>
      <c r="I4188" s="37">
        <f>HOUR(DAta!$H4188)*60+MINUTE(DAta!$H4188)</f>
        <v>602</v>
      </c>
      <c r="J4188" s="37" t="s">
        <v>26</v>
      </c>
      <c r="K4188" s="37">
        <v>11</v>
      </c>
      <c r="L4188" s="36">
        <v>46191</v>
      </c>
      <c r="M4188" s="37">
        <v>1</v>
      </c>
    </row>
    <row r="4189" spans="1:13">
      <c r="A4189" s="40" t="s">
        <v>4214</v>
      </c>
      <c r="B4189" s="39">
        <v>46192</v>
      </c>
      <c r="C4189" s="40" t="s">
        <v>12</v>
      </c>
      <c r="D4189" s="40" t="s">
        <v>30</v>
      </c>
      <c r="E4189" s="40" t="s">
        <v>14</v>
      </c>
      <c r="F4189" s="40" t="s">
        <v>14</v>
      </c>
      <c r="G4189" s="40">
        <v>51</v>
      </c>
      <c r="H4189" s="41">
        <v>174.45999085922301</v>
      </c>
      <c r="I4189" s="37">
        <f>HOUR(DAta!$H4189)*60+MINUTE(DAta!$H4189)</f>
        <v>662</v>
      </c>
      <c r="J4189" s="40">
        <v>3</v>
      </c>
      <c r="K4189" s="40">
        <v>11</v>
      </c>
      <c r="L4189" s="39">
        <v>46192</v>
      </c>
      <c r="M4189" s="40">
        <v>1</v>
      </c>
    </row>
    <row r="4190" spans="1:13">
      <c r="A4190" s="37" t="s">
        <v>4215</v>
      </c>
      <c r="B4190" s="36">
        <v>46193</v>
      </c>
      <c r="C4190" s="37" t="s">
        <v>22</v>
      </c>
      <c r="D4190" s="37" t="s">
        <v>24</v>
      </c>
      <c r="E4190" s="37" t="s">
        <v>14</v>
      </c>
      <c r="F4190" s="37" t="s">
        <v>14</v>
      </c>
      <c r="G4190" s="37">
        <v>49</v>
      </c>
      <c r="H4190" s="38">
        <v>174.50165752589001</v>
      </c>
      <c r="I4190" s="37">
        <f>HOUR(DAta!$H4190)*60+MINUTE(DAta!$H4190)</f>
        <v>722</v>
      </c>
      <c r="J4190" s="37">
        <v>1</v>
      </c>
      <c r="K4190" s="37">
        <v>11</v>
      </c>
      <c r="L4190" s="36">
        <v>46193</v>
      </c>
      <c r="M4190" s="37">
        <v>1</v>
      </c>
    </row>
    <row r="4191" spans="1:13">
      <c r="A4191" s="40" t="s">
        <v>4216</v>
      </c>
      <c r="B4191" s="39">
        <v>46194</v>
      </c>
      <c r="C4191" s="40" t="s">
        <v>32</v>
      </c>
      <c r="D4191" s="40" t="s">
        <v>24</v>
      </c>
      <c r="E4191" s="40" t="s">
        <v>18</v>
      </c>
      <c r="F4191" s="40" t="s">
        <v>18</v>
      </c>
      <c r="G4191" s="40" t="s">
        <v>26</v>
      </c>
      <c r="H4191" s="41">
        <v>174.54332419255701</v>
      </c>
      <c r="I4191" s="37">
        <f>HOUR(DAta!$H4191)*60+MINUTE(DAta!$H4191)</f>
        <v>782</v>
      </c>
      <c r="J4191" s="40" t="s">
        <v>26</v>
      </c>
      <c r="K4191" s="40">
        <v>11</v>
      </c>
      <c r="L4191" s="39">
        <v>46194</v>
      </c>
      <c r="M4191" s="40">
        <v>1</v>
      </c>
    </row>
    <row r="4192" spans="1:13">
      <c r="A4192" s="37" t="s">
        <v>4217</v>
      </c>
      <c r="B4192" s="36">
        <v>46195</v>
      </c>
      <c r="C4192" s="37" t="s">
        <v>16</v>
      </c>
      <c r="D4192" s="37" t="s">
        <v>30</v>
      </c>
      <c r="E4192" s="37" t="s">
        <v>14</v>
      </c>
      <c r="F4192" s="37" t="s">
        <v>14</v>
      </c>
      <c r="G4192" s="37">
        <v>14</v>
      </c>
      <c r="H4192" s="38">
        <v>174.58499085922301</v>
      </c>
      <c r="I4192" s="37">
        <f>HOUR(DAta!$H4192)*60+MINUTE(DAta!$H4192)</f>
        <v>842</v>
      </c>
      <c r="J4192" s="37">
        <v>4</v>
      </c>
      <c r="K4192" s="37">
        <v>11</v>
      </c>
      <c r="L4192" s="36">
        <v>46195</v>
      </c>
      <c r="M4192" s="37">
        <v>1</v>
      </c>
    </row>
    <row r="4193" spans="1:13">
      <c r="A4193" s="40" t="s">
        <v>4218</v>
      </c>
      <c r="B4193" s="39">
        <v>46196</v>
      </c>
      <c r="C4193" s="40" t="s">
        <v>35</v>
      </c>
      <c r="D4193" s="40" t="s">
        <v>24</v>
      </c>
      <c r="E4193" s="40" t="s">
        <v>14</v>
      </c>
      <c r="F4193" s="40" t="s">
        <v>14</v>
      </c>
      <c r="G4193" s="40">
        <v>91</v>
      </c>
      <c r="H4193" s="41">
        <v>174.62665752589001</v>
      </c>
      <c r="I4193" s="37">
        <f>HOUR(DAta!$H4193)*60+MINUTE(DAta!$H4193)</f>
        <v>902</v>
      </c>
      <c r="J4193" s="40">
        <v>3</v>
      </c>
      <c r="K4193" s="40">
        <v>11</v>
      </c>
      <c r="L4193" s="39">
        <v>46196</v>
      </c>
      <c r="M4193" s="40">
        <v>1</v>
      </c>
    </row>
    <row r="4194" spans="1:13">
      <c r="A4194" s="37" t="s">
        <v>4219</v>
      </c>
      <c r="B4194" s="36">
        <v>46197</v>
      </c>
      <c r="C4194" s="37" t="s">
        <v>16</v>
      </c>
      <c r="D4194" s="37" t="s">
        <v>13</v>
      </c>
      <c r="E4194" s="37" t="s">
        <v>18</v>
      </c>
      <c r="F4194" s="37" t="s">
        <v>18</v>
      </c>
      <c r="G4194" s="37" t="s">
        <v>26</v>
      </c>
      <c r="H4194" s="38">
        <v>174.66832419255701</v>
      </c>
      <c r="I4194" s="37">
        <f>HOUR(DAta!$H4194)*60+MINUTE(DAta!$H4194)</f>
        <v>962</v>
      </c>
      <c r="J4194" s="37" t="s">
        <v>26</v>
      </c>
      <c r="K4194" s="37">
        <v>11</v>
      </c>
      <c r="L4194" s="36">
        <v>46197</v>
      </c>
      <c r="M4194" s="37">
        <v>1</v>
      </c>
    </row>
    <row r="4195" spans="1:13">
      <c r="A4195" s="40" t="s">
        <v>4220</v>
      </c>
      <c r="B4195" s="39">
        <v>46198</v>
      </c>
      <c r="C4195" s="40" t="s">
        <v>22</v>
      </c>
      <c r="D4195" s="40" t="s">
        <v>30</v>
      </c>
      <c r="E4195" s="40" t="s">
        <v>14</v>
      </c>
      <c r="F4195" s="40" t="s">
        <v>14</v>
      </c>
      <c r="G4195" s="40">
        <v>111</v>
      </c>
      <c r="H4195" s="41">
        <v>174.70999085922301</v>
      </c>
      <c r="I4195" s="37">
        <f>HOUR(DAta!$H4195)*60+MINUTE(DAta!$H4195)</f>
        <v>1022</v>
      </c>
      <c r="J4195" s="40">
        <v>3</v>
      </c>
      <c r="K4195" s="40">
        <v>11</v>
      </c>
      <c r="L4195" s="39">
        <v>46198</v>
      </c>
      <c r="M4195" s="40">
        <v>1</v>
      </c>
    </row>
    <row r="4196" spans="1:13">
      <c r="A4196" s="37" t="s">
        <v>4221</v>
      </c>
      <c r="B4196" s="36">
        <v>46199</v>
      </c>
      <c r="C4196" s="37" t="s">
        <v>39</v>
      </c>
      <c r="D4196" s="37" t="s">
        <v>13</v>
      </c>
      <c r="E4196" s="37" t="s">
        <v>14</v>
      </c>
      <c r="F4196" s="37" t="s">
        <v>14</v>
      </c>
      <c r="G4196" s="37">
        <v>80</v>
      </c>
      <c r="H4196" s="38">
        <v>174.75165752589001</v>
      </c>
      <c r="I4196" s="37">
        <f>HOUR(DAta!$H4196)*60+MINUTE(DAta!$H4196)</f>
        <v>1082</v>
      </c>
      <c r="J4196" s="37">
        <v>5</v>
      </c>
      <c r="K4196" s="37">
        <v>11</v>
      </c>
      <c r="L4196" s="36">
        <v>46199</v>
      </c>
      <c r="M4196" s="37">
        <v>1</v>
      </c>
    </row>
    <row r="4197" spans="1:13">
      <c r="A4197" s="40" t="s">
        <v>4222</v>
      </c>
      <c r="B4197" s="39">
        <v>46200</v>
      </c>
      <c r="C4197" s="40" t="s">
        <v>48</v>
      </c>
      <c r="D4197" s="40" t="s">
        <v>30</v>
      </c>
      <c r="E4197" s="40" t="s">
        <v>14</v>
      </c>
      <c r="F4197" s="40" t="s">
        <v>14</v>
      </c>
      <c r="G4197" s="40">
        <v>119</v>
      </c>
      <c r="H4197" s="41">
        <v>174.79332419255701</v>
      </c>
      <c r="I4197" s="37">
        <f>HOUR(DAta!$H4197)*60+MINUTE(DAta!$H4197)</f>
        <v>1142</v>
      </c>
      <c r="J4197" s="40">
        <v>3</v>
      </c>
      <c r="K4197" s="40">
        <v>11</v>
      </c>
      <c r="L4197" s="39">
        <v>46200</v>
      </c>
      <c r="M4197" s="40">
        <v>1</v>
      </c>
    </row>
    <row r="4198" spans="1:13">
      <c r="A4198" s="37" t="s">
        <v>4223</v>
      </c>
      <c r="B4198" s="36">
        <v>46201</v>
      </c>
      <c r="C4198" s="37" t="s">
        <v>32</v>
      </c>
      <c r="D4198" s="37" t="s">
        <v>13</v>
      </c>
      <c r="E4198" s="37" t="s">
        <v>14</v>
      </c>
      <c r="F4198" s="37" t="s">
        <v>14</v>
      </c>
      <c r="G4198" s="37">
        <v>68</v>
      </c>
      <c r="H4198" s="38">
        <v>174.83499085922301</v>
      </c>
      <c r="I4198" s="37">
        <f>HOUR(DAta!$H4198)*60+MINUTE(DAta!$H4198)</f>
        <v>1202</v>
      </c>
      <c r="J4198" s="37">
        <v>3</v>
      </c>
      <c r="K4198" s="37">
        <v>11</v>
      </c>
      <c r="L4198" s="36">
        <v>46201</v>
      </c>
      <c r="M4198" s="37">
        <v>1</v>
      </c>
    </row>
    <row r="4199" spans="1:13">
      <c r="A4199" s="40" t="s">
        <v>4224</v>
      </c>
      <c r="B4199" s="39">
        <v>46202</v>
      </c>
      <c r="C4199" s="40" t="s">
        <v>20</v>
      </c>
      <c r="D4199" s="40" t="s">
        <v>24</v>
      </c>
      <c r="E4199" s="40" t="s">
        <v>18</v>
      </c>
      <c r="F4199" s="40" t="s">
        <v>18</v>
      </c>
      <c r="G4199" s="40" t="s">
        <v>26</v>
      </c>
      <c r="H4199" s="41">
        <v>174.87665752589001</v>
      </c>
      <c r="I4199" s="37">
        <f>HOUR(DAta!$H4199)*60+MINUTE(DAta!$H4199)</f>
        <v>1262</v>
      </c>
      <c r="J4199" s="40" t="s">
        <v>26</v>
      </c>
      <c r="K4199" s="40">
        <v>11</v>
      </c>
      <c r="L4199" s="39">
        <v>46202</v>
      </c>
      <c r="M4199" s="40">
        <v>1</v>
      </c>
    </row>
    <row r="4200" spans="1:13">
      <c r="A4200" s="37" t="s">
        <v>4225</v>
      </c>
      <c r="B4200" s="36">
        <v>46203</v>
      </c>
      <c r="C4200" s="37" t="s">
        <v>32</v>
      </c>
      <c r="D4200" s="37" t="s">
        <v>13</v>
      </c>
      <c r="E4200" s="37" t="s">
        <v>14</v>
      </c>
      <c r="F4200" s="37" t="s">
        <v>14</v>
      </c>
      <c r="G4200" s="37">
        <v>109</v>
      </c>
      <c r="H4200" s="38">
        <v>174.91832419255701</v>
      </c>
      <c r="I4200" s="37">
        <f>HOUR(DAta!$H4200)*60+MINUTE(DAta!$H4200)</f>
        <v>1322</v>
      </c>
      <c r="J4200" s="37">
        <v>3</v>
      </c>
      <c r="K4200" s="37">
        <v>11</v>
      </c>
      <c r="L4200" s="36">
        <v>46203</v>
      </c>
      <c r="M4200" s="37">
        <v>1</v>
      </c>
    </row>
    <row r="4201" spans="1:13">
      <c r="A4201" s="40" t="s">
        <v>4226</v>
      </c>
      <c r="B4201" s="39">
        <v>46204</v>
      </c>
      <c r="C4201" s="40" t="s">
        <v>20</v>
      </c>
      <c r="D4201" s="40" t="s">
        <v>33</v>
      </c>
      <c r="E4201" s="40" t="s">
        <v>14</v>
      </c>
      <c r="F4201" s="40" t="s">
        <v>14</v>
      </c>
      <c r="G4201" s="40">
        <v>24</v>
      </c>
      <c r="H4201" s="41">
        <v>174.95999085922301</v>
      </c>
      <c r="I4201" s="37">
        <f>HOUR(DAta!$H4201)*60+MINUTE(DAta!$H4201)</f>
        <v>1382</v>
      </c>
      <c r="J4201" s="40">
        <v>4</v>
      </c>
      <c r="K4201" s="40">
        <v>11</v>
      </c>
      <c r="L4201" s="39">
        <v>46204</v>
      </c>
      <c r="M4201" s="40">
        <v>1</v>
      </c>
    </row>
    <row r="4202" spans="1:13">
      <c r="A4202" s="37" t="s">
        <v>4227</v>
      </c>
      <c r="B4202" s="36">
        <v>46205</v>
      </c>
      <c r="C4202" s="37" t="s">
        <v>12</v>
      </c>
      <c r="D4202" s="37" t="s">
        <v>17</v>
      </c>
      <c r="E4202" s="37" t="s">
        <v>14</v>
      </c>
      <c r="F4202" s="37" t="s">
        <v>14</v>
      </c>
      <c r="G4202" s="37">
        <v>55</v>
      </c>
      <c r="H4202" s="38">
        <v>175.00165752589001</v>
      </c>
      <c r="I4202" s="37">
        <f>HOUR(DAta!$H4202)*60+MINUTE(DAta!$H4202)</f>
        <v>2</v>
      </c>
      <c r="J4202" s="37">
        <v>5</v>
      </c>
      <c r="K4202" s="37">
        <v>11</v>
      </c>
      <c r="L4202" s="36">
        <v>46205</v>
      </c>
      <c r="M4202" s="37">
        <v>1</v>
      </c>
    </row>
    <row r="4203" spans="1:13">
      <c r="A4203" s="40" t="s">
        <v>4228</v>
      </c>
      <c r="B4203" s="39">
        <v>46206</v>
      </c>
      <c r="C4203" s="40" t="s">
        <v>48</v>
      </c>
      <c r="D4203" s="40" t="s">
        <v>30</v>
      </c>
      <c r="E4203" s="40" t="s">
        <v>14</v>
      </c>
      <c r="F4203" s="40" t="s">
        <v>14</v>
      </c>
      <c r="G4203" s="40">
        <v>92</v>
      </c>
      <c r="H4203" s="41">
        <v>175.04332419255701</v>
      </c>
      <c r="I4203" s="37">
        <f>HOUR(DAta!$H4203)*60+MINUTE(DAta!$H4203)</f>
        <v>62</v>
      </c>
      <c r="J4203" s="40">
        <v>5</v>
      </c>
      <c r="K4203" s="40">
        <v>11</v>
      </c>
      <c r="L4203" s="39">
        <v>46206</v>
      </c>
      <c r="M4203" s="40">
        <v>1</v>
      </c>
    </row>
    <row r="4204" spans="1:13">
      <c r="A4204" s="37" t="s">
        <v>4229</v>
      </c>
      <c r="B4204" s="36">
        <v>46207</v>
      </c>
      <c r="C4204" s="37" t="s">
        <v>39</v>
      </c>
      <c r="D4204" s="37" t="s">
        <v>17</v>
      </c>
      <c r="E4204" s="37" t="s">
        <v>14</v>
      </c>
      <c r="F4204" s="37" t="s">
        <v>14</v>
      </c>
      <c r="G4204" s="37">
        <v>106</v>
      </c>
      <c r="H4204" s="38">
        <v>175.08499085922301</v>
      </c>
      <c r="I4204" s="37">
        <f>HOUR(DAta!$H4204)*60+MINUTE(DAta!$H4204)</f>
        <v>122</v>
      </c>
      <c r="J4204" s="37">
        <v>3</v>
      </c>
      <c r="K4204" s="37">
        <v>11</v>
      </c>
      <c r="L4204" s="36">
        <v>46207</v>
      </c>
      <c r="M4204" s="37">
        <v>1</v>
      </c>
    </row>
    <row r="4205" spans="1:13">
      <c r="A4205" s="40" t="s">
        <v>4230</v>
      </c>
      <c r="B4205" s="39">
        <v>46208</v>
      </c>
      <c r="C4205" s="40" t="s">
        <v>12</v>
      </c>
      <c r="D4205" s="40" t="s">
        <v>30</v>
      </c>
      <c r="E4205" s="40" t="s">
        <v>14</v>
      </c>
      <c r="F4205" s="40" t="s">
        <v>14</v>
      </c>
      <c r="G4205" s="40">
        <v>28</v>
      </c>
      <c r="H4205" s="41">
        <v>175.12665752589001</v>
      </c>
      <c r="I4205" s="37">
        <f>HOUR(DAta!$H4205)*60+MINUTE(DAta!$H4205)</f>
        <v>182</v>
      </c>
      <c r="J4205" s="40">
        <v>3</v>
      </c>
      <c r="K4205" s="40">
        <v>11</v>
      </c>
      <c r="L4205" s="39">
        <v>46208</v>
      </c>
      <c r="M4205" s="40">
        <v>1</v>
      </c>
    </row>
    <row r="4206" spans="1:13">
      <c r="A4206" s="37" t="s">
        <v>4231</v>
      </c>
      <c r="B4206" s="36">
        <v>46209</v>
      </c>
      <c r="C4206" s="37" t="s">
        <v>16</v>
      </c>
      <c r="D4206" s="37" t="s">
        <v>24</v>
      </c>
      <c r="E4206" s="37" t="s">
        <v>14</v>
      </c>
      <c r="F4206" s="37" t="s">
        <v>14</v>
      </c>
      <c r="G4206" s="37">
        <v>28</v>
      </c>
      <c r="H4206" s="38">
        <v>175.16832419255701</v>
      </c>
      <c r="I4206" s="37">
        <f>HOUR(DAta!$H4206)*60+MINUTE(DAta!$H4206)</f>
        <v>242</v>
      </c>
      <c r="J4206" s="37">
        <v>5</v>
      </c>
      <c r="K4206" s="37">
        <v>11</v>
      </c>
      <c r="L4206" s="36">
        <v>46209</v>
      </c>
      <c r="M4206" s="37">
        <v>1</v>
      </c>
    </row>
    <row r="4207" spans="1:13">
      <c r="A4207" s="40" t="s">
        <v>4232</v>
      </c>
      <c r="B4207" s="39">
        <v>46210</v>
      </c>
      <c r="C4207" s="40" t="s">
        <v>48</v>
      </c>
      <c r="D4207" s="40" t="s">
        <v>13</v>
      </c>
      <c r="E4207" s="40" t="s">
        <v>14</v>
      </c>
      <c r="F4207" s="40" t="s">
        <v>18</v>
      </c>
      <c r="G4207" s="40">
        <v>40</v>
      </c>
      <c r="H4207" s="41">
        <v>175.20999085922301</v>
      </c>
      <c r="I4207" s="37">
        <f>HOUR(DAta!$H4207)*60+MINUTE(DAta!$H4207)</f>
        <v>302</v>
      </c>
      <c r="J4207" s="40">
        <v>2</v>
      </c>
      <c r="K4207" s="40">
        <v>11</v>
      </c>
      <c r="L4207" s="39">
        <v>46210</v>
      </c>
      <c r="M4207" s="40">
        <v>1</v>
      </c>
    </row>
    <row r="4208" spans="1:13">
      <c r="A4208" s="37" t="s">
        <v>4233</v>
      </c>
      <c r="B4208" s="36">
        <v>46211</v>
      </c>
      <c r="C4208" s="37" t="s">
        <v>22</v>
      </c>
      <c r="D4208" s="37" t="s">
        <v>17</v>
      </c>
      <c r="E4208" s="37" t="s">
        <v>14</v>
      </c>
      <c r="F4208" s="37" t="s">
        <v>14</v>
      </c>
      <c r="G4208" s="37">
        <v>12</v>
      </c>
      <c r="H4208" s="38">
        <v>175.25165752589001</v>
      </c>
      <c r="I4208" s="37">
        <f>HOUR(DAta!$H4208)*60+MINUTE(DAta!$H4208)</f>
        <v>362</v>
      </c>
      <c r="J4208" s="37">
        <v>5</v>
      </c>
      <c r="K4208" s="37">
        <v>11</v>
      </c>
      <c r="L4208" s="36">
        <v>46211</v>
      </c>
      <c r="M4208" s="37">
        <v>1</v>
      </c>
    </row>
    <row r="4209" spans="1:13">
      <c r="A4209" s="40" t="s">
        <v>4234</v>
      </c>
      <c r="B4209" s="39">
        <v>46212</v>
      </c>
      <c r="C4209" s="40" t="s">
        <v>35</v>
      </c>
      <c r="D4209" s="40" t="s">
        <v>33</v>
      </c>
      <c r="E4209" s="40" t="s">
        <v>14</v>
      </c>
      <c r="F4209" s="40" t="s">
        <v>14</v>
      </c>
      <c r="G4209" s="40">
        <v>61</v>
      </c>
      <c r="H4209" s="41">
        <v>175.29332419255701</v>
      </c>
      <c r="I4209" s="37">
        <f>HOUR(DAta!$H4209)*60+MINUTE(DAta!$H4209)</f>
        <v>422</v>
      </c>
      <c r="J4209" s="40">
        <v>5</v>
      </c>
      <c r="K4209" s="40">
        <v>11</v>
      </c>
      <c r="L4209" s="39">
        <v>46212</v>
      </c>
      <c r="M4209" s="40">
        <v>1</v>
      </c>
    </row>
    <row r="4210" spans="1:13">
      <c r="A4210" s="37" t="s">
        <v>4235</v>
      </c>
      <c r="B4210" s="36">
        <v>46213</v>
      </c>
      <c r="C4210" s="37" t="s">
        <v>16</v>
      </c>
      <c r="D4210" s="37" t="s">
        <v>33</v>
      </c>
      <c r="E4210" s="37" t="s">
        <v>14</v>
      </c>
      <c r="F4210" s="37" t="s">
        <v>14</v>
      </c>
      <c r="G4210" s="37">
        <v>92</v>
      </c>
      <c r="H4210" s="38">
        <v>175.33499085922301</v>
      </c>
      <c r="I4210" s="37">
        <f>HOUR(DAta!$H4210)*60+MINUTE(DAta!$H4210)</f>
        <v>482</v>
      </c>
      <c r="J4210" s="37">
        <v>1</v>
      </c>
      <c r="K4210" s="37">
        <v>11</v>
      </c>
      <c r="L4210" s="36">
        <v>46213</v>
      </c>
      <c r="M4210" s="37">
        <v>1</v>
      </c>
    </row>
    <row r="4211" spans="1:13">
      <c r="A4211" s="40" t="s">
        <v>4236</v>
      </c>
      <c r="B4211" s="39">
        <v>46214</v>
      </c>
      <c r="C4211" s="40" t="s">
        <v>32</v>
      </c>
      <c r="D4211" s="40" t="s">
        <v>17</v>
      </c>
      <c r="E4211" s="40" t="s">
        <v>18</v>
      </c>
      <c r="F4211" s="40" t="s">
        <v>18</v>
      </c>
      <c r="G4211" s="40" t="s">
        <v>26</v>
      </c>
      <c r="H4211" s="41">
        <v>175.37665752589001</v>
      </c>
      <c r="I4211" s="37">
        <f>HOUR(DAta!$H4211)*60+MINUTE(DAta!$H4211)</f>
        <v>542</v>
      </c>
      <c r="J4211" s="40" t="s">
        <v>26</v>
      </c>
      <c r="K4211" s="40">
        <v>11</v>
      </c>
      <c r="L4211" s="39">
        <v>46214</v>
      </c>
      <c r="M4211" s="40">
        <v>1</v>
      </c>
    </row>
    <row r="4212" spans="1:13">
      <c r="A4212" s="37" t="s">
        <v>4237</v>
      </c>
      <c r="B4212" s="36">
        <v>46215</v>
      </c>
      <c r="C4212" s="37" t="s">
        <v>22</v>
      </c>
      <c r="D4212" s="37" t="s">
        <v>24</v>
      </c>
      <c r="E4212" s="37" t="s">
        <v>18</v>
      </c>
      <c r="F4212" s="37" t="s">
        <v>18</v>
      </c>
      <c r="G4212" s="37" t="s">
        <v>26</v>
      </c>
      <c r="H4212" s="38">
        <v>175.41832419255701</v>
      </c>
      <c r="I4212" s="37">
        <f>HOUR(DAta!$H4212)*60+MINUTE(DAta!$H4212)</f>
        <v>602</v>
      </c>
      <c r="J4212" s="37" t="s">
        <v>26</v>
      </c>
      <c r="K4212" s="37">
        <v>11</v>
      </c>
      <c r="L4212" s="36">
        <v>46215</v>
      </c>
      <c r="M4212" s="37">
        <v>1</v>
      </c>
    </row>
    <row r="4213" spans="1:13">
      <c r="A4213" s="40" t="s">
        <v>4238</v>
      </c>
      <c r="B4213" s="39">
        <v>46216</v>
      </c>
      <c r="C4213" s="40" t="s">
        <v>22</v>
      </c>
      <c r="D4213" s="40" t="s">
        <v>30</v>
      </c>
      <c r="E4213" s="40" t="s">
        <v>14</v>
      </c>
      <c r="F4213" s="40" t="s">
        <v>14</v>
      </c>
      <c r="G4213" s="40">
        <v>43</v>
      </c>
      <c r="H4213" s="41">
        <v>175.45999085922301</v>
      </c>
      <c r="I4213" s="37">
        <f>HOUR(DAta!$H4213)*60+MINUTE(DAta!$H4213)</f>
        <v>662</v>
      </c>
      <c r="J4213" s="40">
        <v>3</v>
      </c>
      <c r="K4213" s="40">
        <v>11</v>
      </c>
      <c r="L4213" s="39">
        <v>46216</v>
      </c>
      <c r="M4213" s="40">
        <v>1</v>
      </c>
    </row>
    <row r="4214" spans="1:13">
      <c r="A4214" s="37" t="s">
        <v>4239</v>
      </c>
      <c r="B4214" s="36">
        <v>46217</v>
      </c>
      <c r="C4214" s="37" t="s">
        <v>35</v>
      </c>
      <c r="D4214" s="37" t="s">
        <v>30</v>
      </c>
      <c r="E4214" s="37" t="s">
        <v>14</v>
      </c>
      <c r="F4214" s="37" t="s">
        <v>14</v>
      </c>
      <c r="G4214" s="37">
        <v>46</v>
      </c>
      <c r="H4214" s="38">
        <v>175.50165752589001</v>
      </c>
      <c r="I4214" s="37">
        <f>HOUR(DAta!$H4214)*60+MINUTE(DAta!$H4214)</f>
        <v>722</v>
      </c>
      <c r="J4214" s="37">
        <v>5</v>
      </c>
      <c r="K4214" s="37">
        <v>11</v>
      </c>
      <c r="L4214" s="36">
        <v>46217</v>
      </c>
      <c r="M4214" s="37">
        <v>1</v>
      </c>
    </row>
    <row r="4215" spans="1:13">
      <c r="A4215" s="40" t="s">
        <v>4240</v>
      </c>
      <c r="B4215" s="39">
        <v>46218</v>
      </c>
      <c r="C4215" s="40" t="s">
        <v>48</v>
      </c>
      <c r="D4215" s="40" t="s">
        <v>17</v>
      </c>
      <c r="E4215" s="40" t="s">
        <v>14</v>
      </c>
      <c r="F4215" s="40" t="s">
        <v>14</v>
      </c>
      <c r="G4215" s="40">
        <v>51</v>
      </c>
      <c r="H4215" s="41">
        <v>175.54332419255701</v>
      </c>
      <c r="I4215" s="37">
        <f>HOUR(DAta!$H4215)*60+MINUTE(DAta!$H4215)</f>
        <v>782</v>
      </c>
      <c r="J4215" s="40">
        <v>4</v>
      </c>
      <c r="K4215" s="40">
        <v>11</v>
      </c>
      <c r="L4215" s="39">
        <v>46218</v>
      </c>
      <c r="M4215" s="40">
        <v>1</v>
      </c>
    </row>
    <row r="4216" spans="1:13">
      <c r="A4216" s="37" t="s">
        <v>4241</v>
      </c>
      <c r="B4216" s="36">
        <v>46219</v>
      </c>
      <c r="C4216" s="37" t="s">
        <v>12</v>
      </c>
      <c r="D4216" s="37" t="s">
        <v>13</v>
      </c>
      <c r="E4216" s="37" t="s">
        <v>14</v>
      </c>
      <c r="F4216" s="37" t="s">
        <v>14</v>
      </c>
      <c r="G4216" s="37">
        <v>13</v>
      </c>
      <c r="H4216" s="38">
        <v>175.58499085922301</v>
      </c>
      <c r="I4216" s="37">
        <f>HOUR(DAta!$H4216)*60+MINUTE(DAta!$H4216)</f>
        <v>842</v>
      </c>
      <c r="J4216" s="37">
        <v>3</v>
      </c>
      <c r="K4216" s="37">
        <v>11</v>
      </c>
      <c r="L4216" s="36">
        <v>46219</v>
      </c>
      <c r="M4216" s="37">
        <v>1</v>
      </c>
    </row>
    <row r="4217" spans="1:13">
      <c r="A4217" s="40" t="s">
        <v>4242</v>
      </c>
      <c r="B4217" s="39">
        <v>46220</v>
      </c>
      <c r="C4217" s="40" t="s">
        <v>12</v>
      </c>
      <c r="D4217" s="40" t="s">
        <v>24</v>
      </c>
      <c r="E4217" s="40" t="s">
        <v>14</v>
      </c>
      <c r="F4217" s="40" t="s">
        <v>18</v>
      </c>
      <c r="G4217" s="40">
        <v>19</v>
      </c>
      <c r="H4217" s="41">
        <v>175.62665752589001</v>
      </c>
      <c r="I4217" s="37">
        <f>HOUR(DAta!$H4217)*60+MINUTE(DAta!$H4217)</f>
        <v>902</v>
      </c>
      <c r="J4217" s="40">
        <v>5</v>
      </c>
      <c r="K4217" s="40">
        <v>11</v>
      </c>
      <c r="L4217" s="39">
        <v>46220</v>
      </c>
      <c r="M4217" s="40">
        <v>1</v>
      </c>
    </row>
    <row r="4218" spans="1:13">
      <c r="A4218" s="37" t="s">
        <v>4243</v>
      </c>
      <c r="B4218" s="36">
        <v>46221</v>
      </c>
      <c r="C4218" s="37" t="s">
        <v>16</v>
      </c>
      <c r="D4218" s="37" t="s">
        <v>30</v>
      </c>
      <c r="E4218" s="37" t="s">
        <v>14</v>
      </c>
      <c r="F4218" s="37" t="s">
        <v>14</v>
      </c>
      <c r="G4218" s="37">
        <v>30</v>
      </c>
      <c r="H4218" s="38">
        <v>175.66832419255701</v>
      </c>
      <c r="I4218" s="37">
        <f>HOUR(DAta!$H4218)*60+MINUTE(DAta!$H4218)</f>
        <v>962</v>
      </c>
      <c r="J4218" s="37">
        <v>3</v>
      </c>
      <c r="K4218" s="37">
        <v>11</v>
      </c>
      <c r="L4218" s="36">
        <v>46221</v>
      </c>
      <c r="M4218" s="37">
        <v>1</v>
      </c>
    </row>
    <row r="4219" spans="1:13">
      <c r="A4219" s="40" t="s">
        <v>4244</v>
      </c>
      <c r="B4219" s="39">
        <v>46222</v>
      </c>
      <c r="C4219" s="40" t="s">
        <v>48</v>
      </c>
      <c r="D4219" s="40" t="s">
        <v>17</v>
      </c>
      <c r="E4219" s="40" t="s">
        <v>14</v>
      </c>
      <c r="F4219" s="40" t="s">
        <v>14</v>
      </c>
      <c r="G4219" s="40">
        <v>122</v>
      </c>
      <c r="H4219" s="41">
        <v>175.70999085922301</v>
      </c>
      <c r="I4219" s="37">
        <f>HOUR(DAta!$H4219)*60+MINUTE(DAta!$H4219)</f>
        <v>1022</v>
      </c>
      <c r="J4219" s="40">
        <v>3</v>
      </c>
      <c r="K4219" s="40">
        <v>11</v>
      </c>
      <c r="L4219" s="39">
        <v>46222</v>
      </c>
      <c r="M4219" s="40">
        <v>1</v>
      </c>
    </row>
    <row r="4220" spans="1:13">
      <c r="A4220" s="37" t="s">
        <v>4245</v>
      </c>
      <c r="B4220" s="36">
        <v>46223</v>
      </c>
      <c r="C4220" s="37" t="s">
        <v>22</v>
      </c>
      <c r="D4220" s="37" t="s">
        <v>30</v>
      </c>
      <c r="E4220" s="37" t="s">
        <v>14</v>
      </c>
      <c r="F4220" s="37" t="s">
        <v>14</v>
      </c>
      <c r="G4220" s="37">
        <v>83</v>
      </c>
      <c r="H4220" s="38">
        <v>175.75165752589001</v>
      </c>
      <c r="I4220" s="37">
        <f>HOUR(DAta!$H4220)*60+MINUTE(DAta!$H4220)</f>
        <v>1082</v>
      </c>
      <c r="J4220" s="37">
        <v>2</v>
      </c>
      <c r="K4220" s="37">
        <v>11</v>
      </c>
      <c r="L4220" s="36">
        <v>46223</v>
      </c>
      <c r="M4220" s="37">
        <v>1</v>
      </c>
    </row>
    <row r="4221" spans="1:13">
      <c r="A4221" s="40" t="s">
        <v>4246</v>
      </c>
      <c r="B4221" s="39">
        <v>46224</v>
      </c>
      <c r="C4221" s="40" t="s">
        <v>32</v>
      </c>
      <c r="D4221" s="40" t="s">
        <v>17</v>
      </c>
      <c r="E4221" s="40" t="s">
        <v>18</v>
      </c>
      <c r="F4221" s="40" t="s">
        <v>18</v>
      </c>
      <c r="G4221" s="40" t="s">
        <v>26</v>
      </c>
      <c r="H4221" s="41">
        <v>175.79332419255701</v>
      </c>
      <c r="I4221" s="37">
        <f>HOUR(DAta!$H4221)*60+MINUTE(DAta!$H4221)</f>
        <v>1142</v>
      </c>
      <c r="J4221" s="40" t="s">
        <v>26</v>
      </c>
      <c r="K4221" s="40">
        <v>11</v>
      </c>
      <c r="L4221" s="39">
        <v>46224</v>
      </c>
      <c r="M4221" s="40">
        <v>1</v>
      </c>
    </row>
    <row r="4222" spans="1:13">
      <c r="A4222" s="37" t="s">
        <v>4247</v>
      </c>
      <c r="B4222" s="36">
        <v>46225</v>
      </c>
      <c r="C4222" s="37" t="s">
        <v>35</v>
      </c>
      <c r="D4222" s="37" t="s">
        <v>17</v>
      </c>
      <c r="E4222" s="37" t="s">
        <v>14</v>
      </c>
      <c r="F4222" s="37" t="s">
        <v>14</v>
      </c>
      <c r="G4222" s="37">
        <v>125</v>
      </c>
      <c r="H4222" s="38">
        <v>175.83499085922301</v>
      </c>
      <c r="I4222" s="37">
        <f>HOUR(DAta!$H4222)*60+MINUTE(DAta!$H4222)</f>
        <v>1202</v>
      </c>
      <c r="J4222" s="37">
        <v>4</v>
      </c>
      <c r="K4222" s="37">
        <v>12</v>
      </c>
      <c r="L4222" s="36">
        <v>46225</v>
      </c>
      <c r="M4222" s="37">
        <v>2</v>
      </c>
    </row>
    <row r="4223" spans="1:13">
      <c r="A4223" s="40" t="s">
        <v>4248</v>
      </c>
      <c r="B4223" s="39">
        <v>46226</v>
      </c>
      <c r="C4223" s="40" t="s">
        <v>35</v>
      </c>
      <c r="D4223" s="40" t="s">
        <v>30</v>
      </c>
      <c r="E4223" s="40" t="s">
        <v>14</v>
      </c>
      <c r="F4223" s="40" t="s">
        <v>14</v>
      </c>
      <c r="G4223" s="40">
        <v>80</v>
      </c>
      <c r="H4223" s="41">
        <v>175.87665752589001</v>
      </c>
      <c r="I4223" s="37">
        <f>HOUR(DAta!$H4223)*60+MINUTE(DAta!$H4223)</f>
        <v>1262</v>
      </c>
      <c r="J4223" s="40">
        <v>2</v>
      </c>
      <c r="K4223" s="40">
        <v>12</v>
      </c>
      <c r="L4223" s="39">
        <v>46226</v>
      </c>
      <c r="M4223" s="40">
        <v>2</v>
      </c>
    </row>
    <row r="4224" spans="1:13">
      <c r="A4224" s="37" t="s">
        <v>4249</v>
      </c>
      <c r="B4224" s="36">
        <v>46227</v>
      </c>
      <c r="C4224" s="37" t="s">
        <v>20</v>
      </c>
      <c r="D4224" s="37" t="s">
        <v>33</v>
      </c>
      <c r="E4224" s="37" t="s">
        <v>14</v>
      </c>
      <c r="F4224" s="37" t="s">
        <v>14</v>
      </c>
      <c r="G4224" s="37">
        <v>112</v>
      </c>
      <c r="H4224" s="38">
        <v>175.91832419255701</v>
      </c>
      <c r="I4224" s="37">
        <f>HOUR(DAta!$H4224)*60+MINUTE(DAta!$H4224)</f>
        <v>1322</v>
      </c>
      <c r="J4224" s="37">
        <v>2</v>
      </c>
      <c r="K4224" s="37">
        <v>12</v>
      </c>
      <c r="L4224" s="36">
        <v>46227</v>
      </c>
      <c r="M4224" s="37">
        <v>2</v>
      </c>
    </row>
    <row r="4225" spans="1:13">
      <c r="A4225" s="40" t="s">
        <v>4250</v>
      </c>
      <c r="B4225" s="39">
        <v>46228</v>
      </c>
      <c r="C4225" s="40" t="s">
        <v>22</v>
      </c>
      <c r="D4225" s="40" t="s">
        <v>33</v>
      </c>
      <c r="E4225" s="40" t="s">
        <v>14</v>
      </c>
      <c r="F4225" s="40" t="s">
        <v>14</v>
      </c>
      <c r="G4225" s="40">
        <v>113</v>
      </c>
      <c r="H4225" s="41">
        <v>175.95999085922301</v>
      </c>
      <c r="I4225" s="37">
        <f>HOUR(DAta!$H4225)*60+MINUTE(DAta!$H4225)</f>
        <v>1382</v>
      </c>
      <c r="J4225" s="40">
        <v>5</v>
      </c>
      <c r="K4225" s="40">
        <v>12</v>
      </c>
      <c r="L4225" s="39">
        <v>46228</v>
      </c>
      <c r="M4225" s="40">
        <v>2</v>
      </c>
    </row>
    <row r="4226" spans="1:13">
      <c r="A4226" s="37" t="s">
        <v>4251</v>
      </c>
      <c r="B4226" s="36">
        <v>46229</v>
      </c>
      <c r="C4226" s="37" t="s">
        <v>48</v>
      </c>
      <c r="D4226" s="37" t="s">
        <v>30</v>
      </c>
      <c r="E4226" s="37" t="s">
        <v>14</v>
      </c>
      <c r="F4226" s="37" t="s">
        <v>14</v>
      </c>
      <c r="G4226" s="37">
        <v>95</v>
      </c>
      <c r="H4226" s="38">
        <v>176.00165752589001</v>
      </c>
      <c r="I4226" s="37">
        <f>HOUR(DAta!$H4226)*60+MINUTE(DAta!$H4226)</f>
        <v>2</v>
      </c>
      <c r="J4226" s="37">
        <v>4</v>
      </c>
      <c r="K4226" s="37">
        <v>12</v>
      </c>
      <c r="L4226" s="36">
        <v>46229</v>
      </c>
      <c r="M4226" s="37">
        <v>2</v>
      </c>
    </row>
    <row r="4227" spans="1:13">
      <c r="A4227" s="40" t="s">
        <v>4252</v>
      </c>
      <c r="B4227" s="39">
        <v>46230</v>
      </c>
      <c r="C4227" s="40" t="s">
        <v>35</v>
      </c>
      <c r="D4227" s="40" t="s">
        <v>33</v>
      </c>
      <c r="E4227" s="40" t="s">
        <v>14</v>
      </c>
      <c r="F4227" s="40" t="s">
        <v>14</v>
      </c>
      <c r="G4227" s="40">
        <v>40</v>
      </c>
      <c r="H4227" s="41">
        <v>176.04332419255701</v>
      </c>
      <c r="I4227" s="37">
        <f>HOUR(DAta!$H4227)*60+MINUTE(DAta!$H4227)</f>
        <v>62</v>
      </c>
      <c r="J4227" s="40">
        <v>3</v>
      </c>
      <c r="K4227" s="40">
        <v>12</v>
      </c>
      <c r="L4227" s="39">
        <v>46230</v>
      </c>
      <c r="M4227" s="40">
        <v>2</v>
      </c>
    </row>
    <row r="4228" spans="1:13">
      <c r="A4228" s="37" t="s">
        <v>4253</v>
      </c>
      <c r="B4228" s="36">
        <v>46231</v>
      </c>
      <c r="C4228" s="37" t="s">
        <v>48</v>
      </c>
      <c r="D4228" s="37" t="s">
        <v>33</v>
      </c>
      <c r="E4228" s="37" t="s">
        <v>14</v>
      </c>
      <c r="F4228" s="37" t="s">
        <v>14</v>
      </c>
      <c r="G4228" s="37">
        <v>106</v>
      </c>
      <c r="H4228" s="38">
        <v>176.08499085922301</v>
      </c>
      <c r="I4228" s="37">
        <f>HOUR(DAta!$H4228)*60+MINUTE(DAta!$H4228)</f>
        <v>122</v>
      </c>
      <c r="J4228" s="37">
        <v>3</v>
      </c>
      <c r="K4228" s="37">
        <v>12</v>
      </c>
      <c r="L4228" s="36">
        <v>46231</v>
      </c>
      <c r="M4228" s="37">
        <v>2</v>
      </c>
    </row>
    <row r="4229" spans="1:13">
      <c r="A4229" s="40" t="s">
        <v>4254</v>
      </c>
      <c r="B4229" s="39">
        <v>46232</v>
      </c>
      <c r="C4229" s="40" t="s">
        <v>22</v>
      </c>
      <c r="D4229" s="40" t="s">
        <v>24</v>
      </c>
      <c r="E4229" s="40" t="s">
        <v>14</v>
      </c>
      <c r="F4229" s="40" t="s">
        <v>14</v>
      </c>
      <c r="G4229" s="40">
        <v>38</v>
      </c>
      <c r="H4229" s="41">
        <v>176.12665752589001</v>
      </c>
      <c r="I4229" s="37">
        <f>HOUR(DAta!$H4229)*60+MINUTE(DAta!$H4229)</f>
        <v>182</v>
      </c>
      <c r="J4229" s="40">
        <v>3</v>
      </c>
      <c r="K4229" s="40">
        <v>12</v>
      </c>
      <c r="L4229" s="39">
        <v>46232</v>
      </c>
      <c r="M4229" s="40">
        <v>2</v>
      </c>
    </row>
    <row r="4230" spans="1:13">
      <c r="A4230" s="37" t="s">
        <v>4255</v>
      </c>
      <c r="B4230" s="36">
        <v>46233</v>
      </c>
      <c r="C4230" s="37" t="s">
        <v>39</v>
      </c>
      <c r="D4230" s="37" t="s">
        <v>13</v>
      </c>
      <c r="E4230" s="37" t="s">
        <v>18</v>
      </c>
      <c r="F4230" s="37" t="s">
        <v>18</v>
      </c>
      <c r="G4230" s="37" t="s">
        <v>26</v>
      </c>
      <c r="H4230" s="38">
        <v>176.16832419255701</v>
      </c>
      <c r="I4230" s="37">
        <f>HOUR(DAta!$H4230)*60+MINUTE(DAta!$H4230)</f>
        <v>242</v>
      </c>
      <c r="J4230" s="37" t="s">
        <v>26</v>
      </c>
      <c r="K4230" s="37">
        <v>12</v>
      </c>
      <c r="L4230" s="36">
        <v>46233</v>
      </c>
      <c r="M4230" s="37">
        <v>2</v>
      </c>
    </row>
    <row r="4231" spans="1:13">
      <c r="A4231" s="40" t="s">
        <v>4256</v>
      </c>
      <c r="B4231" s="39">
        <v>46234</v>
      </c>
      <c r="C4231" s="40" t="s">
        <v>22</v>
      </c>
      <c r="D4231" s="40" t="s">
        <v>33</v>
      </c>
      <c r="E4231" s="40" t="s">
        <v>14</v>
      </c>
      <c r="F4231" s="40" t="s">
        <v>14</v>
      </c>
      <c r="G4231" s="40">
        <v>61</v>
      </c>
      <c r="H4231" s="41">
        <v>176.20999085922301</v>
      </c>
      <c r="I4231" s="37">
        <f>HOUR(DAta!$H4231)*60+MINUTE(DAta!$H4231)</f>
        <v>302</v>
      </c>
      <c r="J4231" s="40">
        <v>3</v>
      </c>
      <c r="K4231" s="40">
        <v>12</v>
      </c>
      <c r="L4231" s="39">
        <v>46234</v>
      </c>
      <c r="M4231" s="40">
        <v>2</v>
      </c>
    </row>
    <row r="4232" spans="1:13">
      <c r="A4232" s="37" t="s">
        <v>4257</v>
      </c>
      <c r="B4232" s="36">
        <v>46235</v>
      </c>
      <c r="C4232" s="37" t="s">
        <v>48</v>
      </c>
      <c r="D4232" s="37" t="s">
        <v>30</v>
      </c>
      <c r="E4232" s="37" t="s">
        <v>18</v>
      </c>
      <c r="F4232" s="37" t="s">
        <v>18</v>
      </c>
      <c r="G4232" s="37" t="s">
        <v>26</v>
      </c>
      <c r="H4232" s="38">
        <v>176.25165752589001</v>
      </c>
      <c r="I4232" s="37">
        <f>HOUR(DAta!$H4232)*60+MINUTE(DAta!$H4232)</f>
        <v>362</v>
      </c>
      <c r="J4232" s="37" t="s">
        <v>26</v>
      </c>
      <c r="K4232" s="37">
        <v>12</v>
      </c>
      <c r="L4232" s="36">
        <v>46235</v>
      </c>
      <c r="M4232" s="37">
        <v>2</v>
      </c>
    </row>
    <row r="4233" spans="1:13">
      <c r="A4233" s="40" t="s">
        <v>4258</v>
      </c>
      <c r="B4233" s="39">
        <v>46236</v>
      </c>
      <c r="C4233" s="40" t="s">
        <v>35</v>
      </c>
      <c r="D4233" s="40" t="s">
        <v>33</v>
      </c>
      <c r="E4233" s="40" t="s">
        <v>18</v>
      </c>
      <c r="F4233" s="40" t="s">
        <v>18</v>
      </c>
      <c r="G4233" s="40" t="s">
        <v>26</v>
      </c>
      <c r="H4233" s="41">
        <v>176.29332419255701</v>
      </c>
      <c r="I4233" s="37">
        <f>HOUR(DAta!$H4233)*60+MINUTE(DAta!$H4233)</f>
        <v>422</v>
      </c>
      <c r="J4233" s="40" t="s">
        <v>26</v>
      </c>
      <c r="K4233" s="40">
        <v>12</v>
      </c>
      <c r="L4233" s="39">
        <v>46236</v>
      </c>
      <c r="M4233" s="40">
        <v>2</v>
      </c>
    </row>
    <row r="4234" spans="1:13">
      <c r="A4234" s="37" t="s">
        <v>4259</v>
      </c>
      <c r="B4234" s="36">
        <v>46237</v>
      </c>
      <c r="C4234" s="37" t="s">
        <v>39</v>
      </c>
      <c r="D4234" s="37" t="s">
        <v>33</v>
      </c>
      <c r="E4234" s="37" t="s">
        <v>18</v>
      </c>
      <c r="F4234" s="37" t="s">
        <v>18</v>
      </c>
      <c r="G4234" s="37" t="s">
        <v>26</v>
      </c>
      <c r="H4234" s="38">
        <v>176.33499085922301</v>
      </c>
      <c r="I4234" s="37">
        <f>HOUR(DAta!$H4234)*60+MINUTE(DAta!$H4234)</f>
        <v>482</v>
      </c>
      <c r="J4234" s="37" t="s">
        <v>26</v>
      </c>
      <c r="K4234" s="37">
        <v>12</v>
      </c>
      <c r="L4234" s="36">
        <v>46237</v>
      </c>
      <c r="M4234" s="37">
        <v>2</v>
      </c>
    </row>
    <row r="4235" spans="1:13">
      <c r="A4235" s="40" t="s">
        <v>4260</v>
      </c>
      <c r="B4235" s="39">
        <v>46238</v>
      </c>
      <c r="C4235" s="40" t="s">
        <v>32</v>
      </c>
      <c r="D4235" s="40" t="s">
        <v>30</v>
      </c>
      <c r="E4235" s="40" t="s">
        <v>14</v>
      </c>
      <c r="F4235" s="40" t="s">
        <v>14</v>
      </c>
      <c r="G4235" s="40">
        <v>70</v>
      </c>
      <c r="H4235" s="41">
        <v>176.37665752589001</v>
      </c>
      <c r="I4235" s="37">
        <f>HOUR(DAta!$H4235)*60+MINUTE(DAta!$H4235)</f>
        <v>542</v>
      </c>
      <c r="J4235" s="40">
        <v>1</v>
      </c>
      <c r="K4235" s="40">
        <v>12</v>
      </c>
      <c r="L4235" s="39">
        <v>46238</v>
      </c>
      <c r="M4235" s="40">
        <v>2</v>
      </c>
    </row>
    <row r="4236" spans="1:13">
      <c r="A4236" s="37" t="s">
        <v>4261</v>
      </c>
      <c r="B4236" s="36">
        <v>46239</v>
      </c>
      <c r="C4236" s="37" t="s">
        <v>16</v>
      </c>
      <c r="D4236" s="37" t="s">
        <v>17</v>
      </c>
      <c r="E4236" s="37" t="s">
        <v>18</v>
      </c>
      <c r="F4236" s="37" t="s">
        <v>18</v>
      </c>
      <c r="G4236" s="37" t="s">
        <v>26</v>
      </c>
      <c r="H4236" s="38">
        <v>176.41832419255701</v>
      </c>
      <c r="I4236" s="37">
        <f>HOUR(DAta!$H4236)*60+MINUTE(DAta!$H4236)</f>
        <v>602</v>
      </c>
      <c r="J4236" s="37" t="s">
        <v>26</v>
      </c>
      <c r="K4236" s="37">
        <v>12</v>
      </c>
      <c r="L4236" s="36">
        <v>46239</v>
      </c>
      <c r="M4236" s="37">
        <v>2</v>
      </c>
    </row>
    <row r="4237" spans="1:13">
      <c r="A4237" s="40" t="s">
        <v>4262</v>
      </c>
      <c r="B4237" s="39">
        <v>46240</v>
      </c>
      <c r="C4237" s="40" t="s">
        <v>48</v>
      </c>
      <c r="D4237" s="40" t="s">
        <v>33</v>
      </c>
      <c r="E4237" s="40" t="s">
        <v>18</v>
      </c>
      <c r="F4237" s="40" t="s">
        <v>18</v>
      </c>
      <c r="G4237" s="40" t="s">
        <v>26</v>
      </c>
      <c r="H4237" s="41">
        <v>176.45999085922301</v>
      </c>
      <c r="I4237" s="37">
        <f>HOUR(DAta!$H4237)*60+MINUTE(DAta!$H4237)</f>
        <v>662</v>
      </c>
      <c r="J4237" s="40" t="s">
        <v>26</v>
      </c>
      <c r="K4237" s="40">
        <v>12</v>
      </c>
      <c r="L4237" s="39">
        <v>46240</v>
      </c>
      <c r="M4237" s="40">
        <v>2</v>
      </c>
    </row>
    <row r="4238" spans="1:13">
      <c r="A4238" s="37" t="s">
        <v>4263</v>
      </c>
      <c r="B4238" s="36">
        <v>46241</v>
      </c>
      <c r="C4238" s="37" t="s">
        <v>20</v>
      </c>
      <c r="D4238" s="37" t="s">
        <v>17</v>
      </c>
      <c r="E4238" s="37" t="s">
        <v>14</v>
      </c>
      <c r="F4238" s="37" t="s">
        <v>14</v>
      </c>
      <c r="G4238" s="37">
        <v>56</v>
      </c>
      <c r="H4238" s="38">
        <v>176.50165752589001</v>
      </c>
      <c r="I4238" s="37">
        <f>HOUR(DAta!$H4238)*60+MINUTE(DAta!$H4238)</f>
        <v>722</v>
      </c>
      <c r="J4238" s="37">
        <v>4</v>
      </c>
      <c r="K4238" s="37">
        <v>12</v>
      </c>
      <c r="L4238" s="36">
        <v>46241</v>
      </c>
      <c r="M4238" s="37">
        <v>2</v>
      </c>
    </row>
    <row r="4239" spans="1:13">
      <c r="A4239" s="40" t="s">
        <v>4264</v>
      </c>
      <c r="B4239" s="39">
        <v>46242</v>
      </c>
      <c r="C4239" s="40" t="s">
        <v>20</v>
      </c>
      <c r="D4239" s="40" t="s">
        <v>33</v>
      </c>
      <c r="E4239" s="40" t="s">
        <v>14</v>
      </c>
      <c r="F4239" s="40" t="s">
        <v>14</v>
      </c>
      <c r="G4239" s="40">
        <v>26</v>
      </c>
      <c r="H4239" s="41">
        <v>176.54332419255701</v>
      </c>
      <c r="I4239" s="37">
        <f>HOUR(DAta!$H4239)*60+MINUTE(DAta!$H4239)</f>
        <v>782</v>
      </c>
      <c r="J4239" s="40">
        <v>4</v>
      </c>
      <c r="K4239" s="40">
        <v>12</v>
      </c>
      <c r="L4239" s="39">
        <v>46242</v>
      </c>
      <c r="M4239" s="40">
        <v>2</v>
      </c>
    </row>
    <row r="4240" spans="1:13">
      <c r="A4240" s="37" t="s">
        <v>4265</v>
      </c>
      <c r="B4240" s="36">
        <v>46243</v>
      </c>
      <c r="C4240" s="37" t="s">
        <v>12</v>
      </c>
      <c r="D4240" s="37" t="s">
        <v>17</v>
      </c>
      <c r="E4240" s="37" t="s">
        <v>14</v>
      </c>
      <c r="F4240" s="37" t="s">
        <v>14</v>
      </c>
      <c r="G4240" s="37">
        <v>11</v>
      </c>
      <c r="H4240" s="38">
        <v>176.58499085922301</v>
      </c>
      <c r="I4240" s="37">
        <f>HOUR(DAta!$H4240)*60+MINUTE(DAta!$H4240)</f>
        <v>842</v>
      </c>
      <c r="J4240" s="37">
        <v>4</v>
      </c>
      <c r="K4240" s="37">
        <v>12</v>
      </c>
      <c r="L4240" s="36">
        <v>46243</v>
      </c>
      <c r="M4240" s="37">
        <v>2</v>
      </c>
    </row>
    <row r="4241" spans="1:13">
      <c r="A4241" s="40" t="s">
        <v>4266</v>
      </c>
      <c r="B4241" s="39">
        <v>46244</v>
      </c>
      <c r="C4241" s="40" t="s">
        <v>22</v>
      </c>
      <c r="D4241" s="40" t="s">
        <v>24</v>
      </c>
      <c r="E4241" s="40" t="s">
        <v>14</v>
      </c>
      <c r="F4241" s="40" t="s">
        <v>14</v>
      </c>
      <c r="G4241" s="40">
        <v>22</v>
      </c>
      <c r="H4241" s="41">
        <v>176.62665752589001</v>
      </c>
      <c r="I4241" s="37">
        <f>HOUR(DAta!$H4241)*60+MINUTE(DAta!$H4241)</f>
        <v>902</v>
      </c>
      <c r="J4241" s="40">
        <v>1</v>
      </c>
      <c r="K4241" s="40">
        <v>12</v>
      </c>
      <c r="L4241" s="39">
        <v>46244</v>
      </c>
      <c r="M4241" s="40">
        <v>2</v>
      </c>
    </row>
    <row r="4242" spans="1:13">
      <c r="A4242" s="37" t="s">
        <v>4267</v>
      </c>
      <c r="B4242" s="36">
        <v>46245</v>
      </c>
      <c r="C4242" s="37" t="s">
        <v>32</v>
      </c>
      <c r="D4242" s="37" t="s">
        <v>33</v>
      </c>
      <c r="E4242" s="37" t="s">
        <v>14</v>
      </c>
      <c r="F4242" s="37" t="s">
        <v>14</v>
      </c>
      <c r="G4242" s="37">
        <v>33</v>
      </c>
      <c r="H4242" s="38">
        <v>176.66832419255701</v>
      </c>
      <c r="I4242" s="37">
        <f>HOUR(DAta!$H4242)*60+MINUTE(DAta!$H4242)</f>
        <v>962</v>
      </c>
      <c r="J4242" s="37">
        <v>3</v>
      </c>
      <c r="K4242" s="37">
        <v>12</v>
      </c>
      <c r="L4242" s="36">
        <v>46245</v>
      </c>
      <c r="M4242" s="37">
        <v>2</v>
      </c>
    </row>
    <row r="4243" spans="1:13">
      <c r="A4243" s="40" t="s">
        <v>4268</v>
      </c>
      <c r="B4243" s="39">
        <v>46246</v>
      </c>
      <c r="C4243" s="40" t="s">
        <v>20</v>
      </c>
      <c r="D4243" s="40" t="s">
        <v>33</v>
      </c>
      <c r="E4243" s="40" t="s">
        <v>14</v>
      </c>
      <c r="F4243" s="40" t="s">
        <v>14</v>
      </c>
      <c r="G4243" s="40">
        <v>58</v>
      </c>
      <c r="H4243" s="41">
        <v>176.70999085922301</v>
      </c>
      <c r="I4243" s="37">
        <f>HOUR(DAta!$H4243)*60+MINUTE(DAta!$H4243)</f>
        <v>1022</v>
      </c>
      <c r="J4243" s="40">
        <v>4</v>
      </c>
      <c r="K4243" s="40">
        <v>12</v>
      </c>
      <c r="L4243" s="39">
        <v>46246</v>
      </c>
      <c r="M4243" s="40">
        <v>2</v>
      </c>
    </row>
    <row r="4244" spans="1:13">
      <c r="A4244" s="37" t="s">
        <v>4269</v>
      </c>
      <c r="B4244" s="36">
        <v>46247</v>
      </c>
      <c r="C4244" s="37" t="s">
        <v>22</v>
      </c>
      <c r="D4244" s="37" t="s">
        <v>13</v>
      </c>
      <c r="E4244" s="37" t="s">
        <v>14</v>
      </c>
      <c r="F4244" s="37" t="s">
        <v>14</v>
      </c>
      <c r="G4244" s="37">
        <v>72</v>
      </c>
      <c r="H4244" s="38">
        <v>176.75165752589001</v>
      </c>
      <c r="I4244" s="37">
        <f>HOUR(DAta!$H4244)*60+MINUTE(DAta!$H4244)</f>
        <v>1082</v>
      </c>
      <c r="J4244" s="37">
        <v>3</v>
      </c>
      <c r="K4244" s="37">
        <v>12</v>
      </c>
      <c r="L4244" s="36">
        <v>46247</v>
      </c>
      <c r="M4244" s="37">
        <v>2</v>
      </c>
    </row>
    <row r="4245" spans="1:13">
      <c r="A4245" s="40" t="s">
        <v>4270</v>
      </c>
      <c r="B4245" s="39">
        <v>46248</v>
      </c>
      <c r="C4245" s="40" t="s">
        <v>22</v>
      </c>
      <c r="D4245" s="40" t="s">
        <v>24</v>
      </c>
      <c r="E4245" s="40" t="s">
        <v>14</v>
      </c>
      <c r="F4245" s="40" t="s">
        <v>14</v>
      </c>
      <c r="G4245" s="40">
        <v>63</v>
      </c>
      <c r="H4245" s="41">
        <v>176.79332419255701</v>
      </c>
      <c r="I4245" s="37">
        <f>HOUR(DAta!$H4245)*60+MINUTE(DAta!$H4245)</f>
        <v>1142</v>
      </c>
      <c r="J4245" s="40">
        <v>5</v>
      </c>
      <c r="K4245" s="40">
        <v>12</v>
      </c>
      <c r="L4245" s="39">
        <v>46248</v>
      </c>
      <c r="M4245" s="40">
        <v>2</v>
      </c>
    </row>
    <row r="4246" spans="1:13">
      <c r="A4246" s="37" t="s">
        <v>4271</v>
      </c>
      <c r="B4246" s="36">
        <v>46249</v>
      </c>
      <c r="C4246" s="37" t="s">
        <v>12</v>
      </c>
      <c r="D4246" s="37" t="s">
        <v>33</v>
      </c>
      <c r="E4246" s="37" t="s">
        <v>14</v>
      </c>
      <c r="F4246" s="37" t="s">
        <v>14</v>
      </c>
      <c r="G4246" s="37">
        <v>52</v>
      </c>
      <c r="H4246" s="38">
        <v>176.83499085922301</v>
      </c>
      <c r="I4246" s="37">
        <f>HOUR(DAta!$H4246)*60+MINUTE(DAta!$H4246)</f>
        <v>1202</v>
      </c>
      <c r="J4246" s="37">
        <v>4</v>
      </c>
      <c r="K4246" s="37">
        <v>12</v>
      </c>
      <c r="L4246" s="36">
        <v>46249</v>
      </c>
      <c r="M4246" s="37">
        <v>2</v>
      </c>
    </row>
    <row r="4247" spans="1:13">
      <c r="A4247" s="40" t="s">
        <v>4272</v>
      </c>
      <c r="B4247" s="39">
        <v>46250</v>
      </c>
      <c r="C4247" s="40" t="s">
        <v>35</v>
      </c>
      <c r="D4247" s="40" t="s">
        <v>33</v>
      </c>
      <c r="E4247" s="40" t="s">
        <v>18</v>
      </c>
      <c r="F4247" s="40" t="s">
        <v>18</v>
      </c>
      <c r="G4247" s="40" t="s">
        <v>26</v>
      </c>
      <c r="H4247" s="41">
        <v>176.87665752589001</v>
      </c>
      <c r="I4247" s="37">
        <f>HOUR(DAta!$H4247)*60+MINUTE(DAta!$H4247)</f>
        <v>1262</v>
      </c>
      <c r="J4247" s="40" t="s">
        <v>26</v>
      </c>
      <c r="K4247" s="40">
        <v>12</v>
      </c>
      <c r="L4247" s="39">
        <v>46250</v>
      </c>
      <c r="M4247" s="40">
        <v>2</v>
      </c>
    </row>
    <row r="4248" spans="1:13">
      <c r="A4248" s="37" t="s">
        <v>4273</v>
      </c>
      <c r="B4248" s="36">
        <v>46251</v>
      </c>
      <c r="C4248" s="37" t="s">
        <v>20</v>
      </c>
      <c r="D4248" s="37" t="s">
        <v>17</v>
      </c>
      <c r="E4248" s="37" t="s">
        <v>14</v>
      </c>
      <c r="F4248" s="37" t="s">
        <v>14</v>
      </c>
      <c r="G4248" s="37">
        <v>106</v>
      </c>
      <c r="H4248" s="38">
        <v>176.91832419255701</v>
      </c>
      <c r="I4248" s="37">
        <f>HOUR(DAta!$H4248)*60+MINUTE(DAta!$H4248)</f>
        <v>1322</v>
      </c>
      <c r="J4248" s="37">
        <v>5</v>
      </c>
      <c r="K4248" s="37">
        <v>12</v>
      </c>
      <c r="L4248" s="36">
        <v>46251</v>
      </c>
      <c r="M4248" s="37">
        <v>2</v>
      </c>
    </row>
    <row r="4249" spans="1:13">
      <c r="A4249" s="40" t="s">
        <v>4274</v>
      </c>
      <c r="B4249" s="39">
        <v>46252</v>
      </c>
      <c r="C4249" s="40" t="s">
        <v>12</v>
      </c>
      <c r="D4249" s="40" t="s">
        <v>30</v>
      </c>
      <c r="E4249" s="40" t="s">
        <v>14</v>
      </c>
      <c r="F4249" s="40" t="s">
        <v>14</v>
      </c>
      <c r="G4249" s="40">
        <v>26</v>
      </c>
      <c r="H4249" s="41">
        <v>176.95999085922301</v>
      </c>
      <c r="I4249" s="37">
        <f>HOUR(DAta!$H4249)*60+MINUTE(DAta!$H4249)</f>
        <v>1382</v>
      </c>
      <c r="J4249" s="40">
        <v>3</v>
      </c>
      <c r="K4249" s="40">
        <v>12</v>
      </c>
      <c r="L4249" s="39">
        <v>46252</v>
      </c>
      <c r="M4249" s="40">
        <v>2</v>
      </c>
    </row>
    <row r="4250" spans="1:13">
      <c r="A4250" s="37" t="s">
        <v>4275</v>
      </c>
      <c r="B4250" s="36">
        <v>46253</v>
      </c>
      <c r="C4250" s="37" t="s">
        <v>12</v>
      </c>
      <c r="D4250" s="37" t="s">
        <v>24</v>
      </c>
      <c r="E4250" s="37" t="s">
        <v>14</v>
      </c>
      <c r="F4250" s="37" t="s">
        <v>14</v>
      </c>
      <c r="G4250" s="37">
        <v>76</v>
      </c>
      <c r="H4250" s="38">
        <v>177.00165752589001</v>
      </c>
      <c r="I4250" s="37">
        <f>HOUR(DAta!$H4250)*60+MINUTE(DAta!$H4250)</f>
        <v>2</v>
      </c>
      <c r="J4250" s="37">
        <v>5</v>
      </c>
      <c r="K4250" s="37">
        <v>12</v>
      </c>
      <c r="L4250" s="36">
        <v>46253</v>
      </c>
      <c r="M4250" s="37">
        <v>2</v>
      </c>
    </row>
    <row r="4251" spans="1:13">
      <c r="A4251" s="40" t="s">
        <v>4276</v>
      </c>
      <c r="B4251" s="39">
        <v>46254</v>
      </c>
      <c r="C4251" s="40" t="s">
        <v>20</v>
      </c>
      <c r="D4251" s="40" t="s">
        <v>17</v>
      </c>
      <c r="E4251" s="40" t="s">
        <v>14</v>
      </c>
      <c r="F4251" s="40" t="s">
        <v>14</v>
      </c>
      <c r="G4251" s="40">
        <v>45</v>
      </c>
      <c r="H4251" s="41">
        <v>177.04332419255701</v>
      </c>
      <c r="I4251" s="37">
        <f>HOUR(DAta!$H4251)*60+MINUTE(DAta!$H4251)</f>
        <v>62</v>
      </c>
      <c r="J4251" s="40">
        <v>5</v>
      </c>
      <c r="K4251" s="40">
        <v>12</v>
      </c>
      <c r="L4251" s="39">
        <v>46254</v>
      </c>
      <c r="M4251" s="40">
        <v>2</v>
      </c>
    </row>
    <row r="4252" spans="1:13">
      <c r="A4252" s="37" t="s">
        <v>4277</v>
      </c>
      <c r="B4252" s="36">
        <v>46255</v>
      </c>
      <c r="C4252" s="37" t="s">
        <v>39</v>
      </c>
      <c r="D4252" s="37" t="s">
        <v>13</v>
      </c>
      <c r="E4252" s="37" t="s">
        <v>18</v>
      </c>
      <c r="F4252" s="37" t="s">
        <v>18</v>
      </c>
      <c r="G4252" s="37" t="s">
        <v>26</v>
      </c>
      <c r="H4252" s="38">
        <v>177.08499085922301</v>
      </c>
      <c r="I4252" s="37">
        <f>HOUR(DAta!$H4252)*60+MINUTE(DAta!$H4252)</f>
        <v>122</v>
      </c>
      <c r="J4252" s="37" t="s">
        <v>26</v>
      </c>
      <c r="K4252" s="37">
        <v>12</v>
      </c>
      <c r="L4252" s="36">
        <v>46255</v>
      </c>
      <c r="M4252" s="37">
        <v>2</v>
      </c>
    </row>
    <row r="4253" spans="1:13">
      <c r="A4253" s="40" t="s">
        <v>4278</v>
      </c>
      <c r="B4253" s="39">
        <v>46256</v>
      </c>
      <c r="C4253" s="40" t="s">
        <v>48</v>
      </c>
      <c r="D4253" s="40" t="s">
        <v>24</v>
      </c>
      <c r="E4253" s="40" t="s">
        <v>14</v>
      </c>
      <c r="F4253" s="40" t="s">
        <v>14</v>
      </c>
      <c r="G4253" s="40">
        <v>61</v>
      </c>
      <c r="H4253" s="41">
        <v>177.12665752589001</v>
      </c>
      <c r="I4253" s="37">
        <f>HOUR(DAta!$H4253)*60+MINUTE(DAta!$H4253)</f>
        <v>182</v>
      </c>
      <c r="J4253" s="40">
        <v>3</v>
      </c>
      <c r="K4253" s="40">
        <v>12</v>
      </c>
      <c r="L4253" s="39">
        <v>46256</v>
      </c>
      <c r="M4253" s="40">
        <v>2</v>
      </c>
    </row>
    <row r="4254" spans="1:13">
      <c r="A4254" s="37" t="s">
        <v>4279</v>
      </c>
      <c r="B4254" s="36">
        <v>46257</v>
      </c>
      <c r="C4254" s="37" t="s">
        <v>22</v>
      </c>
      <c r="D4254" s="37" t="s">
        <v>17</v>
      </c>
      <c r="E4254" s="37" t="s">
        <v>18</v>
      </c>
      <c r="F4254" s="37" t="s">
        <v>18</v>
      </c>
      <c r="G4254" s="37" t="s">
        <v>26</v>
      </c>
      <c r="H4254" s="38">
        <v>177.16832419255701</v>
      </c>
      <c r="I4254" s="37">
        <f>HOUR(DAta!$H4254)*60+MINUTE(DAta!$H4254)</f>
        <v>242</v>
      </c>
      <c r="J4254" s="37" t="s">
        <v>26</v>
      </c>
      <c r="K4254" s="37">
        <v>12</v>
      </c>
      <c r="L4254" s="36">
        <v>46257</v>
      </c>
      <c r="M4254" s="37">
        <v>2</v>
      </c>
    </row>
    <row r="4255" spans="1:13">
      <c r="A4255" s="40" t="s">
        <v>4280</v>
      </c>
      <c r="B4255" s="39">
        <v>46258</v>
      </c>
      <c r="C4255" s="40" t="s">
        <v>48</v>
      </c>
      <c r="D4255" s="40" t="s">
        <v>13</v>
      </c>
      <c r="E4255" s="40" t="s">
        <v>14</v>
      </c>
      <c r="F4255" s="40" t="s">
        <v>18</v>
      </c>
      <c r="G4255" s="40">
        <v>38</v>
      </c>
      <c r="H4255" s="41">
        <v>177.20999085922301</v>
      </c>
      <c r="I4255" s="37">
        <f>HOUR(DAta!$H4255)*60+MINUTE(DAta!$H4255)</f>
        <v>302</v>
      </c>
      <c r="J4255" s="40">
        <v>2</v>
      </c>
      <c r="K4255" s="40">
        <v>12</v>
      </c>
      <c r="L4255" s="39">
        <v>46258</v>
      </c>
      <c r="M4255" s="40">
        <v>2</v>
      </c>
    </row>
    <row r="4256" spans="1:13">
      <c r="A4256" s="37" t="s">
        <v>4281</v>
      </c>
      <c r="B4256" s="36">
        <v>46259</v>
      </c>
      <c r="C4256" s="37" t="s">
        <v>32</v>
      </c>
      <c r="D4256" s="37" t="s">
        <v>13</v>
      </c>
      <c r="E4256" s="37" t="s">
        <v>14</v>
      </c>
      <c r="F4256" s="37" t="s">
        <v>14</v>
      </c>
      <c r="G4256" s="37">
        <v>19</v>
      </c>
      <c r="H4256" s="38">
        <v>177.25165752589001</v>
      </c>
      <c r="I4256" s="37">
        <f>HOUR(DAta!$H4256)*60+MINUTE(DAta!$H4256)</f>
        <v>362</v>
      </c>
      <c r="J4256" s="37">
        <v>4</v>
      </c>
      <c r="K4256" s="37">
        <v>12</v>
      </c>
      <c r="L4256" s="36">
        <v>46259</v>
      </c>
      <c r="M4256" s="37">
        <v>2</v>
      </c>
    </row>
    <row r="4257" spans="1:13">
      <c r="A4257" s="40" t="s">
        <v>4282</v>
      </c>
      <c r="B4257" s="39">
        <v>46260</v>
      </c>
      <c r="C4257" s="40" t="s">
        <v>35</v>
      </c>
      <c r="D4257" s="40" t="s">
        <v>33</v>
      </c>
      <c r="E4257" s="40" t="s">
        <v>14</v>
      </c>
      <c r="F4257" s="40" t="s">
        <v>14</v>
      </c>
      <c r="G4257" s="40">
        <v>15</v>
      </c>
      <c r="H4257" s="41">
        <v>177.29332419255701</v>
      </c>
      <c r="I4257" s="37">
        <f>HOUR(DAta!$H4257)*60+MINUTE(DAta!$H4257)</f>
        <v>422</v>
      </c>
      <c r="J4257" s="40">
        <v>4</v>
      </c>
      <c r="K4257" s="40">
        <v>12</v>
      </c>
      <c r="L4257" s="39">
        <v>46260</v>
      </c>
      <c r="M4257" s="40">
        <v>2</v>
      </c>
    </row>
    <row r="4258" spans="1:13">
      <c r="A4258" s="37" t="s">
        <v>4283</v>
      </c>
      <c r="B4258" s="36">
        <v>46261</v>
      </c>
      <c r="C4258" s="37" t="s">
        <v>16</v>
      </c>
      <c r="D4258" s="37" t="s">
        <v>33</v>
      </c>
      <c r="E4258" s="37" t="s">
        <v>14</v>
      </c>
      <c r="F4258" s="37" t="s">
        <v>14</v>
      </c>
      <c r="G4258" s="37">
        <v>90</v>
      </c>
      <c r="H4258" s="38">
        <v>177.33499085922301</v>
      </c>
      <c r="I4258" s="37">
        <f>HOUR(DAta!$H4258)*60+MINUTE(DAta!$H4258)</f>
        <v>482</v>
      </c>
      <c r="J4258" s="37">
        <v>3</v>
      </c>
      <c r="K4258" s="37">
        <v>12</v>
      </c>
      <c r="L4258" s="36">
        <v>46261</v>
      </c>
      <c r="M4258" s="37">
        <v>2</v>
      </c>
    </row>
    <row r="4259" spans="1:13">
      <c r="A4259" s="40" t="s">
        <v>4284</v>
      </c>
      <c r="B4259" s="39">
        <v>46262</v>
      </c>
      <c r="C4259" s="40" t="s">
        <v>20</v>
      </c>
      <c r="D4259" s="40" t="s">
        <v>30</v>
      </c>
      <c r="E4259" s="40" t="s">
        <v>14</v>
      </c>
      <c r="F4259" s="40" t="s">
        <v>14</v>
      </c>
      <c r="G4259" s="40">
        <v>99</v>
      </c>
      <c r="H4259" s="41">
        <v>177.37665752589001</v>
      </c>
      <c r="I4259" s="37">
        <f>HOUR(DAta!$H4259)*60+MINUTE(DAta!$H4259)</f>
        <v>542</v>
      </c>
      <c r="J4259" s="40">
        <v>3</v>
      </c>
      <c r="K4259" s="40">
        <v>12</v>
      </c>
      <c r="L4259" s="39">
        <v>46262</v>
      </c>
      <c r="M4259" s="40">
        <v>2</v>
      </c>
    </row>
    <row r="4260" spans="1:13">
      <c r="A4260" s="37" t="s">
        <v>4285</v>
      </c>
      <c r="B4260" s="36">
        <v>46263</v>
      </c>
      <c r="C4260" s="37" t="s">
        <v>16</v>
      </c>
      <c r="D4260" s="37" t="s">
        <v>13</v>
      </c>
      <c r="E4260" s="37" t="s">
        <v>14</v>
      </c>
      <c r="F4260" s="37" t="s">
        <v>14</v>
      </c>
      <c r="G4260" s="37">
        <v>18</v>
      </c>
      <c r="H4260" s="38">
        <v>177.41832419255701</v>
      </c>
      <c r="I4260" s="37">
        <f>HOUR(DAta!$H4260)*60+MINUTE(DAta!$H4260)</f>
        <v>602</v>
      </c>
      <c r="J4260" s="37">
        <v>5</v>
      </c>
      <c r="K4260" s="37">
        <v>12</v>
      </c>
      <c r="L4260" s="36">
        <v>46263</v>
      </c>
      <c r="M4260" s="37">
        <v>2</v>
      </c>
    </row>
    <row r="4261" spans="1:13">
      <c r="A4261" s="40" t="s">
        <v>4286</v>
      </c>
      <c r="B4261" s="39">
        <v>46264</v>
      </c>
      <c r="C4261" s="40" t="s">
        <v>32</v>
      </c>
      <c r="D4261" s="40" t="s">
        <v>24</v>
      </c>
      <c r="E4261" s="40" t="s">
        <v>14</v>
      </c>
      <c r="F4261" s="40" t="s">
        <v>14</v>
      </c>
      <c r="G4261" s="40">
        <v>65</v>
      </c>
      <c r="H4261" s="41">
        <v>177.45999085922301</v>
      </c>
      <c r="I4261" s="37">
        <f>HOUR(DAta!$H4261)*60+MINUTE(DAta!$H4261)</f>
        <v>662</v>
      </c>
      <c r="J4261" s="40">
        <v>4</v>
      </c>
      <c r="K4261" s="40">
        <v>12</v>
      </c>
      <c r="L4261" s="39">
        <v>46264</v>
      </c>
      <c r="M4261" s="40">
        <v>2</v>
      </c>
    </row>
    <row r="4262" spans="1:13">
      <c r="A4262" s="37" t="s">
        <v>4287</v>
      </c>
      <c r="B4262" s="36">
        <v>46265</v>
      </c>
      <c r="C4262" s="37" t="s">
        <v>39</v>
      </c>
      <c r="D4262" s="37" t="s">
        <v>30</v>
      </c>
      <c r="E4262" s="37" t="s">
        <v>14</v>
      </c>
      <c r="F4262" s="37" t="s">
        <v>14</v>
      </c>
      <c r="G4262" s="37">
        <v>91</v>
      </c>
      <c r="H4262" s="38">
        <v>177.50165752589001</v>
      </c>
      <c r="I4262" s="37">
        <f>HOUR(DAta!$H4262)*60+MINUTE(DAta!$H4262)</f>
        <v>722</v>
      </c>
      <c r="J4262" s="37">
        <v>4</v>
      </c>
      <c r="K4262" s="37">
        <v>12</v>
      </c>
      <c r="L4262" s="36">
        <v>46265</v>
      </c>
      <c r="M4262" s="37">
        <v>2</v>
      </c>
    </row>
    <row r="4263" spans="1:13">
      <c r="A4263" s="40" t="s">
        <v>4288</v>
      </c>
      <c r="B4263" s="39">
        <v>46266</v>
      </c>
      <c r="C4263" s="40" t="s">
        <v>32</v>
      </c>
      <c r="D4263" s="40" t="s">
        <v>33</v>
      </c>
      <c r="E4263" s="40" t="s">
        <v>14</v>
      </c>
      <c r="F4263" s="40" t="s">
        <v>14</v>
      </c>
      <c r="G4263" s="40">
        <v>95</v>
      </c>
      <c r="H4263" s="41">
        <v>177.54332419255701</v>
      </c>
      <c r="I4263" s="37">
        <f>HOUR(DAta!$H4263)*60+MINUTE(DAta!$H4263)</f>
        <v>782</v>
      </c>
      <c r="J4263" s="40">
        <v>4</v>
      </c>
      <c r="K4263" s="40">
        <v>12</v>
      </c>
      <c r="L4263" s="39">
        <v>46266</v>
      </c>
      <c r="M4263" s="40">
        <v>2</v>
      </c>
    </row>
    <row r="4264" spans="1:13">
      <c r="A4264" s="37" t="s">
        <v>4289</v>
      </c>
      <c r="B4264" s="36">
        <v>46267</v>
      </c>
      <c r="C4264" s="37" t="s">
        <v>32</v>
      </c>
      <c r="D4264" s="37" t="s">
        <v>33</v>
      </c>
      <c r="E4264" s="37" t="s">
        <v>14</v>
      </c>
      <c r="F4264" s="37" t="s">
        <v>14</v>
      </c>
      <c r="G4264" s="37">
        <v>87</v>
      </c>
      <c r="H4264" s="38">
        <v>177.58499085922301</v>
      </c>
      <c r="I4264" s="37">
        <f>HOUR(DAta!$H4264)*60+MINUTE(DAta!$H4264)</f>
        <v>842</v>
      </c>
      <c r="J4264" s="37">
        <v>4</v>
      </c>
      <c r="K4264" s="37">
        <v>12</v>
      </c>
      <c r="L4264" s="36">
        <v>46267</v>
      </c>
      <c r="M4264" s="37">
        <v>2</v>
      </c>
    </row>
    <row r="4265" spans="1:13">
      <c r="A4265" s="40" t="s">
        <v>4290</v>
      </c>
      <c r="B4265" s="39">
        <v>46268</v>
      </c>
      <c r="C4265" s="40" t="s">
        <v>48</v>
      </c>
      <c r="D4265" s="40" t="s">
        <v>24</v>
      </c>
      <c r="E4265" s="40" t="s">
        <v>14</v>
      </c>
      <c r="F4265" s="40" t="s">
        <v>14</v>
      </c>
      <c r="G4265" s="40">
        <v>71</v>
      </c>
      <c r="H4265" s="41">
        <v>177.62665752589001</v>
      </c>
      <c r="I4265" s="37">
        <f>HOUR(DAta!$H4265)*60+MINUTE(DAta!$H4265)</f>
        <v>902</v>
      </c>
      <c r="J4265" s="40">
        <v>3</v>
      </c>
      <c r="K4265" s="40">
        <v>12</v>
      </c>
      <c r="L4265" s="39">
        <v>46268</v>
      </c>
      <c r="M4265" s="40">
        <v>2</v>
      </c>
    </row>
    <row r="4266" spans="1:13">
      <c r="A4266" s="37" t="s">
        <v>4291</v>
      </c>
      <c r="B4266" s="36">
        <v>46269</v>
      </c>
      <c r="C4266" s="37" t="s">
        <v>32</v>
      </c>
      <c r="D4266" s="37" t="s">
        <v>30</v>
      </c>
      <c r="E4266" s="37" t="s">
        <v>14</v>
      </c>
      <c r="F4266" s="37" t="s">
        <v>14</v>
      </c>
      <c r="G4266" s="37">
        <v>74</v>
      </c>
      <c r="H4266" s="38">
        <v>177.66832419255701</v>
      </c>
      <c r="I4266" s="37">
        <f>HOUR(DAta!$H4266)*60+MINUTE(DAta!$H4266)</f>
        <v>962</v>
      </c>
      <c r="J4266" s="37">
        <v>5</v>
      </c>
      <c r="K4266" s="37">
        <v>12</v>
      </c>
      <c r="L4266" s="36">
        <v>46269</v>
      </c>
      <c r="M4266" s="37">
        <v>2</v>
      </c>
    </row>
    <row r="4267" spans="1:13">
      <c r="A4267" s="40" t="s">
        <v>4292</v>
      </c>
      <c r="B4267" s="39">
        <v>46270</v>
      </c>
      <c r="C4267" s="40" t="s">
        <v>32</v>
      </c>
      <c r="D4267" s="40" t="s">
        <v>17</v>
      </c>
      <c r="E4267" s="40" t="s">
        <v>14</v>
      </c>
      <c r="F4267" s="40" t="s">
        <v>14</v>
      </c>
      <c r="G4267" s="40">
        <v>28</v>
      </c>
      <c r="H4267" s="41">
        <v>177.70999085922301</v>
      </c>
      <c r="I4267" s="37">
        <f>HOUR(DAta!$H4267)*60+MINUTE(DAta!$H4267)</f>
        <v>1022</v>
      </c>
      <c r="J4267" s="40">
        <v>4</v>
      </c>
      <c r="K4267" s="40">
        <v>12</v>
      </c>
      <c r="L4267" s="39">
        <v>46270</v>
      </c>
      <c r="M4267" s="40">
        <v>2</v>
      </c>
    </row>
    <row r="4268" spans="1:13">
      <c r="A4268" s="37" t="s">
        <v>4293</v>
      </c>
      <c r="B4268" s="36">
        <v>46271</v>
      </c>
      <c r="C4268" s="37" t="s">
        <v>35</v>
      </c>
      <c r="D4268" s="37" t="s">
        <v>13</v>
      </c>
      <c r="E4268" s="37" t="s">
        <v>14</v>
      </c>
      <c r="F4268" s="37" t="s">
        <v>14</v>
      </c>
      <c r="G4268" s="37">
        <v>101</v>
      </c>
      <c r="H4268" s="38">
        <v>177.75165752589001</v>
      </c>
      <c r="I4268" s="37">
        <f>HOUR(DAta!$H4268)*60+MINUTE(DAta!$H4268)</f>
        <v>1082</v>
      </c>
      <c r="J4268" s="37">
        <v>3</v>
      </c>
      <c r="K4268" s="37">
        <v>12</v>
      </c>
      <c r="L4268" s="36">
        <v>46271</v>
      </c>
      <c r="M4268" s="37">
        <v>2</v>
      </c>
    </row>
    <row r="4269" spans="1:13">
      <c r="A4269" s="40" t="s">
        <v>4294</v>
      </c>
      <c r="B4269" s="39">
        <v>46272</v>
      </c>
      <c r="C4269" s="40" t="s">
        <v>39</v>
      </c>
      <c r="D4269" s="40" t="s">
        <v>13</v>
      </c>
      <c r="E4269" s="40" t="s">
        <v>18</v>
      </c>
      <c r="F4269" s="40" t="s">
        <v>18</v>
      </c>
      <c r="G4269" s="40" t="s">
        <v>26</v>
      </c>
      <c r="H4269" s="41">
        <v>177.79332419255701</v>
      </c>
      <c r="I4269" s="37">
        <f>HOUR(DAta!$H4269)*60+MINUTE(DAta!$H4269)</f>
        <v>1142</v>
      </c>
      <c r="J4269" s="40" t="s">
        <v>26</v>
      </c>
      <c r="K4269" s="40">
        <v>12</v>
      </c>
      <c r="L4269" s="39">
        <v>46272</v>
      </c>
      <c r="M4269" s="40">
        <v>2</v>
      </c>
    </row>
    <row r="4270" spans="1:13">
      <c r="A4270" s="37" t="s">
        <v>4295</v>
      </c>
      <c r="B4270" s="36">
        <v>46273</v>
      </c>
      <c r="C4270" s="37" t="s">
        <v>39</v>
      </c>
      <c r="D4270" s="37" t="s">
        <v>24</v>
      </c>
      <c r="E4270" s="37" t="s">
        <v>14</v>
      </c>
      <c r="F4270" s="37" t="s">
        <v>14</v>
      </c>
      <c r="G4270" s="37">
        <v>90</v>
      </c>
      <c r="H4270" s="38">
        <v>177.83499085922301</v>
      </c>
      <c r="I4270" s="37">
        <f>HOUR(DAta!$H4270)*60+MINUTE(DAta!$H4270)</f>
        <v>1202</v>
      </c>
      <c r="J4270" s="37">
        <v>3</v>
      </c>
      <c r="K4270" s="37">
        <v>12</v>
      </c>
      <c r="L4270" s="36">
        <v>46273</v>
      </c>
      <c r="M4270" s="37">
        <v>2</v>
      </c>
    </row>
    <row r="4271" spans="1:13">
      <c r="A4271" s="40" t="s">
        <v>4296</v>
      </c>
      <c r="B4271" s="39">
        <v>46274</v>
      </c>
      <c r="C4271" s="40" t="s">
        <v>35</v>
      </c>
      <c r="D4271" s="40" t="s">
        <v>13</v>
      </c>
      <c r="E4271" s="40" t="s">
        <v>14</v>
      </c>
      <c r="F4271" s="40" t="s">
        <v>14</v>
      </c>
      <c r="G4271" s="40">
        <v>76</v>
      </c>
      <c r="H4271" s="41">
        <v>177.87665752589001</v>
      </c>
      <c r="I4271" s="37">
        <f>HOUR(DAta!$H4271)*60+MINUTE(DAta!$H4271)</f>
        <v>1262</v>
      </c>
      <c r="J4271" s="40">
        <v>5</v>
      </c>
      <c r="K4271" s="40">
        <v>12</v>
      </c>
      <c r="L4271" s="39">
        <v>46274</v>
      </c>
      <c r="M4271" s="40">
        <v>2</v>
      </c>
    </row>
    <row r="4272" spans="1:13">
      <c r="A4272" s="37" t="s">
        <v>4297</v>
      </c>
      <c r="B4272" s="36">
        <v>46275</v>
      </c>
      <c r="C4272" s="37" t="s">
        <v>12</v>
      </c>
      <c r="D4272" s="37" t="s">
        <v>24</v>
      </c>
      <c r="E4272" s="37" t="s">
        <v>18</v>
      </c>
      <c r="F4272" s="37" t="s">
        <v>18</v>
      </c>
      <c r="G4272" s="37" t="s">
        <v>26</v>
      </c>
      <c r="H4272" s="38">
        <v>177.91832419255701</v>
      </c>
      <c r="I4272" s="37">
        <f>HOUR(DAta!$H4272)*60+MINUTE(DAta!$H4272)</f>
        <v>1322</v>
      </c>
      <c r="J4272" s="37" t="s">
        <v>26</v>
      </c>
      <c r="K4272" s="37">
        <v>12</v>
      </c>
      <c r="L4272" s="36">
        <v>46275</v>
      </c>
      <c r="M4272" s="37">
        <v>2</v>
      </c>
    </row>
    <row r="4273" spans="1:13">
      <c r="A4273" s="40" t="s">
        <v>4298</v>
      </c>
      <c r="B4273" s="39">
        <v>46276</v>
      </c>
      <c r="C4273" s="40" t="s">
        <v>35</v>
      </c>
      <c r="D4273" s="40" t="s">
        <v>13</v>
      </c>
      <c r="E4273" s="40" t="s">
        <v>14</v>
      </c>
      <c r="F4273" s="40" t="s">
        <v>18</v>
      </c>
      <c r="G4273" s="40">
        <v>20</v>
      </c>
      <c r="H4273" s="41">
        <v>177.95999085922301</v>
      </c>
      <c r="I4273" s="37">
        <f>HOUR(DAta!$H4273)*60+MINUTE(DAta!$H4273)</f>
        <v>1382</v>
      </c>
      <c r="J4273" s="40">
        <v>5</v>
      </c>
      <c r="K4273" s="40">
        <v>12</v>
      </c>
      <c r="L4273" s="39">
        <v>46276</v>
      </c>
      <c r="M4273" s="40">
        <v>2</v>
      </c>
    </row>
    <row r="4274" spans="1:13">
      <c r="A4274" s="37" t="s">
        <v>4299</v>
      </c>
      <c r="B4274" s="36">
        <v>46277</v>
      </c>
      <c r="C4274" s="37" t="s">
        <v>16</v>
      </c>
      <c r="D4274" s="37" t="s">
        <v>13</v>
      </c>
      <c r="E4274" s="37" t="s">
        <v>14</v>
      </c>
      <c r="F4274" s="37" t="s">
        <v>18</v>
      </c>
      <c r="G4274" s="37">
        <v>26</v>
      </c>
      <c r="H4274" s="38">
        <v>178.00165752589001</v>
      </c>
      <c r="I4274" s="37">
        <f>HOUR(DAta!$H4274)*60+MINUTE(DAta!$H4274)</f>
        <v>2</v>
      </c>
      <c r="J4274" s="37">
        <v>3</v>
      </c>
      <c r="K4274" s="37">
        <v>12</v>
      </c>
      <c r="L4274" s="36">
        <v>46277</v>
      </c>
      <c r="M4274" s="37">
        <v>2</v>
      </c>
    </row>
    <row r="4275" spans="1:13">
      <c r="A4275" s="40" t="s">
        <v>4300</v>
      </c>
      <c r="B4275" s="39">
        <v>46278</v>
      </c>
      <c r="C4275" s="40" t="s">
        <v>20</v>
      </c>
      <c r="D4275" s="40" t="s">
        <v>13</v>
      </c>
      <c r="E4275" s="40" t="s">
        <v>14</v>
      </c>
      <c r="F4275" s="40" t="s">
        <v>14</v>
      </c>
      <c r="G4275" s="40">
        <v>53</v>
      </c>
      <c r="H4275" s="41">
        <v>178.04332419255701</v>
      </c>
      <c r="I4275" s="37">
        <f>HOUR(DAta!$H4275)*60+MINUTE(DAta!$H4275)</f>
        <v>62</v>
      </c>
      <c r="J4275" s="40">
        <v>3</v>
      </c>
      <c r="K4275" s="40">
        <v>12</v>
      </c>
      <c r="L4275" s="39">
        <v>46278</v>
      </c>
      <c r="M4275" s="40">
        <v>2</v>
      </c>
    </row>
    <row r="4276" spans="1:13">
      <c r="A4276" s="37" t="s">
        <v>4301</v>
      </c>
      <c r="B4276" s="36">
        <v>46279</v>
      </c>
      <c r="C4276" s="37" t="s">
        <v>22</v>
      </c>
      <c r="D4276" s="37" t="s">
        <v>13</v>
      </c>
      <c r="E4276" s="37" t="s">
        <v>14</v>
      </c>
      <c r="F4276" s="37" t="s">
        <v>14</v>
      </c>
      <c r="G4276" s="37">
        <v>26</v>
      </c>
      <c r="H4276" s="38">
        <v>178.08499085922301</v>
      </c>
      <c r="I4276" s="37">
        <f>HOUR(DAta!$H4276)*60+MINUTE(DAta!$H4276)</f>
        <v>122</v>
      </c>
      <c r="J4276" s="37">
        <v>4</v>
      </c>
      <c r="K4276" s="37">
        <v>12</v>
      </c>
      <c r="L4276" s="36">
        <v>46279</v>
      </c>
      <c r="M4276" s="37">
        <v>2</v>
      </c>
    </row>
    <row r="4277" spans="1:13">
      <c r="A4277" s="40" t="s">
        <v>4302</v>
      </c>
      <c r="B4277" s="39">
        <v>46280</v>
      </c>
      <c r="C4277" s="40" t="s">
        <v>35</v>
      </c>
      <c r="D4277" s="40" t="s">
        <v>24</v>
      </c>
      <c r="E4277" s="40" t="s">
        <v>14</v>
      </c>
      <c r="F4277" s="40" t="s">
        <v>14</v>
      </c>
      <c r="G4277" s="40">
        <v>66</v>
      </c>
      <c r="H4277" s="41">
        <v>178.12665752589001</v>
      </c>
      <c r="I4277" s="37">
        <f>HOUR(DAta!$H4277)*60+MINUTE(DAta!$H4277)</f>
        <v>182</v>
      </c>
      <c r="J4277" s="40">
        <v>3</v>
      </c>
      <c r="K4277" s="40">
        <v>12</v>
      </c>
      <c r="L4277" s="39">
        <v>46280</v>
      </c>
      <c r="M4277" s="40">
        <v>2</v>
      </c>
    </row>
    <row r="4278" spans="1:13">
      <c r="A4278" s="37" t="s">
        <v>4303</v>
      </c>
      <c r="B4278" s="36">
        <v>46281</v>
      </c>
      <c r="C4278" s="37" t="s">
        <v>48</v>
      </c>
      <c r="D4278" s="37" t="s">
        <v>24</v>
      </c>
      <c r="E4278" s="37" t="s">
        <v>14</v>
      </c>
      <c r="F4278" s="37" t="s">
        <v>18</v>
      </c>
      <c r="G4278" s="37">
        <v>105</v>
      </c>
      <c r="H4278" s="38">
        <v>178.16832419255701</v>
      </c>
      <c r="I4278" s="37">
        <f>HOUR(DAta!$H4278)*60+MINUTE(DAta!$H4278)</f>
        <v>242</v>
      </c>
      <c r="J4278" s="37">
        <v>4</v>
      </c>
      <c r="K4278" s="37">
        <v>12</v>
      </c>
      <c r="L4278" s="36">
        <v>46281</v>
      </c>
      <c r="M4278" s="37">
        <v>2</v>
      </c>
    </row>
    <row r="4279" spans="1:13">
      <c r="A4279" s="40" t="s">
        <v>4304</v>
      </c>
      <c r="B4279" s="39">
        <v>46282</v>
      </c>
      <c r="C4279" s="40" t="s">
        <v>12</v>
      </c>
      <c r="D4279" s="40" t="s">
        <v>30</v>
      </c>
      <c r="E4279" s="40" t="s">
        <v>14</v>
      </c>
      <c r="F4279" s="40" t="s">
        <v>14</v>
      </c>
      <c r="G4279" s="40">
        <v>111</v>
      </c>
      <c r="H4279" s="41">
        <v>178.20999085922301</v>
      </c>
      <c r="I4279" s="37">
        <f>HOUR(DAta!$H4279)*60+MINUTE(DAta!$H4279)</f>
        <v>302</v>
      </c>
      <c r="J4279" s="40">
        <v>3</v>
      </c>
      <c r="K4279" s="40">
        <v>12</v>
      </c>
      <c r="L4279" s="39">
        <v>46282</v>
      </c>
      <c r="M4279" s="40">
        <v>2</v>
      </c>
    </row>
    <row r="4280" spans="1:13">
      <c r="A4280" s="37" t="s">
        <v>4305</v>
      </c>
      <c r="B4280" s="36">
        <v>46283</v>
      </c>
      <c r="C4280" s="37" t="s">
        <v>39</v>
      </c>
      <c r="D4280" s="37" t="s">
        <v>13</v>
      </c>
      <c r="E4280" s="37" t="s">
        <v>14</v>
      </c>
      <c r="F4280" s="37" t="s">
        <v>14</v>
      </c>
      <c r="G4280" s="37">
        <v>26</v>
      </c>
      <c r="H4280" s="38">
        <v>178.25165752589001</v>
      </c>
      <c r="I4280" s="37">
        <f>HOUR(DAta!$H4280)*60+MINUTE(DAta!$H4280)</f>
        <v>362</v>
      </c>
      <c r="J4280" s="37">
        <v>1</v>
      </c>
      <c r="K4280" s="37">
        <v>12</v>
      </c>
      <c r="L4280" s="36">
        <v>46283</v>
      </c>
      <c r="M4280" s="37">
        <v>2</v>
      </c>
    </row>
    <row r="4281" spans="1:13">
      <c r="A4281" s="40" t="s">
        <v>4306</v>
      </c>
      <c r="B4281" s="39">
        <v>46284</v>
      </c>
      <c r="C4281" s="40" t="s">
        <v>32</v>
      </c>
      <c r="D4281" s="40" t="s">
        <v>13</v>
      </c>
      <c r="E4281" s="40" t="s">
        <v>18</v>
      </c>
      <c r="F4281" s="40" t="s">
        <v>18</v>
      </c>
      <c r="G4281" s="40" t="s">
        <v>26</v>
      </c>
      <c r="H4281" s="41">
        <v>178.29332419255701</v>
      </c>
      <c r="I4281" s="37">
        <f>HOUR(DAta!$H4281)*60+MINUTE(DAta!$H4281)</f>
        <v>422</v>
      </c>
      <c r="J4281" s="40" t="s">
        <v>26</v>
      </c>
      <c r="K4281" s="40">
        <v>12</v>
      </c>
      <c r="L4281" s="39">
        <v>46284</v>
      </c>
      <c r="M4281" s="40">
        <v>2</v>
      </c>
    </row>
    <row r="4282" spans="1:13">
      <c r="A4282" s="37" t="s">
        <v>4307</v>
      </c>
      <c r="B4282" s="36">
        <v>46285</v>
      </c>
      <c r="C4282" s="37" t="s">
        <v>20</v>
      </c>
      <c r="D4282" s="37" t="s">
        <v>24</v>
      </c>
      <c r="E4282" s="37" t="s">
        <v>14</v>
      </c>
      <c r="F4282" s="37" t="s">
        <v>18</v>
      </c>
      <c r="G4282" s="37">
        <v>50</v>
      </c>
      <c r="H4282" s="38">
        <v>178.33499085922301</v>
      </c>
      <c r="I4282" s="37">
        <f>HOUR(DAta!$H4282)*60+MINUTE(DAta!$H4282)</f>
        <v>482</v>
      </c>
      <c r="J4282" s="37">
        <v>4</v>
      </c>
      <c r="K4282" s="37">
        <v>12</v>
      </c>
      <c r="L4282" s="36">
        <v>46285</v>
      </c>
      <c r="M4282" s="37">
        <v>3</v>
      </c>
    </row>
    <row r="4283" spans="1:13">
      <c r="A4283" s="40" t="s">
        <v>4308</v>
      </c>
      <c r="B4283" s="39">
        <v>46286</v>
      </c>
      <c r="C4283" s="40" t="s">
        <v>48</v>
      </c>
      <c r="D4283" s="40" t="s">
        <v>33</v>
      </c>
      <c r="E4283" s="40" t="s">
        <v>14</v>
      </c>
      <c r="F4283" s="40" t="s">
        <v>14</v>
      </c>
      <c r="G4283" s="40">
        <v>57</v>
      </c>
      <c r="H4283" s="41">
        <v>178.37665752589001</v>
      </c>
      <c r="I4283" s="37">
        <f>HOUR(DAta!$H4283)*60+MINUTE(DAta!$H4283)</f>
        <v>542</v>
      </c>
      <c r="J4283" s="40">
        <v>5</v>
      </c>
      <c r="K4283" s="40">
        <v>12</v>
      </c>
      <c r="L4283" s="39">
        <v>46286</v>
      </c>
      <c r="M4283" s="40">
        <v>3</v>
      </c>
    </row>
    <row r="4284" spans="1:13">
      <c r="A4284" s="37" t="s">
        <v>4309</v>
      </c>
      <c r="B4284" s="36">
        <v>46287</v>
      </c>
      <c r="C4284" s="37" t="s">
        <v>32</v>
      </c>
      <c r="D4284" s="37" t="s">
        <v>17</v>
      </c>
      <c r="E4284" s="37" t="s">
        <v>14</v>
      </c>
      <c r="F4284" s="37" t="s">
        <v>14</v>
      </c>
      <c r="G4284" s="37">
        <v>26</v>
      </c>
      <c r="H4284" s="38">
        <v>178.41832419255701</v>
      </c>
      <c r="I4284" s="37">
        <f>HOUR(DAta!$H4284)*60+MINUTE(DAta!$H4284)</f>
        <v>602</v>
      </c>
      <c r="J4284" s="37">
        <v>5</v>
      </c>
      <c r="K4284" s="37">
        <v>12</v>
      </c>
      <c r="L4284" s="36">
        <v>46287</v>
      </c>
      <c r="M4284" s="37">
        <v>3</v>
      </c>
    </row>
    <row r="4285" spans="1:13">
      <c r="A4285" s="40" t="s">
        <v>4310</v>
      </c>
      <c r="B4285" s="39">
        <v>46288</v>
      </c>
      <c r="C4285" s="40" t="s">
        <v>22</v>
      </c>
      <c r="D4285" s="40" t="s">
        <v>30</v>
      </c>
      <c r="E4285" s="40" t="s">
        <v>14</v>
      </c>
      <c r="F4285" s="40" t="s">
        <v>14</v>
      </c>
      <c r="G4285" s="40">
        <v>104</v>
      </c>
      <c r="H4285" s="41">
        <v>178.45999085922301</v>
      </c>
      <c r="I4285" s="37">
        <f>HOUR(DAta!$H4285)*60+MINUTE(DAta!$H4285)</f>
        <v>662</v>
      </c>
      <c r="J4285" s="40">
        <v>1</v>
      </c>
      <c r="K4285" s="40">
        <v>12</v>
      </c>
      <c r="L4285" s="39">
        <v>46288</v>
      </c>
      <c r="M4285" s="40">
        <v>3</v>
      </c>
    </row>
    <row r="4286" spans="1:13">
      <c r="A4286" s="37" t="s">
        <v>4311</v>
      </c>
      <c r="B4286" s="36">
        <v>46289</v>
      </c>
      <c r="C4286" s="37" t="s">
        <v>16</v>
      </c>
      <c r="D4286" s="37" t="s">
        <v>17</v>
      </c>
      <c r="E4286" s="37" t="s">
        <v>14</v>
      </c>
      <c r="F4286" s="37" t="s">
        <v>14</v>
      </c>
      <c r="G4286" s="37">
        <v>93</v>
      </c>
      <c r="H4286" s="38">
        <v>178.50165752589001</v>
      </c>
      <c r="I4286" s="37">
        <f>HOUR(DAta!$H4286)*60+MINUTE(DAta!$H4286)</f>
        <v>722</v>
      </c>
      <c r="J4286" s="37">
        <v>1</v>
      </c>
      <c r="K4286" s="37">
        <v>12</v>
      </c>
      <c r="L4286" s="36">
        <v>46289</v>
      </c>
      <c r="M4286" s="37">
        <v>3</v>
      </c>
    </row>
    <row r="4287" spans="1:13">
      <c r="A4287" s="40" t="s">
        <v>4312</v>
      </c>
      <c r="B4287" s="39">
        <v>46290</v>
      </c>
      <c r="C4287" s="40" t="s">
        <v>32</v>
      </c>
      <c r="D4287" s="40" t="s">
        <v>17</v>
      </c>
      <c r="E4287" s="40" t="s">
        <v>14</v>
      </c>
      <c r="F4287" s="40" t="s">
        <v>14</v>
      </c>
      <c r="G4287" s="40">
        <v>108</v>
      </c>
      <c r="H4287" s="41">
        <v>178.54332419255701</v>
      </c>
      <c r="I4287" s="37">
        <f>HOUR(DAta!$H4287)*60+MINUTE(DAta!$H4287)</f>
        <v>782</v>
      </c>
      <c r="J4287" s="40">
        <v>3</v>
      </c>
      <c r="K4287" s="40">
        <v>12</v>
      </c>
      <c r="L4287" s="39">
        <v>46290</v>
      </c>
      <c r="M4287" s="40">
        <v>3</v>
      </c>
    </row>
    <row r="4288" spans="1:13">
      <c r="A4288" s="37" t="s">
        <v>4313</v>
      </c>
      <c r="B4288" s="36">
        <v>46291</v>
      </c>
      <c r="C4288" s="37" t="s">
        <v>39</v>
      </c>
      <c r="D4288" s="37" t="s">
        <v>33</v>
      </c>
      <c r="E4288" s="37" t="s">
        <v>14</v>
      </c>
      <c r="F4288" s="37" t="s">
        <v>14</v>
      </c>
      <c r="G4288" s="37">
        <v>42</v>
      </c>
      <c r="H4288" s="38">
        <v>178.58499085922301</v>
      </c>
      <c r="I4288" s="37">
        <f>HOUR(DAta!$H4288)*60+MINUTE(DAta!$H4288)</f>
        <v>842</v>
      </c>
      <c r="J4288" s="37">
        <v>5</v>
      </c>
      <c r="K4288" s="37">
        <v>12</v>
      </c>
      <c r="L4288" s="36">
        <v>46291</v>
      </c>
      <c r="M4288" s="37">
        <v>3</v>
      </c>
    </row>
    <row r="4289" spans="1:13">
      <c r="A4289" s="40" t="s">
        <v>4314</v>
      </c>
      <c r="B4289" s="39">
        <v>46292</v>
      </c>
      <c r="C4289" s="40" t="s">
        <v>39</v>
      </c>
      <c r="D4289" s="40" t="s">
        <v>17</v>
      </c>
      <c r="E4289" s="40" t="s">
        <v>18</v>
      </c>
      <c r="F4289" s="40" t="s">
        <v>18</v>
      </c>
      <c r="G4289" s="40" t="s">
        <v>26</v>
      </c>
      <c r="H4289" s="41">
        <v>178.62665752589001</v>
      </c>
      <c r="I4289" s="37">
        <f>HOUR(DAta!$H4289)*60+MINUTE(DAta!$H4289)</f>
        <v>902</v>
      </c>
      <c r="J4289" s="40" t="s">
        <v>26</v>
      </c>
      <c r="K4289" s="40">
        <v>12</v>
      </c>
      <c r="L4289" s="39">
        <v>46292</v>
      </c>
      <c r="M4289" s="40">
        <v>3</v>
      </c>
    </row>
    <row r="4290" spans="1:13">
      <c r="A4290" s="37" t="s">
        <v>4315</v>
      </c>
      <c r="B4290" s="36">
        <v>46293</v>
      </c>
      <c r="C4290" s="37" t="s">
        <v>32</v>
      </c>
      <c r="D4290" s="37" t="s">
        <v>30</v>
      </c>
      <c r="E4290" s="37" t="s">
        <v>14</v>
      </c>
      <c r="F4290" s="37" t="s">
        <v>14</v>
      </c>
      <c r="G4290" s="37">
        <v>94</v>
      </c>
      <c r="H4290" s="38">
        <v>178.66832419255701</v>
      </c>
      <c r="I4290" s="37">
        <f>HOUR(DAta!$H4290)*60+MINUTE(DAta!$H4290)</f>
        <v>962</v>
      </c>
      <c r="J4290" s="37">
        <v>5</v>
      </c>
      <c r="K4290" s="37">
        <v>12</v>
      </c>
      <c r="L4290" s="36">
        <v>46293</v>
      </c>
      <c r="M4290" s="37">
        <v>3</v>
      </c>
    </row>
    <row r="4291" spans="1:13">
      <c r="A4291" s="40" t="s">
        <v>4316</v>
      </c>
      <c r="B4291" s="39">
        <v>46294</v>
      </c>
      <c r="C4291" s="40" t="s">
        <v>48</v>
      </c>
      <c r="D4291" s="40" t="s">
        <v>13</v>
      </c>
      <c r="E4291" s="40" t="s">
        <v>14</v>
      </c>
      <c r="F4291" s="40" t="s">
        <v>14</v>
      </c>
      <c r="G4291" s="40">
        <v>74</v>
      </c>
      <c r="H4291" s="41">
        <v>178.70999085922301</v>
      </c>
      <c r="I4291" s="37">
        <f>HOUR(DAta!$H4291)*60+MINUTE(DAta!$H4291)</f>
        <v>1022</v>
      </c>
      <c r="J4291" s="40">
        <v>3</v>
      </c>
      <c r="K4291" s="40">
        <v>12</v>
      </c>
      <c r="L4291" s="39">
        <v>46294</v>
      </c>
      <c r="M4291" s="40">
        <v>3</v>
      </c>
    </row>
    <row r="4292" spans="1:13">
      <c r="A4292" s="37" t="s">
        <v>4317</v>
      </c>
      <c r="B4292" s="36">
        <v>46295</v>
      </c>
      <c r="C4292" s="37" t="s">
        <v>12</v>
      </c>
      <c r="D4292" s="37" t="s">
        <v>13</v>
      </c>
      <c r="E4292" s="37" t="s">
        <v>14</v>
      </c>
      <c r="F4292" s="37" t="s">
        <v>14</v>
      </c>
      <c r="G4292" s="37">
        <v>117</v>
      </c>
      <c r="H4292" s="38">
        <v>178.75165752589001</v>
      </c>
      <c r="I4292" s="37">
        <f>HOUR(DAta!$H4292)*60+MINUTE(DAta!$H4292)</f>
        <v>1082</v>
      </c>
      <c r="J4292" s="37">
        <v>5</v>
      </c>
      <c r="K4292" s="37">
        <v>12</v>
      </c>
      <c r="L4292" s="36">
        <v>46295</v>
      </c>
      <c r="M4292" s="37">
        <v>3</v>
      </c>
    </row>
    <row r="4293" spans="1:13">
      <c r="A4293" s="40" t="s">
        <v>4318</v>
      </c>
      <c r="B4293" s="39">
        <v>46296</v>
      </c>
      <c r="C4293" s="40" t="s">
        <v>48</v>
      </c>
      <c r="D4293" s="40" t="s">
        <v>30</v>
      </c>
      <c r="E4293" s="40" t="s">
        <v>18</v>
      </c>
      <c r="F4293" s="40" t="s">
        <v>18</v>
      </c>
      <c r="G4293" s="40" t="s">
        <v>26</v>
      </c>
      <c r="H4293" s="41">
        <v>178.79332419255701</v>
      </c>
      <c r="I4293" s="37">
        <f>HOUR(DAta!$H4293)*60+MINUTE(DAta!$H4293)</f>
        <v>1142</v>
      </c>
      <c r="J4293" s="40" t="s">
        <v>26</v>
      </c>
      <c r="K4293" s="40">
        <v>12</v>
      </c>
      <c r="L4293" s="39">
        <v>46296</v>
      </c>
      <c r="M4293" s="40">
        <v>3</v>
      </c>
    </row>
    <row r="4294" spans="1:13">
      <c r="A4294" s="37" t="s">
        <v>4319</v>
      </c>
      <c r="B4294" s="36">
        <v>46297</v>
      </c>
      <c r="C4294" s="37" t="s">
        <v>39</v>
      </c>
      <c r="D4294" s="37" t="s">
        <v>24</v>
      </c>
      <c r="E4294" s="37" t="s">
        <v>14</v>
      </c>
      <c r="F4294" s="37" t="s">
        <v>14</v>
      </c>
      <c r="G4294" s="37">
        <v>49</v>
      </c>
      <c r="H4294" s="38">
        <v>178.83499085922301</v>
      </c>
      <c r="I4294" s="37">
        <f>HOUR(DAta!$H4294)*60+MINUTE(DAta!$H4294)</f>
        <v>1202</v>
      </c>
      <c r="J4294" s="37">
        <v>1</v>
      </c>
      <c r="K4294" s="37">
        <v>12</v>
      </c>
      <c r="L4294" s="36">
        <v>46297</v>
      </c>
      <c r="M4294" s="37">
        <v>3</v>
      </c>
    </row>
    <row r="4295" spans="1:13">
      <c r="A4295" s="40" t="s">
        <v>4320</v>
      </c>
      <c r="B4295" s="39">
        <v>46298</v>
      </c>
      <c r="C4295" s="40" t="s">
        <v>12</v>
      </c>
      <c r="D4295" s="40" t="s">
        <v>33</v>
      </c>
      <c r="E4295" s="40" t="s">
        <v>14</v>
      </c>
      <c r="F4295" s="40" t="s">
        <v>14</v>
      </c>
      <c r="G4295" s="40">
        <v>23</v>
      </c>
      <c r="H4295" s="41">
        <v>178.87665752589001</v>
      </c>
      <c r="I4295" s="37">
        <f>HOUR(DAta!$H4295)*60+MINUTE(DAta!$H4295)</f>
        <v>1262</v>
      </c>
      <c r="J4295" s="40">
        <v>3</v>
      </c>
      <c r="K4295" s="40">
        <v>12</v>
      </c>
      <c r="L4295" s="39">
        <v>46298</v>
      </c>
      <c r="M4295" s="40">
        <v>3</v>
      </c>
    </row>
    <row r="4296" spans="1:13">
      <c r="A4296" s="37" t="s">
        <v>4321</v>
      </c>
      <c r="B4296" s="36">
        <v>46299</v>
      </c>
      <c r="C4296" s="37" t="s">
        <v>35</v>
      </c>
      <c r="D4296" s="37" t="s">
        <v>33</v>
      </c>
      <c r="E4296" s="37" t="s">
        <v>18</v>
      </c>
      <c r="F4296" s="37" t="s">
        <v>18</v>
      </c>
      <c r="G4296" s="37" t="s">
        <v>26</v>
      </c>
      <c r="H4296" s="38">
        <v>178.91832419255701</v>
      </c>
      <c r="I4296" s="37">
        <f>HOUR(DAta!$H4296)*60+MINUTE(DAta!$H4296)</f>
        <v>1322</v>
      </c>
      <c r="J4296" s="37" t="s">
        <v>26</v>
      </c>
      <c r="K4296" s="37">
        <v>12</v>
      </c>
      <c r="L4296" s="36">
        <v>46299</v>
      </c>
      <c r="M4296" s="37">
        <v>3</v>
      </c>
    </row>
    <row r="4297" spans="1:13">
      <c r="A4297" s="40" t="s">
        <v>4322</v>
      </c>
      <c r="B4297" s="39">
        <v>46300</v>
      </c>
      <c r="C4297" s="40" t="s">
        <v>39</v>
      </c>
      <c r="D4297" s="40" t="s">
        <v>33</v>
      </c>
      <c r="E4297" s="40" t="s">
        <v>14</v>
      </c>
      <c r="F4297" s="40" t="s">
        <v>14</v>
      </c>
      <c r="G4297" s="40">
        <v>84</v>
      </c>
      <c r="H4297" s="41">
        <v>178.95999085922301</v>
      </c>
      <c r="I4297" s="37">
        <f>HOUR(DAta!$H4297)*60+MINUTE(DAta!$H4297)</f>
        <v>1382</v>
      </c>
      <c r="J4297" s="40">
        <v>5</v>
      </c>
      <c r="K4297" s="40">
        <v>12</v>
      </c>
      <c r="L4297" s="39">
        <v>46300</v>
      </c>
      <c r="M4297" s="40">
        <v>3</v>
      </c>
    </row>
    <row r="4298" spans="1:13">
      <c r="A4298" s="37" t="s">
        <v>4323</v>
      </c>
      <c r="B4298" s="36">
        <v>46301</v>
      </c>
      <c r="C4298" s="37" t="s">
        <v>39</v>
      </c>
      <c r="D4298" s="37" t="s">
        <v>24</v>
      </c>
      <c r="E4298" s="37" t="s">
        <v>14</v>
      </c>
      <c r="F4298" s="37" t="s">
        <v>14</v>
      </c>
      <c r="G4298" s="37">
        <v>69</v>
      </c>
      <c r="H4298" s="38">
        <v>179.00165752589001</v>
      </c>
      <c r="I4298" s="37">
        <f>HOUR(DAta!$H4298)*60+MINUTE(DAta!$H4298)</f>
        <v>2</v>
      </c>
      <c r="J4298" s="37">
        <v>1</v>
      </c>
      <c r="K4298" s="37">
        <v>12</v>
      </c>
      <c r="L4298" s="36">
        <v>46301</v>
      </c>
      <c r="M4298" s="37">
        <v>3</v>
      </c>
    </row>
    <row r="4299" spans="1:13">
      <c r="A4299" s="40" t="s">
        <v>4324</v>
      </c>
      <c r="B4299" s="39">
        <v>46302</v>
      </c>
      <c r="C4299" s="40" t="s">
        <v>12</v>
      </c>
      <c r="D4299" s="40" t="s">
        <v>17</v>
      </c>
      <c r="E4299" s="40" t="s">
        <v>14</v>
      </c>
      <c r="F4299" s="40" t="s">
        <v>14</v>
      </c>
      <c r="G4299" s="40">
        <v>25</v>
      </c>
      <c r="H4299" s="41">
        <v>179.04332419255701</v>
      </c>
      <c r="I4299" s="37">
        <f>HOUR(DAta!$H4299)*60+MINUTE(DAta!$H4299)</f>
        <v>62</v>
      </c>
      <c r="J4299" s="40">
        <v>3</v>
      </c>
      <c r="K4299" s="40">
        <v>12</v>
      </c>
      <c r="L4299" s="39">
        <v>46302</v>
      </c>
      <c r="M4299" s="40">
        <v>3</v>
      </c>
    </row>
    <row r="4300" spans="1:13">
      <c r="A4300" s="37" t="s">
        <v>4325</v>
      </c>
      <c r="B4300" s="36">
        <v>46303</v>
      </c>
      <c r="C4300" s="37" t="s">
        <v>16</v>
      </c>
      <c r="D4300" s="37" t="s">
        <v>24</v>
      </c>
      <c r="E4300" s="37" t="s">
        <v>18</v>
      </c>
      <c r="F4300" s="37" t="s">
        <v>18</v>
      </c>
      <c r="G4300" s="37" t="s">
        <v>26</v>
      </c>
      <c r="H4300" s="38">
        <v>179.08499085922301</v>
      </c>
      <c r="I4300" s="37">
        <f>HOUR(DAta!$H4300)*60+MINUTE(DAta!$H4300)</f>
        <v>122</v>
      </c>
      <c r="J4300" s="37" t="s">
        <v>26</v>
      </c>
      <c r="K4300" s="37">
        <v>12</v>
      </c>
      <c r="L4300" s="36">
        <v>46303</v>
      </c>
      <c r="M4300" s="37">
        <v>3</v>
      </c>
    </row>
    <row r="4301" spans="1:13">
      <c r="A4301" s="40" t="s">
        <v>4326</v>
      </c>
      <c r="B4301" s="39">
        <v>46304</v>
      </c>
      <c r="C4301" s="40" t="s">
        <v>39</v>
      </c>
      <c r="D4301" s="40" t="s">
        <v>17</v>
      </c>
      <c r="E4301" s="40" t="s">
        <v>18</v>
      </c>
      <c r="F4301" s="40" t="s">
        <v>18</v>
      </c>
      <c r="G4301" s="40" t="s">
        <v>26</v>
      </c>
      <c r="H4301" s="41">
        <v>179.12665752589001</v>
      </c>
      <c r="I4301" s="37">
        <f>HOUR(DAta!$H4301)*60+MINUTE(DAta!$H4301)</f>
        <v>182</v>
      </c>
      <c r="J4301" s="40" t="s">
        <v>26</v>
      </c>
      <c r="K4301" s="40">
        <v>12</v>
      </c>
      <c r="L4301" s="39">
        <v>46304</v>
      </c>
      <c r="M4301" s="40">
        <v>3</v>
      </c>
    </row>
    <row r="4302" spans="1:13">
      <c r="A4302" s="37" t="s">
        <v>4327</v>
      </c>
      <c r="B4302" s="36">
        <v>46305</v>
      </c>
      <c r="C4302" s="37" t="s">
        <v>22</v>
      </c>
      <c r="D4302" s="37" t="s">
        <v>24</v>
      </c>
      <c r="E4302" s="37" t="s">
        <v>14</v>
      </c>
      <c r="F4302" s="37" t="s">
        <v>14</v>
      </c>
      <c r="G4302" s="37">
        <v>34</v>
      </c>
      <c r="H4302" s="38">
        <v>179.16832419255701</v>
      </c>
      <c r="I4302" s="37">
        <f>HOUR(DAta!$H4302)*60+MINUTE(DAta!$H4302)</f>
        <v>242</v>
      </c>
      <c r="J4302" s="37">
        <v>4</v>
      </c>
      <c r="K4302" s="37">
        <v>12</v>
      </c>
      <c r="L4302" s="36">
        <v>46305</v>
      </c>
      <c r="M4302" s="37">
        <v>3</v>
      </c>
    </row>
    <row r="4303" spans="1:13">
      <c r="A4303" s="40" t="s">
        <v>4328</v>
      </c>
      <c r="B4303" s="39">
        <v>46306</v>
      </c>
      <c r="C4303" s="40" t="s">
        <v>35</v>
      </c>
      <c r="D4303" s="40" t="s">
        <v>33</v>
      </c>
      <c r="E4303" s="40" t="s">
        <v>14</v>
      </c>
      <c r="F4303" s="40" t="s">
        <v>18</v>
      </c>
      <c r="G4303" s="40">
        <v>45</v>
      </c>
      <c r="H4303" s="41">
        <v>179.20999085922301</v>
      </c>
      <c r="I4303" s="37">
        <f>HOUR(DAta!$H4303)*60+MINUTE(DAta!$H4303)</f>
        <v>302</v>
      </c>
      <c r="J4303" s="40">
        <v>1</v>
      </c>
      <c r="K4303" s="40">
        <v>12</v>
      </c>
      <c r="L4303" s="39">
        <v>46306</v>
      </c>
      <c r="M4303" s="40">
        <v>3</v>
      </c>
    </row>
    <row r="4304" spans="1:13">
      <c r="A4304" s="37" t="s">
        <v>4329</v>
      </c>
      <c r="B4304" s="36">
        <v>46307</v>
      </c>
      <c r="C4304" s="37" t="s">
        <v>39</v>
      </c>
      <c r="D4304" s="37" t="s">
        <v>33</v>
      </c>
      <c r="E4304" s="37" t="s">
        <v>18</v>
      </c>
      <c r="F4304" s="37" t="s">
        <v>18</v>
      </c>
      <c r="G4304" s="37" t="s">
        <v>26</v>
      </c>
      <c r="H4304" s="38">
        <v>179.25165752589001</v>
      </c>
      <c r="I4304" s="37">
        <f>HOUR(DAta!$H4304)*60+MINUTE(DAta!$H4304)</f>
        <v>362</v>
      </c>
      <c r="J4304" s="37" t="s">
        <v>26</v>
      </c>
      <c r="K4304" s="37">
        <v>12</v>
      </c>
      <c r="L4304" s="36">
        <v>46307</v>
      </c>
      <c r="M4304" s="37">
        <v>3</v>
      </c>
    </row>
    <row r="4305" spans="1:13">
      <c r="A4305" s="40" t="s">
        <v>4330</v>
      </c>
      <c r="B4305" s="39">
        <v>46308</v>
      </c>
      <c r="C4305" s="40" t="s">
        <v>48</v>
      </c>
      <c r="D4305" s="40" t="s">
        <v>24</v>
      </c>
      <c r="E4305" s="40" t="s">
        <v>14</v>
      </c>
      <c r="F4305" s="40" t="s">
        <v>14</v>
      </c>
      <c r="G4305" s="40">
        <v>29</v>
      </c>
      <c r="H4305" s="41">
        <v>179.29332419255701</v>
      </c>
      <c r="I4305" s="37">
        <f>HOUR(DAta!$H4305)*60+MINUTE(DAta!$H4305)</f>
        <v>422</v>
      </c>
      <c r="J4305" s="40">
        <v>5</v>
      </c>
      <c r="K4305" s="40">
        <v>12</v>
      </c>
      <c r="L4305" s="39">
        <v>46308</v>
      </c>
      <c r="M4305" s="40">
        <v>3</v>
      </c>
    </row>
    <row r="4306" spans="1:13">
      <c r="A4306" s="37" t="s">
        <v>4331</v>
      </c>
      <c r="B4306" s="36">
        <v>46309</v>
      </c>
      <c r="C4306" s="37" t="s">
        <v>32</v>
      </c>
      <c r="D4306" s="37" t="s">
        <v>17</v>
      </c>
      <c r="E4306" s="37" t="s">
        <v>14</v>
      </c>
      <c r="F4306" s="37" t="s">
        <v>14</v>
      </c>
      <c r="G4306" s="37">
        <v>26</v>
      </c>
      <c r="H4306" s="38">
        <v>179.33499085922301</v>
      </c>
      <c r="I4306" s="37">
        <f>HOUR(DAta!$H4306)*60+MINUTE(DAta!$H4306)</f>
        <v>482</v>
      </c>
      <c r="J4306" s="37">
        <v>4</v>
      </c>
      <c r="K4306" s="37">
        <v>12</v>
      </c>
      <c r="L4306" s="36">
        <v>46309</v>
      </c>
      <c r="M4306" s="37">
        <v>3</v>
      </c>
    </row>
    <row r="4307" spans="1:13">
      <c r="A4307" s="40" t="s">
        <v>4332</v>
      </c>
      <c r="B4307" s="39">
        <v>46310</v>
      </c>
      <c r="C4307" s="40" t="s">
        <v>12</v>
      </c>
      <c r="D4307" s="40" t="s">
        <v>33</v>
      </c>
      <c r="E4307" s="40" t="s">
        <v>14</v>
      </c>
      <c r="F4307" s="40" t="s">
        <v>14</v>
      </c>
      <c r="G4307" s="40">
        <v>115</v>
      </c>
      <c r="H4307" s="41">
        <v>179.37665752589001</v>
      </c>
      <c r="I4307" s="37">
        <f>HOUR(DAta!$H4307)*60+MINUTE(DAta!$H4307)</f>
        <v>542</v>
      </c>
      <c r="J4307" s="40">
        <v>4</v>
      </c>
      <c r="K4307" s="40">
        <v>12</v>
      </c>
      <c r="L4307" s="39">
        <v>46310</v>
      </c>
      <c r="M4307" s="40">
        <v>3</v>
      </c>
    </row>
    <row r="4308" spans="1:13">
      <c r="A4308" s="37" t="s">
        <v>4333</v>
      </c>
      <c r="B4308" s="36">
        <v>46311</v>
      </c>
      <c r="C4308" s="37" t="s">
        <v>39</v>
      </c>
      <c r="D4308" s="37" t="s">
        <v>24</v>
      </c>
      <c r="E4308" s="37" t="s">
        <v>14</v>
      </c>
      <c r="F4308" s="37" t="s">
        <v>14</v>
      </c>
      <c r="G4308" s="37">
        <v>78</v>
      </c>
      <c r="H4308" s="38">
        <v>179.41832419255701</v>
      </c>
      <c r="I4308" s="37">
        <f>HOUR(DAta!$H4308)*60+MINUTE(DAta!$H4308)</f>
        <v>602</v>
      </c>
      <c r="J4308" s="37">
        <v>3</v>
      </c>
      <c r="K4308" s="37">
        <v>12</v>
      </c>
      <c r="L4308" s="36">
        <v>46311</v>
      </c>
      <c r="M4308" s="37">
        <v>3</v>
      </c>
    </row>
    <row r="4309" spans="1:13">
      <c r="A4309" s="40" t="s">
        <v>4334</v>
      </c>
      <c r="B4309" s="39">
        <v>46312</v>
      </c>
      <c r="C4309" s="40" t="s">
        <v>32</v>
      </c>
      <c r="D4309" s="40" t="s">
        <v>33</v>
      </c>
      <c r="E4309" s="40" t="s">
        <v>14</v>
      </c>
      <c r="F4309" s="40" t="s">
        <v>18</v>
      </c>
      <c r="G4309" s="40">
        <v>41</v>
      </c>
      <c r="H4309" s="41">
        <v>179.45999085922301</v>
      </c>
      <c r="I4309" s="37">
        <f>HOUR(DAta!$H4309)*60+MINUTE(DAta!$H4309)</f>
        <v>662</v>
      </c>
      <c r="J4309" s="40">
        <v>3</v>
      </c>
      <c r="K4309" s="40">
        <v>12</v>
      </c>
      <c r="L4309" s="39">
        <v>46312</v>
      </c>
      <c r="M4309" s="40">
        <v>3</v>
      </c>
    </row>
    <row r="4310" spans="1:13">
      <c r="A4310" s="37" t="s">
        <v>4335</v>
      </c>
      <c r="B4310" s="36">
        <v>46313</v>
      </c>
      <c r="C4310" s="37" t="s">
        <v>12</v>
      </c>
      <c r="D4310" s="37" t="s">
        <v>13</v>
      </c>
      <c r="E4310" s="37" t="s">
        <v>14</v>
      </c>
      <c r="F4310" s="37" t="s">
        <v>14</v>
      </c>
      <c r="G4310" s="37">
        <v>21</v>
      </c>
      <c r="H4310" s="38">
        <v>179.50165752589001</v>
      </c>
      <c r="I4310" s="37">
        <f>HOUR(DAta!$H4310)*60+MINUTE(DAta!$H4310)</f>
        <v>722</v>
      </c>
      <c r="J4310" s="37">
        <v>5</v>
      </c>
      <c r="K4310" s="37">
        <v>12</v>
      </c>
      <c r="L4310" s="36">
        <v>46313</v>
      </c>
      <c r="M4310" s="37">
        <v>3</v>
      </c>
    </row>
    <row r="4311" spans="1:13">
      <c r="A4311" s="40" t="s">
        <v>4336</v>
      </c>
      <c r="B4311" s="39">
        <v>46314</v>
      </c>
      <c r="C4311" s="40" t="s">
        <v>48</v>
      </c>
      <c r="D4311" s="40" t="s">
        <v>33</v>
      </c>
      <c r="E4311" s="40" t="s">
        <v>18</v>
      </c>
      <c r="F4311" s="40" t="s">
        <v>18</v>
      </c>
      <c r="G4311" s="40" t="s">
        <v>26</v>
      </c>
      <c r="H4311" s="41">
        <v>179.54332419255701</v>
      </c>
      <c r="I4311" s="37">
        <f>HOUR(DAta!$H4311)*60+MINUTE(DAta!$H4311)</f>
        <v>782</v>
      </c>
      <c r="J4311" s="40" t="s">
        <v>26</v>
      </c>
      <c r="K4311" s="40">
        <v>12</v>
      </c>
      <c r="L4311" s="39">
        <v>46314</v>
      </c>
      <c r="M4311" s="40">
        <v>3</v>
      </c>
    </row>
    <row r="4312" spans="1:13">
      <c r="A4312" s="37" t="s">
        <v>4337</v>
      </c>
      <c r="B4312" s="36">
        <v>46315</v>
      </c>
      <c r="C4312" s="37" t="s">
        <v>39</v>
      </c>
      <c r="D4312" s="37" t="s">
        <v>33</v>
      </c>
      <c r="E4312" s="37" t="s">
        <v>14</v>
      </c>
      <c r="F4312" s="37" t="s">
        <v>14</v>
      </c>
      <c r="G4312" s="37">
        <v>47</v>
      </c>
      <c r="H4312" s="38">
        <v>179.58499085922301</v>
      </c>
      <c r="I4312" s="37">
        <f>HOUR(DAta!$H4312)*60+MINUTE(DAta!$H4312)</f>
        <v>842</v>
      </c>
      <c r="J4312" s="37">
        <v>5</v>
      </c>
      <c r="K4312" s="37">
        <v>12</v>
      </c>
      <c r="L4312" s="36">
        <v>46315</v>
      </c>
      <c r="M4312" s="37">
        <v>3</v>
      </c>
    </row>
    <row r="4313" spans="1:13">
      <c r="A4313" s="40" t="s">
        <v>4338</v>
      </c>
      <c r="B4313" s="39">
        <v>46316</v>
      </c>
      <c r="C4313" s="40" t="s">
        <v>32</v>
      </c>
      <c r="D4313" s="40" t="s">
        <v>24</v>
      </c>
      <c r="E4313" s="40" t="s">
        <v>14</v>
      </c>
      <c r="F4313" s="40" t="s">
        <v>18</v>
      </c>
      <c r="G4313" s="40">
        <v>98</v>
      </c>
      <c r="H4313" s="41">
        <v>179.62665752589001</v>
      </c>
      <c r="I4313" s="37">
        <f>HOUR(DAta!$H4313)*60+MINUTE(DAta!$H4313)</f>
        <v>902</v>
      </c>
      <c r="J4313" s="40">
        <v>2</v>
      </c>
      <c r="K4313" s="40">
        <v>12</v>
      </c>
      <c r="L4313" s="39">
        <v>46316</v>
      </c>
      <c r="M4313" s="40">
        <v>3</v>
      </c>
    </row>
    <row r="4314" spans="1:13">
      <c r="A4314" s="37" t="s">
        <v>4339</v>
      </c>
      <c r="B4314" s="36">
        <v>46317</v>
      </c>
      <c r="C4314" s="37" t="s">
        <v>35</v>
      </c>
      <c r="D4314" s="37" t="s">
        <v>13</v>
      </c>
      <c r="E4314" s="37" t="s">
        <v>18</v>
      </c>
      <c r="F4314" s="37" t="s">
        <v>18</v>
      </c>
      <c r="G4314" s="37" t="s">
        <v>26</v>
      </c>
      <c r="H4314" s="38">
        <v>179.66832419255701</v>
      </c>
      <c r="I4314" s="37">
        <f>HOUR(DAta!$H4314)*60+MINUTE(DAta!$H4314)</f>
        <v>962</v>
      </c>
      <c r="J4314" s="37" t="s">
        <v>26</v>
      </c>
      <c r="K4314" s="37">
        <v>12</v>
      </c>
      <c r="L4314" s="36">
        <v>46317</v>
      </c>
      <c r="M4314" s="37">
        <v>3</v>
      </c>
    </row>
    <row r="4315" spans="1:13">
      <c r="A4315" s="40" t="s">
        <v>4340</v>
      </c>
      <c r="B4315" s="39">
        <v>46318</v>
      </c>
      <c r="C4315" s="40" t="s">
        <v>39</v>
      </c>
      <c r="D4315" s="40" t="s">
        <v>24</v>
      </c>
      <c r="E4315" s="40" t="s">
        <v>14</v>
      </c>
      <c r="F4315" s="40" t="s">
        <v>14</v>
      </c>
      <c r="G4315" s="40">
        <v>51</v>
      </c>
      <c r="H4315" s="41">
        <v>179.70999085922301</v>
      </c>
      <c r="I4315" s="37">
        <f>HOUR(DAta!$H4315)*60+MINUTE(DAta!$H4315)</f>
        <v>1022</v>
      </c>
      <c r="J4315" s="40">
        <v>4</v>
      </c>
      <c r="K4315" s="40">
        <v>12</v>
      </c>
      <c r="L4315" s="39">
        <v>46318</v>
      </c>
      <c r="M4315" s="40">
        <v>3</v>
      </c>
    </row>
    <row r="4316" spans="1:13">
      <c r="A4316" s="37" t="s">
        <v>4341</v>
      </c>
      <c r="B4316" s="36">
        <v>46319</v>
      </c>
      <c r="C4316" s="37" t="s">
        <v>16</v>
      </c>
      <c r="D4316" s="37" t="s">
        <v>33</v>
      </c>
      <c r="E4316" s="37" t="s">
        <v>14</v>
      </c>
      <c r="F4316" s="37" t="s">
        <v>14</v>
      </c>
      <c r="G4316" s="37">
        <v>70</v>
      </c>
      <c r="H4316" s="38">
        <v>179.75165752589001</v>
      </c>
      <c r="I4316" s="37">
        <f>HOUR(DAta!$H4316)*60+MINUTE(DAta!$H4316)</f>
        <v>1082</v>
      </c>
      <c r="J4316" s="37">
        <v>4</v>
      </c>
      <c r="K4316" s="37">
        <v>12</v>
      </c>
      <c r="L4316" s="36">
        <v>46319</v>
      </c>
      <c r="M4316" s="37">
        <v>3</v>
      </c>
    </row>
    <row r="4317" spans="1:13">
      <c r="A4317" s="40" t="s">
        <v>4342</v>
      </c>
      <c r="B4317" s="39">
        <v>46320</v>
      </c>
      <c r="C4317" s="40" t="s">
        <v>12</v>
      </c>
      <c r="D4317" s="40" t="s">
        <v>13</v>
      </c>
      <c r="E4317" s="40" t="s">
        <v>14</v>
      </c>
      <c r="F4317" s="40" t="s">
        <v>14</v>
      </c>
      <c r="G4317" s="40">
        <v>58</v>
      </c>
      <c r="H4317" s="41">
        <v>179.79332419255701</v>
      </c>
      <c r="I4317" s="37">
        <f>HOUR(DAta!$H4317)*60+MINUTE(DAta!$H4317)</f>
        <v>1142</v>
      </c>
      <c r="J4317" s="40">
        <v>2</v>
      </c>
      <c r="K4317" s="40">
        <v>12</v>
      </c>
      <c r="L4317" s="39">
        <v>46320</v>
      </c>
      <c r="M4317" s="40">
        <v>3</v>
      </c>
    </row>
    <row r="4318" spans="1:13">
      <c r="A4318" s="37" t="s">
        <v>4343</v>
      </c>
      <c r="B4318" s="36">
        <v>46321</v>
      </c>
      <c r="C4318" s="37" t="s">
        <v>32</v>
      </c>
      <c r="D4318" s="37" t="s">
        <v>17</v>
      </c>
      <c r="E4318" s="37" t="s">
        <v>18</v>
      </c>
      <c r="F4318" s="37" t="s">
        <v>18</v>
      </c>
      <c r="G4318" s="37" t="s">
        <v>26</v>
      </c>
      <c r="H4318" s="38">
        <v>179.83499085922301</v>
      </c>
      <c r="I4318" s="37">
        <f>HOUR(DAta!$H4318)*60+MINUTE(DAta!$H4318)</f>
        <v>1202</v>
      </c>
      <c r="J4318" s="37" t="s">
        <v>26</v>
      </c>
      <c r="K4318" s="37">
        <v>12</v>
      </c>
      <c r="L4318" s="36">
        <v>46321</v>
      </c>
      <c r="M4318" s="37">
        <v>3</v>
      </c>
    </row>
    <row r="4319" spans="1:13">
      <c r="A4319" s="40" t="s">
        <v>4344</v>
      </c>
      <c r="B4319" s="39">
        <v>46322</v>
      </c>
      <c r="C4319" s="40" t="s">
        <v>22</v>
      </c>
      <c r="D4319" s="40" t="s">
        <v>30</v>
      </c>
      <c r="E4319" s="40" t="s">
        <v>18</v>
      </c>
      <c r="F4319" s="40" t="s">
        <v>18</v>
      </c>
      <c r="G4319" s="40" t="s">
        <v>26</v>
      </c>
      <c r="H4319" s="41">
        <v>179.87665752589001</v>
      </c>
      <c r="I4319" s="37">
        <f>HOUR(DAta!$H4319)*60+MINUTE(DAta!$H4319)</f>
        <v>1262</v>
      </c>
      <c r="J4319" s="40" t="s">
        <v>26</v>
      </c>
      <c r="K4319" s="40">
        <v>12</v>
      </c>
      <c r="L4319" s="39">
        <v>46322</v>
      </c>
      <c r="M4319" s="40">
        <v>3</v>
      </c>
    </row>
    <row r="4320" spans="1:13">
      <c r="A4320" s="37" t="s">
        <v>4345</v>
      </c>
      <c r="B4320" s="36">
        <v>46323</v>
      </c>
      <c r="C4320" s="37" t="s">
        <v>22</v>
      </c>
      <c r="D4320" s="37" t="s">
        <v>33</v>
      </c>
      <c r="E4320" s="37" t="s">
        <v>14</v>
      </c>
      <c r="F4320" s="37" t="s">
        <v>14</v>
      </c>
      <c r="G4320" s="37">
        <v>39</v>
      </c>
      <c r="H4320" s="38">
        <v>179.91832419255701</v>
      </c>
      <c r="I4320" s="37">
        <f>HOUR(DAta!$H4320)*60+MINUTE(DAta!$H4320)</f>
        <v>1322</v>
      </c>
      <c r="J4320" s="37">
        <v>5</v>
      </c>
      <c r="K4320" s="37">
        <v>12</v>
      </c>
      <c r="L4320" s="36">
        <v>46323</v>
      </c>
      <c r="M4320" s="37">
        <v>3</v>
      </c>
    </row>
    <row r="4321" spans="1:13">
      <c r="A4321" s="40" t="s">
        <v>4346</v>
      </c>
      <c r="B4321" s="39">
        <v>46324</v>
      </c>
      <c r="C4321" s="40" t="s">
        <v>35</v>
      </c>
      <c r="D4321" s="40" t="s">
        <v>24</v>
      </c>
      <c r="E4321" s="40" t="s">
        <v>14</v>
      </c>
      <c r="F4321" s="40" t="s">
        <v>14</v>
      </c>
      <c r="G4321" s="40">
        <v>55</v>
      </c>
      <c r="H4321" s="41">
        <v>179.95999085922301</v>
      </c>
      <c r="I4321" s="37">
        <f>HOUR(DAta!$H4321)*60+MINUTE(DAta!$H4321)</f>
        <v>1382</v>
      </c>
      <c r="J4321" s="40">
        <v>1</v>
      </c>
      <c r="K4321" s="40">
        <v>12</v>
      </c>
      <c r="L4321" s="39">
        <v>46324</v>
      </c>
      <c r="M4321" s="40">
        <v>3</v>
      </c>
    </row>
    <row r="4322" spans="1:13">
      <c r="A4322" s="37" t="s">
        <v>4347</v>
      </c>
      <c r="B4322" s="36">
        <v>46325</v>
      </c>
      <c r="C4322" s="37" t="s">
        <v>12</v>
      </c>
      <c r="D4322" s="37" t="s">
        <v>13</v>
      </c>
      <c r="E4322" s="37" t="s">
        <v>14</v>
      </c>
      <c r="F4322" s="37" t="s">
        <v>14</v>
      </c>
      <c r="G4322" s="37">
        <v>80</v>
      </c>
      <c r="H4322" s="38">
        <v>180.00165752589001</v>
      </c>
      <c r="I4322" s="37">
        <f>HOUR(DAta!$H4322)*60+MINUTE(DAta!$H4322)</f>
        <v>2</v>
      </c>
      <c r="J4322" s="37">
        <v>3</v>
      </c>
      <c r="K4322" s="37">
        <v>12</v>
      </c>
      <c r="L4322" s="36">
        <v>46325</v>
      </c>
      <c r="M4322" s="37">
        <v>3</v>
      </c>
    </row>
    <row r="4323" spans="1:13">
      <c r="A4323" s="40" t="s">
        <v>4348</v>
      </c>
      <c r="B4323" s="39">
        <v>46326</v>
      </c>
      <c r="C4323" s="40" t="s">
        <v>48</v>
      </c>
      <c r="D4323" s="40" t="s">
        <v>24</v>
      </c>
      <c r="E4323" s="40" t="s">
        <v>14</v>
      </c>
      <c r="F4323" s="40" t="s">
        <v>14</v>
      </c>
      <c r="G4323" s="40">
        <v>68</v>
      </c>
      <c r="H4323" s="41">
        <v>180.04332419255701</v>
      </c>
      <c r="I4323" s="37">
        <f>HOUR(DAta!$H4323)*60+MINUTE(DAta!$H4323)</f>
        <v>62</v>
      </c>
      <c r="J4323" s="40">
        <v>4</v>
      </c>
      <c r="K4323" s="40">
        <v>12</v>
      </c>
      <c r="L4323" s="39">
        <v>46326</v>
      </c>
      <c r="M4323" s="40">
        <v>3</v>
      </c>
    </row>
    <row r="4324" spans="1:13">
      <c r="A4324" s="37" t="s">
        <v>4349</v>
      </c>
      <c r="B4324" s="36">
        <v>46327</v>
      </c>
      <c r="C4324" s="37" t="s">
        <v>12</v>
      </c>
      <c r="D4324" s="37" t="s">
        <v>17</v>
      </c>
      <c r="E4324" s="37" t="s">
        <v>14</v>
      </c>
      <c r="F4324" s="37" t="s">
        <v>14</v>
      </c>
      <c r="G4324" s="37">
        <v>96</v>
      </c>
      <c r="H4324" s="38">
        <v>180.08499085922301</v>
      </c>
      <c r="I4324" s="37">
        <f>HOUR(DAta!$H4324)*60+MINUTE(DAta!$H4324)</f>
        <v>122</v>
      </c>
      <c r="J4324" s="37">
        <v>3</v>
      </c>
      <c r="K4324" s="37">
        <v>12</v>
      </c>
      <c r="L4324" s="36">
        <v>46327</v>
      </c>
      <c r="M4324" s="37">
        <v>3</v>
      </c>
    </row>
    <row r="4325" spans="1:13">
      <c r="A4325" s="40" t="s">
        <v>4350</v>
      </c>
      <c r="B4325" s="39">
        <v>46328</v>
      </c>
      <c r="C4325" s="40" t="s">
        <v>22</v>
      </c>
      <c r="D4325" s="40" t="s">
        <v>24</v>
      </c>
      <c r="E4325" s="40" t="s">
        <v>14</v>
      </c>
      <c r="F4325" s="40" t="s">
        <v>14</v>
      </c>
      <c r="G4325" s="40">
        <v>32</v>
      </c>
      <c r="H4325" s="41">
        <v>180.12665752589001</v>
      </c>
      <c r="I4325" s="37">
        <f>HOUR(DAta!$H4325)*60+MINUTE(DAta!$H4325)</f>
        <v>182</v>
      </c>
      <c r="J4325" s="40">
        <v>3</v>
      </c>
      <c r="K4325" s="40">
        <v>12</v>
      </c>
      <c r="L4325" s="39">
        <v>46328</v>
      </c>
      <c r="M4325" s="40">
        <v>3</v>
      </c>
    </row>
    <row r="4326" spans="1:13">
      <c r="A4326" s="37" t="s">
        <v>4351</v>
      </c>
      <c r="B4326" s="36">
        <v>46329</v>
      </c>
      <c r="C4326" s="37" t="s">
        <v>20</v>
      </c>
      <c r="D4326" s="37" t="s">
        <v>30</v>
      </c>
      <c r="E4326" s="37" t="s">
        <v>18</v>
      </c>
      <c r="F4326" s="37" t="s">
        <v>18</v>
      </c>
      <c r="G4326" s="37" t="s">
        <v>26</v>
      </c>
      <c r="H4326" s="38">
        <v>180.16832419255701</v>
      </c>
      <c r="I4326" s="37">
        <f>HOUR(DAta!$H4326)*60+MINUTE(DAta!$H4326)</f>
        <v>242</v>
      </c>
      <c r="J4326" s="37" t="s">
        <v>26</v>
      </c>
      <c r="K4326" s="37">
        <v>12</v>
      </c>
      <c r="L4326" s="36">
        <v>46329</v>
      </c>
      <c r="M4326" s="37">
        <v>3</v>
      </c>
    </row>
    <row r="4327" spans="1:13">
      <c r="A4327" s="40" t="s">
        <v>4352</v>
      </c>
      <c r="B4327" s="39">
        <v>46330</v>
      </c>
      <c r="C4327" s="40" t="s">
        <v>12</v>
      </c>
      <c r="D4327" s="40" t="s">
        <v>33</v>
      </c>
      <c r="E4327" s="40" t="s">
        <v>14</v>
      </c>
      <c r="F4327" s="40" t="s">
        <v>14</v>
      </c>
      <c r="G4327" s="40">
        <v>90</v>
      </c>
      <c r="H4327" s="41">
        <v>180.20999085922301</v>
      </c>
      <c r="I4327" s="37">
        <f>HOUR(DAta!$H4327)*60+MINUTE(DAta!$H4327)</f>
        <v>302</v>
      </c>
      <c r="J4327" s="40">
        <v>3</v>
      </c>
      <c r="K4327" s="40">
        <v>12</v>
      </c>
      <c r="L4327" s="39">
        <v>46330</v>
      </c>
      <c r="M4327" s="40">
        <v>3</v>
      </c>
    </row>
    <row r="4328" spans="1:13">
      <c r="A4328" s="37" t="s">
        <v>4353</v>
      </c>
      <c r="B4328" s="36">
        <v>46331</v>
      </c>
      <c r="C4328" s="37" t="s">
        <v>48</v>
      </c>
      <c r="D4328" s="37" t="s">
        <v>33</v>
      </c>
      <c r="E4328" s="37" t="s">
        <v>14</v>
      </c>
      <c r="F4328" s="37" t="s">
        <v>14</v>
      </c>
      <c r="G4328" s="37">
        <v>108</v>
      </c>
      <c r="H4328" s="38">
        <v>180.25165752589001</v>
      </c>
      <c r="I4328" s="37">
        <f>HOUR(DAta!$H4328)*60+MINUTE(DAta!$H4328)</f>
        <v>362</v>
      </c>
      <c r="J4328" s="37">
        <v>4</v>
      </c>
      <c r="K4328" s="37">
        <v>12</v>
      </c>
      <c r="L4328" s="36">
        <v>46331</v>
      </c>
      <c r="M4328" s="37">
        <v>3</v>
      </c>
    </row>
    <row r="4329" spans="1:13">
      <c r="A4329" s="40" t="s">
        <v>4354</v>
      </c>
      <c r="B4329" s="39">
        <v>46332</v>
      </c>
      <c r="C4329" s="40" t="s">
        <v>20</v>
      </c>
      <c r="D4329" s="40" t="s">
        <v>17</v>
      </c>
      <c r="E4329" s="40" t="s">
        <v>14</v>
      </c>
      <c r="F4329" s="40" t="s">
        <v>18</v>
      </c>
      <c r="G4329" s="40">
        <v>120</v>
      </c>
      <c r="H4329" s="41">
        <v>180.29332419255701</v>
      </c>
      <c r="I4329" s="37">
        <f>HOUR(DAta!$H4329)*60+MINUTE(DAta!$H4329)</f>
        <v>422</v>
      </c>
      <c r="J4329" s="40">
        <v>4</v>
      </c>
      <c r="K4329" s="40">
        <v>12</v>
      </c>
      <c r="L4329" s="39">
        <v>46332</v>
      </c>
      <c r="M4329" s="40">
        <v>3</v>
      </c>
    </row>
    <row r="4330" spans="1:13">
      <c r="A4330" s="37" t="s">
        <v>4355</v>
      </c>
      <c r="B4330" s="36">
        <v>46333</v>
      </c>
      <c r="C4330" s="37" t="s">
        <v>48</v>
      </c>
      <c r="D4330" s="37" t="s">
        <v>13</v>
      </c>
      <c r="E4330" s="37" t="s">
        <v>14</v>
      </c>
      <c r="F4330" s="37" t="s">
        <v>14</v>
      </c>
      <c r="G4330" s="37">
        <v>21</v>
      </c>
      <c r="H4330" s="38">
        <v>180.33499085922301</v>
      </c>
      <c r="I4330" s="37">
        <f>HOUR(DAta!$H4330)*60+MINUTE(DAta!$H4330)</f>
        <v>482</v>
      </c>
      <c r="J4330" s="37">
        <v>5</v>
      </c>
      <c r="K4330" s="37">
        <v>12</v>
      </c>
      <c r="L4330" s="36">
        <v>46333</v>
      </c>
      <c r="M4330" s="37">
        <v>3</v>
      </c>
    </row>
    <row r="4331" spans="1:13">
      <c r="A4331" s="40" t="s">
        <v>4356</v>
      </c>
      <c r="B4331" s="39">
        <v>46334</v>
      </c>
      <c r="C4331" s="40" t="s">
        <v>22</v>
      </c>
      <c r="D4331" s="40" t="s">
        <v>13</v>
      </c>
      <c r="E4331" s="40" t="s">
        <v>18</v>
      </c>
      <c r="F4331" s="40" t="s">
        <v>18</v>
      </c>
      <c r="G4331" s="40" t="s">
        <v>26</v>
      </c>
      <c r="H4331" s="41">
        <v>180.37665752589001</v>
      </c>
      <c r="I4331" s="37">
        <f>HOUR(DAta!$H4331)*60+MINUTE(DAta!$H4331)</f>
        <v>542</v>
      </c>
      <c r="J4331" s="40" t="s">
        <v>26</v>
      </c>
      <c r="K4331" s="40">
        <v>12</v>
      </c>
      <c r="L4331" s="39">
        <v>46334</v>
      </c>
      <c r="M4331" s="40">
        <v>3</v>
      </c>
    </row>
    <row r="4332" spans="1:13">
      <c r="A4332" s="37" t="s">
        <v>4357</v>
      </c>
      <c r="B4332" s="36">
        <v>46335</v>
      </c>
      <c r="C4332" s="37" t="s">
        <v>39</v>
      </c>
      <c r="D4332" s="37" t="s">
        <v>24</v>
      </c>
      <c r="E4332" s="37" t="s">
        <v>14</v>
      </c>
      <c r="F4332" s="37" t="s">
        <v>18</v>
      </c>
      <c r="G4332" s="37">
        <v>59</v>
      </c>
      <c r="H4332" s="38">
        <v>180.41832419255701</v>
      </c>
      <c r="I4332" s="37">
        <f>HOUR(DAta!$H4332)*60+MINUTE(DAta!$H4332)</f>
        <v>602</v>
      </c>
      <c r="J4332" s="37">
        <v>4</v>
      </c>
      <c r="K4332" s="37">
        <v>12</v>
      </c>
      <c r="L4332" s="36">
        <v>46335</v>
      </c>
      <c r="M4332" s="37">
        <v>4</v>
      </c>
    </row>
    <row r="4333" spans="1:13">
      <c r="A4333" s="40" t="s">
        <v>4358</v>
      </c>
      <c r="B4333" s="39">
        <v>46336</v>
      </c>
      <c r="C4333" s="40" t="s">
        <v>20</v>
      </c>
      <c r="D4333" s="40" t="s">
        <v>30</v>
      </c>
      <c r="E4333" s="40" t="s">
        <v>14</v>
      </c>
      <c r="F4333" s="40" t="s">
        <v>14</v>
      </c>
      <c r="G4333" s="40">
        <v>14</v>
      </c>
      <c r="H4333" s="41">
        <v>180.45999085922301</v>
      </c>
      <c r="I4333" s="37">
        <f>HOUR(DAta!$H4333)*60+MINUTE(DAta!$H4333)</f>
        <v>662</v>
      </c>
      <c r="J4333" s="40">
        <v>3</v>
      </c>
      <c r="K4333" s="40">
        <v>12</v>
      </c>
      <c r="L4333" s="39">
        <v>46336</v>
      </c>
      <c r="M4333" s="40">
        <v>4</v>
      </c>
    </row>
    <row r="4334" spans="1:13">
      <c r="A4334" s="37" t="s">
        <v>4359</v>
      </c>
      <c r="B4334" s="36">
        <v>46337</v>
      </c>
      <c r="C4334" s="37" t="s">
        <v>35</v>
      </c>
      <c r="D4334" s="37" t="s">
        <v>13</v>
      </c>
      <c r="E4334" s="37" t="s">
        <v>18</v>
      </c>
      <c r="F4334" s="37" t="s">
        <v>18</v>
      </c>
      <c r="G4334" s="37" t="s">
        <v>26</v>
      </c>
      <c r="H4334" s="38">
        <v>180.50165752589001</v>
      </c>
      <c r="I4334" s="37">
        <f>HOUR(DAta!$H4334)*60+MINUTE(DAta!$H4334)</f>
        <v>722</v>
      </c>
      <c r="J4334" s="37" t="s">
        <v>26</v>
      </c>
      <c r="K4334" s="37">
        <v>12</v>
      </c>
      <c r="L4334" s="36">
        <v>46337</v>
      </c>
      <c r="M4334" s="37">
        <v>4</v>
      </c>
    </row>
    <row r="4335" spans="1:13">
      <c r="A4335" s="40" t="s">
        <v>4360</v>
      </c>
      <c r="B4335" s="39">
        <v>46338</v>
      </c>
      <c r="C4335" s="40" t="s">
        <v>20</v>
      </c>
      <c r="D4335" s="40" t="s">
        <v>33</v>
      </c>
      <c r="E4335" s="40" t="s">
        <v>14</v>
      </c>
      <c r="F4335" s="40" t="s">
        <v>14</v>
      </c>
      <c r="G4335" s="40">
        <v>57</v>
      </c>
      <c r="H4335" s="41">
        <v>180.54332419255701</v>
      </c>
      <c r="I4335" s="37">
        <f>HOUR(DAta!$H4335)*60+MINUTE(DAta!$H4335)</f>
        <v>782</v>
      </c>
      <c r="J4335" s="40">
        <v>3</v>
      </c>
      <c r="K4335" s="40">
        <v>12</v>
      </c>
      <c r="L4335" s="39">
        <v>46338</v>
      </c>
      <c r="M4335" s="40">
        <v>4</v>
      </c>
    </row>
    <row r="4336" spans="1:13">
      <c r="A4336" s="37" t="s">
        <v>4361</v>
      </c>
      <c r="B4336" s="36">
        <v>46339</v>
      </c>
      <c r="C4336" s="37" t="s">
        <v>48</v>
      </c>
      <c r="D4336" s="37" t="s">
        <v>33</v>
      </c>
      <c r="E4336" s="37" t="s">
        <v>14</v>
      </c>
      <c r="F4336" s="37" t="s">
        <v>14</v>
      </c>
      <c r="G4336" s="37">
        <v>123</v>
      </c>
      <c r="H4336" s="38">
        <v>180.58499085922301</v>
      </c>
      <c r="I4336" s="37">
        <f>HOUR(DAta!$H4336)*60+MINUTE(DAta!$H4336)</f>
        <v>842</v>
      </c>
      <c r="J4336" s="37">
        <v>3</v>
      </c>
      <c r="K4336" s="37">
        <v>12</v>
      </c>
      <c r="L4336" s="36">
        <v>46339</v>
      </c>
      <c r="M4336" s="37">
        <v>4</v>
      </c>
    </row>
    <row r="4337" spans="1:13">
      <c r="A4337" s="40" t="s">
        <v>4362</v>
      </c>
      <c r="B4337" s="39">
        <v>46340</v>
      </c>
      <c r="C4337" s="40" t="s">
        <v>48</v>
      </c>
      <c r="D4337" s="40" t="s">
        <v>33</v>
      </c>
      <c r="E4337" s="40" t="s">
        <v>14</v>
      </c>
      <c r="F4337" s="40" t="s">
        <v>14</v>
      </c>
      <c r="G4337" s="40">
        <v>71</v>
      </c>
      <c r="H4337" s="41">
        <v>180.62665752589001</v>
      </c>
      <c r="I4337" s="37">
        <f>HOUR(DAta!$H4337)*60+MINUTE(DAta!$H4337)</f>
        <v>902</v>
      </c>
      <c r="J4337" s="40">
        <v>3</v>
      </c>
      <c r="K4337" s="40">
        <v>12</v>
      </c>
      <c r="L4337" s="39">
        <v>46340</v>
      </c>
      <c r="M4337" s="40">
        <v>4</v>
      </c>
    </row>
    <row r="4338" spans="1:13">
      <c r="A4338" s="37" t="s">
        <v>4363</v>
      </c>
      <c r="B4338" s="36">
        <v>46341</v>
      </c>
      <c r="C4338" s="37" t="s">
        <v>20</v>
      </c>
      <c r="D4338" s="37" t="s">
        <v>13</v>
      </c>
      <c r="E4338" s="37" t="s">
        <v>14</v>
      </c>
      <c r="F4338" s="37" t="s">
        <v>18</v>
      </c>
      <c r="G4338" s="37">
        <v>71</v>
      </c>
      <c r="H4338" s="38">
        <v>180.66832419255701</v>
      </c>
      <c r="I4338" s="37">
        <f>HOUR(DAta!$H4338)*60+MINUTE(DAta!$H4338)</f>
        <v>962</v>
      </c>
      <c r="J4338" s="37">
        <v>3</v>
      </c>
      <c r="K4338" s="37">
        <v>12</v>
      </c>
      <c r="L4338" s="36">
        <v>46341</v>
      </c>
      <c r="M4338" s="37">
        <v>4</v>
      </c>
    </row>
    <row r="4339" spans="1:13">
      <c r="A4339" s="40" t="s">
        <v>4364</v>
      </c>
      <c r="B4339" s="39">
        <v>46342</v>
      </c>
      <c r="C4339" s="40" t="s">
        <v>39</v>
      </c>
      <c r="D4339" s="40" t="s">
        <v>17</v>
      </c>
      <c r="E4339" s="40" t="s">
        <v>14</v>
      </c>
      <c r="F4339" s="40" t="s">
        <v>14</v>
      </c>
      <c r="G4339" s="40">
        <v>41</v>
      </c>
      <c r="H4339" s="41">
        <v>180.70999085922301</v>
      </c>
      <c r="I4339" s="37">
        <f>HOUR(DAta!$H4339)*60+MINUTE(DAta!$H4339)</f>
        <v>1022</v>
      </c>
      <c r="J4339" s="40">
        <v>3</v>
      </c>
      <c r="K4339" s="40">
        <v>12</v>
      </c>
      <c r="L4339" s="39">
        <v>46342</v>
      </c>
      <c r="M4339" s="40">
        <v>4</v>
      </c>
    </row>
    <row r="4340" spans="1:13">
      <c r="A4340" s="37" t="s">
        <v>4365</v>
      </c>
      <c r="B4340" s="36">
        <v>46343</v>
      </c>
      <c r="C4340" s="37" t="s">
        <v>48</v>
      </c>
      <c r="D4340" s="37" t="s">
        <v>13</v>
      </c>
      <c r="E4340" s="37" t="s">
        <v>18</v>
      </c>
      <c r="F4340" s="37" t="s">
        <v>18</v>
      </c>
      <c r="G4340" s="37" t="s">
        <v>26</v>
      </c>
      <c r="H4340" s="38">
        <v>180.75165752589001</v>
      </c>
      <c r="I4340" s="37">
        <f>HOUR(DAta!$H4340)*60+MINUTE(DAta!$H4340)</f>
        <v>1082</v>
      </c>
      <c r="J4340" s="37" t="s">
        <v>26</v>
      </c>
      <c r="K4340" s="37">
        <v>12</v>
      </c>
      <c r="L4340" s="36">
        <v>46343</v>
      </c>
      <c r="M4340" s="37">
        <v>4</v>
      </c>
    </row>
    <row r="4341" spans="1:13">
      <c r="A4341" s="40" t="s">
        <v>4366</v>
      </c>
      <c r="B4341" s="39">
        <v>46344</v>
      </c>
      <c r="C4341" s="40" t="s">
        <v>39</v>
      </c>
      <c r="D4341" s="40" t="s">
        <v>17</v>
      </c>
      <c r="E4341" s="40" t="s">
        <v>14</v>
      </c>
      <c r="F4341" s="40" t="s">
        <v>14</v>
      </c>
      <c r="G4341" s="40">
        <v>80</v>
      </c>
      <c r="H4341" s="41">
        <v>180.79332419255701</v>
      </c>
      <c r="I4341" s="37">
        <f>HOUR(DAta!$H4341)*60+MINUTE(DAta!$H4341)</f>
        <v>1142</v>
      </c>
      <c r="J4341" s="40">
        <v>4</v>
      </c>
      <c r="K4341" s="40">
        <v>12</v>
      </c>
      <c r="L4341" s="39">
        <v>46344</v>
      </c>
      <c r="M4341" s="40">
        <v>4</v>
      </c>
    </row>
    <row r="4342" spans="1:13">
      <c r="A4342" s="37" t="s">
        <v>4367</v>
      </c>
      <c r="B4342" s="36">
        <v>46345</v>
      </c>
      <c r="C4342" s="37" t="s">
        <v>20</v>
      </c>
      <c r="D4342" s="37" t="s">
        <v>24</v>
      </c>
      <c r="E4342" s="37" t="s">
        <v>18</v>
      </c>
      <c r="F4342" s="37" t="s">
        <v>18</v>
      </c>
      <c r="G4342" s="37" t="s">
        <v>26</v>
      </c>
      <c r="H4342" s="38">
        <v>180.83499085922301</v>
      </c>
      <c r="I4342" s="37">
        <f>HOUR(DAta!$H4342)*60+MINUTE(DAta!$H4342)</f>
        <v>1202</v>
      </c>
      <c r="J4342" s="37" t="s">
        <v>26</v>
      </c>
      <c r="K4342" s="37">
        <v>12</v>
      </c>
      <c r="L4342" s="36">
        <v>46345</v>
      </c>
      <c r="M4342" s="37">
        <v>4</v>
      </c>
    </row>
    <row r="4343" spans="1:13">
      <c r="A4343" s="40" t="s">
        <v>4368</v>
      </c>
      <c r="B4343" s="39">
        <v>46346</v>
      </c>
      <c r="C4343" s="40" t="s">
        <v>22</v>
      </c>
      <c r="D4343" s="40" t="s">
        <v>24</v>
      </c>
      <c r="E4343" s="40" t="s">
        <v>14</v>
      </c>
      <c r="F4343" s="40" t="s">
        <v>14</v>
      </c>
      <c r="G4343" s="40">
        <v>57</v>
      </c>
      <c r="H4343" s="41">
        <v>180.87665752589001</v>
      </c>
      <c r="I4343" s="37">
        <f>HOUR(DAta!$H4343)*60+MINUTE(DAta!$H4343)</f>
        <v>1262</v>
      </c>
      <c r="J4343" s="40">
        <v>2</v>
      </c>
      <c r="K4343" s="40">
        <v>12</v>
      </c>
      <c r="L4343" s="39">
        <v>46346</v>
      </c>
      <c r="M4343" s="40">
        <v>4</v>
      </c>
    </row>
    <row r="4344" spans="1:13">
      <c r="A4344" s="37" t="s">
        <v>4369</v>
      </c>
      <c r="B4344" s="36">
        <v>46347</v>
      </c>
      <c r="C4344" s="37" t="s">
        <v>20</v>
      </c>
      <c r="D4344" s="37" t="s">
        <v>33</v>
      </c>
      <c r="E4344" s="37" t="s">
        <v>14</v>
      </c>
      <c r="F4344" s="37" t="s">
        <v>14</v>
      </c>
      <c r="G4344" s="37">
        <v>17</v>
      </c>
      <c r="H4344" s="38">
        <v>180.91832419255701</v>
      </c>
      <c r="I4344" s="37">
        <f>HOUR(DAta!$H4344)*60+MINUTE(DAta!$H4344)</f>
        <v>1322</v>
      </c>
      <c r="J4344" s="37">
        <v>3</v>
      </c>
      <c r="K4344" s="37">
        <v>12</v>
      </c>
      <c r="L4344" s="36">
        <v>46347</v>
      </c>
      <c r="M4344" s="37">
        <v>4</v>
      </c>
    </row>
    <row r="4345" spans="1:13">
      <c r="A4345" s="40" t="s">
        <v>4370</v>
      </c>
      <c r="B4345" s="39">
        <v>46348</v>
      </c>
      <c r="C4345" s="40" t="s">
        <v>39</v>
      </c>
      <c r="D4345" s="40" t="s">
        <v>30</v>
      </c>
      <c r="E4345" s="40" t="s">
        <v>14</v>
      </c>
      <c r="F4345" s="40" t="s">
        <v>14</v>
      </c>
      <c r="G4345" s="40">
        <v>93</v>
      </c>
      <c r="H4345" s="41">
        <v>180.95999085922301</v>
      </c>
      <c r="I4345" s="37">
        <f>HOUR(DAta!$H4345)*60+MINUTE(DAta!$H4345)</f>
        <v>1382</v>
      </c>
      <c r="J4345" s="40">
        <v>5</v>
      </c>
      <c r="K4345" s="40">
        <v>12</v>
      </c>
      <c r="L4345" s="39">
        <v>46348</v>
      </c>
      <c r="M4345" s="40">
        <v>4</v>
      </c>
    </row>
    <row r="4346" spans="1:13">
      <c r="A4346" s="37" t="s">
        <v>4371</v>
      </c>
      <c r="B4346" s="36">
        <v>46349</v>
      </c>
      <c r="C4346" s="37" t="s">
        <v>22</v>
      </c>
      <c r="D4346" s="37" t="s">
        <v>24</v>
      </c>
      <c r="E4346" s="37" t="s">
        <v>14</v>
      </c>
      <c r="F4346" s="37" t="s">
        <v>14</v>
      </c>
      <c r="G4346" s="37">
        <v>13</v>
      </c>
      <c r="H4346" s="38">
        <v>181.00165752589001</v>
      </c>
      <c r="I4346" s="37">
        <f>HOUR(DAta!$H4346)*60+MINUTE(DAta!$H4346)</f>
        <v>2</v>
      </c>
      <c r="J4346" s="37">
        <v>3</v>
      </c>
      <c r="K4346" s="37">
        <v>12</v>
      </c>
      <c r="L4346" s="36">
        <v>46349</v>
      </c>
      <c r="M4346" s="37">
        <v>4</v>
      </c>
    </row>
    <row r="4347" spans="1:13">
      <c r="A4347" s="40" t="s">
        <v>4372</v>
      </c>
      <c r="B4347" s="39">
        <v>46350</v>
      </c>
      <c r="C4347" s="40" t="s">
        <v>20</v>
      </c>
      <c r="D4347" s="40" t="s">
        <v>24</v>
      </c>
      <c r="E4347" s="40" t="s">
        <v>14</v>
      </c>
      <c r="F4347" s="40" t="s">
        <v>14</v>
      </c>
      <c r="G4347" s="40">
        <v>64</v>
      </c>
      <c r="H4347" s="41">
        <v>181.04332419255701</v>
      </c>
      <c r="I4347" s="37">
        <f>HOUR(DAta!$H4347)*60+MINUTE(DAta!$H4347)</f>
        <v>62</v>
      </c>
      <c r="J4347" s="40">
        <v>4</v>
      </c>
      <c r="K4347" s="40">
        <v>12</v>
      </c>
      <c r="L4347" s="39">
        <v>46350</v>
      </c>
      <c r="M4347" s="40">
        <v>4</v>
      </c>
    </row>
    <row r="4348" spans="1:13">
      <c r="A4348" s="37" t="s">
        <v>4373</v>
      </c>
      <c r="B4348" s="36">
        <v>46351</v>
      </c>
      <c r="C4348" s="37" t="s">
        <v>20</v>
      </c>
      <c r="D4348" s="37" t="s">
        <v>17</v>
      </c>
      <c r="E4348" s="37" t="s">
        <v>14</v>
      </c>
      <c r="F4348" s="37" t="s">
        <v>14</v>
      </c>
      <c r="G4348" s="37">
        <v>98</v>
      </c>
      <c r="H4348" s="38">
        <v>181.08499085922301</v>
      </c>
      <c r="I4348" s="37">
        <f>HOUR(DAta!$H4348)*60+MINUTE(DAta!$H4348)</f>
        <v>122</v>
      </c>
      <c r="J4348" s="37">
        <v>5</v>
      </c>
      <c r="K4348" s="37">
        <v>12</v>
      </c>
      <c r="L4348" s="36">
        <v>46351</v>
      </c>
      <c r="M4348" s="37">
        <v>4</v>
      </c>
    </row>
    <row r="4349" spans="1:13">
      <c r="A4349" s="40" t="s">
        <v>4374</v>
      </c>
      <c r="B4349" s="39">
        <v>46352</v>
      </c>
      <c r="C4349" s="40" t="s">
        <v>22</v>
      </c>
      <c r="D4349" s="40" t="s">
        <v>17</v>
      </c>
      <c r="E4349" s="40" t="s">
        <v>14</v>
      </c>
      <c r="F4349" s="40" t="s">
        <v>18</v>
      </c>
      <c r="G4349" s="40">
        <v>83</v>
      </c>
      <c r="H4349" s="41">
        <v>181.12665752589001</v>
      </c>
      <c r="I4349" s="37">
        <f>HOUR(DAta!$H4349)*60+MINUTE(DAta!$H4349)</f>
        <v>182</v>
      </c>
      <c r="J4349" s="40">
        <v>2</v>
      </c>
      <c r="K4349" s="40">
        <v>12</v>
      </c>
      <c r="L4349" s="39">
        <v>46352</v>
      </c>
      <c r="M4349" s="40">
        <v>4</v>
      </c>
    </row>
    <row r="4350" spans="1:13">
      <c r="A4350" s="37" t="s">
        <v>4375</v>
      </c>
      <c r="B4350" s="36">
        <v>46353</v>
      </c>
      <c r="C4350" s="37" t="s">
        <v>39</v>
      </c>
      <c r="D4350" s="37" t="s">
        <v>33</v>
      </c>
      <c r="E4350" s="37" t="s">
        <v>14</v>
      </c>
      <c r="F4350" s="37" t="s">
        <v>18</v>
      </c>
      <c r="G4350" s="37">
        <v>116</v>
      </c>
      <c r="H4350" s="38">
        <v>181.16832419255701</v>
      </c>
      <c r="I4350" s="37">
        <f>HOUR(DAta!$H4350)*60+MINUTE(DAta!$H4350)</f>
        <v>242</v>
      </c>
      <c r="J4350" s="37">
        <v>5</v>
      </c>
      <c r="K4350" s="37">
        <v>12</v>
      </c>
      <c r="L4350" s="36">
        <v>46353</v>
      </c>
      <c r="M4350" s="37">
        <v>4</v>
      </c>
    </row>
    <row r="4351" spans="1:13">
      <c r="A4351" s="40" t="s">
        <v>4376</v>
      </c>
      <c r="B4351" s="39">
        <v>46354</v>
      </c>
      <c r="C4351" s="40" t="s">
        <v>16</v>
      </c>
      <c r="D4351" s="40" t="s">
        <v>33</v>
      </c>
      <c r="E4351" s="40" t="s">
        <v>14</v>
      </c>
      <c r="F4351" s="40" t="s">
        <v>14</v>
      </c>
      <c r="G4351" s="40">
        <v>104</v>
      </c>
      <c r="H4351" s="41">
        <v>181.20999085922301</v>
      </c>
      <c r="I4351" s="37">
        <f>HOUR(DAta!$H4351)*60+MINUTE(DAta!$H4351)</f>
        <v>302</v>
      </c>
      <c r="J4351" s="40">
        <v>2</v>
      </c>
      <c r="K4351" s="40">
        <v>12</v>
      </c>
      <c r="L4351" s="39">
        <v>46354</v>
      </c>
      <c r="M4351" s="40">
        <v>4</v>
      </c>
    </row>
    <row r="4352" spans="1:13">
      <c r="A4352" s="37" t="s">
        <v>4377</v>
      </c>
      <c r="B4352" s="36">
        <v>46355</v>
      </c>
      <c r="C4352" s="37" t="s">
        <v>39</v>
      </c>
      <c r="D4352" s="37" t="s">
        <v>33</v>
      </c>
      <c r="E4352" s="37" t="s">
        <v>14</v>
      </c>
      <c r="F4352" s="37" t="s">
        <v>14</v>
      </c>
      <c r="G4352" s="37">
        <v>83</v>
      </c>
      <c r="H4352" s="38">
        <v>181.25165752589001</v>
      </c>
      <c r="I4352" s="37">
        <f>HOUR(DAta!$H4352)*60+MINUTE(DAta!$H4352)</f>
        <v>362</v>
      </c>
      <c r="J4352" s="37">
        <v>5</v>
      </c>
      <c r="K4352" s="37">
        <v>12</v>
      </c>
      <c r="L4352" s="36">
        <v>46355</v>
      </c>
      <c r="M4352" s="37">
        <v>4</v>
      </c>
    </row>
    <row r="4353" spans="1:13">
      <c r="A4353" s="40" t="s">
        <v>4378</v>
      </c>
      <c r="B4353" s="39">
        <v>46356</v>
      </c>
      <c r="C4353" s="40" t="s">
        <v>39</v>
      </c>
      <c r="D4353" s="40" t="s">
        <v>30</v>
      </c>
      <c r="E4353" s="40" t="s">
        <v>14</v>
      </c>
      <c r="F4353" s="40" t="s">
        <v>14</v>
      </c>
      <c r="G4353" s="40">
        <v>26</v>
      </c>
      <c r="H4353" s="41">
        <v>181.29332419255701</v>
      </c>
      <c r="I4353" s="37">
        <f>HOUR(DAta!$H4353)*60+MINUTE(DAta!$H4353)</f>
        <v>422</v>
      </c>
      <c r="J4353" s="40">
        <v>4</v>
      </c>
      <c r="K4353" s="40">
        <v>12</v>
      </c>
      <c r="L4353" s="39">
        <v>46356</v>
      </c>
      <c r="M4353" s="40">
        <v>4</v>
      </c>
    </row>
    <row r="4354" spans="1:13">
      <c r="A4354" s="37" t="s">
        <v>4379</v>
      </c>
      <c r="B4354" s="36">
        <v>46357</v>
      </c>
      <c r="C4354" s="37" t="s">
        <v>12</v>
      </c>
      <c r="D4354" s="37" t="s">
        <v>30</v>
      </c>
      <c r="E4354" s="37" t="s">
        <v>14</v>
      </c>
      <c r="F4354" s="37" t="s">
        <v>14</v>
      </c>
      <c r="G4354" s="37">
        <v>47</v>
      </c>
      <c r="H4354" s="38">
        <v>181.33499085922301</v>
      </c>
      <c r="I4354" s="37">
        <f>HOUR(DAta!$H4354)*60+MINUTE(DAta!$H4354)</f>
        <v>482</v>
      </c>
      <c r="J4354" s="37">
        <v>2</v>
      </c>
      <c r="K4354" s="37">
        <v>12</v>
      </c>
      <c r="L4354" s="36">
        <v>46357</v>
      </c>
      <c r="M4354" s="37">
        <v>4</v>
      </c>
    </row>
    <row r="4355" spans="1:13">
      <c r="A4355" s="40" t="s">
        <v>4380</v>
      </c>
      <c r="B4355" s="39">
        <v>46358</v>
      </c>
      <c r="C4355" s="40" t="s">
        <v>32</v>
      </c>
      <c r="D4355" s="40" t="s">
        <v>13</v>
      </c>
      <c r="E4355" s="40" t="s">
        <v>18</v>
      </c>
      <c r="F4355" s="40" t="s">
        <v>18</v>
      </c>
      <c r="G4355" s="40" t="s">
        <v>26</v>
      </c>
      <c r="H4355" s="41">
        <v>181.37665752589001</v>
      </c>
      <c r="I4355" s="37">
        <f>HOUR(DAta!$H4355)*60+MINUTE(DAta!$H4355)</f>
        <v>542</v>
      </c>
      <c r="J4355" s="40" t="s">
        <v>26</v>
      </c>
      <c r="K4355" s="40">
        <v>12</v>
      </c>
      <c r="L4355" s="39">
        <v>46358</v>
      </c>
      <c r="M4355" s="40">
        <v>4</v>
      </c>
    </row>
    <row r="4356" spans="1:13">
      <c r="A4356" s="37" t="s">
        <v>4381</v>
      </c>
      <c r="B4356" s="36">
        <v>46359</v>
      </c>
      <c r="C4356" s="37" t="s">
        <v>48</v>
      </c>
      <c r="D4356" s="37" t="s">
        <v>30</v>
      </c>
      <c r="E4356" s="37" t="s">
        <v>18</v>
      </c>
      <c r="F4356" s="37" t="s">
        <v>18</v>
      </c>
      <c r="G4356" s="37" t="s">
        <v>26</v>
      </c>
      <c r="H4356" s="38">
        <v>181.41832419255701</v>
      </c>
      <c r="I4356" s="37">
        <f>HOUR(DAta!$H4356)*60+MINUTE(DAta!$H4356)</f>
        <v>602</v>
      </c>
      <c r="J4356" s="37" t="s">
        <v>26</v>
      </c>
      <c r="K4356" s="37">
        <v>12</v>
      </c>
      <c r="L4356" s="36">
        <v>46359</v>
      </c>
      <c r="M4356" s="37">
        <v>4</v>
      </c>
    </row>
    <row r="4357" spans="1:13">
      <c r="A4357" s="40" t="s">
        <v>4382</v>
      </c>
      <c r="B4357" s="39">
        <v>46360</v>
      </c>
      <c r="C4357" s="40" t="s">
        <v>35</v>
      </c>
      <c r="D4357" s="40" t="s">
        <v>17</v>
      </c>
      <c r="E4357" s="40" t="s">
        <v>14</v>
      </c>
      <c r="F4357" s="40" t="s">
        <v>18</v>
      </c>
      <c r="G4357" s="40">
        <v>34</v>
      </c>
      <c r="H4357" s="41">
        <v>181.45999085922301</v>
      </c>
      <c r="I4357" s="37">
        <f>HOUR(DAta!$H4357)*60+MINUTE(DAta!$H4357)</f>
        <v>662</v>
      </c>
      <c r="J4357" s="40">
        <v>4</v>
      </c>
      <c r="K4357" s="40">
        <v>12</v>
      </c>
      <c r="L4357" s="39">
        <v>46360</v>
      </c>
      <c r="M4357" s="40">
        <v>4</v>
      </c>
    </row>
    <row r="4358" spans="1:13">
      <c r="A4358" s="37" t="s">
        <v>4383</v>
      </c>
      <c r="B4358" s="36">
        <v>46361</v>
      </c>
      <c r="C4358" s="37" t="s">
        <v>16</v>
      </c>
      <c r="D4358" s="37" t="s">
        <v>17</v>
      </c>
      <c r="E4358" s="37" t="s">
        <v>14</v>
      </c>
      <c r="F4358" s="37" t="s">
        <v>14</v>
      </c>
      <c r="G4358" s="37">
        <v>65</v>
      </c>
      <c r="H4358" s="38">
        <v>181.50165752589001</v>
      </c>
      <c r="I4358" s="37">
        <f>HOUR(DAta!$H4358)*60+MINUTE(DAta!$H4358)</f>
        <v>722</v>
      </c>
      <c r="J4358" s="37">
        <v>5</v>
      </c>
      <c r="K4358" s="37">
        <v>12</v>
      </c>
      <c r="L4358" s="36">
        <v>46361</v>
      </c>
      <c r="M4358" s="37">
        <v>4</v>
      </c>
    </row>
    <row r="4359" spans="1:13">
      <c r="A4359" s="40" t="s">
        <v>4384</v>
      </c>
      <c r="B4359" s="39">
        <v>46362</v>
      </c>
      <c r="C4359" s="40" t="s">
        <v>12</v>
      </c>
      <c r="D4359" s="40" t="s">
        <v>33</v>
      </c>
      <c r="E4359" s="40" t="s">
        <v>14</v>
      </c>
      <c r="F4359" s="40" t="s">
        <v>14</v>
      </c>
      <c r="G4359" s="40">
        <v>54</v>
      </c>
      <c r="H4359" s="41">
        <v>181.54332419255701</v>
      </c>
      <c r="I4359" s="37">
        <f>HOUR(DAta!$H4359)*60+MINUTE(DAta!$H4359)</f>
        <v>782</v>
      </c>
      <c r="J4359" s="40">
        <v>3</v>
      </c>
      <c r="K4359" s="40">
        <v>12</v>
      </c>
      <c r="L4359" s="39">
        <v>46362</v>
      </c>
      <c r="M4359" s="40">
        <v>4</v>
      </c>
    </row>
    <row r="4360" spans="1:13">
      <c r="A4360" s="37" t="s">
        <v>4385</v>
      </c>
      <c r="B4360" s="36">
        <v>46363</v>
      </c>
      <c r="C4360" s="37" t="s">
        <v>35</v>
      </c>
      <c r="D4360" s="37" t="s">
        <v>17</v>
      </c>
      <c r="E4360" s="37" t="s">
        <v>14</v>
      </c>
      <c r="F4360" s="37" t="s">
        <v>14</v>
      </c>
      <c r="G4360" s="37">
        <v>108</v>
      </c>
      <c r="H4360" s="38">
        <v>181.58499085922301</v>
      </c>
      <c r="I4360" s="37">
        <f>HOUR(DAta!$H4360)*60+MINUTE(DAta!$H4360)</f>
        <v>842</v>
      </c>
      <c r="J4360" s="37">
        <v>4</v>
      </c>
      <c r="K4360" s="37">
        <v>12</v>
      </c>
      <c r="L4360" s="36">
        <v>46363</v>
      </c>
      <c r="M4360" s="37">
        <v>4</v>
      </c>
    </row>
    <row r="4361" spans="1:13">
      <c r="A4361" s="40" t="s">
        <v>4386</v>
      </c>
      <c r="B4361" s="39">
        <v>46364</v>
      </c>
      <c r="C4361" s="40" t="s">
        <v>32</v>
      </c>
      <c r="D4361" s="40" t="s">
        <v>13</v>
      </c>
      <c r="E4361" s="40" t="s">
        <v>14</v>
      </c>
      <c r="F4361" s="40" t="s">
        <v>14</v>
      </c>
      <c r="G4361" s="40">
        <v>114</v>
      </c>
      <c r="H4361" s="41">
        <v>181.62665752589001</v>
      </c>
      <c r="I4361" s="37">
        <f>HOUR(DAta!$H4361)*60+MINUTE(DAta!$H4361)</f>
        <v>902</v>
      </c>
      <c r="J4361" s="40">
        <v>4</v>
      </c>
      <c r="K4361" s="40">
        <v>12</v>
      </c>
      <c r="L4361" s="39">
        <v>46364</v>
      </c>
      <c r="M4361" s="40">
        <v>4</v>
      </c>
    </row>
    <row r="4362" spans="1:13">
      <c r="A4362" s="37" t="s">
        <v>4387</v>
      </c>
      <c r="B4362" s="36">
        <v>46365</v>
      </c>
      <c r="C4362" s="37" t="s">
        <v>32</v>
      </c>
      <c r="D4362" s="37" t="s">
        <v>30</v>
      </c>
      <c r="E4362" s="37" t="s">
        <v>14</v>
      </c>
      <c r="F4362" s="37" t="s">
        <v>14</v>
      </c>
      <c r="G4362" s="37">
        <v>109</v>
      </c>
      <c r="H4362" s="38">
        <v>181.66832419255701</v>
      </c>
      <c r="I4362" s="37">
        <f>HOUR(DAta!$H4362)*60+MINUTE(DAta!$H4362)</f>
        <v>962</v>
      </c>
      <c r="J4362" s="37">
        <v>3</v>
      </c>
      <c r="K4362" s="37">
        <v>12</v>
      </c>
      <c r="L4362" s="36">
        <v>46365</v>
      </c>
      <c r="M4362" s="37">
        <v>4</v>
      </c>
    </row>
    <row r="4363" spans="1:13">
      <c r="A4363" s="40" t="s">
        <v>4388</v>
      </c>
      <c r="B4363" s="39">
        <v>46366</v>
      </c>
      <c r="C4363" s="40" t="s">
        <v>32</v>
      </c>
      <c r="D4363" s="40" t="s">
        <v>33</v>
      </c>
      <c r="E4363" s="40" t="s">
        <v>14</v>
      </c>
      <c r="F4363" s="40" t="s">
        <v>14</v>
      </c>
      <c r="G4363" s="40">
        <v>115</v>
      </c>
      <c r="H4363" s="41">
        <v>181.70999085922301</v>
      </c>
      <c r="I4363" s="37">
        <f>HOUR(DAta!$H4363)*60+MINUTE(DAta!$H4363)</f>
        <v>1022</v>
      </c>
      <c r="J4363" s="40">
        <v>3</v>
      </c>
      <c r="K4363" s="40">
        <v>12</v>
      </c>
      <c r="L4363" s="39">
        <v>46366</v>
      </c>
      <c r="M4363" s="40">
        <v>4</v>
      </c>
    </row>
    <row r="4364" spans="1:13">
      <c r="A4364" s="37" t="s">
        <v>4389</v>
      </c>
      <c r="B4364" s="36">
        <v>46367</v>
      </c>
      <c r="C4364" s="37" t="s">
        <v>35</v>
      </c>
      <c r="D4364" s="37" t="s">
        <v>33</v>
      </c>
      <c r="E4364" s="37" t="s">
        <v>14</v>
      </c>
      <c r="F4364" s="37" t="s">
        <v>14</v>
      </c>
      <c r="G4364" s="37">
        <v>125</v>
      </c>
      <c r="H4364" s="38">
        <v>181.75165752589001</v>
      </c>
      <c r="I4364" s="37">
        <f>HOUR(DAta!$H4364)*60+MINUTE(DAta!$H4364)</f>
        <v>1082</v>
      </c>
      <c r="J4364" s="37">
        <v>3</v>
      </c>
      <c r="K4364" s="37">
        <v>12</v>
      </c>
      <c r="L4364" s="36">
        <v>46367</v>
      </c>
      <c r="M4364" s="37">
        <v>4</v>
      </c>
    </row>
    <row r="4365" spans="1:13">
      <c r="A4365" s="40" t="s">
        <v>4390</v>
      </c>
      <c r="B4365" s="39">
        <v>46368</v>
      </c>
      <c r="C4365" s="40" t="s">
        <v>35</v>
      </c>
      <c r="D4365" s="40" t="s">
        <v>17</v>
      </c>
      <c r="E4365" s="40" t="s">
        <v>14</v>
      </c>
      <c r="F4365" s="40" t="s">
        <v>14</v>
      </c>
      <c r="G4365" s="40">
        <v>116</v>
      </c>
      <c r="H4365" s="41">
        <v>181.79332419255701</v>
      </c>
      <c r="I4365" s="37">
        <f>HOUR(DAta!$H4365)*60+MINUTE(DAta!$H4365)</f>
        <v>1142</v>
      </c>
      <c r="J4365" s="40">
        <v>4</v>
      </c>
      <c r="K4365" s="40">
        <v>12</v>
      </c>
      <c r="L4365" s="39">
        <v>46368</v>
      </c>
      <c r="M4365" s="40">
        <v>4</v>
      </c>
    </row>
    <row r="4366" spans="1:13">
      <c r="A4366" s="37" t="s">
        <v>4391</v>
      </c>
      <c r="B4366" s="36">
        <v>46369</v>
      </c>
      <c r="C4366" s="37" t="s">
        <v>22</v>
      </c>
      <c r="D4366" s="37" t="s">
        <v>30</v>
      </c>
      <c r="E4366" s="37" t="s">
        <v>14</v>
      </c>
      <c r="F4366" s="37" t="s">
        <v>14</v>
      </c>
      <c r="G4366" s="37">
        <v>12</v>
      </c>
      <c r="H4366" s="38">
        <v>181.83499085922301</v>
      </c>
      <c r="I4366" s="37">
        <f>HOUR(DAta!$H4366)*60+MINUTE(DAta!$H4366)</f>
        <v>1202</v>
      </c>
      <c r="J4366" s="37">
        <v>3</v>
      </c>
      <c r="K4366" s="37">
        <v>12</v>
      </c>
      <c r="L4366" s="36">
        <v>46369</v>
      </c>
      <c r="M4366" s="37">
        <v>4</v>
      </c>
    </row>
    <row r="4367" spans="1:13">
      <c r="A4367" s="40" t="s">
        <v>4392</v>
      </c>
      <c r="B4367" s="39">
        <v>46370</v>
      </c>
      <c r="C4367" s="40" t="s">
        <v>16</v>
      </c>
      <c r="D4367" s="40" t="s">
        <v>33</v>
      </c>
      <c r="E4367" s="40" t="s">
        <v>14</v>
      </c>
      <c r="F4367" s="40" t="s">
        <v>14</v>
      </c>
      <c r="G4367" s="40">
        <v>96</v>
      </c>
      <c r="H4367" s="41">
        <v>181.87665752589001</v>
      </c>
      <c r="I4367" s="37">
        <f>HOUR(DAta!$H4367)*60+MINUTE(DAta!$H4367)</f>
        <v>1262</v>
      </c>
      <c r="J4367" s="40">
        <v>5</v>
      </c>
      <c r="K4367" s="40">
        <v>12</v>
      </c>
      <c r="L4367" s="39">
        <v>46370</v>
      </c>
      <c r="M4367" s="40">
        <v>4</v>
      </c>
    </row>
    <row r="4368" spans="1:13">
      <c r="A4368" s="37" t="s">
        <v>4393</v>
      </c>
      <c r="B4368" s="36">
        <v>46371</v>
      </c>
      <c r="C4368" s="37" t="s">
        <v>12</v>
      </c>
      <c r="D4368" s="37" t="s">
        <v>33</v>
      </c>
      <c r="E4368" s="37" t="s">
        <v>14</v>
      </c>
      <c r="F4368" s="37" t="s">
        <v>14</v>
      </c>
      <c r="G4368" s="37">
        <v>13</v>
      </c>
      <c r="H4368" s="38">
        <v>181.91832419255701</v>
      </c>
      <c r="I4368" s="37">
        <f>HOUR(DAta!$H4368)*60+MINUTE(DAta!$H4368)</f>
        <v>1322</v>
      </c>
      <c r="J4368" s="37">
        <v>5</v>
      </c>
      <c r="K4368" s="37">
        <v>12</v>
      </c>
      <c r="L4368" s="36">
        <v>46371</v>
      </c>
      <c r="M4368" s="37">
        <v>4</v>
      </c>
    </row>
    <row r="4369" spans="1:13">
      <c r="A4369" s="40" t="s">
        <v>4394</v>
      </c>
      <c r="B4369" s="39">
        <v>46372</v>
      </c>
      <c r="C4369" s="40" t="s">
        <v>32</v>
      </c>
      <c r="D4369" s="40" t="s">
        <v>24</v>
      </c>
      <c r="E4369" s="40" t="s">
        <v>18</v>
      </c>
      <c r="F4369" s="40" t="s">
        <v>18</v>
      </c>
      <c r="G4369" s="40" t="s">
        <v>26</v>
      </c>
      <c r="H4369" s="41">
        <v>181.95999085922301</v>
      </c>
      <c r="I4369" s="37">
        <f>HOUR(DAta!$H4369)*60+MINUTE(DAta!$H4369)</f>
        <v>1382</v>
      </c>
      <c r="J4369" s="40" t="s">
        <v>26</v>
      </c>
      <c r="K4369" s="40">
        <v>12</v>
      </c>
      <c r="L4369" s="39">
        <v>46372</v>
      </c>
      <c r="M4369" s="40">
        <v>4</v>
      </c>
    </row>
    <row r="4370" spans="1:13">
      <c r="A4370" s="37" t="s">
        <v>4395</v>
      </c>
      <c r="B4370" s="36">
        <v>46373</v>
      </c>
      <c r="C4370" s="37" t="s">
        <v>32</v>
      </c>
      <c r="D4370" s="37" t="s">
        <v>13</v>
      </c>
      <c r="E4370" s="37" t="s">
        <v>14</v>
      </c>
      <c r="F4370" s="37" t="s">
        <v>14</v>
      </c>
      <c r="G4370" s="37">
        <v>96</v>
      </c>
      <c r="H4370" s="38">
        <v>182.00165752589001</v>
      </c>
      <c r="I4370" s="37">
        <f>HOUR(DAta!$H4370)*60+MINUTE(DAta!$H4370)</f>
        <v>2</v>
      </c>
      <c r="J4370" s="37">
        <v>3</v>
      </c>
      <c r="K4370" s="37">
        <v>12</v>
      </c>
      <c r="L4370" s="36">
        <v>46373</v>
      </c>
      <c r="M4370" s="37">
        <v>4</v>
      </c>
    </row>
    <row r="4371" spans="1:13">
      <c r="A4371" s="40" t="s">
        <v>4396</v>
      </c>
      <c r="B4371" s="39">
        <v>46374</v>
      </c>
      <c r="C4371" s="40" t="s">
        <v>22</v>
      </c>
      <c r="D4371" s="40" t="s">
        <v>24</v>
      </c>
      <c r="E4371" s="40" t="s">
        <v>18</v>
      </c>
      <c r="F4371" s="40" t="s">
        <v>18</v>
      </c>
      <c r="G4371" s="40" t="s">
        <v>26</v>
      </c>
      <c r="H4371" s="41">
        <v>182.04332419255701</v>
      </c>
      <c r="I4371" s="37">
        <f>HOUR(DAta!$H4371)*60+MINUTE(DAta!$H4371)</f>
        <v>62</v>
      </c>
      <c r="J4371" s="40" t="s">
        <v>26</v>
      </c>
      <c r="K4371" s="40">
        <v>12</v>
      </c>
      <c r="L4371" s="39">
        <v>46374</v>
      </c>
      <c r="M4371" s="40">
        <v>4</v>
      </c>
    </row>
    <row r="4372" spans="1:13">
      <c r="A4372" s="37" t="s">
        <v>4397</v>
      </c>
      <c r="B4372" s="36">
        <v>46375</v>
      </c>
      <c r="C4372" s="37" t="s">
        <v>48</v>
      </c>
      <c r="D4372" s="37" t="s">
        <v>33</v>
      </c>
      <c r="E4372" s="37" t="s">
        <v>14</v>
      </c>
      <c r="F4372" s="37" t="s">
        <v>14</v>
      </c>
      <c r="G4372" s="37">
        <v>37</v>
      </c>
      <c r="H4372" s="38">
        <v>182.08499085922301</v>
      </c>
      <c r="I4372" s="37">
        <f>HOUR(DAta!$H4372)*60+MINUTE(DAta!$H4372)</f>
        <v>122</v>
      </c>
      <c r="J4372" s="37">
        <v>3</v>
      </c>
      <c r="K4372" s="37">
        <v>12</v>
      </c>
      <c r="L4372" s="36">
        <v>46375</v>
      </c>
      <c r="M4372" s="37">
        <v>4</v>
      </c>
    </row>
    <row r="4373" spans="1:13">
      <c r="A4373" s="40" t="s">
        <v>4398</v>
      </c>
      <c r="B4373" s="39">
        <v>46376</v>
      </c>
      <c r="C4373" s="40" t="s">
        <v>20</v>
      </c>
      <c r="D4373" s="40" t="s">
        <v>17</v>
      </c>
      <c r="E4373" s="40" t="s">
        <v>14</v>
      </c>
      <c r="F4373" s="40" t="s">
        <v>14</v>
      </c>
      <c r="G4373" s="40">
        <v>45</v>
      </c>
      <c r="H4373" s="41">
        <v>182.12665752589001</v>
      </c>
      <c r="I4373" s="37">
        <f>HOUR(DAta!$H4373)*60+MINUTE(DAta!$H4373)</f>
        <v>182</v>
      </c>
      <c r="J4373" s="40">
        <v>4</v>
      </c>
      <c r="K4373" s="40">
        <v>12</v>
      </c>
      <c r="L4373" s="39">
        <v>46376</v>
      </c>
      <c r="M4373" s="40">
        <v>4</v>
      </c>
    </row>
    <row r="4374" spans="1:13">
      <c r="A4374" s="37" t="s">
        <v>4399</v>
      </c>
      <c r="B4374" s="36">
        <v>46377</v>
      </c>
      <c r="C4374" s="37" t="s">
        <v>16</v>
      </c>
      <c r="D4374" s="37" t="s">
        <v>33</v>
      </c>
      <c r="E4374" s="37" t="s">
        <v>14</v>
      </c>
      <c r="F4374" s="37" t="s">
        <v>14</v>
      </c>
      <c r="G4374" s="37">
        <v>44</v>
      </c>
      <c r="H4374" s="38">
        <v>182.16832419255701</v>
      </c>
      <c r="I4374" s="37">
        <f>HOUR(DAta!$H4374)*60+MINUTE(DAta!$H4374)</f>
        <v>242</v>
      </c>
      <c r="J4374" s="37">
        <v>5</v>
      </c>
      <c r="K4374" s="37">
        <v>12</v>
      </c>
      <c r="L4374" s="36">
        <v>46377</v>
      </c>
      <c r="M4374" s="37">
        <v>4</v>
      </c>
    </row>
    <row r="4375" spans="1:13">
      <c r="A4375" s="40" t="s">
        <v>4400</v>
      </c>
      <c r="B4375" s="39">
        <v>46378</v>
      </c>
      <c r="C4375" s="40" t="s">
        <v>22</v>
      </c>
      <c r="D4375" s="40" t="s">
        <v>13</v>
      </c>
      <c r="E4375" s="40" t="s">
        <v>18</v>
      </c>
      <c r="F4375" s="40" t="s">
        <v>18</v>
      </c>
      <c r="G4375" s="40" t="s">
        <v>26</v>
      </c>
      <c r="H4375" s="41">
        <v>182.20999085922301</v>
      </c>
      <c r="I4375" s="37">
        <f>HOUR(DAta!$H4375)*60+MINUTE(DAta!$H4375)</f>
        <v>302</v>
      </c>
      <c r="J4375" s="40" t="s">
        <v>26</v>
      </c>
      <c r="K4375" s="40">
        <v>12</v>
      </c>
      <c r="L4375" s="39">
        <v>46378</v>
      </c>
      <c r="M4375" s="40">
        <v>4</v>
      </c>
    </row>
    <row r="4376" spans="1:13">
      <c r="A4376" s="37" t="s">
        <v>4401</v>
      </c>
      <c r="B4376" s="36">
        <v>46379</v>
      </c>
      <c r="C4376" s="37" t="s">
        <v>39</v>
      </c>
      <c r="D4376" s="37" t="s">
        <v>13</v>
      </c>
      <c r="E4376" s="37" t="s">
        <v>14</v>
      </c>
      <c r="F4376" s="37" t="s">
        <v>14</v>
      </c>
      <c r="G4376" s="37">
        <v>65</v>
      </c>
      <c r="H4376" s="38">
        <v>182.25165752589001</v>
      </c>
      <c r="I4376" s="37">
        <f>HOUR(DAta!$H4376)*60+MINUTE(DAta!$H4376)</f>
        <v>362</v>
      </c>
      <c r="J4376" s="37">
        <v>3</v>
      </c>
      <c r="K4376" s="37">
        <v>12</v>
      </c>
      <c r="L4376" s="36">
        <v>46379</v>
      </c>
      <c r="M4376" s="37">
        <v>4</v>
      </c>
    </row>
    <row r="4377" spans="1:13">
      <c r="A4377" s="40" t="s">
        <v>4402</v>
      </c>
      <c r="B4377" s="39">
        <v>46380</v>
      </c>
      <c r="C4377" s="40" t="s">
        <v>39</v>
      </c>
      <c r="D4377" s="40" t="s">
        <v>33</v>
      </c>
      <c r="E4377" s="40" t="s">
        <v>14</v>
      </c>
      <c r="F4377" s="40" t="s">
        <v>14</v>
      </c>
      <c r="G4377" s="40">
        <v>48</v>
      </c>
      <c r="H4377" s="41">
        <v>182.29332419255701</v>
      </c>
      <c r="I4377" s="37">
        <f>HOUR(DAta!$H4377)*60+MINUTE(DAta!$H4377)</f>
        <v>422</v>
      </c>
      <c r="J4377" s="40">
        <v>4</v>
      </c>
      <c r="K4377" s="40">
        <v>12</v>
      </c>
      <c r="L4377" s="39">
        <v>46380</v>
      </c>
      <c r="M4377" s="40">
        <v>4</v>
      </c>
    </row>
    <row r="4378" spans="1:13">
      <c r="A4378" s="37" t="s">
        <v>4403</v>
      </c>
      <c r="B4378" s="36">
        <v>46381</v>
      </c>
      <c r="C4378" s="37" t="s">
        <v>20</v>
      </c>
      <c r="D4378" s="37" t="s">
        <v>17</v>
      </c>
      <c r="E4378" s="37" t="s">
        <v>14</v>
      </c>
      <c r="F4378" s="37" t="s">
        <v>14</v>
      </c>
      <c r="G4378" s="37">
        <v>119</v>
      </c>
      <c r="H4378" s="38">
        <v>182.33499085922301</v>
      </c>
      <c r="I4378" s="37">
        <f>HOUR(DAta!$H4378)*60+MINUTE(DAta!$H4378)</f>
        <v>482</v>
      </c>
      <c r="J4378" s="37">
        <v>1</v>
      </c>
      <c r="K4378" s="37">
        <v>12</v>
      </c>
      <c r="L4378" s="36">
        <v>46381</v>
      </c>
      <c r="M4378" s="37">
        <v>4</v>
      </c>
    </row>
    <row r="4379" spans="1:13">
      <c r="A4379" s="40" t="s">
        <v>4404</v>
      </c>
      <c r="B4379" s="39">
        <v>46382</v>
      </c>
      <c r="C4379" s="40" t="s">
        <v>32</v>
      </c>
      <c r="D4379" s="40" t="s">
        <v>13</v>
      </c>
      <c r="E4379" s="40" t="s">
        <v>14</v>
      </c>
      <c r="F4379" s="40" t="s">
        <v>18</v>
      </c>
      <c r="G4379" s="40">
        <v>102</v>
      </c>
      <c r="H4379" s="41">
        <v>182.37665752589001</v>
      </c>
      <c r="I4379" s="37">
        <f>HOUR(DAta!$H4379)*60+MINUTE(DAta!$H4379)</f>
        <v>542</v>
      </c>
      <c r="J4379" s="40">
        <v>3</v>
      </c>
      <c r="K4379" s="40">
        <v>12</v>
      </c>
      <c r="L4379" s="39">
        <v>46382</v>
      </c>
      <c r="M4379" s="40">
        <v>4</v>
      </c>
    </row>
    <row r="4380" spans="1:13">
      <c r="A4380" s="37" t="s">
        <v>4405</v>
      </c>
      <c r="B4380" s="36">
        <v>46383</v>
      </c>
      <c r="C4380" s="37" t="s">
        <v>20</v>
      </c>
      <c r="D4380" s="37" t="s">
        <v>13</v>
      </c>
      <c r="E4380" s="37" t="s">
        <v>14</v>
      </c>
      <c r="F4380" s="37" t="s">
        <v>14</v>
      </c>
      <c r="G4380" s="37">
        <v>30</v>
      </c>
      <c r="H4380" s="38">
        <v>182.41832419255701</v>
      </c>
      <c r="I4380" s="37">
        <f>HOUR(DAta!$H4380)*60+MINUTE(DAta!$H4380)</f>
        <v>602</v>
      </c>
      <c r="J4380" s="37">
        <v>5</v>
      </c>
      <c r="K4380" s="37">
        <v>12</v>
      </c>
      <c r="L4380" s="36">
        <v>46383</v>
      </c>
      <c r="M4380" s="37">
        <v>5</v>
      </c>
    </row>
    <row r="4381" spans="1:13">
      <c r="A4381" s="40" t="s">
        <v>4406</v>
      </c>
      <c r="B4381" s="39">
        <v>46384</v>
      </c>
      <c r="C4381" s="40" t="s">
        <v>35</v>
      </c>
      <c r="D4381" s="40" t="s">
        <v>24</v>
      </c>
      <c r="E4381" s="40" t="s">
        <v>14</v>
      </c>
      <c r="F4381" s="40" t="s">
        <v>14</v>
      </c>
      <c r="G4381" s="40">
        <v>51</v>
      </c>
      <c r="H4381" s="41">
        <v>182.45999085922301</v>
      </c>
      <c r="I4381" s="37">
        <f>HOUR(DAta!$H4381)*60+MINUTE(DAta!$H4381)</f>
        <v>662</v>
      </c>
      <c r="J4381" s="40">
        <v>1</v>
      </c>
      <c r="K4381" s="40">
        <v>12</v>
      </c>
      <c r="L4381" s="39">
        <v>46384</v>
      </c>
      <c r="M4381" s="40">
        <v>5</v>
      </c>
    </row>
    <row r="4382" spans="1:13">
      <c r="A4382" s="37" t="s">
        <v>4407</v>
      </c>
      <c r="B4382" s="36">
        <v>46385</v>
      </c>
      <c r="C4382" s="37" t="s">
        <v>32</v>
      </c>
      <c r="D4382" s="37" t="s">
        <v>13</v>
      </c>
      <c r="E4382" s="37" t="s">
        <v>18</v>
      </c>
      <c r="F4382" s="37" t="s">
        <v>18</v>
      </c>
      <c r="G4382" s="37" t="s">
        <v>26</v>
      </c>
      <c r="H4382" s="38">
        <v>182.50165752589001</v>
      </c>
      <c r="I4382" s="37">
        <f>HOUR(DAta!$H4382)*60+MINUTE(DAta!$H4382)</f>
        <v>722</v>
      </c>
      <c r="J4382" s="37" t="s">
        <v>26</v>
      </c>
      <c r="K4382" s="37">
        <v>12</v>
      </c>
      <c r="L4382" s="36">
        <v>46385</v>
      </c>
      <c r="M4382" s="37">
        <v>5</v>
      </c>
    </row>
    <row r="4383" spans="1:13">
      <c r="A4383" s="40" t="s">
        <v>4408</v>
      </c>
      <c r="B4383" s="39">
        <v>46386</v>
      </c>
      <c r="C4383" s="40" t="s">
        <v>16</v>
      </c>
      <c r="D4383" s="40" t="s">
        <v>17</v>
      </c>
      <c r="E4383" s="40" t="s">
        <v>14</v>
      </c>
      <c r="F4383" s="40" t="s">
        <v>14</v>
      </c>
      <c r="G4383" s="40">
        <v>39</v>
      </c>
      <c r="H4383" s="41">
        <v>182.54332419255701</v>
      </c>
      <c r="I4383" s="37">
        <f>HOUR(DAta!$H4383)*60+MINUTE(DAta!$H4383)</f>
        <v>782</v>
      </c>
      <c r="J4383" s="40">
        <v>5</v>
      </c>
      <c r="K4383" s="40">
        <v>12</v>
      </c>
      <c r="L4383" s="39">
        <v>46386</v>
      </c>
      <c r="M4383" s="40">
        <v>5</v>
      </c>
    </row>
    <row r="4384" spans="1:13">
      <c r="A4384" s="37" t="s">
        <v>4409</v>
      </c>
      <c r="B4384" s="36">
        <v>46387</v>
      </c>
      <c r="C4384" s="37" t="s">
        <v>16</v>
      </c>
      <c r="D4384" s="37" t="s">
        <v>24</v>
      </c>
      <c r="E4384" s="37" t="s">
        <v>14</v>
      </c>
      <c r="F4384" s="37" t="s">
        <v>14</v>
      </c>
      <c r="G4384" s="37">
        <v>102</v>
      </c>
      <c r="H4384" s="38">
        <v>182.58499085922301</v>
      </c>
      <c r="I4384" s="37">
        <f>HOUR(DAta!$H4384)*60+MINUTE(DAta!$H4384)</f>
        <v>842</v>
      </c>
      <c r="J4384" s="37">
        <v>2</v>
      </c>
      <c r="K4384" s="37">
        <v>12</v>
      </c>
      <c r="L4384" s="36">
        <v>46387</v>
      </c>
      <c r="M4384" s="37">
        <v>5</v>
      </c>
    </row>
    <row r="4385" spans="1:13">
      <c r="A4385" s="40" t="s">
        <v>4410</v>
      </c>
      <c r="B4385" s="39">
        <v>46388</v>
      </c>
      <c r="C4385" s="40" t="s">
        <v>20</v>
      </c>
      <c r="D4385" s="40" t="s">
        <v>24</v>
      </c>
      <c r="E4385" s="40" t="s">
        <v>14</v>
      </c>
      <c r="F4385" s="40" t="s">
        <v>14</v>
      </c>
      <c r="G4385" s="40">
        <v>112</v>
      </c>
      <c r="H4385" s="41">
        <v>182.62665752589001</v>
      </c>
      <c r="I4385" s="37">
        <f>HOUR(DAta!$H4385)*60+MINUTE(DAta!$H4385)</f>
        <v>902</v>
      </c>
      <c r="J4385" s="40">
        <v>3</v>
      </c>
      <c r="K4385" s="40">
        <v>12</v>
      </c>
      <c r="L4385" s="39">
        <v>46388</v>
      </c>
      <c r="M4385" s="40">
        <v>5</v>
      </c>
    </row>
    <row r="4386" spans="1:13">
      <c r="A4386" s="37" t="s">
        <v>4411</v>
      </c>
      <c r="B4386" s="36">
        <v>46389</v>
      </c>
      <c r="C4386" s="37" t="s">
        <v>16</v>
      </c>
      <c r="D4386" s="37" t="s">
        <v>24</v>
      </c>
      <c r="E4386" s="37" t="s">
        <v>18</v>
      </c>
      <c r="F4386" s="37" t="s">
        <v>18</v>
      </c>
      <c r="G4386" s="37" t="s">
        <v>26</v>
      </c>
      <c r="H4386" s="38">
        <v>182.66832419255701</v>
      </c>
      <c r="I4386" s="37">
        <f>HOUR(DAta!$H4386)*60+MINUTE(DAta!$H4386)</f>
        <v>962</v>
      </c>
      <c r="J4386" s="37" t="s">
        <v>26</v>
      </c>
      <c r="K4386" s="37">
        <v>12</v>
      </c>
      <c r="L4386" s="36">
        <v>46389</v>
      </c>
      <c r="M4386" s="37">
        <v>5</v>
      </c>
    </row>
    <row r="4387" spans="1:13">
      <c r="A4387" s="40" t="s">
        <v>4412</v>
      </c>
      <c r="B4387" s="39">
        <v>46390</v>
      </c>
      <c r="C4387" s="40" t="s">
        <v>39</v>
      </c>
      <c r="D4387" s="40" t="s">
        <v>17</v>
      </c>
      <c r="E4387" s="40" t="s">
        <v>14</v>
      </c>
      <c r="F4387" s="40" t="s">
        <v>14</v>
      </c>
      <c r="G4387" s="40">
        <v>42</v>
      </c>
      <c r="H4387" s="41">
        <v>182.70999085922301</v>
      </c>
      <c r="I4387" s="37">
        <f>HOUR(DAta!$H4387)*60+MINUTE(DAta!$H4387)</f>
        <v>1022</v>
      </c>
      <c r="J4387" s="40">
        <v>5</v>
      </c>
      <c r="K4387" s="40">
        <v>12</v>
      </c>
      <c r="L4387" s="39">
        <v>46390</v>
      </c>
      <c r="M4387" s="40">
        <v>5</v>
      </c>
    </row>
    <row r="4388" spans="1:13">
      <c r="A4388" s="37" t="s">
        <v>4413</v>
      </c>
      <c r="B4388" s="36">
        <v>46391</v>
      </c>
      <c r="C4388" s="37" t="s">
        <v>22</v>
      </c>
      <c r="D4388" s="37" t="s">
        <v>30</v>
      </c>
      <c r="E4388" s="37" t="s">
        <v>14</v>
      </c>
      <c r="F4388" s="37" t="s">
        <v>14</v>
      </c>
      <c r="G4388" s="37">
        <v>87</v>
      </c>
      <c r="H4388" s="38">
        <v>182.75165752589001</v>
      </c>
      <c r="I4388" s="37">
        <f>HOUR(DAta!$H4388)*60+MINUTE(DAta!$H4388)</f>
        <v>1082</v>
      </c>
      <c r="J4388" s="37">
        <v>3</v>
      </c>
      <c r="K4388" s="37">
        <v>12</v>
      </c>
      <c r="L4388" s="36">
        <v>46391</v>
      </c>
      <c r="M4388" s="37">
        <v>5</v>
      </c>
    </row>
    <row r="4389" spans="1:13">
      <c r="A4389" s="40" t="s">
        <v>4414</v>
      </c>
      <c r="B4389" s="39">
        <v>46392</v>
      </c>
      <c r="C4389" s="40" t="s">
        <v>16</v>
      </c>
      <c r="D4389" s="40" t="s">
        <v>24</v>
      </c>
      <c r="E4389" s="40" t="s">
        <v>18</v>
      </c>
      <c r="F4389" s="40" t="s">
        <v>18</v>
      </c>
      <c r="G4389" s="40" t="s">
        <v>26</v>
      </c>
      <c r="H4389" s="41">
        <v>182.79332419255701</v>
      </c>
      <c r="I4389" s="37">
        <f>HOUR(DAta!$H4389)*60+MINUTE(DAta!$H4389)</f>
        <v>1142</v>
      </c>
      <c r="J4389" s="40" t="s">
        <v>26</v>
      </c>
      <c r="K4389" s="40">
        <v>12</v>
      </c>
      <c r="L4389" s="39">
        <v>46392</v>
      </c>
      <c r="M4389" s="40">
        <v>5</v>
      </c>
    </row>
    <row r="4390" spans="1:13">
      <c r="A4390" s="37" t="s">
        <v>4415</v>
      </c>
      <c r="B4390" s="36">
        <v>46393</v>
      </c>
      <c r="C4390" s="37" t="s">
        <v>16</v>
      </c>
      <c r="D4390" s="37" t="s">
        <v>13</v>
      </c>
      <c r="E4390" s="37" t="s">
        <v>14</v>
      </c>
      <c r="F4390" s="37" t="s">
        <v>14</v>
      </c>
      <c r="G4390" s="37">
        <v>123</v>
      </c>
      <c r="H4390" s="38">
        <v>182.83499085922301</v>
      </c>
      <c r="I4390" s="37">
        <f>HOUR(DAta!$H4390)*60+MINUTE(DAta!$H4390)</f>
        <v>1202</v>
      </c>
      <c r="J4390" s="37">
        <v>3</v>
      </c>
      <c r="K4390" s="37">
        <v>12</v>
      </c>
      <c r="L4390" s="36">
        <v>46393</v>
      </c>
      <c r="M4390" s="37">
        <v>5</v>
      </c>
    </row>
    <row r="4391" spans="1:13">
      <c r="A4391" s="40" t="s">
        <v>4416</v>
      </c>
      <c r="B4391" s="39">
        <v>46394</v>
      </c>
      <c r="C4391" s="40" t="s">
        <v>20</v>
      </c>
      <c r="D4391" s="40" t="s">
        <v>24</v>
      </c>
      <c r="E4391" s="40" t="s">
        <v>18</v>
      </c>
      <c r="F4391" s="40" t="s">
        <v>18</v>
      </c>
      <c r="G4391" s="40" t="s">
        <v>26</v>
      </c>
      <c r="H4391" s="41">
        <v>182.87665752589001</v>
      </c>
      <c r="I4391" s="37">
        <f>HOUR(DAta!$H4391)*60+MINUTE(DAta!$H4391)</f>
        <v>1262</v>
      </c>
      <c r="J4391" s="40" t="s">
        <v>26</v>
      </c>
      <c r="K4391" s="40">
        <v>12</v>
      </c>
      <c r="L4391" s="39">
        <v>46394</v>
      </c>
      <c r="M4391" s="40">
        <v>5</v>
      </c>
    </row>
    <row r="4392" spans="1:13">
      <c r="A4392" s="37" t="s">
        <v>4417</v>
      </c>
      <c r="B4392" s="36">
        <v>46395</v>
      </c>
      <c r="C4392" s="37" t="s">
        <v>48</v>
      </c>
      <c r="D4392" s="37" t="s">
        <v>13</v>
      </c>
      <c r="E4392" s="37" t="s">
        <v>14</v>
      </c>
      <c r="F4392" s="37" t="s">
        <v>14</v>
      </c>
      <c r="G4392" s="37">
        <v>98</v>
      </c>
      <c r="H4392" s="38">
        <v>182.91832419255701</v>
      </c>
      <c r="I4392" s="37">
        <f>HOUR(DAta!$H4392)*60+MINUTE(DAta!$H4392)</f>
        <v>1322</v>
      </c>
      <c r="J4392" s="37">
        <v>3</v>
      </c>
      <c r="K4392" s="37">
        <v>12</v>
      </c>
      <c r="L4392" s="36">
        <v>46395</v>
      </c>
      <c r="M4392" s="37">
        <v>5</v>
      </c>
    </row>
    <row r="4393" spans="1:13">
      <c r="A4393" s="40" t="s">
        <v>4418</v>
      </c>
      <c r="B4393" s="39">
        <v>46396</v>
      </c>
      <c r="C4393" s="40" t="s">
        <v>32</v>
      </c>
      <c r="D4393" s="40" t="s">
        <v>33</v>
      </c>
      <c r="E4393" s="40" t="s">
        <v>14</v>
      </c>
      <c r="F4393" s="40" t="s">
        <v>14</v>
      </c>
      <c r="G4393" s="40">
        <v>45</v>
      </c>
      <c r="H4393" s="41">
        <v>182.95999085922301</v>
      </c>
      <c r="I4393" s="37">
        <f>HOUR(DAta!$H4393)*60+MINUTE(DAta!$H4393)</f>
        <v>1382</v>
      </c>
      <c r="J4393" s="40">
        <v>4</v>
      </c>
      <c r="K4393" s="40">
        <v>12</v>
      </c>
      <c r="L4393" s="39">
        <v>46396</v>
      </c>
      <c r="M4393" s="40">
        <v>5</v>
      </c>
    </row>
    <row r="4394" spans="1:13">
      <c r="A4394" s="37" t="s">
        <v>4419</v>
      </c>
      <c r="B4394" s="36">
        <v>46397</v>
      </c>
      <c r="C4394" s="37" t="s">
        <v>20</v>
      </c>
      <c r="D4394" s="37" t="s">
        <v>24</v>
      </c>
      <c r="E4394" s="37" t="s">
        <v>14</v>
      </c>
      <c r="F4394" s="37" t="s">
        <v>14</v>
      </c>
      <c r="G4394" s="37">
        <v>50</v>
      </c>
      <c r="H4394" s="38">
        <v>183.00165752589001</v>
      </c>
      <c r="I4394" s="37">
        <f>HOUR(DAta!$H4394)*60+MINUTE(DAta!$H4394)</f>
        <v>2</v>
      </c>
      <c r="J4394" s="37">
        <v>3</v>
      </c>
      <c r="K4394" s="37">
        <v>12</v>
      </c>
      <c r="L4394" s="36">
        <v>46397</v>
      </c>
      <c r="M4394" s="37">
        <v>5</v>
      </c>
    </row>
    <row r="4395" spans="1:13">
      <c r="A4395" s="40" t="s">
        <v>4420</v>
      </c>
      <c r="B4395" s="39">
        <v>46398</v>
      </c>
      <c r="C4395" s="40" t="s">
        <v>35</v>
      </c>
      <c r="D4395" s="40" t="s">
        <v>24</v>
      </c>
      <c r="E4395" s="40" t="s">
        <v>14</v>
      </c>
      <c r="F4395" s="40" t="s">
        <v>14</v>
      </c>
      <c r="G4395" s="40">
        <v>102</v>
      </c>
      <c r="H4395" s="41">
        <v>183.04332419255701</v>
      </c>
      <c r="I4395" s="37">
        <f>HOUR(DAta!$H4395)*60+MINUTE(DAta!$H4395)</f>
        <v>62</v>
      </c>
      <c r="J4395" s="40">
        <v>4</v>
      </c>
      <c r="K4395" s="40">
        <v>12</v>
      </c>
      <c r="L4395" s="39">
        <v>46398</v>
      </c>
      <c r="M4395" s="40">
        <v>5</v>
      </c>
    </row>
    <row r="4396" spans="1:13">
      <c r="A4396" s="37" t="s">
        <v>4421</v>
      </c>
      <c r="B4396" s="36">
        <v>46399</v>
      </c>
      <c r="C4396" s="37" t="s">
        <v>12</v>
      </c>
      <c r="D4396" s="37" t="s">
        <v>30</v>
      </c>
      <c r="E4396" s="37" t="s">
        <v>14</v>
      </c>
      <c r="F4396" s="37" t="s">
        <v>14</v>
      </c>
      <c r="G4396" s="37">
        <v>93</v>
      </c>
      <c r="H4396" s="38">
        <v>183.08499085922301</v>
      </c>
      <c r="I4396" s="37">
        <f>HOUR(DAta!$H4396)*60+MINUTE(DAta!$H4396)</f>
        <v>122</v>
      </c>
      <c r="J4396" s="37">
        <v>1</v>
      </c>
      <c r="K4396" s="37">
        <v>12</v>
      </c>
      <c r="L4396" s="36">
        <v>46399</v>
      </c>
      <c r="M4396" s="37">
        <v>5</v>
      </c>
    </row>
    <row r="4397" spans="1:13">
      <c r="A4397" s="40" t="s">
        <v>4422</v>
      </c>
      <c r="B4397" s="39">
        <v>46400</v>
      </c>
      <c r="C4397" s="40" t="s">
        <v>20</v>
      </c>
      <c r="D4397" s="40" t="s">
        <v>30</v>
      </c>
      <c r="E4397" s="40" t="s">
        <v>14</v>
      </c>
      <c r="F4397" s="40" t="s">
        <v>14</v>
      </c>
      <c r="G4397" s="40">
        <v>28</v>
      </c>
      <c r="H4397" s="41">
        <v>183.12665752589001</v>
      </c>
      <c r="I4397" s="37">
        <f>HOUR(DAta!$H4397)*60+MINUTE(DAta!$H4397)</f>
        <v>182</v>
      </c>
      <c r="J4397" s="40">
        <v>3</v>
      </c>
      <c r="K4397" s="40">
        <v>12</v>
      </c>
      <c r="L4397" s="39">
        <v>46400</v>
      </c>
      <c r="M4397" s="40">
        <v>5</v>
      </c>
    </row>
    <row r="4398" spans="1:13">
      <c r="A4398" s="37" t="s">
        <v>4423</v>
      </c>
      <c r="B4398" s="36">
        <v>46401</v>
      </c>
      <c r="C4398" s="37" t="s">
        <v>32</v>
      </c>
      <c r="D4398" s="37" t="s">
        <v>24</v>
      </c>
      <c r="E4398" s="37" t="s">
        <v>18</v>
      </c>
      <c r="F4398" s="37" t="s">
        <v>18</v>
      </c>
      <c r="G4398" s="37" t="s">
        <v>26</v>
      </c>
      <c r="H4398" s="38">
        <v>183.16832419255701</v>
      </c>
      <c r="I4398" s="37">
        <f>HOUR(DAta!$H4398)*60+MINUTE(DAta!$H4398)</f>
        <v>242</v>
      </c>
      <c r="J4398" s="37" t="s">
        <v>26</v>
      </c>
      <c r="K4398" s="37">
        <v>12</v>
      </c>
      <c r="L4398" s="36">
        <v>46401</v>
      </c>
      <c r="M4398" s="37">
        <v>5</v>
      </c>
    </row>
    <row r="4399" spans="1:13">
      <c r="A4399" s="40" t="s">
        <v>4424</v>
      </c>
      <c r="B4399" s="39">
        <v>46402</v>
      </c>
      <c r="C4399" s="40" t="s">
        <v>39</v>
      </c>
      <c r="D4399" s="40" t="s">
        <v>33</v>
      </c>
      <c r="E4399" s="40" t="s">
        <v>18</v>
      </c>
      <c r="F4399" s="40" t="s">
        <v>18</v>
      </c>
      <c r="G4399" s="40" t="s">
        <v>26</v>
      </c>
      <c r="H4399" s="41">
        <v>183.20999085922301</v>
      </c>
      <c r="I4399" s="37">
        <f>HOUR(DAta!$H4399)*60+MINUTE(DAta!$H4399)</f>
        <v>302</v>
      </c>
      <c r="J4399" s="40" t="s">
        <v>26</v>
      </c>
      <c r="K4399" s="40">
        <v>12</v>
      </c>
      <c r="L4399" s="39">
        <v>46402</v>
      </c>
      <c r="M4399" s="40">
        <v>5</v>
      </c>
    </row>
    <row r="4400" spans="1:13">
      <c r="A4400" s="37" t="s">
        <v>4425</v>
      </c>
      <c r="B4400" s="36">
        <v>46403</v>
      </c>
      <c r="C4400" s="37" t="s">
        <v>35</v>
      </c>
      <c r="D4400" s="37" t="s">
        <v>17</v>
      </c>
      <c r="E4400" s="37" t="s">
        <v>14</v>
      </c>
      <c r="F4400" s="37" t="s">
        <v>18</v>
      </c>
      <c r="G4400" s="37">
        <v>123</v>
      </c>
      <c r="H4400" s="38">
        <v>183.25165752589001</v>
      </c>
      <c r="I4400" s="37">
        <f>HOUR(DAta!$H4400)*60+MINUTE(DAta!$H4400)</f>
        <v>362</v>
      </c>
      <c r="J4400" s="37">
        <v>4</v>
      </c>
      <c r="K4400" s="37">
        <v>12</v>
      </c>
      <c r="L4400" s="36">
        <v>46403</v>
      </c>
      <c r="M4400" s="37">
        <v>5</v>
      </c>
    </row>
    <row r="4401" spans="1:13">
      <c r="A4401" s="40" t="s">
        <v>4426</v>
      </c>
      <c r="B4401" s="39">
        <v>46404</v>
      </c>
      <c r="C4401" s="40" t="s">
        <v>22</v>
      </c>
      <c r="D4401" s="40" t="s">
        <v>30</v>
      </c>
      <c r="E4401" s="40" t="s">
        <v>14</v>
      </c>
      <c r="F4401" s="40" t="s">
        <v>14</v>
      </c>
      <c r="G4401" s="40">
        <v>112</v>
      </c>
      <c r="H4401" s="41">
        <v>183.29332419255701</v>
      </c>
      <c r="I4401" s="37">
        <f>HOUR(DAta!$H4401)*60+MINUTE(DAta!$H4401)</f>
        <v>422</v>
      </c>
      <c r="J4401" s="40">
        <v>4</v>
      </c>
      <c r="K4401" s="40">
        <v>12</v>
      </c>
      <c r="L4401" s="39">
        <v>46404</v>
      </c>
      <c r="M4401" s="40">
        <v>5</v>
      </c>
    </row>
    <row r="4402" spans="1:13">
      <c r="A4402" s="37" t="s">
        <v>4427</v>
      </c>
      <c r="B4402" s="36">
        <v>46405</v>
      </c>
      <c r="C4402" s="37" t="s">
        <v>20</v>
      </c>
      <c r="D4402" s="37" t="s">
        <v>13</v>
      </c>
      <c r="E4402" s="37" t="s">
        <v>14</v>
      </c>
      <c r="F4402" s="37" t="s">
        <v>14</v>
      </c>
      <c r="G4402" s="37">
        <v>12</v>
      </c>
      <c r="H4402" s="38">
        <v>183.33499085922301</v>
      </c>
      <c r="I4402" s="37">
        <f>HOUR(DAta!$H4402)*60+MINUTE(DAta!$H4402)</f>
        <v>482</v>
      </c>
      <c r="J4402" s="37">
        <v>3</v>
      </c>
      <c r="K4402" s="37">
        <v>12</v>
      </c>
      <c r="L4402" s="36">
        <v>46405</v>
      </c>
      <c r="M4402" s="37">
        <v>5</v>
      </c>
    </row>
    <row r="4403" spans="1:13">
      <c r="A4403" s="40" t="s">
        <v>4428</v>
      </c>
      <c r="B4403" s="39">
        <v>46406</v>
      </c>
      <c r="C4403" s="40" t="s">
        <v>48</v>
      </c>
      <c r="D4403" s="40" t="s">
        <v>13</v>
      </c>
      <c r="E4403" s="40" t="s">
        <v>14</v>
      </c>
      <c r="F4403" s="40" t="s">
        <v>14</v>
      </c>
      <c r="G4403" s="40">
        <v>107</v>
      </c>
      <c r="H4403" s="41">
        <v>183.37665752589001</v>
      </c>
      <c r="I4403" s="37">
        <f>HOUR(DAta!$H4403)*60+MINUTE(DAta!$H4403)</f>
        <v>542</v>
      </c>
      <c r="J4403" s="40">
        <v>4</v>
      </c>
      <c r="K4403" s="40">
        <v>12</v>
      </c>
      <c r="L4403" s="39">
        <v>46406</v>
      </c>
      <c r="M4403" s="40">
        <v>5</v>
      </c>
    </row>
    <row r="4404" spans="1:13">
      <c r="A4404" s="37" t="s">
        <v>4429</v>
      </c>
      <c r="B4404" s="36">
        <v>46407</v>
      </c>
      <c r="C4404" s="37" t="s">
        <v>12</v>
      </c>
      <c r="D4404" s="37" t="s">
        <v>17</v>
      </c>
      <c r="E4404" s="37" t="s">
        <v>14</v>
      </c>
      <c r="F4404" s="37" t="s">
        <v>14</v>
      </c>
      <c r="G4404" s="37">
        <v>97</v>
      </c>
      <c r="H4404" s="38">
        <v>183.41832419255701</v>
      </c>
      <c r="I4404" s="37">
        <f>HOUR(DAta!$H4404)*60+MINUTE(DAta!$H4404)</f>
        <v>602</v>
      </c>
      <c r="J4404" s="37">
        <v>2</v>
      </c>
      <c r="K4404" s="37">
        <v>12</v>
      </c>
      <c r="L4404" s="36">
        <v>46407</v>
      </c>
      <c r="M4404" s="37">
        <v>5</v>
      </c>
    </row>
    <row r="4405" spans="1:13">
      <c r="A4405" s="40" t="s">
        <v>4430</v>
      </c>
      <c r="B4405" s="39">
        <v>46408</v>
      </c>
      <c r="C4405" s="40" t="s">
        <v>35</v>
      </c>
      <c r="D4405" s="40" t="s">
        <v>13</v>
      </c>
      <c r="E4405" s="40" t="s">
        <v>18</v>
      </c>
      <c r="F4405" s="40" t="s">
        <v>18</v>
      </c>
      <c r="G4405" s="40" t="s">
        <v>26</v>
      </c>
      <c r="H4405" s="41">
        <v>183.45999085922301</v>
      </c>
      <c r="I4405" s="37">
        <f>HOUR(DAta!$H4405)*60+MINUTE(DAta!$H4405)</f>
        <v>662</v>
      </c>
      <c r="J4405" s="40" t="s">
        <v>26</v>
      </c>
      <c r="K4405" s="40">
        <v>12</v>
      </c>
      <c r="L4405" s="39">
        <v>46408</v>
      </c>
      <c r="M4405" s="40">
        <v>5</v>
      </c>
    </row>
    <row r="4406" spans="1:13">
      <c r="A4406" s="37" t="s">
        <v>4431</v>
      </c>
      <c r="B4406" s="36">
        <v>46409</v>
      </c>
      <c r="C4406" s="37" t="s">
        <v>35</v>
      </c>
      <c r="D4406" s="37" t="s">
        <v>30</v>
      </c>
      <c r="E4406" s="37" t="s">
        <v>18</v>
      </c>
      <c r="F4406" s="37" t="s">
        <v>18</v>
      </c>
      <c r="G4406" s="37" t="s">
        <v>26</v>
      </c>
      <c r="H4406" s="38">
        <v>183.50165752589001</v>
      </c>
      <c r="I4406" s="37">
        <f>HOUR(DAta!$H4406)*60+MINUTE(DAta!$H4406)</f>
        <v>722</v>
      </c>
      <c r="J4406" s="37" t="s">
        <v>26</v>
      </c>
      <c r="K4406" s="37">
        <v>12</v>
      </c>
      <c r="L4406" s="36">
        <v>46409</v>
      </c>
      <c r="M4406" s="37">
        <v>5</v>
      </c>
    </row>
    <row r="4407" spans="1:13">
      <c r="A4407" s="40" t="s">
        <v>4432</v>
      </c>
      <c r="B4407" s="39">
        <v>46410</v>
      </c>
      <c r="C4407" s="40" t="s">
        <v>12</v>
      </c>
      <c r="D4407" s="40" t="s">
        <v>30</v>
      </c>
      <c r="E4407" s="40" t="s">
        <v>14</v>
      </c>
      <c r="F4407" s="40" t="s">
        <v>14</v>
      </c>
      <c r="G4407" s="40">
        <v>98</v>
      </c>
      <c r="H4407" s="41">
        <v>183.54332419255701</v>
      </c>
      <c r="I4407" s="37">
        <f>HOUR(DAta!$H4407)*60+MINUTE(DAta!$H4407)</f>
        <v>782</v>
      </c>
      <c r="J4407" s="40">
        <v>4</v>
      </c>
      <c r="K4407" s="40">
        <v>12</v>
      </c>
      <c r="L4407" s="39">
        <v>46410</v>
      </c>
      <c r="M4407" s="40">
        <v>5</v>
      </c>
    </row>
    <row r="4408" spans="1:13">
      <c r="A4408" s="37" t="s">
        <v>4433</v>
      </c>
      <c r="B4408" s="36">
        <v>46411</v>
      </c>
      <c r="C4408" s="37" t="s">
        <v>32</v>
      </c>
      <c r="D4408" s="37" t="s">
        <v>33</v>
      </c>
      <c r="E4408" s="37" t="s">
        <v>14</v>
      </c>
      <c r="F4408" s="37" t="s">
        <v>14</v>
      </c>
      <c r="G4408" s="37">
        <v>96</v>
      </c>
      <c r="H4408" s="38">
        <v>183.58499085922301</v>
      </c>
      <c r="I4408" s="37">
        <f>HOUR(DAta!$H4408)*60+MINUTE(DAta!$H4408)</f>
        <v>842</v>
      </c>
      <c r="J4408" s="37">
        <v>2</v>
      </c>
      <c r="K4408" s="37">
        <v>12</v>
      </c>
      <c r="L4408" s="36">
        <v>46411</v>
      </c>
      <c r="M4408" s="37">
        <v>5</v>
      </c>
    </row>
    <row r="4409" spans="1:13">
      <c r="A4409" s="40" t="s">
        <v>4434</v>
      </c>
      <c r="B4409" s="39">
        <v>46412</v>
      </c>
      <c r="C4409" s="40" t="s">
        <v>12</v>
      </c>
      <c r="D4409" s="40" t="s">
        <v>24</v>
      </c>
      <c r="E4409" s="40" t="s">
        <v>18</v>
      </c>
      <c r="F4409" s="40" t="s">
        <v>18</v>
      </c>
      <c r="G4409" s="40" t="s">
        <v>26</v>
      </c>
      <c r="H4409" s="41">
        <v>183.62665752589001</v>
      </c>
      <c r="I4409" s="37">
        <f>HOUR(DAta!$H4409)*60+MINUTE(DAta!$H4409)</f>
        <v>902</v>
      </c>
      <c r="J4409" s="40" t="s">
        <v>26</v>
      </c>
      <c r="K4409" s="40">
        <v>12</v>
      </c>
      <c r="L4409" s="39">
        <v>46412</v>
      </c>
      <c r="M4409" s="40">
        <v>5</v>
      </c>
    </row>
    <row r="4410" spans="1:13">
      <c r="A4410" s="37" t="s">
        <v>4435</v>
      </c>
      <c r="B4410" s="36">
        <v>46413</v>
      </c>
      <c r="C4410" s="37" t="s">
        <v>35</v>
      </c>
      <c r="D4410" s="37" t="s">
        <v>24</v>
      </c>
      <c r="E4410" s="37" t="s">
        <v>14</v>
      </c>
      <c r="F4410" s="37" t="s">
        <v>14</v>
      </c>
      <c r="G4410" s="37">
        <v>60</v>
      </c>
      <c r="H4410" s="38">
        <v>183.66832419255701</v>
      </c>
      <c r="I4410" s="37">
        <f>HOUR(DAta!$H4410)*60+MINUTE(DAta!$H4410)</f>
        <v>962</v>
      </c>
      <c r="J4410" s="37">
        <v>1</v>
      </c>
      <c r="K4410" s="37">
        <v>12</v>
      </c>
      <c r="L4410" s="36">
        <v>46413</v>
      </c>
      <c r="M4410" s="37">
        <v>5</v>
      </c>
    </row>
    <row r="4411" spans="1:13">
      <c r="A4411" s="40" t="s">
        <v>4436</v>
      </c>
      <c r="B4411" s="39">
        <v>46414</v>
      </c>
      <c r="C4411" s="40" t="s">
        <v>35</v>
      </c>
      <c r="D4411" s="40" t="s">
        <v>13</v>
      </c>
      <c r="E4411" s="40" t="s">
        <v>14</v>
      </c>
      <c r="F4411" s="40" t="s">
        <v>14</v>
      </c>
      <c r="G4411" s="40">
        <v>115</v>
      </c>
      <c r="H4411" s="41">
        <v>183.70999085922301</v>
      </c>
      <c r="I4411" s="37">
        <f>HOUR(DAta!$H4411)*60+MINUTE(DAta!$H4411)</f>
        <v>1022</v>
      </c>
      <c r="J4411" s="40">
        <v>3</v>
      </c>
      <c r="K4411" s="40">
        <v>12</v>
      </c>
      <c r="L4411" s="39">
        <v>46414</v>
      </c>
      <c r="M4411" s="40">
        <v>5</v>
      </c>
    </row>
    <row r="4412" spans="1:13">
      <c r="A4412" s="37" t="s">
        <v>4437</v>
      </c>
      <c r="B4412" s="36">
        <v>46415</v>
      </c>
      <c r="C4412" s="37" t="s">
        <v>39</v>
      </c>
      <c r="D4412" s="37" t="s">
        <v>13</v>
      </c>
      <c r="E4412" s="37" t="s">
        <v>14</v>
      </c>
      <c r="F4412" s="37" t="s">
        <v>14</v>
      </c>
      <c r="G4412" s="37">
        <v>86</v>
      </c>
      <c r="H4412" s="38">
        <v>183.75165752589001</v>
      </c>
      <c r="I4412" s="37">
        <f>HOUR(DAta!$H4412)*60+MINUTE(DAta!$H4412)</f>
        <v>1082</v>
      </c>
      <c r="J4412" s="37">
        <v>4</v>
      </c>
      <c r="K4412" s="37">
        <v>12</v>
      </c>
      <c r="L4412" s="36">
        <v>46415</v>
      </c>
      <c r="M4412" s="37">
        <v>5</v>
      </c>
    </row>
    <row r="4413" spans="1:13">
      <c r="A4413" s="40" t="s">
        <v>4438</v>
      </c>
      <c r="B4413" s="39">
        <v>46416</v>
      </c>
      <c r="C4413" s="40" t="s">
        <v>39</v>
      </c>
      <c r="D4413" s="40" t="s">
        <v>24</v>
      </c>
      <c r="E4413" s="40" t="s">
        <v>14</v>
      </c>
      <c r="F4413" s="40" t="s">
        <v>14</v>
      </c>
      <c r="G4413" s="40">
        <v>99</v>
      </c>
      <c r="H4413" s="41">
        <v>183.79332419255701</v>
      </c>
      <c r="I4413" s="37">
        <f>HOUR(DAta!$H4413)*60+MINUTE(DAta!$H4413)</f>
        <v>1142</v>
      </c>
      <c r="J4413" s="40">
        <v>2</v>
      </c>
      <c r="K4413" s="40">
        <v>12</v>
      </c>
      <c r="L4413" s="39">
        <v>46416</v>
      </c>
      <c r="M4413" s="40">
        <v>5</v>
      </c>
    </row>
    <row r="4414" spans="1:13">
      <c r="A4414" s="37" t="s">
        <v>4439</v>
      </c>
      <c r="B4414" s="36">
        <v>46417</v>
      </c>
      <c r="C4414" s="37" t="s">
        <v>22</v>
      </c>
      <c r="D4414" s="37" t="s">
        <v>30</v>
      </c>
      <c r="E4414" s="37" t="s">
        <v>14</v>
      </c>
      <c r="F4414" s="37" t="s">
        <v>18</v>
      </c>
      <c r="G4414" s="37">
        <v>55</v>
      </c>
      <c r="H4414" s="38">
        <v>183.83499085922301</v>
      </c>
      <c r="I4414" s="37">
        <f>HOUR(DAta!$H4414)*60+MINUTE(DAta!$H4414)</f>
        <v>1202</v>
      </c>
      <c r="J4414" s="37">
        <v>4</v>
      </c>
      <c r="K4414" s="37">
        <v>12</v>
      </c>
      <c r="L4414" s="36">
        <v>46417</v>
      </c>
      <c r="M4414" s="37">
        <v>5</v>
      </c>
    </row>
    <row r="4415" spans="1:13">
      <c r="A4415" s="40" t="s">
        <v>4440</v>
      </c>
      <c r="B4415" s="39">
        <v>46418</v>
      </c>
      <c r="C4415" s="40" t="s">
        <v>35</v>
      </c>
      <c r="D4415" s="40" t="s">
        <v>33</v>
      </c>
      <c r="E4415" s="40" t="s">
        <v>14</v>
      </c>
      <c r="F4415" s="40" t="s">
        <v>18</v>
      </c>
      <c r="G4415" s="40">
        <v>100</v>
      </c>
      <c r="H4415" s="41">
        <v>183.87665752589001</v>
      </c>
      <c r="I4415" s="37">
        <f>HOUR(DAta!$H4415)*60+MINUTE(DAta!$H4415)</f>
        <v>1262</v>
      </c>
      <c r="J4415" s="40">
        <v>2</v>
      </c>
      <c r="K4415" s="40">
        <v>12</v>
      </c>
      <c r="L4415" s="39">
        <v>46418</v>
      </c>
      <c r="M4415" s="40">
        <v>5</v>
      </c>
    </row>
    <row r="4416" spans="1:13">
      <c r="A4416" s="37" t="s">
        <v>4441</v>
      </c>
      <c r="B4416" s="36">
        <v>46419</v>
      </c>
      <c r="C4416" s="37" t="s">
        <v>16</v>
      </c>
      <c r="D4416" s="37" t="s">
        <v>13</v>
      </c>
      <c r="E4416" s="37" t="s">
        <v>14</v>
      </c>
      <c r="F4416" s="37" t="s">
        <v>14</v>
      </c>
      <c r="G4416" s="37">
        <v>101</v>
      </c>
      <c r="H4416" s="38">
        <v>183.91832419255701</v>
      </c>
      <c r="I4416" s="37">
        <f>HOUR(DAta!$H4416)*60+MINUTE(DAta!$H4416)</f>
        <v>1322</v>
      </c>
      <c r="J4416" s="37">
        <v>4</v>
      </c>
      <c r="K4416" s="37">
        <v>12</v>
      </c>
      <c r="L4416" s="36">
        <v>46419</v>
      </c>
      <c r="M4416" s="37">
        <v>5</v>
      </c>
    </row>
    <row r="4417" spans="1:13">
      <c r="A4417" s="40" t="s">
        <v>4442</v>
      </c>
      <c r="B4417" s="39">
        <v>46420</v>
      </c>
      <c r="C4417" s="40" t="s">
        <v>35</v>
      </c>
      <c r="D4417" s="40" t="s">
        <v>24</v>
      </c>
      <c r="E4417" s="40" t="s">
        <v>14</v>
      </c>
      <c r="F4417" s="40" t="s">
        <v>14</v>
      </c>
      <c r="G4417" s="40">
        <v>105</v>
      </c>
      <c r="H4417" s="41">
        <v>183.95999085922301</v>
      </c>
      <c r="I4417" s="37">
        <f>HOUR(DAta!$H4417)*60+MINUTE(DAta!$H4417)</f>
        <v>1382</v>
      </c>
      <c r="J4417" s="40">
        <v>5</v>
      </c>
      <c r="K4417" s="40">
        <v>12</v>
      </c>
      <c r="L4417" s="39">
        <v>46420</v>
      </c>
      <c r="M4417" s="40">
        <v>5</v>
      </c>
    </row>
    <row r="4418" spans="1:13">
      <c r="A4418" s="37" t="s">
        <v>4443</v>
      </c>
      <c r="B4418" s="36">
        <v>46421</v>
      </c>
      <c r="C4418" s="37" t="s">
        <v>20</v>
      </c>
      <c r="D4418" s="37" t="s">
        <v>24</v>
      </c>
      <c r="E4418" s="37" t="s">
        <v>18</v>
      </c>
      <c r="F4418" s="37" t="s">
        <v>18</v>
      </c>
      <c r="G4418" s="37" t="s">
        <v>26</v>
      </c>
      <c r="H4418" s="38">
        <v>184.00165752589001</v>
      </c>
      <c r="I4418" s="37">
        <f>HOUR(DAta!$H4418)*60+MINUTE(DAta!$H4418)</f>
        <v>2</v>
      </c>
      <c r="J4418" s="37" t="s">
        <v>26</v>
      </c>
      <c r="K4418" s="37">
        <v>12</v>
      </c>
      <c r="L4418" s="36">
        <v>46421</v>
      </c>
      <c r="M4418" s="37">
        <v>5</v>
      </c>
    </row>
    <row r="4419" spans="1:13">
      <c r="A4419" s="40" t="s">
        <v>4444</v>
      </c>
      <c r="B4419" s="39">
        <v>46422</v>
      </c>
      <c r="C4419" s="40" t="s">
        <v>22</v>
      </c>
      <c r="D4419" s="40" t="s">
        <v>13</v>
      </c>
      <c r="E4419" s="40" t="s">
        <v>14</v>
      </c>
      <c r="F4419" s="40" t="s">
        <v>14</v>
      </c>
      <c r="G4419" s="40">
        <v>47</v>
      </c>
      <c r="H4419" s="41">
        <v>184.04332419255701</v>
      </c>
      <c r="I4419" s="37">
        <f>HOUR(DAta!$H4419)*60+MINUTE(DAta!$H4419)</f>
        <v>62</v>
      </c>
      <c r="J4419" s="40">
        <v>4</v>
      </c>
      <c r="K4419" s="40">
        <v>12</v>
      </c>
      <c r="L4419" s="39">
        <v>46422</v>
      </c>
      <c r="M4419" s="40">
        <v>5</v>
      </c>
    </row>
    <row r="4420" spans="1:13">
      <c r="A4420" s="37" t="s">
        <v>4445</v>
      </c>
      <c r="B4420" s="36">
        <v>46423</v>
      </c>
      <c r="C4420" s="37" t="s">
        <v>22</v>
      </c>
      <c r="D4420" s="37" t="s">
        <v>30</v>
      </c>
      <c r="E4420" s="37" t="s">
        <v>14</v>
      </c>
      <c r="F4420" s="37" t="s">
        <v>14</v>
      </c>
      <c r="G4420" s="37">
        <v>123</v>
      </c>
      <c r="H4420" s="38">
        <v>184.08499085922301</v>
      </c>
      <c r="I4420" s="37">
        <f>HOUR(DAta!$H4420)*60+MINUTE(DAta!$H4420)</f>
        <v>122</v>
      </c>
      <c r="J4420" s="37">
        <v>3</v>
      </c>
      <c r="K4420" s="37">
        <v>12</v>
      </c>
      <c r="L4420" s="36">
        <v>46423</v>
      </c>
      <c r="M4420" s="37">
        <v>5</v>
      </c>
    </row>
    <row r="4421" spans="1:13">
      <c r="A4421" s="40" t="s">
        <v>4446</v>
      </c>
      <c r="B4421" s="39">
        <v>46424</v>
      </c>
      <c r="C4421" s="40" t="s">
        <v>32</v>
      </c>
      <c r="D4421" s="40" t="s">
        <v>33</v>
      </c>
      <c r="E4421" s="40" t="s">
        <v>14</v>
      </c>
      <c r="F4421" s="40" t="s">
        <v>18</v>
      </c>
      <c r="G4421" s="40">
        <v>108</v>
      </c>
      <c r="H4421" s="41">
        <v>184.12665752589001</v>
      </c>
      <c r="I4421" s="37">
        <f>HOUR(DAta!$H4421)*60+MINUTE(DAta!$H4421)</f>
        <v>182</v>
      </c>
      <c r="J4421" s="40">
        <v>3</v>
      </c>
      <c r="K4421" s="40">
        <v>12</v>
      </c>
      <c r="L4421" s="39">
        <v>46424</v>
      </c>
      <c r="M4421" s="40">
        <v>5</v>
      </c>
    </row>
    <row r="4422" spans="1:13">
      <c r="A4422" s="37" t="s">
        <v>4447</v>
      </c>
      <c r="B4422" s="36">
        <v>46425</v>
      </c>
      <c r="C4422" s="37" t="s">
        <v>20</v>
      </c>
      <c r="D4422" s="37" t="s">
        <v>30</v>
      </c>
      <c r="E4422" s="37" t="s">
        <v>18</v>
      </c>
      <c r="F4422" s="37" t="s">
        <v>18</v>
      </c>
      <c r="G4422" s="37" t="s">
        <v>26</v>
      </c>
      <c r="H4422" s="38">
        <v>184.16832419255701</v>
      </c>
      <c r="I4422" s="37">
        <f>HOUR(DAta!$H4422)*60+MINUTE(DAta!$H4422)</f>
        <v>242</v>
      </c>
      <c r="J4422" s="37" t="s">
        <v>26</v>
      </c>
      <c r="K4422" s="37">
        <v>12</v>
      </c>
      <c r="L4422" s="36">
        <v>46425</v>
      </c>
      <c r="M4422" s="37">
        <v>6</v>
      </c>
    </row>
    <row r="4423" spans="1:13">
      <c r="A4423" s="40" t="s">
        <v>4448</v>
      </c>
      <c r="B4423" s="39">
        <v>46426</v>
      </c>
      <c r="C4423" s="40" t="s">
        <v>39</v>
      </c>
      <c r="D4423" s="40" t="s">
        <v>17</v>
      </c>
      <c r="E4423" s="40" t="s">
        <v>14</v>
      </c>
      <c r="F4423" s="40" t="s">
        <v>14</v>
      </c>
      <c r="G4423" s="40">
        <v>35</v>
      </c>
      <c r="H4423" s="41">
        <v>184.20999085922301</v>
      </c>
      <c r="I4423" s="37">
        <f>HOUR(DAta!$H4423)*60+MINUTE(DAta!$H4423)</f>
        <v>302</v>
      </c>
      <c r="J4423" s="40">
        <v>5</v>
      </c>
      <c r="K4423" s="40">
        <v>12</v>
      </c>
      <c r="L4423" s="39">
        <v>46426</v>
      </c>
      <c r="M4423" s="40">
        <v>6</v>
      </c>
    </row>
    <row r="4424" spans="1:13">
      <c r="A4424" s="37" t="s">
        <v>4449</v>
      </c>
      <c r="B4424" s="36">
        <v>46427</v>
      </c>
      <c r="C4424" s="37" t="s">
        <v>32</v>
      </c>
      <c r="D4424" s="37" t="s">
        <v>17</v>
      </c>
      <c r="E4424" s="37" t="s">
        <v>14</v>
      </c>
      <c r="F4424" s="37" t="s">
        <v>14</v>
      </c>
      <c r="G4424" s="37">
        <v>80</v>
      </c>
      <c r="H4424" s="38">
        <v>184.25165752589001</v>
      </c>
      <c r="I4424" s="37">
        <f>HOUR(DAta!$H4424)*60+MINUTE(DAta!$H4424)</f>
        <v>362</v>
      </c>
      <c r="J4424" s="37">
        <v>5</v>
      </c>
      <c r="K4424" s="37">
        <v>12</v>
      </c>
      <c r="L4424" s="36">
        <v>46427</v>
      </c>
      <c r="M4424" s="37">
        <v>6</v>
      </c>
    </row>
    <row r="4425" spans="1:13">
      <c r="A4425" s="40" t="s">
        <v>4450</v>
      </c>
      <c r="B4425" s="39">
        <v>46428</v>
      </c>
      <c r="C4425" s="40" t="s">
        <v>48</v>
      </c>
      <c r="D4425" s="40" t="s">
        <v>17</v>
      </c>
      <c r="E4425" s="40" t="s">
        <v>14</v>
      </c>
      <c r="F4425" s="40" t="s">
        <v>14</v>
      </c>
      <c r="G4425" s="40">
        <v>16</v>
      </c>
      <c r="H4425" s="41">
        <v>184.29332419255701</v>
      </c>
      <c r="I4425" s="37">
        <f>HOUR(DAta!$H4425)*60+MINUTE(DAta!$H4425)</f>
        <v>422</v>
      </c>
      <c r="J4425" s="40">
        <v>5</v>
      </c>
      <c r="K4425" s="40">
        <v>12</v>
      </c>
      <c r="L4425" s="39">
        <v>46428</v>
      </c>
      <c r="M4425" s="40">
        <v>6</v>
      </c>
    </row>
    <row r="4426" spans="1:13">
      <c r="A4426" s="37" t="s">
        <v>4451</v>
      </c>
      <c r="B4426" s="36">
        <v>46429</v>
      </c>
      <c r="C4426" s="37" t="s">
        <v>48</v>
      </c>
      <c r="D4426" s="37" t="s">
        <v>30</v>
      </c>
      <c r="E4426" s="37" t="s">
        <v>14</v>
      </c>
      <c r="F4426" s="37" t="s">
        <v>14</v>
      </c>
      <c r="G4426" s="37">
        <v>102</v>
      </c>
      <c r="H4426" s="38">
        <v>184.33499085922301</v>
      </c>
      <c r="I4426" s="37">
        <f>HOUR(DAta!$H4426)*60+MINUTE(DAta!$H4426)</f>
        <v>482</v>
      </c>
      <c r="J4426" s="37">
        <v>3</v>
      </c>
      <c r="K4426" s="37">
        <v>12</v>
      </c>
      <c r="L4426" s="36">
        <v>46429</v>
      </c>
      <c r="M4426" s="37">
        <v>6</v>
      </c>
    </row>
    <row r="4427" spans="1:13">
      <c r="A4427" s="40" t="s">
        <v>4452</v>
      </c>
      <c r="B4427" s="39">
        <v>46430</v>
      </c>
      <c r="C4427" s="40" t="s">
        <v>20</v>
      </c>
      <c r="D4427" s="40" t="s">
        <v>33</v>
      </c>
      <c r="E4427" s="40" t="s">
        <v>18</v>
      </c>
      <c r="F4427" s="40" t="s">
        <v>18</v>
      </c>
      <c r="G4427" s="40" t="s">
        <v>26</v>
      </c>
      <c r="H4427" s="41">
        <v>184.37665752589001</v>
      </c>
      <c r="I4427" s="37">
        <f>HOUR(DAta!$H4427)*60+MINUTE(DAta!$H4427)</f>
        <v>542</v>
      </c>
      <c r="J4427" s="40" t="s">
        <v>26</v>
      </c>
      <c r="K4427" s="40">
        <v>12</v>
      </c>
      <c r="L4427" s="39">
        <v>46430</v>
      </c>
      <c r="M4427" s="40">
        <v>6</v>
      </c>
    </row>
    <row r="4428" spans="1:13">
      <c r="A4428" s="37" t="s">
        <v>4453</v>
      </c>
      <c r="B4428" s="36">
        <v>46431</v>
      </c>
      <c r="C4428" s="37" t="s">
        <v>35</v>
      </c>
      <c r="D4428" s="37" t="s">
        <v>33</v>
      </c>
      <c r="E4428" s="37" t="s">
        <v>14</v>
      </c>
      <c r="F4428" s="37" t="s">
        <v>14</v>
      </c>
      <c r="G4428" s="37">
        <v>111</v>
      </c>
      <c r="H4428" s="38">
        <v>184.41832419255701</v>
      </c>
      <c r="I4428" s="37">
        <f>HOUR(DAta!$H4428)*60+MINUTE(DAta!$H4428)</f>
        <v>602</v>
      </c>
      <c r="J4428" s="37">
        <v>3</v>
      </c>
      <c r="K4428" s="37">
        <v>12</v>
      </c>
      <c r="L4428" s="36">
        <v>46431</v>
      </c>
      <c r="M4428" s="37">
        <v>6</v>
      </c>
    </row>
    <row r="4429" spans="1:13">
      <c r="A4429" s="40" t="s">
        <v>4454</v>
      </c>
      <c r="B4429" s="39">
        <v>46432</v>
      </c>
      <c r="C4429" s="40" t="s">
        <v>16</v>
      </c>
      <c r="D4429" s="40" t="s">
        <v>24</v>
      </c>
      <c r="E4429" s="40" t="s">
        <v>14</v>
      </c>
      <c r="F4429" s="40" t="s">
        <v>14</v>
      </c>
      <c r="G4429" s="40">
        <v>81</v>
      </c>
      <c r="H4429" s="41">
        <v>184.45999085922301</v>
      </c>
      <c r="I4429" s="37">
        <f>HOUR(DAta!$H4429)*60+MINUTE(DAta!$H4429)</f>
        <v>662</v>
      </c>
      <c r="J4429" s="40">
        <v>4</v>
      </c>
      <c r="K4429" s="40">
        <v>12</v>
      </c>
      <c r="L4429" s="39">
        <v>46432</v>
      </c>
      <c r="M4429" s="40">
        <v>6</v>
      </c>
    </row>
    <row r="4430" spans="1:13">
      <c r="A4430" s="37" t="s">
        <v>4455</v>
      </c>
      <c r="B4430" s="36">
        <v>46433</v>
      </c>
      <c r="C4430" s="37" t="s">
        <v>12</v>
      </c>
      <c r="D4430" s="37" t="s">
        <v>13</v>
      </c>
      <c r="E4430" s="37" t="s">
        <v>18</v>
      </c>
      <c r="F4430" s="37" t="s">
        <v>18</v>
      </c>
      <c r="G4430" s="37" t="s">
        <v>26</v>
      </c>
      <c r="H4430" s="38">
        <v>184.50165752589001</v>
      </c>
      <c r="I4430" s="37">
        <f>HOUR(DAta!$H4430)*60+MINUTE(DAta!$H4430)</f>
        <v>722</v>
      </c>
      <c r="J4430" s="37" t="s">
        <v>26</v>
      </c>
      <c r="K4430" s="37">
        <v>12</v>
      </c>
      <c r="L4430" s="36">
        <v>46433</v>
      </c>
      <c r="M4430" s="37">
        <v>6</v>
      </c>
    </row>
    <row r="4431" spans="1:13">
      <c r="A4431" s="40" t="s">
        <v>4456</v>
      </c>
      <c r="B4431" s="39">
        <v>46434</v>
      </c>
      <c r="C4431" s="40" t="s">
        <v>39</v>
      </c>
      <c r="D4431" s="40" t="s">
        <v>17</v>
      </c>
      <c r="E4431" s="40" t="s">
        <v>14</v>
      </c>
      <c r="F4431" s="40" t="s">
        <v>14</v>
      </c>
      <c r="G4431" s="40">
        <v>32</v>
      </c>
      <c r="H4431" s="41">
        <v>184.54332419255701</v>
      </c>
      <c r="I4431" s="37">
        <f>HOUR(DAta!$H4431)*60+MINUTE(DAta!$H4431)</f>
        <v>782</v>
      </c>
      <c r="J4431" s="40">
        <v>5</v>
      </c>
      <c r="K4431" s="40">
        <v>12</v>
      </c>
      <c r="L4431" s="39">
        <v>46434</v>
      </c>
      <c r="M4431" s="40">
        <v>6</v>
      </c>
    </row>
    <row r="4432" spans="1:13">
      <c r="A4432" s="37" t="s">
        <v>4457</v>
      </c>
      <c r="B4432" s="36">
        <v>46435</v>
      </c>
      <c r="C4432" s="37" t="s">
        <v>48</v>
      </c>
      <c r="D4432" s="37" t="s">
        <v>24</v>
      </c>
      <c r="E4432" s="37" t="s">
        <v>18</v>
      </c>
      <c r="F4432" s="37" t="s">
        <v>18</v>
      </c>
      <c r="G4432" s="37" t="s">
        <v>26</v>
      </c>
      <c r="H4432" s="38">
        <v>184.58499085922301</v>
      </c>
      <c r="I4432" s="37">
        <f>HOUR(DAta!$H4432)*60+MINUTE(DAta!$H4432)</f>
        <v>842</v>
      </c>
      <c r="J4432" s="37" t="s">
        <v>26</v>
      </c>
      <c r="K4432" s="37">
        <v>12</v>
      </c>
      <c r="L4432" s="36">
        <v>46435</v>
      </c>
      <c r="M4432" s="37">
        <v>6</v>
      </c>
    </row>
    <row r="4433" spans="1:13">
      <c r="A4433" s="40" t="s">
        <v>4458</v>
      </c>
      <c r="B4433" s="39">
        <v>46436</v>
      </c>
      <c r="C4433" s="40" t="s">
        <v>12</v>
      </c>
      <c r="D4433" s="40" t="s">
        <v>33</v>
      </c>
      <c r="E4433" s="40" t="s">
        <v>14</v>
      </c>
      <c r="F4433" s="40" t="s">
        <v>14</v>
      </c>
      <c r="G4433" s="40">
        <v>52</v>
      </c>
      <c r="H4433" s="41">
        <v>184.62665752589001</v>
      </c>
      <c r="I4433" s="37">
        <f>HOUR(DAta!$H4433)*60+MINUTE(DAta!$H4433)</f>
        <v>902</v>
      </c>
      <c r="J4433" s="40">
        <v>3</v>
      </c>
      <c r="K4433" s="40">
        <v>12</v>
      </c>
      <c r="L4433" s="39">
        <v>46436</v>
      </c>
      <c r="M4433" s="40">
        <v>6</v>
      </c>
    </row>
    <row r="4434" spans="1:13">
      <c r="A4434" s="37" t="s">
        <v>4459</v>
      </c>
      <c r="B4434" s="36">
        <v>46437</v>
      </c>
      <c r="C4434" s="37" t="s">
        <v>39</v>
      </c>
      <c r="D4434" s="37" t="s">
        <v>17</v>
      </c>
      <c r="E4434" s="37" t="s">
        <v>14</v>
      </c>
      <c r="F4434" s="37" t="s">
        <v>14</v>
      </c>
      <c r="G4434" s="37">
        <v>112</v>
      </c>
      <c r="H4434" s="38">
        <v>184.66832419255701</v>
      </c>
      <c r="I4434" s="37">
        <f>HOUR(DAta!$H4434)*60+MINUTE(DAta!$H4434)</f>
        <v>962</v>
      </c>
      <c r="J4434" s="37">
        <v>5</v>
      </c>
      <c r="K4434" s="37">
        <v>12</v>
      </c>
      <c r="L4434" s="36">
        <v>46437</v>
      </c>
      <c r="M4434" s="37">
        <v>6</v>
      </c>
    </row>
    <row r="4435" spans="1:13">
      <c r="A4435" s="40" t="s">
        <v>4460</v>
      </c>
      <c r="B4435" s="39">
        <v>46438</v>
      </c>
      <c r="C4435" s="40" t="s">
        <v>16</v>
      </c>
      <c r="D4435" s="40" t="s">
        <v>17</v>
      </c>
      <c r="E4435" s="40" t="s">
        <v>14</v>
      </c>
      <c r="F4435" s="40" t="s">
        <v>14</v>
      </c>
      <c r="G4435" s="40">
        <v>30</v>
      </c>
      <c r="H4435" s="41">
        <v>184.70999085922301</v>
      </c>
      <c r="I4435" s="37">
        <f>HOUR(DAta!$H4435)*60+MINUTE(DAta!$H4435)</f>
        <v>1022</v>
      </c>
      <c r="J4435" s="40">
        <v>3</v>
      </c>
      <c r="K4435" s="40">
        <v>12</v>
      </c>
      <c r="L4435" s="39">
        <v>46438</v>
      </c>
      <c r="M4435" s="40">
        <v>6</v>
      </c>
    </row>
    <row r="4436" spans="1:13">
      <c r="A4436" s="37" t="s">
        <v>4461</v>
      </c>
      <c r="B4436" s="36">
        <v>46439</v>
      </c>
      <c r="C4436" s="37" t="s">
        <v>16</v>
      </c>
      <c r="D4436" s="37" t="s">
        <v>30</v>
      </c>
      <c r="E4436" s="37" t="s">
        <v>14</v>
      </c>
      <c r="F4436" s="37" t="s">
        <v>14</v>
      </c>
      <c r="G4436" s="37">
        <v>91</v>
      </c>
      <c r="H4436" s="38">
        <v>184.75165752589001</v>
      </c>
      <c r="I4436" s="37">
        <f>HOUR(DAta!$H4436)*60+MINUTE(DAta!$H4436)</f>
        <v>1082</v>
      </c>
      <c r="J4436" s="37">
        <v>1</v>
      </c>
      <c r="K4436" s="37">
        <v>12</v>
      </c>
      <c r="L4436" s="36">
        <v>46439</v>
      </c>
      <c r="M4436" s="37">
        <v>6</v>
      </c>
    </row>
    <row r="4437" spans="1:13">
      <c r="A4437" s="40" t="s">
        <v>4462</v>
      </c>
      <c r="B4437" s="39">
        <v>46440</v>
      </c>
      <c r="C4437" s="40" t="s">
        <v>22</v>
      </c>
      <c r="D4437" s="40" t="s">
        <v>33</v>
      </c>
      <c r="E4437" s="40" t="s">
        <v>14</v>
      </c>
      <c r="F4437" s="40" t="s">
        <v>14</v>
      </c>
      <c r="G4437" s="40">
        <v>53</v>
      </c>
      <c r="H4437" s="41">
        <v>184.79332419255701</v>
      </c>
      <c r="I4437" s="37">
        <f>HOUR(DAta!$H4437)*60+MINUTE(DAta!$H4437)</f>
        <v>1142</v>
      </c>
      <c r="J4437" s="40">
        <v>3</v>
      </c>
      <c r="K4437" s="40">
        <v>12</v>
      </c>
      <c r="L4437" s="39">
        <v>46440</v>
      </c>
      <c r="M4437" s="40">
        <v>6</v>
      </c>
    </row>
    <row r="4438" spans="1:13">
      <c r="A4438" s="37" t="s">
        <v>4463</v>
      </c>
      <c r="B4438" s="36">
        <v>46441</v>
      </c>
      <c r="C4438" s="37" t="s">
        <v>16</v>
      </c>
      <c r="D4438" s="37" t="s">
        <v>13</v>
      </c>
      <c r="E4438" s="37" t="s">
        <v>18</v>
      </c>
      <c r="F4438" s="37" t="s">
        <v>18</v>
      </c>
      <c r="G4438" s="37" t="s">
        <v>26</v>
      </c>
      <c r="H4438" s="38">
        <v>184.83499085922301</v>
      </c>
      <c r="I4438" s="37">
        <f>HOUR(DAta!$H4438)*60+MINUTE(DAta!$H4438)</f>
        <v>1202</v>
      </c>
      <c r="J4438" s="37" t="s">
        <v>26</v>
      </c>
      <c r="K4438" s="37">
        <v>12</v>
      </c>
      <c r="L4438" s="36">
        <v>46441</v>
      </c>
      <c r="M4438" s="37">
        <v>6</v>
      </c>
    </row>
    <row r="4439" spans="1:13">
      <c r="A4439" s="40" t="s">
        <v>4464</v>
      </c>
      <c r="B4439" s="39">
        <v>46442</v>
      </c>
      <c r="C4439" s="40" t="s">
        <v>12</v>
      </c>
      <c r="D4439" s="40" t="s">
        <v>13</v>
      </c>
      <c r="E4439" s="40" t="s">
        <v>18</v>
      </c>
      <c r="F4439" s="40" t="s">
        <v>18</v>
      </c>
      <c r="G4439" s="40" t="s">
        <v>26</v>
      </c>
      <c r="H4439" s="41">
        <v>184.87665752589001</v>
      </c>
      <c r="I4439" s="37">
        <f>HOUR(DAta!$H4439)*60+MINUTE(DAta!$H4439)</f>
        <v>1262</v>
      </c>
      <c r="J4439" s="40" t="s">
        <v>26</v>
      </c>
      <c r="K4439" s="40">
        <v>12</v>
      </c>
      <c r="L4439" s="39">
        <v>46442</v>
      </c>
      <c r="M4439" s="40">
        <v>6</v>
      </c>
    </row>
    <row r="4440" spans="1:13">
      <c r="A4440" s="37" t="s">
        <v>4465</v>
      </c>
      <c r="B4440" s="36">
        <v>46443</v>
      </c>
      <c r="C4440" s="37" t="s">
        <v>32</v>
      </c>
      <c r="D4440" s="37" t="s">
        <v>17</v>
      </c>
      <c r="E4440" s="37" t="s">
        <v>14</v>
      </c>
      <c r="F4440" s="37" t="s">
        <v>14</v>
      </c>
      <c r="G4440" s="37">
        <v>40</v>
      </c>
      <c r="H4440" s="38">
        <v>184.91832419255701</v>
      </c>
      <c r="I4440" s="37">
        <f>HOUR(DAta!$H4440)*60+MINUTE(DAta!$H4440)</f>
        <v>1322</v>
      </c>
      <c r="J4440" s="37">
        <v>3</v>
      </c>
      <c r="K4440" s="37">
        <v>12</v>
      </c>
      <c r="L4440" s="36">
        <v>46443</v>
      </c>
      <c r="M4440" s="37">
        <v>6</v>
      </c>
    </row>
    <row r="4441" spans="1:13">
      <c r="A4441" s="40" t="s">
        <v>4466</v>
      </c>
      <c r="B4441" s="39">
        <v>46444</v>
      </c>
      <c r="C4441" s="40" t="s">
        <v>12</v>
      </c>
      <c r="D4441" s="40" t="s">
        <v>13</v>
      </c>
      <c r="E4441" s="40" t="s">
        <v>14</v>
      </c>
      <c r="F4441" s="40" t="s">
        <v>14</v>
      </c>
      <c r="G4441" s="40">
        <v>45</v>
      </c>
      <c r="H4441" s="41">
        <v>184.95999085922301</v>
      </c>
      <c r="I4441" s="37">
        <f>HOUR(DAta!$H4441)*60+MINUTE(DAta!$H4441)</f>
        <v>1382</v>
      </c>
      <c r="J4441" s="40">
        <v>5</v>
      </c>
      <c r="K4441" s="40">
        <v>12</v>
      </c>
      <c r="L4441" s="39">
        <v>46444</v>
      </c>
      <c r="M4441" s="40">
        <v>6</v>
      </c>
    </row>
    <row r="4442" spans="1:13">
      <c r="A4442" s="37" t="s">
        <v>4467</v>
      </c>
      <c r="B4442" s="36">
        <v>46445</v>
      </c>
      <c r="C4442" s="37" t="s">
        <v>32</v>
      </c>
      <c r="D4442" s="37" t="s">
        <v>33</v>
      </c>
      <c r="E4442" s="37" t="s">
        <v>18</v>
      </c>
      <c r="F4442" s="37" t="s">
        <v>18</v>
      </c>
      <c r="G4442" s="37" t="s">
        <v>26</v>
      </c>
      <c r="H4442" s="38">
        <v>185.00165752589001</v>
      </c>
      <c r="I4442" s="37">
        <f>HOUR(DAta!$H4442)*60+MINUTE(DAta!$H4442)</f>
        <v>2</v>
      </c>
      <c r="J4442" s="37" t="s">
        <v>26</v>
      </c>
      <c r="K4442" s="37">
        <v>12</v>
      </c>
      <c r="L4442" s="36">
        <v>46445</v>
      </c>
      <c r="M4442" s="37">
        <v>6</v>
      </c>
    </row>
    <row r="4443" spans="1:13">
      <c r="A4443" s="40" t="s">
        <v>4468</v>
      </c>
      <c r="B4443" s="39">
        <v>46446</v>
      </c>
      <c r="C4443" s="40" t="s">
        <v>20</v>
      </c>
      <c r="D4443" s="40" t="s">
        <v>30</v>
      </c>
      <c r="E4443" s="40" t="s">
        <v>14</v>
      </c>
      <c r="F4443" s="40" t="s">
        <v>14</v>
      </c>
      <c r="G4443" s="40">
        <v>89</v>
      </c>
      <c r="H4443" s="41">
        <v>185.04332419255701</v>
      </c>
      <c r="I4443" s="37">
        <f>HOUR(DAta!$H4443)*60+MINUTE(DAta!$H4443)</f>
        <v>62</v>
      </c>
      <c r="J4443" s="40">
        <v>2</v>
      </c>
      <c r="K4443" s="40">
        <v>12</v>
      </c>
      <c r="L4443" s="39">
        <v>46446</v>
      </c>
      <c r="M4443" s="40">
        <v>6</v>
      </c>
    </row>
    <row r="4444" spans="1:13">
      <c r="A4444" s="37" t="s">
        <v>4469</v>
      </c>
      <c r="B4444" s="36">
        <v>46447</v>
      </c>
      <c r="C4444" s="37" t="s">
        <v>16</v>
      </c>
      <c r="D4444" s="37" t="s">
        <v>17</v>
      </c>
      <c r="E4444" s="37" t="s">
        <v>14</v>
      </c>
      <c r="F4444" s="37" t="s">
        <v>14</v>
      </c>
      <c r="G4444" s="37">
        <v>24</v>
      </c>
      <c r="H4444" s="38">
        <v>185.08499085922301</v>
      </c>
      <c r="I4444" s="37">
        <f>HOUR(DAta!$H4444)*60+MINUTE(DAta!$H4444)</f>
        <v>122</v>
      </c>
      <c r="J4444" s="37">
        <v>5</v>
      </c>
      <c r="K4444" s="37">
        <v>12</v>
      </c>
      <c r="L4444" s="36">
        <v>46447</v>
      </c>
      <c r="M4444" s="37">
        <v>6</v>
      </c>
    </row>
    <row r="4445" spans="1:13">
      <c r="A4445" s="40" t="s">
        <v>4470</v>
      </c>
      <c r="B4445" s="39">
        <v>46448</v>
      </c>
      <c r="C4445" s="40" t="s">
        <v>12</v>
      </c>
      <c r="D4445" s="40" t="s">
        <v>17</v>
      </c>
      <c r="E4445" s="40" t="s">
        <v>14</v>
      </c>
      <c r="F4445" s="40" t="s">
        <v>14</v>
      </c>
      <c r="G4445" s="40">
        <v>76</v>
      </c>
      <c r="H4445" s="41">
        <v>185.12665752589001</v>
      </c>
      <c r="I4445" s="37">
        <f>HOUR(DAta!$H4445)*60+MINUTE(DAta!$H4445)</f>
        <v>182</v>
      </c>
      <c r="J4445" s="40">
        <v>3</v>
      </c>
      <c r="K4445" s="40">
        <v>12</v>
      </c>
      <c r="L4445" s="39">
        <v>46448</v>
      </c>
      <c r="M4445" s="40">
        <v>6</v>
      </c>
    </row>
    <row r="4446" spans="1:13">
      <c r="A4446" s="37" t="s">
        <v>4471</v>
      </c>
      <c r="B4446" s="36">
        <v>46449</v>
      </c>
      <c r="C4446" s="37" t="s">
        <v>22</v>
      </c>
      <c r="D4446" s="37" t="s">
        <v>33</v>
      </c>
      <c r="E4446" s="37" t="s">
        <v>14</v>
      </c>
      <c r="F4446" s="37" t="s">
        <v>14</v>
      </c>
      <c r="G4446" s="37">
        <v>27</v>
      </c>
      <c r="H4446" s="38">
        <v>185.16832419255701</v>
      </c>
      <c r="I4446" s="37">
        <f>HOUR(DAta!$H4446)*60+MINUTE(DAta!$H4446)</f>
        <v>242</v>
      </c>
      <c r="J4446" s="37">
        <v>2</v>
      </c>
      <c r="K4446" s="37">
        <v>12</v>
      </c>
      <c r="L4446" s="36">
        <v>46449</v>
      </c>
      <c r="M4446" s="37">
        <v>6</v>
      </c>
    </row>
    <row r="4447" spans="1:13">
      <c r="A4447" s="40" t="s">
        <v>4472</v>
      </c>
      <c r="B4447" s="39">
        <v>46450</v>
      </c>
      <c r="C4447" s="40" t="s">
        <v>20</v>
      </c>
      <c r="D4447" s="40" t="s">
        <v>13</v>
      </c>
      <c r="E4447" s="40" t="s">
        <v>14</v>
      </c>
      <c r="F4447" s="40" t="s">
        <v>18</v>
      </c>
      <c r="G4447" s="40">
        <v>27</v>
      </c>
      <c r="H4447" s="41">
        <v>185.20999085922301</v>
      </c>
      <c r="I4447" s="37">
        <f>HOUR(DAta!$H4447)*60+MINUTE(DAta!$H4447)</f>
        <v>302</v>
      </c>
      <c r="J4447" s="40">
        <v>4</v>
      </c>
      <c r="K4447" s="40">
        <v>12</v>
      </c>
      <c r="L4447" s="39">
        <v>46450</v>
      </c>
      <c r="M4447" s="40">
        <v>6</v>
      </c>
    </row>
    <row r="4448" spans="1:13">
      <c r="A4448" s="37" t="s">
        <v>4473</v>
      </c>
      <c r="B4448" s="36">
        <v>46451</v>
      </c>
      <c r="C4448" s="37" t="s">
        <v>12</v>
      </c>
      <c r="D4448" s="37" t="s">
        <v>13</v>
      </c>
      <c r="E4448" s="37" t="s">
        <v>14</v>
      </c>
      <c r="F4448" s="37" t="s">
        <v>14</v>
      </c>
      <c r="G4448" s="37">
        <v>104</v>
      </c>
      <c r="H4448" s="38">
        <v>185.25165752589001</v>
      </c>
      <c r="I4448" s="37">
        <f>HOUR(DAta!$H4448)*60+MINUTE(DAta!$H4448)</f>
        <v>362</v>
      </c>
      <c r="J4448" s="37">
        <v>2</v>
      </c>
      <c r="K4448" s="37">
        <v>12</v>
      </c>
      <c r="L4448" s="36">
        <v>46451</v>
      </c>
      <c r="M4448" s="37">
        <v>6</v>
      </c>
    </row>
    <row r="4449" spans="1:13">
      <c r="A4449" s="40" t="s">
        <v>4474</v>
      </c>
      <c r="B4449" s="39">
        <v>46452</v>
      </c>
      <c r="C4449" s="40" t="s">
        <v>12</v>
      </c>
      <c r="D4449" s="40" t="s">
        <v>30</v>
      </c>
      <c r="E4449" s="40" t="s">
        <v>14</v>
      </c>
      <c r="F4449" s="40" t="s">
        <v>14</v>
      </c>
      <c r="G4449" s="40">
        <v>110</v>
      </c>
      <c r="H4449" s="41">
        <v>185.29332419255701</v>
      </c>
      <c r="I4449" s="37">
        <f>HOUR(DAta!$H4449)*60+MINUTE(DAta!$H4449)</f>
        <v>422</v>
      </c>
      <c r="J4449" s="40">
        <v>1</v>
      </c>
      <c r="K4449" s="40">
        <v>12</v>
      </c>
      <c r="L4449" s="39">
        <v>46452</v>
      </c>
      <c r="M4449" s="40">
        <v>6</v>
      </c>
    </row>
    <row r="4450" spans="1:13">
      <c r="A4450" s="37" t="s">
        <v>4475</v>
      </c>
      <c r="B4450" s="36">
        <v>46453</v>
      </c>
      <c r="C4450" s="37" t="s">
        <v>35</v>
      </c>
      <c r="D4450" s="37" t="s">
        <v>13</v>
      </c>
      <c r="E4450" s="37" t="s">
        <v>14</v>
      </c>
      <c r="F4450" s="37" t="s">
        <v>14</v>
      </c>
      <c r="G4450" s="37">
        <v>51</v>
      </c>
      <c r="H4450" s="38">
        <v>185.33499085922301</v>
      </c>
      <c r="I4450" s="37">
        <f>HOUR(DAta!$H4450)*60+MINUTE(DAta!$H4450)</f>
        <v>482</v>
      </c>
      <c r="J4450" s="37">
        <v>4</v>
      </c>
      <c r="K4450" s="37">
        <v>12</v>
      </c>
      <c r="L4450" s="36">
        <v>46453</v>
      </c>
      <c r="M4450" s="37">
        <v>6</v>
      </c>
    </row>
    <row r="4451" spans="1:13">
      <c r="A4451" s="40" t="s">
        <v>4476</v>
      </c>
      <c r="B4451" s="39">
        <v>46454</v>
      </c>
      <c r="C4451" s="40" t="s">
        <v>48</v>
      </c>
      <c r="D4451" s="40" t="s">
        <v>13</v>
      </c>
      <c r="E4451" s="40" t="s">
        <v>14</v>
      </c>
      <c r="F4451" s="40" t="s">
        <v>14</v>
      </c>
      <c r="G4451" s="40">
        <v>65</v>
      </c>
      <c r="H4451" s="41">
        <v>185.37665752589001</v>
      </c>
      <c r="I4451" s="37">
        <f>HOUR(DAta!$H4451)*60+MINUTE(DAta!$H4451)</f>
        <v>542</v>
      </c>
      <c r="J4451" s="40">
        <v>2</v>
      </c>
      <c r="K4451" s="40">
        <v>12</v>
      </c>
      <c r="L4451" s="39">
        <v>46454</v>
      </c>
      <c r="M4451" s="40">
        <v>6</v>
      </c>
    </row>
    <row r="4452" spans="1:13">
      <c r="A4452" s="37" t="s">
        <v>4477</v>
      </c>
      <c r="B4452" s="36">
        <v>46455</v>
      </c>
      <c r="C4452" s="37" t="s">
        <v>22</v>
      </c>
      <c r="D4452" s="37" t="s">
        <v>30</v>
      </c>
      <c r="E4452" s="37" t="s">
        <v>14</v>
      </c>
      <c r="F4452" s="37" t="s">
        <v>14</v>
      </c>
      <c r="G4452" s="37">
        <v>21</v>
      </c>
      <c r="H4452" s="38">
        <v>185.41832419255701</v>
      </c>
      <c r="I4452" s="37">
        <f>HOUR(DAta!$H4452)*60+MINUTE(DAta!$H4452)</f>
        <v>602</v>
      </c>
      <c r="J4452" s="37">
        <v>4</v>
      </c>
      <c r="K4452" s="37">
        <v>12</v>
      </c>
      <c r="L4452" s="36">
        <v>46455</v>
      </c>
      <c r="M4452" s="37">
        <v>6</v>
      </c>
    </row>
    <row r="4453" spans="1:13">
      <c r="A4453" s="40" t="s">
        <v>4478</v>
      </c>
      <c r="B4453" s="39">
        <v>46456</v>
      </c>
      <c r="C4453" s="40" t="s">
        <v>16</v>
      </c>
      <c r="D4453" s="40" t="s">
        <v>33</v>
      </c>
      <c r="E4453" s="40" t="s">
        <v>14</v>
      </c>
      <c r="F4453" s="40" t="s">
        <v>14</v>
      </c>
      <c r="G4453" s="40">
        <v>29</v>
      </c>
      <c r="H4453" s="41">
        <v>185.45999085922301</v>
      </c>
      <c r="I4453" s="37">
        <f>HOUR(DAta!$H4453)*60+MINUTE(DAta!$H4453)</f>
        <v>662</v>
      </c>
      <c r="J4453" s="40">
        <v>3</v>
      </c>
      <c r="K4453" s="40">
        <v>12</v>
      </c>
      <c r="L4453" s="39">
        <v>46456</v>
      </c>
      <c r="M4453" s="40">
        <v>6</v>
      </c>
    </row>
    <row r="4454" spans="1:13">
      <c r="A4454" s="37" t="s">
        <v>4479</v>
      </c>
      <c r="B4454" s="36">
        <v>46457</v>
      </c>
      <c r="C4454" s="37" t="s">
        <v>12</v>
      </c>
      <c r="D4454" s="37" t="s">
        <v>24</v>
      </c>
      <c r="E4454" s="37" t="s">
        <v>18</v>
      </c>
      <c r="F4454" s="37" t="s">
        <v>18</v>
      </c>
      <c r="G4454" s="37" t="s">
        <v>26</v>
      </c>
      <c r="H4454" s="38">
        <v>185.50165752589001</v>
      </c>
      <c r="I4454" s="37">
        <f>HOUR(DAta!$H4454)*60+MINUTE(DAta!$H4454)</f>
        <v>722</v>
      </c>
      <c r="J4454" s="37" t="s">
        <v>26</v>
      </c>
      <c r="K4454" s="37">
        <v>12</v>
      </c>
      <c r="L4454" s="36">
        <v>46457</v>
      </c>
      <c r="M4454" s="37">
        <v>6</v>
      </c>
    </row>
    <row r="4455" spans="1:13">
      <c r="A4455" s="40" t="s">
        <v>4480</v>
      </c>
      <c r="B4455" s="39">
        <v>46458</v>
      </c>
      <c r="C4455" s="40" t="s">
        <v>35</v>
      </c>
      <c r="D4455" s="40" t="s">
        <v>17</v>
      </c>
      <c r="E4455" s="40" t="s">
        <v>18</v>
      </c>
      <c r="F4455" s="40" t="s">
        <v>18</v>
      </c>
      <c r="G4455" s="40" t="s">
        <v>26</v>
      </c>
      <c r="H4455" s="41">
        <v>185.54332419255701</v>
      </c>
      <c r="I4455" s="37">
        <f>HOUR(DAta!$H4455)*60+MINUTE(DAta!$H4455)</f>
        <v>782</v>
      </c>
      <c r="J4455" s="40" t="s">
        <v>26</v>
      </c>
      <c r="K4455" s="40">
        <v>12</v>
      </c>
      <c r="L4455" s="39">
        <v>46458</v>
      </c>
      <c r="M4455" s="40">
        <v>6</v>
      </c>
    </row>
    <row r="4456" spans="1:13">
      <c r="A4456" s="37" t="s">
        <v>4481</v>
      </c>
      <c r="B4456" s="36">
        <v>46459</v>
      </c>
      <c r="C4456" s="37" t="s">
        <v>20</v>
      </c>
      <c r="D4456" s="37" t="s">
        <v>13</v>
      </c>
      <c r="E4456" s="37" t="s">
        <v>14</v>
      </c>
      <c r="F4456" s="37" t="s">
        <v>14</v>
      </c>
      <c r="G4456" s="37">
        <v>124</v>
      </c>
      <c r="H4456" s="38">
        <v>185.58499085922301</v>
      </c>
      <c r="I4456" s="37">
        <f>HOUR(DAta!$H4456)*60+MINUTE(DAta!$H4456)</f>
        <v>842</v>
      </c>
      <c r="J4456" s="37">
        <v>4</v>
      </c>
      <c r="K4456" s="37">
        <v>12</v>
      </c>
      <c r="L4456" s="36">
        <v>46459</v>
      </c>
      <c r="M4456" s="37">
        <v>6</v>
      </c>
    </row>
    <row r="4457" spans="1:13">
      <c r="A4457" s="40" t="s">
        <v>4482</v>
      </c>
      <c r="B4457" s="39">
        <v>46460</v>
      </c>
      <c r="C4457" s="40" t="s">
        <v>22</v>
      </c>
      <c r="D4457" s="40" t="s">
        <v>33</v>
      </c>
      <c r="E4457" s="40" t="s">
        <v>14</v>
      </c>
      <c r="F4457" s="40" t="s">
        <v>14</v>
      </c>
      <c r="G4457" s="40">
        <v>21</v>
      </c>
      <c r="H4457" s="41">
        <v>185.62665752589001</v>
      </c>
      <c r="I4457" s="37">
        <f>HOUR(DAta!$H4457)*60+MINUTE(DAta!$H4457)</f>
        <v>902</v>
      </c>
      <c r="J4457" s="40">
        <v>1</v>
      </c>
      <c r="K4457" s="40">
        <v>12</v>
      </c>
      <c r="L4457" s="39">
        <v>46460</v>
      </c>
      <c r="M4457" s="40">
        <v>6</v>
      </c>
    </row>
    <row r="4458" spans="1:13">
      <c r="A4458" s="37" t="s">
        <v>4483</v>
      </c>
      <c r="B4458" s="36">
        <v>46461</v>
      </c>
      <c r="C4458" s="37" t="s">
        <v>39</v>
      </c>
      <c r="D4458" s="37" t="s">
        <v>30</v>
      </c>
      <c r="E4458" s="37" t="s">
        <v>14</v>
      </c>
      <c r="F4458" s="37" t="s">
        <v>14</v>
      </c>
      <c r="G4458" s="37">
        <v>121</v>
      </c>
      <c r="H4458" s="38">
        <v>185.66832419255701</v>
      </c>
      <c r="I4458" s="37">
        <f>HOUR(DAta!$H4458)*60+MINUTE(DAta!$H4458)</f>
        <v>962</v>
      </c>
      <c r="J4458" s="37">
        <v>3</v>
      </c>
      <c r="K4458" s="37">
        <v>12</v>
      </c>
      <c r="L4458" s="36">
        <v>46461</v>
      </c>
      <c r="M4458" s="37">
        <v>6</v>
      </c>
    </row>
    <row r="4459" spans="1:13">
      <c r="A4459" s="40" t="s">
        <v>4484</v>
      </c>
      <c r="B4459" s="39">
        <v>46462</v>
      </c>
      <c r="C4459" s="40" t="s">
        <v>16</v>
      </c>
      <c r="D4459" s="40" t="s">
        <v>17</v>
      </c>
      <c r="E4459" s="40" t="s">
        <v>18</v>
      </c>
      <c r="F4459" s="40" t="s">
        <v>18</v>
      </c>
      <c r="G4459" s="40" t="s">
        <v>26</v>
      </c>
      <c r="H4459" s="41">
        <v>185.70999085922301</v>
      </c>
      <c r="I4459" s="37">
        <f>HOUR(DAta!$H4459)*60+MINUTE(DAta!$H4459)</f>
        <v>1022</v>
      </c>
      <c r="J4459" s="40" t="s">
        <v>26</v>
      </c>
      <c r="K4459" s="40">
        <v>12</v>
      </c>
      <c r="L4459" s="39">
        <v>46462</v>
      </c>
      <c r="M4459" s="40">
        <v>6</v>
      </c>
    </row>
    <row r="4460" spans="1:13">
      <c r="A4460" s="37" t="s">
        <v>4485</v>
      </c>
      <c r="B4460" s="36">
        <v>46463</v>
      </c>
      <c r="C4460" s="37" t="s">
        <v>48</v>
      </c>
      <c r="D4460" s="37" t="s">
        <v>24</v>
      </c>
      <c r="E4460" s="37" t="s">
        <v>14</v>
      </c>
      <c r="F4460" s="37" t="s">
        <v>14</v>
      </c>
      <c r="G4460" s="37">
        <v>56</v>
      </c>
      <c r="H4460" s="38">
        <v>185.75165752589001</v>
      </c>
      <c r="I4460" s="37">
        <f>HOUR(DAta!$H4460)*60+MINUTE(DAta!$H4460)</f>
        <v>1082</v>
      </c>
      <c r="J4460" s="37">
        <v>2</v>
      </c>
      <c r="K4460" s="37">
        <v>12</v>
      </c>
      <c r="L4460" s="36">
        <v>46463</v>
      </c>
      <c r="M4460" s="37">
        <v>6</v>
      </c>
    </row>
    <row r="4461" spans="1:13">
      <c r="A4461" s="40" t="s">
        <v>4486</v>
      </c>
      <c r="B4461" s="39">
        <v>46464</v>
      </c>
      <c r="C4461" s="40" t="s">
        <v>22</v>
      </c>
      <c r="D4461" s="40" t="s">
        <v>13</v>
      </c>
      <c r="E4461" s="40" t="s">
        <v>14</v>
      </c>
      <c r="F4461" s="40" t="s">
        <v>14</v>
      </c>
      <c r="G4461" s="40">
        <v>10</v>
      </c>
      <c r="H4461" s="41">
        <v>185.79332419255701</v>
      </c>
      <c r="I4461" s="37">
        <f>HOUR(DAta!$H4461)*60+MINUTE(DAta!$H4461)</f>
        <v>1142</v>
      </c>
      <c r="J4461" s="40">
        <v>3</v>
      </c>
      <c r="K4461" s="40">
        <v>12</v>
      </c>
      <c r="L4461" s="39">
        <v>46464</v>
      </c>
      <c r="M4461" s="40">
        <v>6</v>
      </c>
    </row>
    <row r="4462" spans="1:13">
      <c r="A4462" s="37" t="s">
        <v>4487</v>
      </c>
      <c r="B4462" s="36">
        <v>46465</v>
      </c>
      <c r="C4462" s="37" t="s">
        <v>39</v>
      </c>
      <c r="D4462" s="37" t="s">
        <v>24</v>
      </c>
      <c r="E4462" s="37" t="s">
        <v>14</v>
      </c>
      <c r="F4462" s="37" t="s">
        <v>14</v>
      </c>
      <c r="G4462" s="37">
        <v>56</v>
      </c>
      <c r="H4462" s="38">
        <v>185.83499085922301</v>
      </c>
      <c r="I4462" s="37">
        <f>HOUR(DAta!$H4462)*60+MINUTE(DAta!$H4462)</f>
        <v>1202</v>
      </c>
      <c r="J4462" s="37">
        <v>4</v>
      </c>
      <c r="K4462" s="37">
        <v>12</v>
      </c>
      <c r="L4462" s="36">
        <v>46465</v>
      </c>
      <c r="M4462" s="37">
        <v>6</v>
      </c>
    </row>
    <row r="4463" spans="1:13">
      <c r="A4463" s="40" t="s">
        <v>4488</v>
      </c>
      <c r="B4463" s="39">
        <v>46466</v>
      </c>
      <c r="C4463" s="40" t="s">
        <v>35</v>
      </c>
      <c r="D4463" s="40" t="s">
        <v>24</v>
      </c>
      <c r="E4463" s="40" t="s">
        <v>18</v>
      </c>
      <c r="F4463" s="40" t="s">
        <v>18</v>
      </c>
      <c r="G4463" s="40" t="s">
        <v>26</v>
      </c>
      <c r="H4463" s="41">
        <v>185.87665752589001</v>
      </c>
      <c r="I4463" s="37">
        <f>HOUR(DAta!$H4463)*60+MINUTE(DAta!$H4463)</f>
        <v>1262</v>
      </c>
      <c r="J4463" s="40" t="s">
        <v>26</v>
      </c>
      <c r="K4463" s="40">
        <v>12</v>
      </c>
      <c r="L4463" s="39">
        <v>46466</v>
      </c>
      <c r="M4463" s="40">
        <v>6</v>
      </c>
    </row>
    <row r="4464" spans="1:13">
      <c r="A4464" s="37" t="s">
        <v>4489</v>
      </c>
      <c r="B4464" s="36">
        <v>46467</v>
      </c>
      <c r="C4464" s="37" t="s">
        <v>32</v>
      </c>
      <c r="D4464" s="37" t="s">
        <v>17</v>
      </c>
      <c r="E4464" s="37" t="s">
        <v>14</v>
      </c>
      <c r="F4464" s="37" t="s">
        <v>14</v>
      </c>
      <c r="G4464" s="37">
        <v>17</v>
      </c>
      <c r="H4464" s="38">
        <v>185.91832419255701</v>
      </c>
      <c r="I4464" s="37">
        <f>HOUR(DAta!$H4464)*60+MINUTE(DAta!$H4464)</f>
        <v>1322</v>
      </c>
      <c r="J4464" s="37">
        <v>3</v>
      </c>
      <c r="K4464" s="37">
        <v>12</v>
      </c>
      <c r="L4464" s="36">
        <v>46467</v>
      </c>
      <c r="M4464" s="37">
        <v>6</v>
      </c>
    </row>
    <row r="4465" spans="1:13">
      <c r="A4465" s="40" t="s">
        <v>4490</v>
      </c>
      <c r="B4465" s="39">
        <v>46468</v>
      </c>
      <c r="C4465" s="40" t="s">
        <v>39</v>
      </c>
      <c r="D4465" s="40" t="s">
        <v>13</v>
      </c>
      <c r="E4465" s="40" t="s">
        <v>14</v>
      </c>
      <c r="F4465" s="40" t="s">
        <v>14</v>
      </c>
      <c r="G4465" s="40">
        <v>37</v>
      </c>
      <c r="H4465" s="41">
        <v>185.95999085922301</v>
      </c>
      <c r="I4465" s="37">
        <f>HOUR(DAta!$H4465)*60+MINUTE(DAta!$H4465)</f>
        <v>1382</v>
      </c>
      <c r="J4465" s="40">
        <v>5</v>
      </c>
      <c r="K4465" s="40">
        <v>12</v>
      </c>
      <c r="L4465" s="39">
        <v>46468</v>
      </c>
      <c r="M4465" s="40">
        <v>6</v>
      </c>
    </row>
    <row r="4466" spans="1:13">
      <c r="A4466" s="37" t="s">
        <v>4491</v>
      </c>
      <c r="B4466" s="36">
        <v>46469</v>
      </c>
      <c r="C4466" s="37" t="s">
        <v>16</v>
      </c>
      <c r="D4466" s="37" t="s">
        <v>33</v>
      </c>
      <c r="E4466" s="37" t="s">
        <v>14</v>
      </c>
      <c r="F4466" s="37" t="s">
        <v>14</v>
      </c>
      <c r="G4466" s="37">
        <v>108</v>
      </c>
      <c r="H4466" s="38">
        <v>186.00165752589001</v>
      </c>
      <c r="I4466" s="37">
        <f>HOUR(DAta!$H4466)*60+MINUTE(DAta!$H4466)</f>
        <v>2</v>
      </c>
      <c r="J4466" s="37">
        <v>5</v>
      </c>
      <c r="K4466" s="37">
        <v>12</v>
      </c>
      <c r="L4466" s="36">
        <v>46469</v>
      </c>
      <c r="M4466" s="37">
        <v>6</v>
      </c>
    </row>
    <row r="4467" spans="1:13">
      <c r="A4467" s="40" t="s">
        <v>4492</v>
      </c>
      <c r="B4467" s="39">
        <v>46470</v>
      </c>
      <c r="C4467" s="40" t="s">
        <v>12</v>
      </c>
      <c r="D4467" s="40" t="s">
        <v>17</v>
      </c>
      <c r="E4467" s="40" t="s">
        <v>14</v>
      </c>
      <c r="F4467" s="40" t="s">
        <v>14</v>
      </c>
      <c r="G4467" s="40">
        <v>18</v>
      </c>
      <c r="H4467" s="41">
        <v>186.04332419255701</v>
      </c>
      <c r="I4467" s="37">
        <f>HOUR(DAta!$H4467)*60+MINUTE(DAta!$H4467)</f>
        <v>62</v>
      </c>
      <c r="J4467" s="40">
        <v>5</v>
      </c>
      <c r="K4467" s="40">
        <v>12</v>
      </c>
      <c r="L4467" s="39">
        <v>46470</v>
      </c>
      <c r="M4467" s="40">
        <v>6</v>
      </c>
    </row>
    <row r="4468" spans="1:13">
      <c r="A4468" s="37" t="s">
        <v>4493</v>
      </c>
      <c r="B4468" s="36">
        <v>46471</v>
      </c>
      <c r="C4468" s="37" t="s">
        <v>39</v>
      </c>
      <c r="D4468" s="37" t="s">
        <v>33</v>
      </c>
      <c r="E4468" s="37" t="s">
        <v>18</v>
      </c>
      <c r="F4468" s="37" t="s">
        <v>18</v>
      </c>
      <c r="G4468" s="37" t="s">
        <v>26</v>
      </c>
      <c r="H4468" s="38">
        <v>186.08499085922301</v>
      </c>
      <c r="I4468" s="37">
        <f>HOUR(DAta!$H4468)*60+MINUTE(DAta!$H4468)</f>
        <v>122</v>
      </c>
      <c r="J4468" s="37" t="s">
        <v>26</v>
      </c>
      <c r="K4468" s="37">
        <v>12</v>
      </c>
      <c r="L4468" s="36">
        <v>46471</v>
      </c>
      <c r="M4468" s="37">
        <v>6</v>
      </c>
    </row>
    <row r="4469" spans="1:13">
      <c r="A4469" s="40" t="s">
        <v>4494</v>
      </c>
      <c r="B4469" s="39">
        <v>46472</v>
      </c>
      <c r="C4469" s="40" t="s">
        <v>39</v>
      </c>
      <c r="D4469" s="40" t="s">
        <v>33</v>
      </c>
      <c r="E4469" s="40" t="s">
        <v>14</v>
      </c>
      <c r="F4469" s="40" t="s">
        <v>14</v>
      </c>
      <c r="G4469" s="40">
        <v>77</v>
      </c>
      <c r="H4469" s="41">
        <v>186.12665752589001</v>
      </c>
      <c r="I4469" s="37">
        <f>HOUR(DAta!$H4469)*60+MINUTE(DAta!$H4469)</f>
        <v>182</v>
      </c>
      <c r="J4469" s="40">
        <v>4</v>
      </c>
      <c r="K4469" s="40">
        <v>12</v>
      </c>
      <c r="L4469" s="39">
        <v>46472</v>
      </c>
      <c r="M4469" s="40">
        <v>6</v>
      </c>
    </row>
    <row r="4470" spans="1:13">
      <c r="A4470" s="37" t="s">
        <v>4495</v>
      </c>
      <c r="B4470" s="36">
        <v>46473</v>
      </c>
      <c r="C4470" s="37" t="s">
        <v>12</v>
      </c>
      <c r="D4470" s="37" t="s">
        <v>33</v>
      </c>
      <c r="E4470" s="37" t="s">
        <v>14</v>
      </c>
      <c r="F4470" s="37" t="s">
        <v>14</v>
      </c>
      <c r="G4470" s="37">
        <v>34</v>
      </c>
      <c r="H4470" s="38">
        <v>186.16832419255701</v>
      </c>
      <c r="I4470" s="37">
        <f>HOUR(DAta!$H4470)*60+MINUTE(DAta!$H4470)</f>
        <v>242</v>
      </c>
      <c r="J4470" s="37">
        <v>1</v>
      </c>
      <c r="K4470" s="37">
        <v>12</v>
      </c>
      <c r="L4470" s="36">
        <v>46473</v>
      </c>
      <c r="M4470" s="37">
        <v>6</v>
      </c>
    </row>
    <row r="4471" spans="1:13">
      <c r="A4471" s="40" t="s">
        <v>4496</v>
      </c>
      <c r="B4471" s="39">
        <v>46474</v>
      </c>
      <c r="C4471" s="40" t="s">
        <v>22</v>
      </c>
      <c r="D4471" s="40" t="s">
        <v>13</v>
      </c>
      <c r="E4471" s="40" t="s">
        <v>14</v>
      </c>
      <c r="F4471" s="40" t="s">
        <v>14</v>
      </c>
      <c r="G4471" s="40">
        <v>73</v>
      </c>
      <c r="H4471" s="41">
        <v>186.20999085922301</v>
      </c>
      <c r="I4471" s="37">
        <f>HOUR(DAta!$H4471)*60+MINUTE(DAta!$H4471)</f>
        <v>302</v>
      </c>
      <c r="J4471" s="40">
        <v>3</v>
      </c>
      <c r="K4471" s="40">
        <v>12</v>
      </c>
      <c r="L4471" s="39">
        <v>46474</v>
      </c>
      <c r="M4471" s="40">
        <v>6</v>
      </c>
    </row>
    <row r="4472" spans="1:13">
      <c r="A4472" s="37" t="s">
        <v>4497</v>
      </c>
      <c r="B4472" s="36">
        <v>46475</v>
      </c>
      <c r="C4472" s="37" t="s">
        <v>39</v>
      </c>
      <c r="D4472" s="37" t="s">
        <v>33</v>
      </c>
      <c r="E4472" s="37" t="s">
        <v>18</v>
      </c>
      <c r="F4472" s="37" t="s">
        <v>18</v>
      </c>
      <c r="G4472" s="37" t="s">
        <v>26</v>
      </c>
      <c r="H4472" s="38">
        <v>186.25165752589001</v>
      </c>
      <c r="I4472" s="37">
        <f>HOUR(DAta!$H4472)*60+MINUTE(DAta!$H4472)</f>
        <v>362</v>
      </c>
      <c r="J4472" s="37" t="s">
        <v>26</v>
      </c>
      <c r="K4472" s="37">
        <v>12</v>
      </c>
      <c r="L4472" s="36">
        <v>46475</v>
      </c>
      <c r="M4472" s="37">
        <v>6</v>
      </c>
    </row>
    <row r="4473" spans="1:13">
      <c r="A4473" s="40" t="s">
        <v>4498</v>
      </c>
      <c r="B4473" s="39">
        <v>46476</v>
      </c>
      <c r="C4473" s="40" t="s">
        <v>22</v>
      </c>
      <c r="D4473" s="40" t="s">
        <v>30</v>
      </c>
      <c r="E4473" s="40" t="s">
        <v>14</v>
      </c>
      <c r="F4473" s="40" t="s">
        <v>14</v>
      </c>
      <c r="G4473" s="40">
        <v>120</v>
      </c>
      <c r="H4473" s="41">
        <v>186.29332419255701</v>
      </c>
      <c r="I4473" s="37">
        <f>HOUR(DAta!$H4473)*60+MINUTE(DAta!$H4473)</f>
        <v>422</v>
      </c>
      <c r="J4473" s="40">
        <v>3</v>
      </c>
      <c r="K4473" s="40">
        <v>12</v>
      </c>
      <c r="L4473" s="39">
        <v>46476</v>
      </c>
      <c r="M4473" s="40">
        <v>6</v>
      </c>
    </row>
    <row r="4474" spans="1:13">
      <c r="A4474" s="37" t="s">
        <v>4499</v>
      </c>
      <c r="B4474" s="36">
        <v>46477</v>
      </c>
      <c r="C4474" s="37" t="s">
        <v>20</v>
      </c>
      <c r="D4474" s="37" t="s">
        <v>17</v>
      </c>
      <c r="E4474" s="37" t="s">
        <v>14</v>
      </c>
      <c r="F4474" s="37" t="s">
        <v>14</v>
      </c>
      <c r="G4474" s="37">
        <v>100</v>
      </c>
      <c r="H4474" s="38">
        <v>186.33499085922301</v>
      </c>
      <c r="I4474" s="37">
        <f>HOUR(DAta!$H4474)*60+MINUTE(DAta!$H4474)</f>
        <v>482</v>
      </c>
      <c r="J4474" s="37">
        <v>1</v>
      </c>
      <c r="K4474" s="37">
        <v>12</v>
      </c>
      <c r="L4474" s="36">
        <v>46477</v>
      </c>
      <c r="M4474" s="37">
        <v>6</v>
      </c>
    </row>
    <row r="4475" spans="1:13">
      <c r="A4475" s="40" t="s">
        <v>4500</v>
      </c>
      <c r="B4475" s="39">
        <v>46478</v>
      </c>
      <c r="C4475" s="40" t="s">
        <v>39</v>
      </c>
      <c r="D4475" s="40" t="s">
        <v>24</v>
      </c>
      <c r="E4475" s="40" t="s">
        <v>14</v>
      </c>
      <c r="F4475" s="40" t="s">
        <v>14</v>
      </c>
      <c r="G4475" s="40">
        <v>93</v>
      </c>
      <c r="H4475" s="41">
        <v>186.37665752589001</v>
      </c>
      <c r="I4475" s="37">
        <f>HOUR(DAta!$H4475)*60+MINUTE(DAta!$H4475)</f>
        <v>542</v>
      </c>
      <c r="J4475" s="40">
        <v>4</v>
      </c>
      <c r="K4475" s="40">
        <v>12</v>
      </c>
      <c r="L4475" s="39">
        <v>46478</v>
      </c>
      <c r="M4475" s="40">
        <v>6</v>
      </c>
    </row>
    <row r="4476" spans="1:13">
      <c r="A4476" s="37" t="s">
        <v>4501</v>
      </c>
      <c r="B4476" s="36">
        <v>46479</v>
      </c>
      <c r="C4476" s="37" t="s">
        <v>12</v>
      </c>
      <c r="D4476" s="37" t="s">
        <v>33</v>
      </c>
      <c r="E4476" s="37" t="s">
        <v>14</v>
      </c>
      <c r="F4476" s="37" t="s">
        <v>18</v>
      </c>
      <c r="G4476" s="37">
        <v>17</v>
      </c>
      <c r="H4476" s="38">
        <v>186.41832419255701</v>
      </c>
      <c r="I4476" s="37">
        <f>HOUR(DAta!$H4476)*60+MINUTE(DAta!$H4476)</f>
        <v>602</v>
      </c>
      <c r="J4476" s="37">
        <v>4</v>
      </c>
      <c r="K4476" s="37">
        <v>12</v>
      </c>
      <c r="L4476" s="36">
        <v>46479</v>
      </c>
      <c r="M4476" s="37">
        <v>6</v>
      </c>
    </row>
    <row r="4477" spans="1:13">
      <c r="A4477" s="40" t="s">
        <v>4502</v>
      </c>
      <c r="B4477" s="39">
        <v>46480</v>
      </c>
      <c r="C4477" s="40" t="s">
        <v>20</v>
      </c>
      <c r="D4477" s="40" t="s">
        <v>24</v>
      </c>
      <c r="E4477" s="40" t="s">
        <v>14</v>
      </c>
      <c r="F4477" s="40" t="s">
        <v>14</v>
      </c>
      <c r="G4477" s="40">
        <v>17</v>
      </c>
      <c r="H4477" s="41">
        <v>186.45999085922301</v>
      </c>
      <c r="I4477" s="37">
        <f>HOUR(DAta!$H4477)*60+MINUTE(DAta!$H4477)</f>
        <v>662</v>
      </c>
      <c r="J4477" s="40">
        <v>2</v>
      </c>
      <c r="K4477" s="40">
        <v>12</v>
      </c>
      <c r="L4477" s="39">
        <v>46480</v>
      </c>
      <c r="M4477" s="40">
        <v>6</v>
      </c>
    </row>
    <row r="4478" spans="1:13">
      <c r="A4478" s="37" t="s">
        <v>4503</v>
      </c>
      <c r="B4478" s="36">
        <v>46481</v>
      </c>
      <c r="C4478" s="37" t="s">
        <v>32</v>
      </c>
      <c r="D4478" s="37" t="s">
        <v>13</v>
      </c>
      <c r="E4478" s="37" t="s">
        <v>14</v>
      </c>
      <c r="F4478" s="37" t="s">
        <v>14</v>
      </c>
      <c r="G4478" s="37">
        <v>56</v>
      </c>
      <c r="H4478" s="38">
        <v>186.50165752589001</v>
      </c>
      <c r="I4478" s="37">
        <f>HOUR(DAta!$H4478)*60+MINUTE(DAta!$H4478)</f>
        <v>722</v>
      </c>
      <c r="J4478" s="37">
        <v>2</v>
      </c>
      <c r="K4478" s="37">
        <v>12</v>
      </c>
      <c r="L4478" s="36">
        <v>46481</v>
      </c>
      <c r="M4478" s="37">
        <v>7</v>
      </c>
    </row>
    <row r="4479" spans="1:13">
      <c r="A4479" s="40" t="s">
        <v>4504</v>
      </c>
      <c r="B4479" s="39">
        <v>46482</v>
      </c>
      <c r="C4479" s="40" t="s">
        <v>12</v>
      </c>
      <c r="D4479" s="40" t="s">
        <v>30</v>
      </c>
      <c r="E4479" s="40" t="s">
        <v>18</v>
      </c>
      <c r="F4479" s="40" t="s">
        <v>18</v>
      </c>
      <c r="G4479" s="40" t="s">
        <v>26</v>
      </c>
      <c r="H4479" s="41">
        <v>186.54332419255701</v>
      </c>
      <c r="I4479" s="37">
        <f>HOUR(DAta!$H4479)*60+MINUTE(DAta!$H4479)</f>
        <v>782</v>
      </c>
      <c r="J4479" s="40" t="s">
        <v>26</v>
      </c>
      <c r="K4479" s="40">
        <v>12</v>
      </c>
      <c r="L4479" s="39">
        <v>46482</v>
      </c>
      <c r="M4479" s="40">
        <v>7</v>
      </c>
    </row>
    <row r="4480" spans="1:13">
      <c r="A4480" s="37" t="s">
        <v>4505</v>
      </c>
      <c r="B4480" s="36">
        <v>46483</v>
      </c>
      <c r="C4480" s="37" t="s">
        <v>48</v>
      </c>
      <c r="D4480" s="37" t="s">
        <v>13</v>
      </c>
      <c r="E4480" s="37" t="s">
        <v>14</v>
      </c>
      <c r="F4480" s="37" t="s">
        <v>14</v>
      </c>
      <c r="G4480" s="37">
        <v>97</v>
      </c>
      <c r="H4480" s="38">
        <v>186.58499085922301</v>
      </c>
      <c r="I4480" s="37">
        <f>HOUR(DAta!$H4480)*60+MINUTE(DAta!$H4480)</f>
        <v>842</v>
      </c>
      <c r="J4480" s="37">
        <v>2</v>
      </c>
      <c r="K4480" s="37">
        <v>12</v>
      </c>
      <c r="L4480" s="36">
        <v>46483</v>
      </c>
      <c r="M4480" s="37">
        <v>7</v>
      </c>
    </row>
    <row r="4481" spans="1:13">
      <c r="A4481" s="40" t="s">
        <v>4506</v>
      </c>
      <c r="B4481" s="39">
        <v>46484</v>
      </c>
      <c r="C4481" s="40" t="s">
        <v>20</v>
      </c>
      <c r="D4481" s="40" t="s">
        <v>33</v>
      </c>
      <c r="E4481" s="40" t="s">
        <v>14</v>
      </c>
      <c r="F4481" s="40" t="s">
        <v>14</v>
      </c>
      <c r="G4481" s="40">
        <v>25</v>
      </c>
      <c r="H4481" s="41">
        <v>186.62665752589001</v>
      </c>
      <c r="I4481" s="37">
        <f>HOUR(DAta!$H4481)*60+MINUTE(DAta!$H4481)</f>
        <v>902</v>
      </c>
      <c r="J4481" s="40">
        <v>4</v>
      </c>
      <c r="K4481" s="40">
        <v>12</v>
      </c>
      <c r="L4481" s="39">
        <v>46484</v>
      </c>
      <c r="M4481" s="40">
        <v>7</v>
      </c>
    </row>
    <row r="4482" spans="1:13">
      <c r="A4482" s="37" t="s">
        <v>4507</v>
      </c>
      <c r="B4482" s="36">
        <v>46485</v>
      </c>
      <c r="C4482" s="37" t="s">
        <v>12</v>
      </c>
      <c r="D4482" s="37" t="s">
        <v>17</v>
      </c>
      <c r="E4482" s="37" t="s">
        <v>14</v>
      </c>
      <c r="F4482" s="37" t="s">
        <v>14</v>
      </c>
      <c r="G4482" s="37">
        <v>47</v>
      </c>
      <c r="H4482" s="38">
        <v>186.66832419255701</v>
      </c>
      <c r="I4482" s="37">
        <f>HOUR(DAta!$H4482)*60+MINUTE(DAta!$H4482)</f>
        <v>962</v>
      </c>
      <c r="J4482" s="37">
        <v>4</v>
      </c>
      <c r="K4482" s="37">
        <v>12</v>
      </c>
      <c r="L4482" s="36">
        <v>46485</v>
      </c>
      <c r="M4482" s="37">
        <v>7</v>
      </c>
    </row>
    <row r="4483" spans="1:13">
      <c r="A4483" s="40" t="s">
        <v>4508</v>
      </c>
      <c r="B4483" s="39">
        <v>46486</v>
      </c>
      <c r="C4483" s="40" t="s">
        <v>32</v>
      </c>
      <c r="D4483" s="40" t="s">
        <v>24</v>
      </c>
      <c r="E4483" s="40" t="s">
        <v>14</v>
      </c>
      <c r="F4483" s="40" t="s">
        <v>14</v>
      </c>
      <c r="G4483" s="40">
        <v>70</v>
      </c>
      <c r="H4483" s="41">
        <v>186.70999085922301</v>
      </c>
      <c r="I4483" s="37">
        <f>HOUR(DAta!$H4483)*60+MINUTE(DAta!$H4483)</f>
        <v>1022</v>
      </c>
      <c r="J4483" s="40">
        <v>3</v>
      </c>
      <c r="K4483" s="40">
        <v>12</v>
      </c>
      <c r="L4483" s="39">
        <v>46486</v>
      </c>
      <c r="M4483" s="40">
        <v>7</v>
      </c>
    </row>
    <row r="4484" spans="1:13">
      <c r="A4484" s="37" t="s">
        <v>4509</v>
      </c>
      <c r="B4484" s="36">
        <v>46487</v>
      </c>
      <c r="C4484" s="37" t="s">
        <v>22</v>
      </c>
      <c r="D4484" s="37" t="s">
        <v>17</v>
      </c>
      <c r="E4484" s="37" t="s">
        <v>14</v>
      </c>
      <c r="F4484" s="37" t="s">
        <v>14</v>
      </c>
      <c r="G4484" s="37">
        <v>86</v>
      </c>
      <c r="H4484" s="38">
        <v>186.75165752589001</v>
      </c>
      <c r="I4484" s="37">
        <f>HOUR(DAta!$H4484)*60+MINUTE(DAta!$H4484)</f>
        <v>1082</v>
      </c>
      <c r="J4484" s="37">
        <v>3</v>
      </c>
      <c r="K4484" s="37">
        <v>12</v>
      </c>
      <c r="L4484" s="36">
        <v>46487</v>
      </c>
      <c r="M4484" s="37">
        <v>7</v>
      </c>
    </row>
    <row r="4485" spans="1:13">
      <c r="A4485" s="40" t="s">
        <v>4510</v>
      </c>
      <c r="B4485" s="39">
        <v>46488</v>
      </c>
      <c r="C4485" s="40" t="s">
        <v>20</v>
      </c>
      <c r="D4485" s="40" t="s">
        <v>13</v>
      </c>
      <c r="E4485" s="40" t="s">
        <v>14</v>
      </c>
      <c r="F4485" s="40" t="s">
        <v>14</v>
      </c>
      <c r="G4485" s="40">
        <v>92</v>
      </c>
      <c r="H4485" s="41">
        <v>186.79332419255701</v>
      </c>
      <c r="I4485" s="37">
        <f>HOUR(DAta!$H4485)*60+MINUTE(DAta!$H4485)</f>
        <v>1142</v>
      </c>
      <c r="J4485" s="40">
        <v>5</v>
      </c>
      <c r="K4485" s="40">
        <v>12</v>
      </c>
      <c r="L4485" s="39">
        <v>46488</v>
      </c>
      <c r="M4485" s="40">
        <v>7</v>
      </c>
    </row>
    <row r="4486" spans="1:13">
      <c r="A4486" s="37" t="s">
        <v>4511</v>
      </c>
      <c r="B4486" s="36">
        <v>46489</v>
      </c>
      <c r="C4486" s="37" t="s">
        <v>22</v>
      </c>
      <c r="D4486" s="37" t="s">
        <v>30</v>
      </c>
      <c r="E4486" s="37" t="s">
        <v>14</v>
      </c>
      <c r="F4486" s="37" t="s">
        <v>14</v>
      </c>
      <c r="G4486" s="37">
        <v>122</v>
      </c>
      <c r="H4486" s="38">
        <v>186.83499085922301</v>
      </c>
      <c r="I4486" s="37">
        <f>HOUR(DAta!$H4486)*60+MINUTE(DAta!$H4486)</f>
        <v>1202</v>
      </c>
      <c r="J4486" s="37">
        <v>3</v>
      </c>
      <c r="K4486" s="37">
        <v>12</v>
      </c>
      <c r="L4486" s="36">
        <v>46489</v>
      </c>
      <c r="M4486" s="37">
        <v>7</v>
      </c>
    </row>
    <row r="4487" spans="1:13">
      <c r="A4487" s="40" t="s">
        <v>4512</v>
      </c>
      <c r="B4487" s="39">
        <v>46490</v>
      </c>
      <c r="C4487" s="40" t="s">
        <v>12</v>
      </c>
      <c r="D4487" s="40" t="s">
        <v>33</v>
      </c>
      <c r="E4487" s="40" t="s">
        <v>14</v>
      </c>
      <c r="F4487" s="40" t="s">
        <v>14</v>
      </c>
      <c r="G4487" s="40">
        <v>11</v>
      </c>
      <c r="H4487" s="41">
        <v>186.87665752589001</v>
      </c>
      <c r="I4487" s="37">
        <f>HOUR(DAta!$H4487)*60+MINUTE(DAta!$H4487)</f>
        <v>1262</v>
      </c>
      <c r="J4487" s="40">
        <v>3</v>
      </c>
      <c r="K4487" s="40">
        <v>12</v>
      </c>
      <c r="L4487" s="39">
        <v>46490</v>
      </c>
      <c r="M4487" s="40">
        <v>7</v>
      </c>
    </row>
    <row r="4488" spans="1:13">
      <c r="A4488" s="37" t="s">
        <v>4513</v>
      </c>
      <c r="B4488" s="36">
        <v>46491</v>
      </c>
      <c r="C4488" s="37" t="s">
        <v>12</v>
      </c>
      <c r="D4488" s="37" t="s">
        <v>17</v>
      </c>
      <c r="E4488" s="37" t="s">
        <v>14</v>
      </c>
      <c r="F4488" s="37" t="s">
        <v>14</v>
      </c>
      <c r="G4488" s="37">
        <v>27</v>
      </c>
      <c r="H4488" s="38">
        <v>186.91832419255701</v>
      </c>
      <c r="I4488" s="37">
        <f>HOUR(DAta!$H4488)*60+MINUTE(DAta!$H4488)</f>
        <v>1322</v>
      </c>
      <c r="J4488" s="37">
        <v>3</v>
      </c>
      <c r="K4488" s="37">
        <v>12</v>
      </c>
      <c r="L4488" s="36">
        <v>46491</v>
      </c>
      <c r="M4488" s="37">
        <v>7</v>
      </c>
    </row>
    <row r="4489" spans="1:13">
      <c r="A4489" s="40" t="s">
        <v>4514</v>
      </c>
      <c r="B4489" s="39">
        <v>46492</v>
      </c>
      <c r="C4489" s="40" t="s">
        <v>22</v>
      </c>
      <c r="D4489" s="40" t="s">
        <v>13</v>
      </c>
      <c r="E4489" s="40" t="s">
        <v>18</v>
      </c>
      <c r="F4489" s="40" t="s">
        <v>18</v>
      </c>
      <c r="G4489" s="40" t="s">
        <v>26</v>
      </c>
      <c r="H4489" s="41">
        <v>186.95999085922301</v>
      </c>
      <c r="I4489" s="37">
        <f>HOUR(DAta!$H4489)*60+MINUTE(DAta!$H4489)</f>
        <v>1382</v>
      </c>
      <c r="J4489" s="40" t="s">
        <v>26</v>
      </c>
      <c r="K4489" s="40">
        <v>12</v>
      </c>
      <c r="L4489" s="39">
        <v>46492</v>
      </c>
      <c r="M4489" s="40">
        <v>7</v>
      </c>
    </row>
    <row r="4490" spans="1:13">
      <c r="A4490" s="37" t="s">
        <v>4515</v>
      </c>
      <c r="B4490" s="36">
        <v>46493</v>
      </c>
      <c r="C4490" s="37" t="s">
        <v>16</v>
      </c>
      <c r="D4490" s="37" t="s">
        <v>24</v>
      </c>
      <c r="E4490" s="37" t="s">
        <v>14</v>
      </c>
      <c r="F4490" s="37" t="s">
        <v>14</v>
      </c>
      <c r="G4490" s="37">
        <v>17</v>
      </c>
      <c r="H4490" s="38">
        <v>187.00165752589001</v>
      </c>
      <c r="I4490" s="37">
        <f>HOUR(DAta!$H4490)*60+MINUTE(DAta!$H4490)</f>
        <v>2</v>
      </c>
      <c r="J4490" s="37">
        <v>4</v>
      </c>
      <c r="K4490" s="37">
        <v>12</v>
      </c>
      <c r="L4490" s="36">
        <v>46493</v>
      </c>
      <c r="M4490" s="37">
        <v>7</v>
      </c>
    </row>
    <row r="4491" spans="1:13">
      <c r="A4491" s="40" t="s">
        <v>4516</v>
      </c>
      <c r="B4491" s="39">
        <v>46494</v>
      </c>
      <c r="C4491" s="40" t="s">
        <v>22</v>
      </c>
      <c r="D4491" s="40" t="s">
        <v>24</v>
      </c>
      <c r="E4491" s="40" t="s">
        <v>14</v>
      </c>
      <c r="F4491" s="40" t="s">
        <v>14</v>
      </c>
      <c r="G4491" s="40">
        <v>113</v>
      </c>
      <c r="H4491" s="41">
        <v>187.04332419255701</v>
      </c>
      <c r="I4491" s="37">
        <f>HOUR(DAta!$H4491)*60+MINUTE(DAta!$H4491)</f>
        <v>62</v>
      </c>
      <c r="J4491" s="40">
        <v>3</v>
      </c>
      <c r="K4491" s="40">
        <v>12</v>
      </c>
      <c r="L4491" s="39">
        <v>46494</v>
      </c>
      <c r="M4491" s="40">
        <v>7</v>
      </c>
    </row>
    <row r="4492" spans="1:13">
      <c r="A4492" s="37" t="s">
        <v>4517</v>
      </c>
      <c r="B4492" s="36">
        <v>46495</v>
      </c>
      <c r="C4492" s="37" t="s">
        <v>48</v>
      </c>
      <c r="D4492" s="37" t="s">
        <v>24</v>
      </c>
      <c r="E4492" s="37" t="s">
        <v>18</v>
      </c>
      <c r="F4492" s="37" t="s">
        <v>18</v>
      </c>
      <c r="G4492" s="37" t="s">
        <v>26</v>
      </c>
      <c r="H4492" s="38">
        <v>187.08499085922301</v>
      </c>
      <c r="I4492" s="37">
        <f>HOUR(DAta!$H4492)*60+MINUTE(DAta!$H4492)</f>
        <v>122</v>
      </c>
      <c r="J4492" s="37" t="s">
        <v>26</v>
      </c>
      <c r="K4492" s="37">
        <v>12</v>
      </c>
      <c r="L4492" s="36">
        <v>46495</v>
      </c>
      <c r="M4492" s="37">
        <v>7</v>
      </c>
    </row>
    <row r="4493" spans="1:13">
      <c r="A4493" s="40" t="s">
        <v>4518</v>
      </c>
      <c r="B4493" s="39">
        <v>46496</v>
      </c>
      <c r="C4493" s="40" t="s">
        <v>16</v>
      </c>
      <c r="D4493" s="40" t="s">
        <v>33</v>
      </c>
      <c r="E4493" s="40" t="s">
        <v>14</v>
      </c>
      <c r="F4493" s="40" t="s">
        <v>14</v>
      </c>
      <c r="G4493" s="40">
        <v>101</v>
      </c>
      <c r="H4493" s="41">
        <v>187.12665752589001</v>
      </c>
      <c r="I4493" s="37">
        <f>HOUR(DAta!$H4493)*60+MINUTE(DAta!$H4493)</f>
        <v>182</v>
      </c>
      <c r="J4493" s="40">
        <v>3</v>
      </c>
      <c r="K4493" s="40">
        <v>12</v>
      </c>
      <c r="L4493" s="39">
        <v>46496</v>
      </c>
      <c r="M4493" s="40">
        <v>7</v>
      </c>
    </row>
    <row r="4494" spans="1:13">
      <c r="A4494" s="37" t="s">
        <v>4519</v>
      </c>
      <c r="B4494" s="36">
        <v>46497</v>
      </c>
      <c r="C4494" s="37" t="s">
        <v>16</v>
      </c>
      <c r="D4494" s="37" t="s">
        <v>13</v>
      </c>
      <c r="E4494" s="37" t="s">
        <v>14</v>
      </c>
      <c r="F4494" s="37" t="s">
        <v>14</v>
      </c>
      <c r="G4494" s="37">
        <v>69</v>
      </c>
      <c r="H4494" s="38">
        <v>187.16832419255701</v>
      </c>
      <c r="I4494" s="37">
        <f>HOUR(DAta!$H4494)*60+MINUTE(DAta!$H4494)</f>
        <v>242</v>
      </c>
      <c r="J4494" s="37">
        <v>1</v>
      </c>
      <c r="K4494" s="37">
        <v>12</v>
      </c>
      <c r="L4494" s="36">
        <v>46497</v>
      </c>
      <c r="M4494" s="37">
        <v>7</v>
      </c>
    </row>
    <row r="4495" spans="1:13">
      <c r="A4495" s="40" t="s">
        <v>4520</v>
      </c>
      <c r="B4495" s="39">
        <v>46498</v>
      </c>
      <c r="C4495" s="40" t="s">
        <v>20</v>
      </c>
      <c r="D4495" s="40" t="s">
        <v>17</v>
      </c>
      <c r="E4495" s="40" t="s">
        <v>14</v>
      </c>
      <c r="F4495" s="40" t="s">
        <v>14</v>
      </c>
      <c r="G4495" s="40">
        <v>24</v>
      </c>
      <c r="H4495" s="41">
        <v>187.20999085922301</v>
      </c>
      <c r="I4495" s="37">
        <f>HOUR(DAta!$H4495)*60+MINUTE(DAta!$H4495)</f>
        <v>302</v>
      </c>
      <c r="J4495" s="40">
        <v>3</v>
      </c>
      <c r="K4495" s="40">
        <v>12</v>
      </c>
      <c r="L4495" s="39">
        <v>46498</v>
      </c>
      <c r="M4495" s="40">
        <v>7</v>
      </c>
    </row>
    <row r="4496" spans="1:13">
      <c r="A4496" s="37" t="s">
        <v>4521</v>
      </c>
      <c r="B4496" s="36">
        <v>46499</v>
      </c>
      <c r="C4496" s="37" t="s">
        <v>16</v>
      </c>
      <c r="D4496" s="37" t="s">
        <v>17</v>
      </c>
      <c r="E4496" s="37" t="s">
        <v>14</v>
      </c>
      <c r="F4496" s="37" t="s">
        <v>14</v>
      </c>
      <c r="G4496" s="37">
        <v>84</v>
      </c>
      <c r="H4496" s="38">
        <v>187.25165752589001</v>
      </c>
      <c r="I4496" s="37">
        <f>HOUR(DAta!$H4496)*60+MINUTE(DAta!$H4496)</f>
        <v>362</v>
      </c>
      <c r="J4496" s="37">
        <v>4</v>
      </c>
      <c r="K4496" s="37">
        <v>12</v>
      </c>
      <c r="L4496" s="36">
        <v>46499</v>
      </c>
      <c r="M4496" s="37">
        <v>7</v>
      </c>
    </row>
    <row r="4497" spans="1:13">
      <c r="A4497" s="40" t="s">
        <v>4522</v>
      </c>
      <c r="B4497" s="39">
        <v>46500</v>
      </c>
      <c r="C4497" s="40" t="s">
        <v>22</v>
      </c>
      <c r="D4497" s="40" t="s">
        <v>17</v>
      </c>
      <c r="E4497" s="40" t="s">
        <v>18</v>
      </c>
      <c r="F4497" s="40" t="s">
        <v>18</v>
      </c>
      <c r="G4497" s="40" t="s">
        <v>26</v>
      </c>
      <c r="H4497" s="41">
        <v>187.29332419255701</v>
      </c>
      <c r="I4497" s="37">
        <f>HOUR(DAta!$H4497)*60+MINUTE(DAta!$H4497)</f>
        <v>422</v>
      </c>
      <c r="J4497" s="40" t="s">
        <v>26</v>
      </c>
      <c r="K4497" s="40">
        <v>12</v>
      </c>
      <c r="L4497" s="39">
        <v>46500</v>
      </c>
      <c r="M4497" s="40">
        <v>7</v>
      </c>
    </row>
    <row r="4498" spans="1:13">
      <c r="A4498" s="37" t="s">
        <v>4523</v>
      </c>
      <c r="B4498" s="36">
        <v>46501</v>
      </c>
      <c r="C4498" s="37" t="s">
        <v>12</v>
      </c>
      <c r="D4498" s="37" t="s">
        <v>24</v>
      </c>
      <c r="E4498" s="37" t="s">
        <v>18</v>
      </c>
      <c r="F4498" s="37" t="s">
        <v>18</v>
      </c>
      <c r="G4498" s="37" t="s">
        <v>26</v>
      </c>
      <c r="H4498" s="38">
        <v>187.33499085922301</v>
      </c>
      <c r="I4498" s="37">
        <f>HOUR(DAta!$H4498)*60+MINUTE(DAta!$H4498)</f>
        <v>482</v>
      </c>
      <c r="J4498" s="37" t="s">
        <v>26</v>
      </c>
      <c r="K4498" s="37">
        <v>12</v>
      </c>
      <c r="L4498" s="36">
        <v>46501</v>
      </c>
      <c r="M4498" s="37">
        <v>7</v>
      </c>
    </row>
    <row r="4499" spans="1:13">
      <c r="A4499" s="40" t="s">
        <v>4524</v>
      </c>
      <c r="B4499" s="39">
        <v>46502</v>
      </c>
      <c r="C4499" s="40" t="s">
        <v>12</v>
      </c>
      <c r="D4499" s="40" t="s">
        <v>17</v>
      </c>
      <c r="E4499" s="40" t="s">
        <v>18</v>
      </c>
      <c r="F4499" s="40" t="s">
        <v>18</v>
      </c>
      <c r="G4499" s="40" t="s">
        <v>26</v>
      </c>
      <c r="H4499" s="41">
        <v>187.37665752589001</v>
      </c>
      <c r="I4499" s="37">
        <f>HOUR(DAta!$H4499)*60+MINUTE(DAta!$H4499)</f>
        <v>542</v>
      </c>
      <c r="J4499" s="40" t="s">
        <v>26</v>
      </c>
      <c r="K4499" s="40">
        <v>12</v>
      </c>
      <c r="L4499" s="39">
        <v>46502</v>
      </c>
      <c r="M4499" s="40">
        <v>7</v>
      </c>
    </row>
    <row r="4500" spans="1:13">
      <c r="A4500" s="37" t="s">
        <v>4525</v>
      </c>
      <c r="B4500" s="36">
        <v>46503</v>
      </c>
      <c r="C4500" s="37" t="s">
        <v>39</v>
      </c>
      <c r="D4500" s="37" t="s">
        <v>33</v>
      </c>
      <c r="E4500" s="37" t="s">
        <v>14</v>
      </c>
      <c r="F4500" s="37" t="s">
        <v>14</v>
      </c>
      <c r="G4500" s="37">
        <v>92</v>
      </c>
      <c r="H4500" s="38">
        <v>187.41832419255701</v>
      </c>
      <c r="I4500" s="37">
        <f>HOUR(DAta!$H4500)*60+MINUTE(DAta!$H4500)</f>
        <v>602</v>
      </c>
      <c r="J4500" s="37">
        <v>3</v>
      </c>
      <c r="K4500" s="37">
        <v>12</v>
      </c>
      <c r="L4500" s="36">
        <v>46503</v>
      </c>
      <c r="M4500" s="37">
        <v>7</v>
      </c>
    </row>
    <row r="4501" spans="1:13">
      <c r="A4501" s="40" t="s">
        <v>4526</v>
      </c>
      <c r="B4501" s="39">
        <v>46504</v>
      </c>
      <c r="C4501" s="40" t="s">
        <v>35</v>
      </c>
      <c r="D4501" s="40" t="s">
        <v>30</v>
      </c>
      <c r="E4501" s="40" t="s">
        <v>18</v>
      </c>
      <c r="F4501" s="40" t="s">
        <v>18</v>
      </c>
      <c r="G4501" s="40" t="s">
        <v>26</v>
      </c>
      <c r="H4501" s="41">
        <v>187.45999085922301</v>
      </c>
      <c r="I4501" s="37">
        <f>HOUR(DAta!$H4501)*60+MINUTE(DAta!$H4501)</f>
        <v>662</v>
      </c>
      <c r="J4501" s="40" t="s">
        <v>26</v>
      </c>
      <c r="K4501" s="40">
        <v>12</v>
      </c>
      <c r="L4501" s="39">
        <v>46504</v>
      </c>
      <c r="M4501" s="40">
        <v>7</v>
      </c>
    </row>
    <row r="4502" spans="1:13">
      <c r="A4502" s="37" t="s">
        <v>4527</v>
      </c>
      <c r="B4502" s="36">
        <v>46505</v>
      </c>
      <c r="C4502" s="37" t="s">
        <v>20</v>
      </c>
      <c r="D4502" s="37" t="s">
        <v>24</v>
      </c>
      <c r="E4502" s="37" t="s">
        <v>18</v>
      </c>
      <c r="F4502" s="37" t="s">
        <v>18</v>
      </c>
      <c r="G4502" s="37" t="s">
        <v>26</v>
      </c>
      <c r="H4502" s="38">
        <v>187.50165752589001</v>
      </c>
      <c r="I4502" s="37">
        <f>HOUR(DAta!$H4502)*60+MINUTE(DAta!$H4502)</f>
        <v>722</v>
      </c>
      <c r="J4502" s="37" t="s">
        <v>26</v>
      </c>
      <c r="K4502" s="37">
        <v>12</v>
      </c>
      <c r="L4502" s="36">
        <v>46505</v>
      </c>
      <c r="M4502" s="37">
        <v>7</v>
      </c>
    </row>
    <row r="4503" spans="1:13">
      <c r="A4503" s="40" t="s">
        <v>4528</v>
      </c>
      <c r="B4503" s="39">
        <v>46506</v>
      </c>
      <c r="C4503" s="40" t="s">
        <v>12</v>
      </c>
      <c r="D4503" s="40" t="s">
        <v>33</v>
      </c>
      <c r="E4503" s="40" t="s">
        <v>14</v>
      </c>
      <c r="F4503" s="40" t="s">
        <v>14</v>
      </c>
      <c r="G4503" s="40">
        <v>114</v>
      </c>
      <c r="H4503" s="41">
        <v>187.54332419255701</v>
      </c>
      <c r="I4503" s="37">
        <f>HOUR(DAta!$H4503)*60+MINUTE(DAta!$H4503)</f>
        <v>782</v>
      </c>
      <c r="J4503" s="40">
        <v>2</v>
      </c>
      <c r="K4503" s="40">
        <v>12</v>
      </c>
      <c r="L4503" s="39">
        <v>46506</v>
      </c>
      <c r="M4503" s="40">
        <v>7</v>
      </c>
    </row>
    <row r="4504" spans="1:13">
      <c r="A4504" s="37" t="s">
        <v>4529</v>
      </c>
      <c r="B4504" s="36">
        <v>46507</v>
      </c>
      <c r="C4504" s="37" t="s">
        <v>12</v>
      </c>
      <c r="D4504" s="37" t="s">
        <v>24</v>
      </c>
      <c r="E4504" s="37" t="s">
        <v>14</v>
      </c>
      <c r="F4504" s="37" t="s">
        <v>14</v>
      </c>
      <c r="G4504" s="37">
        <v>109</v>
      </c>
      <c r="H4504" s="38">
        <v>187.58499085922301</v>
      </c>
      <c r="I4504" s="37">
        <f>HOUR(DAta!$H4504)*60+MINUTE(DAta!$H4504)</f>
        <v>842</v>
      </c>
      <c r="J4504" s="37">
        <v>3</v>
      </c>
      <c r="K4504" s="37">
        <v>12</v>
      </c>
      <c r="L4504" s="36">
        <v>46507</v>
      </c>
      <c r="M4504" s="37">
        <v>7</v>
      </c>
    </row>
    <row r="4505" spans="1:13">
      <c r="A4505" s="40" t="s">
        <v>4530</v>
      </c>
      <c r="B4505" s="39">
        <v>46508</v>
      </c>
      <c r="C4505" s="40" t="s">
        <v>12</v>
      </c>
      <c r="D4505" s="40" t="s">
        <v>17</v>
      </c>
      <c r="E4505" s="40" t="s">
        <v>14</v>
      </c>
      <c r="F4505" s="40" t="s">
        <v>14</v>
      </c>
      <c r="G4505" s="40">
        <v>89</v>
      </c>
      <c r="H4505" s="41">
        <v>187.62665752589001</v>
      </c>
      <c r="I4505" s="37">
        <f>HOUR(DAta!$H4505)*60+MINUTE(DAta!$H4505)</f>
        <v>902</v>
      </c>
      <c r="J4505" s="40">
        <v>3</v>
      </c>
      <c r="K4505" s="40">
        <v>12</v>
      </c>
      <c r="L4505" s="39">
        <v>46508</v>
      </c>
      <c r="M4505" s="40">
        <v>7</v>
      </c>
    </row>
    <row r="4506" spans="1:13">
      <c r="A4506" s="37" t="s">
        <v>4531</v>
      </c>
      <c r="B4506" s="36">
        <v>46509</v>
      </c>
      <c r="C4506" s="37" t="s">
        <v>48</v>
      </c>
      <c r="D4506" s="37" t="s">
        <v>24</v>
      </c>
      <c r="E4506" s="37" t="s">
        <v>14</v>
      </c>
      <c r="F4506" s="37" t="s">
        <v>14</v>
      </c>
      <c r="G4506" s="37">
        <v>124</v>
      </c>
      <c r="H4506" s="38">
        <v>187.66832419255701</v>
      </c>
      <c r="I4506" s="37">
        <f>HOUR(DAta!$H4506)*60+MINUTE(DAta!$H4506)</f>
        <v>962</v>
      </c>
      <c r="J4506" s="37">
        <v>3</v>
      </c>
      <c r="K4506" s="37">
        <v>12</v>
      </c>
      <c r="L4506" s="36">
        <v>46509</v>
      </c>
      <c r="M4506" s="37">
        <v>7</v>
      </c>
    </row>
    <row r="4507" spans="1:13">
      <c r="A4507" s="40" t="s">
        <v>4532</v>
      </c>
      <c r="B4507" s="39">
        <v>46510</v>
      </c>
      <c r="C4507" s="40" t="s">
        <v>39</v>
      </c>
      <c r="D4507" s="40" t="s">
        <v>33</v>
      </c>
      <c r="E4507" s="40" t="s">
        <v>14</v>
      </c>
      <c r="F4507" s="40" t="s">
        <v>14</v>
      </c>
      <c r="G4507" s="40">
        <v>43</v>
      </c>
      <c r="H4507" s="41">
        <v>187.70999085922301</v>
      </c>
      <c r="I4507" s="37">
        <f>HOUR(DAta!$H4507)*60+MINUTE(DAta!$H4507)</f>
        <v>1022</v>
      </c>
      <c r="J4507" s="40">
        <v>5</v>
      </c>
      <c r="K4507" s="40">
        <v>12</v>
      </c>
      <c r="L4507" s="39">
        <v>46510</v>
      </c>
      <c r="M4507" s="40">
        <v>7</v>
      </c>
    </row>
    <row r="4508" spans="1:13">
      <c r="A4508" s="37" t="s">
        <v>4533</v>
      </c>
      <c r="B4508" s="36">
        <v>46511</v>
      </c>
      <c r="C4508" s="37" t="s">
        <v>48</v>
      </c>
      <c r="D4508" s="37" t="s">
        <v>13</v>
      </c>
      <c r="E4508" s="37" t="s">
        <v>14</v>
      </c>
      <c r="F4508" s="37" t="s">
        <v>14</v>
      </c>
      <c r="G4508" s="37">
        <v>110</v>
      </c>
      <c r="H4508" s="38">
        <v>187.75165752589001</v>
      </c>
      <c r="I4508" s="37">
        <f>HOUR(DAta!$H4508)*60+MINUTE(DAta!$H4508)</f>
        <v>1082</v>
      </c>
      <c r="J4508" s="37">
        <v>5</v>
      </c>
      <c r="K4508" s="37">
        <v>12</v>
      </c>
      <c r="L4508" s="36">
        <v>46511</v>
      </c>
      <c r="M4508" s="37">
        <v>7</v>
      </c>
    </row>
    <row r="4509" spans="1:13">
      <c r="A4509" s="40" t="s">
        <v>4534</v>
      </c>
      <c r="B4509" s="39">
        <v>46512</v>
      </c>
      <c r="C4509" s="40" t="s">
        <v>16</v>
      </c>
      <c r="D4509" s="40" t="s">
        <v>33</v>
      </c>
      <c r="E4509" s="40" t="s">
        <v>14</v>
      </c>
      <c r="F4509" s="40" t="s">
        <v>14</v>
      </c>
      <c r="G4509" s="40">
        <v>31</v>
      </c>
      <c r="H4509" s="41">
        <v>187.79332419255701</v>
      </c>
      <c r="I4509" s="37">
        <f>HOUR(DAta!$H4509)*60+MINUTE(DAta!$H4509)</f>
        <v>1142</v>
      </c>
      <c r="J4509" s="40">
        <v>4</v>
      </c>
      <c r="K4509" s="40">
        <v>12</v>
      </c>
      <c r="L4509" s="39">
        <v>46512</v>
      </c>
      <c r="M4509" s="40">
        <v>7</v>
      </c>
    </row>
    <row r="4510" spans="1:13">
      <c r="A4510" s="37" t="s">
        <v>4535</v>
      </c>
      <c r="B4510" s="36">
        <v>46513</v>
      </c>
      <c r="C4510" s="37" t="s">
        <v>20</v>
      </c>
      <c r="D4510" s="37" t="s">
        <v>24</v>
      </c>
      <c r="E4510" s="37" t="s">
        <v>18</v>
      </c>
      <c r="F4510" s="37" t="s">
        <v>18</v>
      </c>
      <c r="G4510" s="37" t="s">
        <v>26</v>
      </c>
      <c r="H4510" s="38">
        <v>187.83499085922301</v>
      </c>
      <c r="I4510" s="37">
        <f>HOUR(DAta!$H4510)*60+MINUTE(DAta!$H4510)</f>
        <v>1202</v>
      </c>
      <c r="J4510" s="37" t="s">
        <v>26</v>
      </c>
      <c r="K4510" s="37">
        <v>12</v>
      </c>
      <c r="L4510" s="36">
        <v>46513</v>
      </c>
      <c r="M4510" s="37">
        <v>7</v>
      </c>
    </row>
    <row r="4511" spans="1:13">
      <c r="A4511" s="40" t="s">
        <v>4536</v>
      </c>
      <c r="B4511" s="39">
        <v>46514</v>
      </c>
      <c r="C4511" s="40" t="s">
        <v>12</v>
      </c>
      <c r="D4511" s="40" t="s">
        <v>30</v>
      </c>
      <c r="E4511" s="40" t="s">
        <v>18</v>
      </c>
      <c r="F4511" s="40" t="s">
        <v>18</v>
      </c>
      <c r="G4511" s="40" t="s">
        <v>26</v>
      </c>
      <c r="H4511" s="41">
        <v>187.87665752589001</v>
      </c>
      <c r="I4511" s="37">
        <f>HOUR(DAta!$H4511)*60+MINUTE(DAta!$H4511)</f>
        <v>1262</v>
      </c>
      <c r="J4511" s="40" t="s">
        <v>26</v>
      </c>
      <c r="K4511" s="40">
        <v>12</v>
      </c>
      <c r="L4511" s="39">
        <v>46514</v>
      </c>
      <c r="M4511" s="40">
        <v>7</v>
      </c>
    </row>
    <row r="4512" spans="1:13">
      <c r="A4512" s="37" t="s">
        <v>4537</v>
      </c>
      <c r="B4512" s="36">
        <v>46515</v>
      </c>
      <c r="C4512" s="37" t="s">
        <v>12</v>
      </c>
      <c r="D4512" s="37" t="s">
        <v>33</v>
      </c>
      <c r="E4512" s="37" t="s">
        <v>14</v>
      </c>
      <c r="F4512" s="37" t="s">
        <v>14</v>
      </c>
      <c r="G4512" s="37">
        <v>17</v>
      </c>
      <c r="H4512" s="38">
        <v>187.91832419255701</v>
      </c>
      <c r="I4512" s="37">
        <f>HOUR(DAta!$H4512)*60+MINUTE(DAta!$H4512)</f>
        <v>1322</v>
      </c>
      <c r="J4512" s="37">
        <v>3</v>
      </c>
      <c r="K4512" s="37">
        <v>12</v>
      </c>
      <c r="L4512" s="36">
        <v>46515</v>
      </c>
      <c r="M4512" s="37">
        <v>7</v>
      </c>
    </row>
    <row r="4513" spans="1:13">
      <c r="A4513" s="40" t="s">
        <v>4538</v>
      </c>
      <c r="B4513" s="39">
        <v>46516</v>
      </c>
      <c r="C4513" s="40" t="s">
        <v>16</v>
      </c>
      <c r="D4513" s="40" t="s">
        <v>13</v>
      </c>
      <c r="E4513" s="40" t="s">
        <v>14</v>
      </c>
      <c r="F4513" s="40" t="s">
        <v>14</v>
      </c>
      <c r="G4513" s="40">
        <v>111</v>
      </c>
      <c r="H4513" s="41">
        <v>187.95999085922301</v>
      </c>
      <c r="I4513" s="37">
        <f>HOUR(DAta!$H4513)*60+MINUTE(DAta!$H4513)</f>
        <v>1382</v>
      </c>
      <c r="J4513" s="40">
        <v>3</v>
      </c>
      <c r="K4513" s="40">
        <v>12</v>
      </c>
      <c r="L4513" s="39">
        <v>46516</v>
      </c>
      <c r="M4513" s="40">
        <v>7</v>
      </c>
    </row>
    <row r="4514" spans="1:13">
      <c r="A4514" s="37" t="s">
        <v>4539</v>
      </c>
      <c r="B4514" s="36">
        <v>46517</v>
      </c>
      <c r="C4514" s="37" t="s">
        <v>12</v>
      </c>
      <c r="D4514" s="37" t="s">
        <v>30</v>
      </c>
      <c r="E4514" s="37" t="s">
        <v>14</v>
      </c>
      <c r="F4514" s="37" t="s">
        <v>14</v>
      </c>
      <c r="G4514" s="37">
        <v>10</v>
      </c>
      <c r="H4514" s="38">
        <v>188.00165752589001</v>
      </c>
      <c r="I4514" s="37">
        <f>HOUR(DAta!$H4514)*60+MINUTE(DAta!$H4514)</f>
        <v>2</v>
      </c>
      <c r="J4514" s="37">
        <v>2</v>
      </c>
      <c r="K4514" s="37">
        <v>12</v>
      </c>
      <c r="L4514" s="36">
        <v>46517</v>
      </c>
      <c r="M4514" s="37">
        <v>7</v>
      </c>
    </row>
    <row r="4515" spans="1:13">
      <c r="A4515" s="40" t="s">
        <v>4540</v>
      </c>
      <c r="B4515" s="39">
        <v>46518</v>
      </c>
      <c r="C4515" s="40" t="s">
        <v>20</v>
      </c>
      <c r="D4515" s="40" t="s">
        <v>13</v>
      </c>
      <c r="E4515" s="40" t="s">
        <v>14</v>
      </c>
      <c r="F4515" s="40" t="s">
        <v>14</v>
      </c>
      <c r="G4515" s="40">
        <v>121</v>
      </c>
      <c r="H4515" s="41">
        <v>188.04332419255701</v>
      </c>
      <c r="I4515" s="37">
        <f>HOUR(DAta!$H4515)*60+MINUTE(DAta!$H4515)</f>
        <v>62</v>
      </c>
      <c r="J4515" s="40">
        <v>1</v>
      </c>
      <c r="K4515" s="40">
        <v>12</v>
      </c>
      <c r="L4515" s="39">
        <v>46518</v>
      </c>
      <c r="M4515" s="40">
        <v>7</v>
      </c>
    </row>
    <row r="4516" spans="1:13">
      <c r="A4516" s="37" t="s">
        <v>4541</v>
      </c>
      <c r="B4516" s="36">
        <v>46519</v>
      </c>
      <c r="C4516" s="37" t="s">
        <v>48</v>
      </c>
      <c r="D4516" s="37" t="s">
        <v>24</v>
      </c>
      <c r="E4516" s="37" t="s">
        <v>14</v>
      </c>
      <c r="F4516" s="37" t="s">
        <v>14</v>
      </c>
      <c r="G4516" s="37">
        <v>114</v>
      </c>
      <c r="H4516" s="38">
        <v>188.08499085922301</v>
      </c>
      <c r="I4516" s="37">
        <f>HOUR(DAta!$H4516)*60+MINUTE(DAta!$H4516)</f>
        <v>122</v>
      </c>
      <c r="J4516" s="37">
        <v>4</v>
      </c>
      <c r="K4516" s="37">
        <v>12</v>
      </c>
      <c r="L4516" s="36">
        <v>46519</v>
      </c>
      <c r="M4516" s="37">
        <v>7</v>
      </c>
    </row>
    <row r="4517" spans="1:13">
      <c r="A4517" s="40" t="s">
        <v>4542</v>
      </c>
      <c r="B4517" s="39">
        <v>46520</v>
      </c>
      <c r="C4517" s="40" t="s">
        <v>22</v>
      </c>
      <c r="D4517" s="40" t="s">
        <v>17</v>
      </c>
      <c r="E4517" s="40" t="s">
        <v>14</v>
      </c>
      <c r="F4517" s="40" t="s">
        <v>14</v>
      </c>
      <c r="G4517" s="40">
        <v>49</v>
      </c>
      <c r="H4517" s="41">
        <v>188.12665752589001</v>
      </c>
      <c r="I4517" s="37">
        <f>HOUR(DAta!$H4517)*60+MINUTE(DAta!$H4517)</f>
        <v>182</v>
      </c>
      <c r="J4517" s="40">
        <v>4</v>
      </c>
      <c r="K4517" s="40">
        <v>12</v>
      </c>
      <c r="L4517" s="39">
        <v>46520</v>
      </c>
      <c r="M4517" s="40">
        <v>7</v>
      </c>
    </row>
    <row r="4518" spans="1:13">
      <c r="A4518" s="37" t="s">
        <v>4543</v>
      </c>
      <c r="B4518" s="36">
        <v>46521</v>
      </c>
      <c r="C4518" s="37" t="s">
        <v>22</v>
      </c>
      <c r="D4518" s="37" t="s">
        <v>30</v>
      </c>
      <c r="E4518" s="37" t="s">
        <v>14</v>
      </c>
      <c r="F4518" s="37" t="s">
        <v>14</v>
      </c>
      <c r="G4518" s="37">
        <v>114</v>
      </c>
      <c r="H4518" s="38">
        <v>188.16832419255701</v>
      </c>
      <c r="I4518" s="37">
        <f>HOUR(DAta!$H4518)*60+MINUTE(DAta!$H4518)</f>
        <v>242</v>
      </c>
      <c r="J4518" s="37">
        <v>1</v>
      </c>
      <c r="K4518" s="37">
        <v>12</v>
      </c>
      <c r="L4518" s="36">
        <v>46521</v>
      </c>
      <c r="M4518" s="37">
        <v>7</v>
      </c>
    </row>
    <row r="4519" spans="1:13">
      <c r="A4519" s="40" t="s">
        <v>4544</v>
      </c>
      <c r="B4519" s="39">
        <v>46522</v>
      </c>
      <c r="C4519" s="40" t="s">
        <v>32</v>
      </c>
      <c r="D4519" s="40" t="s">
        <v>33</v>
      </c>
      <c r="E4519" s="40" t="s">
        <v>14</v>
      </c>
      <c r="F4519" s="40" t="s">
        <v>14</v>
      </c>
      <c r="G4519" s="40">
        <v>75</v>
      </c>
      <c r="H4519" s="41">
        <v>188.20999085922301</v>
      </c>
      <c r="I4519" s="37">
        <f>HOUR(DAta!$H4519)*60+MINUTE(DAta!$H4519)</f>
        <v>302</v>
      </c>
      <c r="J4519" s="40">
        <v>3</v>
      </c>
      <c r="K4519" s="40">
        <v>12</v>
      </c>
      <c r="L4519" s="39">
        <v>46522</v>
      </c>
      <c r="M4519" s="40">
        <v>7</v>
      </c>
    </row>
    <row r="4520" spans="1:13">
      <c r="A4520" s="37" t="s">
        <v>4545</v>
      </c>
      <c r="B4520" s="36">
        <v>46523</v>
      </c>
      <c r="C4520" s="37" t="s">
        <v>32</v>
      </c>
      <c r="D4520" s="37" t="s">
        <v>24</v>
      </c>
      <c r="E4520" s="37" t="s">
        <v>14</v>
      </c>
      <c r="F4520" s="37" t="s">
        <v>18</v>
      </c>
      <c r="G4520" s="37">
        <v>42</v>
      </c>
      <c r="H4520" s="38">
        <v>188.25165752589001</v>
      </c>
      <c r="I4520" s="37">
        <f>HOUR(DAta!$H4520)*60+MINUTE(DAta!$H4520)</f>
        <v>362</v>
      </c>
      <c r="J4520" s="37">
        <v>5</v>
      </c>
      <c r="K4520" s="37">
        <v>12</v>
      </c>
      <c r="L4520" s="36">
        <v>46523</v>
      </c>
      <c r="M4520" s="37">
        <v>7</v>
      </c>
    </row>
    <row r="4521" spans="1:13">
      <c r="A4521" s="40" t="s">
        <v>4546</v>
      </c>
      <c r="B4521" s="39">
        <v>46524</v>
      </c>
      <c r="C4521" s="40" t="s">
        <v>22</v>
      </c>
      <c r="D4521" s="40" t="s">
        <v>24</v>
      </c>
      <c r="E4521" s="40" t="s">
        <v>14</v>
      </c>
      <c r="F4521" s="40" t="s">
        <v>14</v>
      </c>
      <c r="G4521" s="40">
        <v>95</v>
      </c>
      <c r="H4521" s="41">
        <v>188.29332419255701</v>
      </c>
      <c r="I4521" s="37">
        <f>HOUR(DAta!$H4521)*60+MINUTE(DAta!$H4521)</f>
        <v>422</v>
      </c>
      <c r="J4521" s="40">
        <v>3</v>
      </c>
      <c r="K4521" s="40">
        <v>12</v>
      </c>
      <c r="L4521" s="39">
        <v>46524</v>
      </c>
      <c r="M4521" s="40">
        <v>7</v>
      </c>
    </row>
    <row r="4522" spans="1:13">
      <c r="A4522" s="37" t="s">
        <v>4547</v>
      </c>
      <c r="B4522" s="36">
        <v>46525</v>
      </c>
      <c r="C4522" s="37" t="s">
        <v>20</v>
      </c>
      <c r="D4522" s="37" t="s">
        <v>30</v>
      </c>
      <c r="E4522" s="37" t="s">
        <v>14</v>
      </c>
      <c r="F4522" s="37" t="s">
        <v>14</v>
      </c>
      <c r="G4522" s="37">
        <v>88</v>
      </c>
      <c r="H4522" s="38">
        <v>188.33499085922301</v>
      </c>
      <c r="I4522" s="37">
        <f>HOUR(DAta!$H4522)*60+MINUTE(DAta!$H4522)</f>
        <v>482</v>
      </c>
      <c r="J4522" s="37">
        <v>3</v>
      </c>
      <c r="K4522" s="37">
        <v>12</v>
      </c>
      <c r="L4522" s="36">
        <v>46525</v>
      </c>
      <c r="M4522" s="37">
        <v>7</v>
      </c>
    </row>
    <row r="4523" spans="1:13">
      <c r="A4523" s="40" t="s">
        <v>4548</v>
      </c>
      <c r="B4523" s="39">
        <v>46526</v>
      </c>
      <c r="C4523" s="40" t="s">
        <v>35</v>
      </c>
      <c r="D4523" s="40" t="s">
        <v>17</v>
      </c>
      <c r="E4523" s="40" t="s">
        <v>14</v>
      </c>
      <c r="F4523" s="40" t="s">
        <v>14</v>
      </c>
      <c r="G4523" s="40">
        <v>51</v>
      </c>
      <c r="H4523" s="41">
        <v>188.37665752589001</v>
      </c>
      <c r="I4523" s="37">
        <f>HOUR(DAta!$H4523)*60+MINUTE(DAta!$H4523)</f>
        <v>542</v>
      </c>
      <c r="J4523" s="40">
        <v>3</v>
      </c>
      <c r="K4523" s="40">
        <v>12</v>
      </c>
      <c r="L4523" s="39">
        <v>46526</v>
      </c>
      <c r="M4523" s="40">
        <v>7</v>
      </c>
    </row>
    <row r="4524" spans="1:13">
      <c r="A4524" s="37" t="s">
        <v>4549</v>
      </c>
      <c r="B4524" s="36">
        <v>46527</v>
      </c>
      <c r="C4524" s="37" t="s">
        <v>39</v>
      </c>
      <c r="D4524" s="37" t="s">
        <v>13</v>
      </c>
      <c r="E4524" s="37" t="s">
        <v>14</v>
      </c>
      <c r="F4524" s="37" t="s">
        <v>14</v>
      </c>
      <c r="G4524" s="37">
        <v>28</v>
      </c>
      <c r="H4524" s="38">
        <v>188.41832419255701</v>
      </c>
      <c r="I4524" s="37">
        <f>HOUR(DAta!$H4524)*60+MINUTE(DAta!$H4524)</f>
        <v>602</v>
      </c>
      <c r="J4524" s="37">
        <v>1</v>
      </c>
      <c r="K4524" s="37">
        <v>12</v>
      </c>
      <c r="L4524" s="36">
        <v>46527</v>
      </c>
      <c r="M4524" s="37">
        <v>7</v>
      </c>
    </row>
    <row r="4525" spans="1:13">
      <c r="A4525" s="40" t="s">
        <v>4550</v>
      </c>
      <c r="B4525" s="39">
        <v>46528</v>
      </c>
      <c r="C4525" s="40" t="s">
        <v>12</v>
      </c>
      <c r="D4525" s="40" t="s">
        <v>24</v>
      </c>
      <c r="E4525" s="40" t="s">
        <v>14</v>
      </c>
      <c r="F4525" s="40" t="s">
        <v>18</v>
      </c>
      <c r="G4525" s="40">
        <v>86</v>
      </c>
      <c r="H4525" s="41">
        <v>188.45999085922301</v>
      </c>
      <c r="I4525" s="37">
        <f>HOUR(DAta!$H4525)*60+MINUTE(DAta!$H4525)</f>
        <v>662</v>
      </c>
      <c r="J4525" s="40">
        <v>4</v>
      </c>
      <c r="K4525" s="40">
        <v>12</v>
      </c>
      <c r="L4525" s="39">
        <v>46528</v>
      </c>
      <c r="M4525" s="40">
        <v>7</v>
      </c>
    </row>
    <row r="4526" spans="1:13">
      <c r="A4526" s="37" t="s">
        <v>4551</v>
      </c>
      <c r="B4526" s="36">
        <v>46529</v>
      </c>
      <c r="C4526" s="37" t="s">
        <v>12</v>
      </c>
      <c r="D4526" s="37" t="s">
        <v>13</v>
      </c>
      <c r="E4526" s="37" t="s">
        <v>14</v>
      </c>
      <c r="F4526" s="37" t="s">
        <v>18</v>
      </c>
      <c r="G4526" s="37">
        <v>60</v>
      </c>
      <c r="H4526" s="38">
        <v>188.50165752589001</v>
      </c>
      <c r="I4526" s="37">
        <f>HOUR(DAta!$H4526)*60+MINUTE(DAta!$H4526)</f>
        <v>722</v>
      </c>
      <c r="J4526" s="37">
        <v>4</v>
      </c>
      <c r="K4526" s="37">
        <v>12</v>
      </c>
      <c r="L4526" s="36">
        <v>46529</v>
      </c>
      <c r="M4526" s="37">
        <v>7</v>
      </c>
    </row>
    <row r="4527" spans="1:13">
      <c r="A4527" s="40" t="s">
        <v>4552</v>
      </c>
      <c r="B4527" s="39">
        <v>46530</v>
      </c>
      <c r="C4527" s="40" t="s">
        <v>35</v>
      </c>
      <c r="D4527" s="40" t="s">
        <v>33</v>
      </c>
      <c r="E4527" s="40" t="s">
        <v>14</v>
      </c>
      <c r="F4527" s="40" t="s">
        <v>14</v>
      </c>
      <c r="G4527" s="40">
        <v>60</v>
      </c>
      <c r="H4527" s="41">
        <v>188.54332419255701</v>
      </c>
      <c r="I4527" s="37">
        <f>HOUR(DAta!$H4527)*60+MINUTE(DAta!$H4527)</f>
        <v>782</v>
      </c>
      <c r="J4527" s="40">
        <v>2</v>
      </c>
      <c r="K4527" s="40">
        <v>12</v>
      </c>
      <c r="L4527" s="39">
        <v>46530</v>
      </c>
      <c r="M4527" s="40">
        <v>7</v>
      </c>
    </row>
    <row r="4528" spans="1:13">
      <c r="A4528" s="37" t="s">
        <v>4553</v>
      </c>
      <c r="B4528" s="36">
        <v>46531</v>
      </c>
      <c r="C4528" s="37" t="s">
        <v>48</v>
      </c>
      <c r="D4528" s="37" t="s">
        <v>24</v>
      </c>
      <c r="E4528" s="37" t="s">
        <v>14</v>
      </c>
      <c r="F4528" s="37" t="s">
        <v>14</v>
      </c>
      <c r="G4528" s="37">
        <v>63</v>
      </c>
      <c r="H4528" s="38">
        <v>188.58499085922301</v>
      </c>
      <c r="I4528" s="37">
        <f>HOUR(DAta!$H4528)*60+MINUTE(DAta!$H4528)</f>
        <v>842</v>
      </c>
      <c r="J4528" s="37">
        <v>4</v>
      </c>
      <c r="K4528" s="37">
        <v>12</v>
      </c>
      <c r="L4528" s="36">
        <v>46531</v>
      </c>
      <c r="M4528" s="37">
        <v>7</v>
      </c>
    </row>
    <row r="4529" spans="1:13">
      <c r="A4529" s="40" t="s">
        <v>4554</v>
      </c>
      <c r="B4529" s="39">
        <v>46532</v>
      </c>
      <c r="C4529" s="40" t="s">
        <v>35</v>
      </c>
      <c r="D4529" s="40" t="s">
        <v>17</v>
      </c>
      <c r="E4529" s="40" t="s">
        <v>14</v>
      </c>
      <c r="F4529" s="40" t="s">
        <v>14</v>
      </c>
      <c r="G4529" s="40">
        <v>23</v>
      </c>
      <c r="H4529" s="41">
        <v>188.62665752589001</v>
      </c>
      <c r="I4529" s="37">
        <f>HOUR(DAta!$H4529)*60+MINUTE(DAta!$H4529)</f>
        <v>902</v>
      </c>
      <c r="J4529" s="40">
        <v>4</v>
      </c>
      <c r="K4529" s="40">
        <v>12</v>
      </c>
      <c r="L4529" s="39">
        <v>46532</v>
      </c>
      <c r="M4529" s="40">
        <v>7</v>
      </c>
    </row>
    <row r="4530" spans="1:13">
      <c r="A4530" s="37" t="s">
        <v>4555</v>
      </c>
      <c r="B4530" s="36">
        <v>46533</v>
      </c>
      <c r="C4530" s="37" t="s">
        <v>22</v>
      </c>
      <c r="D4530" s="37" t="s">
        <v>17</v>
      </c>
      <c r="E4530" s="37" t="s">
        <v>18</v>
      </c>
      <c r="F4530" s="37" t="s">
        <v>18</v>
      </c>
      <c r="G4530" s="37" t="s">
        <v>26</v>
      </c>
      <c r="H4530" s="38">
        <v>188.66832419255701</v>
      </c>
      <c r="I4530" s="37">
        <f>HOUR(DAta!$H4530)*60+MINUTE(DAta!$H4530)</f>
        <v>962</v>
      </c>
      <c r="J4530" s="37" t="s">
        <v>26</v>
      </c>
      <c r="K4530" s="37">
        <v>12</v>
      </c>
      <c r="L4530" s="36">
        <v>46533</v>
      </c>
      <c r="M4530" s="37">
        <v>7</v>
      </c>
    </row>
    <row r="4531" spans="1:13">
      <c r="A4531" s="40" t="s">
        <v>4556</v>
      </c>
      <c r="B4531" s="39">
        <v>46534</v>
      </c>
      <c r="C4531" s="40" t="s">
        <v>16</v>
      </c>
      <c r="D4531" s="40" t="s">
        <v>33</v>
      </c>
      <c r="E4531" s="40" t="s">
        <v>14</v>
      </c>
      <c r="F4531" s="40" t="s">
        <v>14</v>
      </c>
      <c r="G4531" s="40">
        <v>100</v>
      </c>
      <c r="H4531" s="41">
        <v>188.70999085922301</v>
      </c>
      <c r="I4531" s="37">
        <f>HOUR(DAta!$H4531)*60+MINUTE(DAta!$H4531)</f>
        <v>1022</v>
      </c>
      <c r="J4531" s="40">
        <v>4</v>
      </c>
      <c r="K4531" s="40">
        <v>12</v>
      </c>
      <c r="L4531" s="39">
        <v>46534</v>
      </c>
      <c r="M4531" s="40">
        <v>7</v>
      </c>
    </row>
    <row r="4532" spans="1:13">
      <c r="A4532" s="37" t="s">
        <v>4557</v>
      </c>
      <c r="B4532" s="36">
        <v>46535</v>
      </c>
      <c r="C4532" s="37" t="s">
        <v>32</v>
      </c>
      <c r="D4532" s="37" t="s">
        <v>30</v>
      </c>
      <c r="E4532" s="37" t="s">
        <v>14</v>
      </c>
      <c r="F4532" s="37" t="s">
        <v>14</v>
      </c>
      <c r="G4532" s="37">
        <v>105</v>
      </c>
      <c r="H4532" s="38">
        <v>188.75165752589001</v>
      </c>
      <c r="I4532" s="37">
        <f>HOUR(DAta!$H4532)*60+MINUTE(DAta!$H4532)</f>
        <v>1082</v>
      </c>
      <c r="J4532" s="37">
        <v>4</v>
      </c>
      <c r="K4532" s="37">
        <v>12</v>
      </c>
      <c r="L4532" s="36">
        <v>46535</v>
      </c>
      <c r="M4532" s="37">
        <v>7</v>
      </c>
    </row>
    <row r="4533" spans="1:13">
      <c r="A4533" s="40" t="s">
        <v>4558</v>
      </c>
      <c r="B4533" s="39">
        <v>46536</v>
      </c>
      <c r="C4533" s="40" t="s">
        <v>22</v>
      </c>
      <c r="D4533" s="40" t="s">
        <v>17</v>
      </c>
      <c r="E4533" s="40" t="s">
        <v>14</v>
      </c>
      <c r="F4533" s="40" t="s">
        <v>14</v>
      </c>
      <c r="G4533" s="40">
        <v>29</v>
      </c>
      <c r="H4533" s="41">
        <v>188.79332419255701</v>
      </c>
      <c r="I4533" s="37">
        <f>HOUR(DAta!$H4533)*60+MINUTE(DAta!$H4533)</f>
        <v>1142</v>
      </c>
      <c r="J4533" s="40">
        <v>4</v>
      </c>
      <c r="K4533" s="40">
        <v>12</v>
      </c>
      <c r="L4533" s="39">
        <v>46536</v>
      </c>
      <c r="M4533" s="40">
        <v>7</v>
      </c>
    </row>
    <row r="4534" spans="1:13">
      <c r="A4534" s="37" t="s">
        <v>4559</v>
      </c>
      <c r="B4534" s="36">
        <v>46537</v>
      </c>
      <c r="C4534" s="37" t="s">
        <v>16</v>
      </c>
      <c r="D4534" s="37" t="s">
        <v>30</v>
      </c>
      <c r="E4534" s="37" t="s">
        <v>18</v>
      </c>
      <c r="F4534" s="37" t="s">
        <v>18</v>
      </c>
      <c r="G4534" s="37" t="s">
        <v>26</v>
      </c>
      <c r="H4534" s="38">
        <v>188.83499085922301</v>
      </c>
      <c r="I4534" s="37">
        <f>HOUR(DAta!$H4534)*60+MINUTE(DAta!$H4534)</f>
        <v>1202</v>
      </c>
      <c r="J4534" s="37" t="s">
        <v>26</v>
      </c>
      <c r="K4534" s="37">
        <v>12</v>
      </c>
      <c r="L4534" s="36">
        <v>46537</v>
      </c>
      <c r="M4534" s="37">
        <v>7</v>
      </c>
    </row>
    <row r="4535" spans="1:13">
      <c r="A4535" s="40" t="s">
        <v>4560</v>
      </c>
      <c r="B4535" s="39">
        <v>46538</v>
      </c>
      <c r="C4535" s="40" t="s">
        <v>20</v>
      </c>
      <c r="D4535" s="40" t="s">
        <v>24</v>
      </c>
      <c r="E4535" s="40" t="s">
        <v>14</v>
      </c>
      <c r="F4535" s="40" t="s">
        <v>18</v>
      </c>
      <c r="G4535" s="40">
        <v>98</v>
      </c>
      <c r="H4535" s="41">
        <v>188.87665752589001</v>
      </c>
      <c r="I4535" s="37">
        <f>HOUR(DAta!$H4535)*60+MINUTE(DAta!$H4535)</f>
        <v>1262</v>
      </c>
      <c r="J4535" s="40">
        <v>2</v>
      </c>
      <c r="K4535" s="40">
        <v>12</v>
      </c>
      <c r="L4535" s="39">
        <v>46538</v>
      </c>
      <c r="M4535" s="40">
        <v>7</v>
      </c>
    </row>
    <row r="4536" spans="1:13">
      <c r="A4536" s="37" t="s">
        <v>4561</v>
      </c>
      <c r="B4536" s="36">
        <v>46539</v>
      </c>
      <c r="C4536" s="37" t="s">
        <v>48</v>
      </c>
      <c r="D4536" s="37" t="s">
        <v>13</v>
      </c>
      <c r="E4536" s="37" t="s">
        <v>14</v>
      </c>
      <c r="F4536" s="37" t="s">
        <v>14</v>
      </c>
      <c r="G4536" s="37">
        <v>108</v>
      </c>
      <c r="H4536" s="38">
        <v>188.91832419255701</v>
      </c>
      <c r="I4536" s="37">
        <f>HOUR(DAta!$H4536)*60+MINUTE(DAta!$H4536)</f>
        <v>1322</v>
      </c>
      <c r="J4536" s="37">
        <v>4</v>
      </c>
      <c r="K4536" s="37">
        <v>12</v>
      </c>
      <c r="L4536" s="36">
        <v>46539</v>
      </c>
      <c r="M4536" s="37">
        <v>7</v>
      </c>
    </row>
    <row r="4537" spans="1:13">
      <c r="A4537" s="40" t="s">
        <v>4562</v>
      </c>
      <c r="B4537" s="39">
        <v>46540</v>
      </c>
      <c r="C4537" s="40" t="s">
        <v>16</v>
      </c>
      <c r="D4537" s="40" t="s">
        <v>24</v>
      </c>
      <c r="E4537" s="40" t="s">
        <v>18</v>
      </c>
      <c r="F4537" s="40" t="s">
        <v>18</v>
      </c>
      <c r="G4537" s="40" t="s">
        <v>26</v>
      </c>
      <c r="H4537" s="41">
        <v>188.95999085922301</v>
      </c>
      <c r="I4537" s="37">
        <f>HOUR(DAta!$H4537)*60+MINUTE(DAta!$H4537)</f>
        <v>1382</v>
      </c>
      <c r="J4537" s="40" t="s">
        <v>26</v>
      </c>
      <c r="K4537" s="40">
        <v>12</v>
      </c>
      <c r="L4537" s="39">
        <v>46540</v>
      </c>
      <c r="M4537" s="40">
        <v>7</v>
      </c>
    </row>
    <row r="4538" spans="1:13">
      <c r="A4538" s="37" t="s">
        <v>4563</v>
      </c>
      <c r="B4538" s="36">
        <v>46541</v>
      </c>
      <c r="C4538" s="37" t="s">
        <v>20</v>
      </c>
      <c r="D4538" s="37" t="s">
        <v>13</v>
      </c>
      <c r="E4538" s="37" t="s">
        <v>14</v>
      </c>
      <c r="F4538" s="37" t="s">
        <v>14</v>
      </c>
      <c r="G4538" s="37">
        <v>116</v>
      </c>
      <c r="H4538" s="38">
        <v>189.00165752589001</v>
      </c>
      <c r="I4538" s="37">
        <f>HOUR(DAta!$H4538)*60+MINUTE(DAta!$H4538)</f>
        <v>2</v>
      </c>
      <c r="J4538" s="37">
        <v>5</v>
      </c>
      <c r="K4538" s="37">
        <v>12</v>
      </c>
      <c r="L4538" s="36">
        <v>46541</v>
      </c>
      <c r="M4538" s="37">
        <v>7</v>
      </c>
    </row>
    <row r="4539" spans="1:13">
      <c r="A4539" s="40" t="s">
        <v>4564</v>
      </c>
      <c r="B4539" s="39">
        <v>46542</v>
      </c>
      <c r="C4539" s="40" t="s">
        <v>20</v>
      </c>
      <c r="D4539" s="40" t="s">
        <v>33</v>
      </c>
      <c r="E4539" s="40" t="s">
        <v>14</v>
      </c>
      <c r="F4539" s="40" t="s">
        <v>14</v>
      </c>
      <c r="G4539" s="40">
        <v>78</v>
      </c>
      <c r="H4539" s="41">
        <v>189.04332419255701</v>
      </c>
      <c r="I4539" s="37">
        <f>HOUR(DAta!$H4539)*60+MINUTE(DAta!$H4539)</f>
        <v>62</v>
      </c>
      <c r="J4539" s="40">
        <v>4</v>
      </c>
      <c r="K4539" s="40">
        <v>12</v>
      </c>
      <c r="L4539" s="39">
        <v>46542</v>
      </c>
      <c r="M4539" s="40">
        <v>7</v>
      </c>
    </row>
    <row r="4540" spans="1:13">
      <c r="A4540" s="37" t="s">
        <v>4565</v>
      </c>
      <c r="B4540" s="36">
        <v>46543</v>
      </c>
      <c r="C4540" s="37" t="s">
        <v>12</v>
      </c>
      <c r="D4540" s="37" t="s">
        <v>24</v>
      </c>
      <c r="E4540" s="37" t="s">
        <v>18</v>
      </c>
      <c r="F4540" s="37" t="s">
        <v>18</v>
      </c>
      <c r="G4540" s="37" t="s">
        <v>26</v>
      </c>
      <c r="H4540" s="38">
        <v>189.08499085922301</v>
      </c>
      <c r="I4540" s="37">
        <f>HOUR(DAta!$H4540)*60+MINUTE(DAta!$H4540)</f>
        <v>122</v>
      </c>
      <c r="J4540" s="37" t="s">
        <v>26</v>
      </c>
      <c r="K4540" s="37">
        <v>12</v>
      </c>
      <c r="L4540" s="36">
        <v>46543</v>
      </c>
      <c r="M4540" s="37">
        <v>1</v>
      </c>
    </row>
    <row r="4541" spans="1:13">
      <c r="A4541" s="40" t="s">
        <v>4566</v>
      </c>
      <c r="B4541" s="39">
        <v>46544</v>
      </c>
      <c r="C4541" s="40" t="s">
        <v>22</v>
      </c>
      <c r="D4541" s="40" t="s">
        <v>24</v>
      </c>
      <c r="E4541" s="40" t="s">
        <v>14</v>
      </c>
      <c r="F4541" s="40" t="s">
        <v>14</v>
      </c>
      <c r="G4541" s="40">
        <v>81</v>
      </c>
      <c r="H4541" s="41">
        <v>189.12665752589001</v>
      </c>
      <c r="I4541" s="37">
        <f>HOUR(DAta!$H4541)*60+MINUTE(DAta!$H4541)</f>
        <v>182</v>
      </c>
      <c r="J4541" s="40">
        <v>3</v>
      </c>
      <c r="K4541" s="40">
        <v>12</v>
      </c>
      <c r="L4541" s="39">
        <v>46544</v>
      </c>
      <c r="M4541" s="40">
        <v>1</v>
      </c>
    </row>
    <row r="4542" spans="1:13">
      <c r="A4542" s="37" t="s">
        <v>4567</v>
      </c>
      <c r="B4542" s="36">
        <v>46545</v>
      </c>
      <c r="C4542" s="37" t="s">
        <v>12</v>
      </c>
      <c r="D4542" s="37" t="s">
        <v>33</v>
      </c>
      <c r="E4542" s="37" t="s">
        <v>14</v>
      </c>
      <c r="F4542" s="37" t="s">
        <v>14</v>
      </c>
      <c r="G4542" s="37">
        <v>84</v>
      </c>
      <c r="H4542" s="38">
        <v>189.16832419255701</v>
      </c>
      <c r="I4542" s="37">
        <f>HOUR(DAta!$H4542)*60+MINUTE(DAta!$H4542)</f>
        <v>242</v>
      </c>
      <c r="J4542" s="37">
        <v>2</v>
      </c>
      <c r="K4542" s="37">
        <v>12</v>
      </c>
      <c r="L4542" s="36">
        <v>46545</v>
      </c>
      <c r="M4542" s="37">
        <v>1</v>
      </c>
    </row>
    <row r="4543" spans="1:13">
      <c r="A4543" s="40" t="s">
        <v>4568</v>
      </c>
      <c r="B4543" s="39">
        <v>46546</v>
      </c>
      <c r="C4543" s="40" t="s">
        <v>20</v>
      </c>
      <c r="D4543" s="40" t="s">
        <v>13</v>
      </c>
      <c r="E4543" s="40" t="s">
        <v>14</v>
      </c>
      <c r="F4543" s="40" t="s">
        <v>14</v>
      </c>
      <c r="G4543" s="40">
        <v>24</v>
      </c>
      <c r="H4543" s="41">
        <v>189.20999085922301</v>
      </c>
      <c r="I4543" s="37">
        <f>HOUR(DAta!$H4543)*60+MINUTE(DAta!$H4543)</f>
        <v>302</v>
      </c>
      <c r="J4543" s="40">
        <v>4</v>
      </c>
      <c r="K4543" s="40">
        <v>12</v>
      </c>
      <c r="L4543" s="39">
        <v>46546</v>
      </c>
      <c r="M4543" s="40">
        <v>1</v>
      </c>
    </row>
    <row r="4544" spans="1:13">
      <c r="A4544" s="37" t="s">
        <v>4569</v>
      </c>
      <c r="B4544" s="36">
        <v>46547</v>
      </c>
      <c r="C4544" s="37" t="s">
        <v>48</v>
      </c>
      <c r="D4544" s="37" t="s">
        <v>33</v>
      </c>
      <c r="E4544" s="37" t="s">
        <v>14</v>
      </c>
      <c r="F4544" s="37" t="s">
        <v>14</v>
      </c>
      <c r="G4544" s="37">
        <v>114</v>
      </c>
      <c r="H4544" s="38">
        <v>189.25165752589001</v>
      </c>
      <c r="I4544" s="37">
        <f>HOUR(DAta!$H4544)*60+MINUTE(DAta!$H4544)</f>
        <v>362</v>
      </c>
      <c r="J4544" s="37">
        <v>3</v>
      </c>
      <c r="K4544" s="37">
        <v>12</v>
      </c>
      <c r="L4544" s="36">
        <v>46547</v>
      </c>
      <c r="M4544" s="37">
        <v>1</v>
      </c>
    </row>
    <row r="4545" spans="1:13">
      <c r="A4545" s="40" t="s">
        <v>4570</v>
      </c>
      <c r="B4545" s="39">
        <v>46548</v>
      </c>
      <c r="C4545" s="40" t="s">
        <v>12</v>
      </c>
      <c r="D4545" s="40" t="s">
        <v>13</v>
      </c>
      <c r="E4545" s="40" t="s">
        <v>18</v>
      </c>
      <c r="F4545" s="40" t="s">
        <v>18</v>
      </c>
      <c r="G4545" s="40" t="s">
        <v>26</v>
      </c>
      <c r="H4545" s="41">
        <v>189.29332419255701</v>
      </c>
      <c r="I4545" s="37">
        <f>HOUR(DAta!$H4545)*60+MINUTE(DAta!$H4545)</f>
        <v>422</v>
      </c>
      <c r="J4545" s="40" t="s">
        <v>26</v>
      </c>
      <c r="K4545" s="40">
        <v>12</v>
      </c>
      <c r="L4545" s="39">
        <v>46548</v>
      </c>
      <c r="M4545" s="40">
        <v>1</v>
      </c>
    </row>
    <row r="4546" spans="1:13">
      <c r="A4546" s="37" t="s">
        <v>4571</v>
      </c>
      <c r="B4546" s="36">
        <v>46549</v>
      </c>
      <c r="C4546" s="37" t="s">
        <v>22</v>
      </c>
      <c r="D4546" s="37" t="s">
        <v>13</v>
      </c>
      <c r="E4546" s="37" t="s">
        <v>14</v>
      </c>
      <c r="F4546" s="37" t="s">
        <v>18</v>
      </c>
      <c r="G4546" s="37">
        <v>32</v>
      </c>
      <c r="H4546" s="38">
        <v>189.33499085922301</v>
      </c>
      <c r="I4546" s="37">
        <f>HOUR(DAta!$H4546)*60+MINUTE(DAta!$H4546)</f>
        <v>482</v>
      </c>
      <c r="J4546" s="37">
        <v>5</v>
      </c>
      <c r="K4546" s="37">
        <v>12</v>
      </c>
      <c r="L4546" s="36">
        <v>46549</v>
      </c>
      <c r="M4546" s="37">
        <v>1</v>
      </c>
    </row>
    <row r="4547" spans="1:13">
      <c r="A4547" s="40" t="s">
        <v>4572</v>
      </c>
      <c r="B4547" s="39">
        <v>46550</v>
      </c>
      <c r="C4547" s="40" t="s">
        <v>39</v>
      </c>
      <c r="D4547" s="40" t="s">
        <v>13</v>
      </c>
      <c r="E4547" s="40" t="s">
        <v>14</v>
      </c>
      <c r="F4547" s="40" t="s">
        <v>14</v>
      </c>
      <c r="G4547" s="40">
        <v>16</v>
      </c>
      <c r="H4547" s="41">
        <v>189.37665752589001</v>
      </c>
      <c r="I4547" s="37">
        <f>HOUR(DAta!$H4547)*60+MINUTE(DAta!$H4547)</f>
        <v>542</v>
      </c>
      <c r="J4547" s="40">
        <v>4</v>
      </c>
      <c r="K4547" s="40">
        <v>12</v>
      </c>
      <c r="L4547" s="39">
        <v>46550</v>
      </c>
      <c r="M4547" s="40">
        <v>1</v>
      </c>
    </row>
    <row r="4548" spans="1:13">
      <c r="A4548" s="37" t="s">
        <v>4573</v>
      </c>
      <c r="B4548" s="36">
        <v>46551</v>
      </c>
      <c r="C4548" s="37" t="s">
        <v>32</v>
      </c>
      <c r="D4548" s="37" t="s">
        <v>30</v>
      </c>
      <c r="E4548" s="37" t="s">
        <v>14</v>
      </c>
      <c r="F4548" s="37" t="s">
        <v>18</v>
      </c>
      <c r="G4548" s="37">
        <v>104</v>
      </c>
      <c r="H4548" s="38">
        <v>189.41832419255701</v>
      </c>
      <c r="I4548" s="37">
        <f>HOUR(DAta!$H4548)*60+MINUTE(DAta!$H4548)</f>
        <v>602</v>
      </c>
      <c r="J4548" s="37">
        <v>5</v>
      </c>
      <c r="K4548" s="37">
        <v>12</v>
      </c>
      <c r="L4548" s="36">
        <v>46551</v>
      </c>
      <c r="M4548" s="37">
        <v>1</v>
      </c>
    </row>
    <row r="4549" spans="1:13">
      <c r="A4549" s="40" t="s">
        <v>4574</v>
      </c>
      <c r="B4549" s="39">
        <v>46552</v>
      </c>
      <c r="C4549" s="40" t="s">
        <v>20</v>
      </c>
      <c r="D4549" s="40" t="s">
        <v>17</v>
      </c>
      <c r="E4549" s="40" t="s">
        <v>14</v>
      </c>
      <c r="F4549" s="40" t="s">
        <v>14</v>
      </c>
      <c r="G4549" s="40">
        <v>40</v>
      </c>
      <c r="H4549" s="41">
        <v>189.45999085922301</v>
      </c>
      <c r="I4549" s="37">
        <f>HOUR(DAta!$H4549)*60+MINUTE(DAta!$H4549)</f>
        <v>662</v>
      </c>
      <c r="J4549" s="40">
        <v>3</v>
      </c>
      <c r="K4549" s="40">
        <v>12</v>
      </c>
      <c r="L4549" s="39">
        <v>46552</v>
      </c>
      <c r="M4549" s="40">
        <v>1</v>
      </c>
    </row>
    <row r="4550" spans="1:13">
      <c r="A4550" s="37" t="s">
        <v>4575</v>
      </c>
      <c r="B4550" s="36">
        <v>46553</v>
      </c>
      <c r="C4550" s="37" t="s">
        <v>35</v>
      </c>
      <c r="D4550" s="37" t="s">
        <v>13</v>
      </c>
      <c r="E4550" s="37" t="s">
        <v>14</v>
      </c>
      <c r="F4550" s="37" t="s">
        <v>14</v>
      </c>
      <c r="G4550" s="37">
        <v>80</v>
      </c>
      <c r="H4550" s="38">
        <v>189.50165752589001</v>
      </c>
      <c r="I4550" s="37">
        <f>HOUR(DAta!$H4550)*60+MINUTE(DAta!$H4550)</f>
        <v>722</v>
      </c>
      <c r="J4550" s="37">
        <v>4</v>
      </c>
      <c r="K4550" s="37">
        <v>12</v>
      </c>
      <c r="L4550" s="36">
        <v>46553</v>
      </c>
      <c r="M4550" s="37">
        <v>1</v>
      </c>
    </row>
    <row r="4551" spans="1:13">
      <c r="A4551" s="40" t="s">
        <v>4576</v>
      </c>
      <c r="B4551" s="39">
        <v>46554</v>
      </c>
      <c r="C4551" s="40" t="s">
        <v>32</v>
      </c>
      <c r="D4551" s="40" t="s">
        <v>24</v>
      </c>
      <c r="E4551" s="40" t="s">
        <v>14</v>
      </c>
      <c r="F4551" s="40" t="s">
        <v>14</v>
      </c>
      <c r="G4551" s="40">
        <v>88</v>
      </c>
      <c r="H4551" s="41">
        <v>189.54332419255701</v>
      </c>
      <c r="I4551" s="37">
        <f>HOUR(DAta!$H4551)*60+MINUTE(DAta!$H4551)</f>
        <v>782</v>
      </c>
      <c r="J4551" s="40">
        <v>4</v>
      </c>
      <c r="K4551" s="40">
        <v>12</v>
      </c>
      <c r="L4551" s="39">
        <v>46554</v>
      </c>
      <c r="M4551" s="40">
        <v>1</v>
      </c>
    </row>
    <row r="4552" spans="1:13">
      <c r="A4552" s="37" t="s">
        <v>4577</v>
      </c>
      <c r="B4552" s="36">
        <v>46555</v>
      </c>
      <c r="C4552" s="37" t="s">
        <v>35</v>
      </c>
      <c r="D4552" s="37" t="s">
        <v>30</v>
      </c>
      <c r="E4552" s="37" t="s">
        <v>14</v>
      </c>
      <c r="F4552" s="37" t="s">
        <v>14</v>
      </c>
      <c r="G4552" s="37">
        <v>86</v>
      </c>
      <c r="H4552" s="38">
        <v>189.58499085922301</v>
      </c>
      <c r="I4552" s="37">
        <f>HOUR(DAta!$H4552)*60+MINUTE(DAta!$H4552)</f>
        <v>842</v>
      </c>
      <c r="J4552" s="37">
        <v>3</v>
      </c>
      <c r="K4552" s="37">
        <v>12</v>
      </c>
      <c r="L4552" s="36">
        <v>46555</v>
      </c>
      <c r="M4552" s="37">
        <v>1</v>
      </c>
    </row>
    <row r="4553" spans="1:13">
      <c r="A4553" s="40" t="s">
        <v>4578</v>
      </c>
      <c r="B4553" s="39">
        <v>46556</v>
      </c>
      <c r="C4553" s="40" t="s">
        <v>39</v>
      </c>
      <c r="D4553" s="40" t="s">
        <v>33</v>
      </c>
      <c r="E4553" s="40" t="s">
        <v>14</v>
      </c>
      <c r="F4553" s="40" t="s">
        <v>14</v>
      </c>
      <c r="G4553" s="40">
        <v>57</v>
      </c>
      <c r="H4553" s="41">
        <v>189.62665752589001</v>
      </c>
      <c r="I4553" s="37">
        <f>HOUR(DAta!$H4553)*60+MINUTE(DAta!$H4553)</f>
        <v>902</v>
      </c>
      <c r="J4553" s="40">
        <v>4</v>
      </c>
      <c r="K4553" s="40">
        <v>12</v>
      </c>
      <c r="L4553" s="39">
        <v>46556</v>
      </c>
      <c r="M4553" s="40">
        <v>1</v>
      </c>
    </row>
    <row r="4554" spans="1:13">
      <c r="A4554" s="37" t="s">
        <v>4579</v>
      </c>
      <c r="B4554" s="36">
        <v>46557</v>
      </c>
      <c r="C4554" s="37" t="s">
        <v>32</v>
      </c>
      <c r="D4554" s="37" t="s">
        <v>13</v>
      </c>
      <c r="E4554" s="37" t="s">
        <v>14</v>
      </c>
      <c r="F4554" s="37" t="s">
        <v>14</v>
      </c>
      <c r="G4554" s="37">
        <v>96</v>
      </c>
      <c r="H4554" s="38">
        <v>189.66832419255701</v>
      </c>
      <c r="I4554" s="37">
        <f>HOUR(DAta!$H4554)*60+MINUTE(DAta!$H4554)</f>
        <v>962</v>
      </c>
      <c r="J4554" s="37">
        <v>5</v>
      </c>
      <c r="K4554" s="37">
        <v>12</v>
      </c>
      <c r="L4554" s="36">
        <v>46557</v>
      </c>
      <c r="M4554" s="37">
        <v>1</v>
      </c>
    </row>
    <row r="4555" spans="1:13">
      <c r="A4555" s="40" t="s">
        <v>4580</v>
      </c>
      <c r="B4555" s="39">
        <v>46558</v>
      </c>
      <c r="C4555" s="40" t="s">
        <v>32</v>
      </c>
      <c r="D4555" s="40" t="s">
        <v>17</v>
      </c>
      <c r="E4555" s="40" t="s">
        <v>14</v>
      </c>
      <c r="F4555" s="40" t="s">
        <v>14</v>
      </c>
      <c r="G4555" s="40">
        <v>72</v>
      </c>
      <c r="H4555" s="41">
        <v>189.70999085922301</v>
      </c>
      <c r="I4555" s="37">
        <f>HOUR(DAta!$H4555)*60+MINUTE(DAta!$H4555)</f>
        <v>1022</v>
      </c>
      <c r="J4555" s="40">
        <v>2</v>
      </c>
      <c r="K4555" s="40">
        <v>12</v>
      </c>
      <c r="L4555" s="39">
        <v>46558</v>
      </c>
      <c r="M4555" s="40">
        <v>1</v>
      </c>
    </row>
    <row r="4556" spans="1:13">
      <c r="A4556" s="37" t="s">
        <v>4581</v>
      </c>
      <c r="B4556" s="36">
        <v>46559</v>
      </c>
      <c r="C4556" s="37" t="s">
        <v>32</v>
      </c>
      <c r="D4556" s="37" t="s">
        <v>30</v>
      </c>
      <c r="E4556" s="37" t="s">
        <v>14</v>
      </c>
      <c r="F4556" s="37" t="s">
        <v>14</v>
      </c>
      <c r="G4556" s="37">
        <v>37</v>
      </c>
      <c r="H4556" s="38">
        <v>189.75165752589001</v>
      </c>
      <c r="I4556" s="37">
        <f>HOUR(DAta!$H4556)*60+MINUTE(DAta!$H4556)</f>
        <v>1082</v>
      </c>
      <c r="J4556" s="37">
        <v>5</v>
      </c>
      <c r="K4556" s="37">
        <v>12</v>
      </c>
      <c r="L4556" s="36">
        <v>46559</v>
      </c>
      <c r="M4556" s="37">
        <v>1</v>
      </c>
    </row>
    <row r="4557" spans="1:13">
      <c r="A4557" s="40" t="s">
        <v>4582</v>
      </c>
      <c r="B4557" s="39">
        <v>46560</v>
      </c>
      <c r="C4557" s="40" t="s">
        <v>32</v>
      </c>
      <c r="D4557" s="40" t="s">
        <v>17</v>
      </c>
      <c r="E4557" s="40" t="s">
        <v>18</v>
      </c>
      <c r="F4557" s="40" t="s">
        <v>18</v>
      </c>
      <c r="G4557" s="40" t="s">
        <v>26</v>
      </c>
      <c r="H4557" s="41">
        <v>189.79332419255701</v>
      </c>
      <c r="I4557" s="37">
        <f>HOUR(DAta!$H4557)*60+MINUTE(DAta!$H4557)</f>
        <v>1142</v>
      </c>
      <c r="J4557" s="40" t="s">
        <v>26</v>
      </c>
      <c r="K4557" s="40">
        <v>12</v>
      </c>
      <c r="L4557" s="39">
        <v>46560</v>
      </c>
      <c r="M4557" s="40">
        <v>1</v>
      </c>
    </row>
    <row r="4558" spans="1:13">
      <c r="A4558" s="37" t="s">
        <v>4583</v>
      </c>
      <c r="B4558" s="36">
        <v>46561</v>
      </c>
      <c r="C4558" s="37" t="s">
        <v>39</v>
      </c>
      <c r="D4558" s="37" t="s">
        <v>17</v>
      </c>
      <c r="E4558" s="37" t="s">
        <v>14</v>
      </c>
      <c r="F4558" s="37" t="s">
        <v>14</v>
      </c>
      <c r="G4558" s="37">
        <v>37</v>
      </c>
      <c r="H4558" s="38">
        <v>189.83499085922301</v>
      </c>
      <c r="I4558" s="37">
        <f>HOUR(DAta!$H4558)*60+MINUTE(DAta!$H4558)</f>
        <v>1202</v>
      </c>
      <c r="J4558" s="37">
        <v>1</v>
      </c>
      <c r="K4558" s="37">
        <v>12</v>
      </c>
      <c r="L4558" s="36">
        <v>46561</v>
      </c>
      <c r="M4558" s="37">
        <v>1</v>
      </c>
    </row>
    <row r="4559" spans="1:13">
      <c r="A4559" s="40" t="s">
        <v>4584</v>
      </c>
      <c r="B4559" s="39">
        <v>46562</v>
      </c>
      <c r="C4559" s="40" t="s">
        <v>16</v>
      </c>
      <c r="D4559" s="40" t="s">
        <v>33</v>
      </c>
      <c r="E4559" s="40" t="s">
        <v>14</v>
      </c>
      <c r="F4559" s="40" t="s">
        <v>14</v>
      </c>
      <c r="G4559" s="40">
        <v>10</v>
      </c>
      <c r="H4559" s="41">
        <v>189.87665752589001</v>
      </c>
      <c r="I4559" s="37">
        <f>HOUR(DAta!$H4559)*60+MINUTE(DAta!$H4559)</f>
        <v>1262</v>
      </c>
      <c r="J4559" s="40">
        <v>5</v>
      </c>
      <c r="K4559" s="40">
        <v>12</v>
      </c>
      <c r="L4559" s="39">
        <v>46562</v>
      </c>
      <c r="M4559" s="40">
        <v>1</v>
      </c>
    </row>
    <row r="4560" spans="1:13">
      <c r="A4560" s="37" t="s">
        <v>4585</v>
      </c>
      <c r="B4560" s="36">
        <v>46563</v>
      </c>
      <c r="C4560" s="37" t="s">
        <v>12</v>
      </c>
      <c r="D4560" s="37" t="s">
        <v>30</v>
      </c>
      <c r="E4560" s="37" t="s">
        <v>18</v>
      </c>
      <c r="F4560" s="37" t="s">
        <v>18</v>
      </c>
      <c r="G4560" s="37" t="s">
        <v>26</v>
      </c>
      <c r="H4560" s="38">
        <v>189.91832419255701</v>
      </c>
      <c r="I4560" s="37">
        <f>HOUR(DAta!$H4560)*60+MINUTE(DAta!$H4560)</f>
        <v>1322</v>
      </c>
      <c r="J4560" s="37" t="s">
        <v>26</v>
      </c>
      <c r="K4560" s="37">
        <v>12</v>
      </c>
      <c r="L4560" s="36">
        <v>46563</v>
      </c>
      <c r="M4560" s="37">
        <v>1</v>
      </c>
    </row>
    <row r="4561" spans="1:13">
      <c r="A4561" s="40" t="s">
        <v>4586</v>
      </c>
      <c r="B4561" s="39">
        <v>46564</v>
      </c>
      <c r="C4561" s="40" t="s">
        <v>48</v>
      </c>
      <c r="D4561" s="40" t="s">
        <v>17</v>
      </c>
      <c r="E4561" s="40" t="s">
        <v>14</v>
      </c>
      <c r="F4561" s="40" t="s">
        <v>14</v>
      </c>
      <c r="G4561" s="40">
        <v>120</v>
      </c>
      <c r="H4561" s="41">
        <v>189.95999085922301</v>
      </c>
      <c r="I4561" s="37">
        <f>HOUR(DAta!$H4561)*60+MINUTE(DAta!$H4561)</f>
        <v>1382</v>
      </c>
      <c r="J4561" s="40">
        <v>3</v>
      </c>
      <c r="K4561" s="40">
        <v>12</v>
      </c>
      <c r="L4561" s="39">
        <v>46564</v>
      </c>
      <c r="M4561" s="40">
        <v>1</v>
      </c>
    </row>
    <row r="4562" spans="1:13">
      <c r="A4562" s="37" t="s">
        <v>4587</v>
      </c>
      <c r="B4562" s="36">
        <v>46565</v>
      </c>
      <c r="C4562" s="37" t="s">
        <v>16</v>
      </c>
      <c r="D4562" s="37" t="s">
        <v>13</v>
      </c>
      <c r="E4562" s="37" t="s">
        <v>14</v>
      </c>
      <c r="F4562" s="37" t="s">
        <v>14</v>
      </c>
      <c r="G4562" s="37">
        <v>95</v>
      </c>
      <c r="H4562" s="38">
        <v>190.00165752589001</v>
      </c>
      <c r="I4562" s="37">
        <f>HOUR(DAta!$H4562)*60+MINUTE(DAta!$H4562)</f>
        <v>2</v>
      </c>
      <c r="J4562" s="37">
        <v>4</v>
      </c>
      <c r="K4562" s="37">
        <v>12</v>
      </c>
      <c r="L4562" s="36">
        <v>46565</v>
      </c>
      <c r="M4562" s="37">
        <v>1</v>
      </c>
    </row>
    <row r="4563" spans="1:13">
      <c r="A4563" s="40" t="s">
        <v>4588</v>
      </c>
      <c r="B4563" s="39">
        <v>46566</v>
      </c>
      <c r="C4563" s="40" t="s">
        <v>32</v>
      </c>
      <c r="D4563" s="40" t="s">
        <v>17</v>
      </c>
      <c r="E4563" s="40" t="s">
        <v>14</v>
      </c>
      <c r="F4563" s="40" t="s">
        <v>14</v>
      </c>
      <c r="G4563" s="40">
        <v>74</v>
      </c>
      <c r="H4563" s="41">
        <v>190.04332419255701</v>
      </c>
      <c r="I4563" s="37">
        <f>HOUR(DAta!$H4563)*60+MINUTE(DAta!$H4563)</f>
        <v>62</v>
      </c>
      <c r="J4563" s="40">
        <v>3</v>
      </c>
      <c r="K4563" s="40">
        <v>12</v>
      </c>
      <c r="L4563" s="39">
        <v>46566</v>
      </c>
      <c r="M4563" s="40">
        <v>1</v>
      </c>
    </row>
    <row r="4564" spans="1:13">
      <c r="A4564" s="37" t="s">
        <v>4589</v>
      </c>
      <c r="B4564" s="36">
        <v>46567</v>
      </c>
      <c r="C4564" s="37" t="s">
        <v>12</v>
      </c>
      <c r="D4564" s="37" t="s">
        <v>13</v>
      </c>
      <c r="E4564" s="37" t="s">
        <v>18</v>
      </c>
      <c r="F4564" s="37" t="s">
        <v>18</v>
      </c>
      <c r="G4564" s="37" t="s">
        <v>26</v>
      </c>
      <c r="H4564" s="38">
        <v>190.08499085922301</v>
      </c>
      <c r="I4564" s="37">
        <f>HOUR(DAta!$H4564)*60+MINUTE(DAta!$H4564)</f>
        <v>122</v>
      </c>
      <c r="J4564" s="37" t="s">
        <v>26</v>
      </c>
      <c r="K4564" s="37">
        <v>12</v>
      </c>
      <c r="L4564" s="36">
        <v>46567</v>
      </c>
      <c r="M4564" s="37">
        <v>1</v>
      </c>
    </row>
    <row r="4565" spans="1:13">
      <c r="A4565" s="40" t="s">
        <v>4590</v>
      </c>
      <c r="B4565" s="39">
        <v>46568</v>
      </c>
      <c r="C4565" s="40" t="s">
        <v>12</v>
      </c>
      <c r="D4565" s="40" t="s">
        <v>33</v>
      </c>
      <c r="E4565" s="40" t="s">
        <v>18</v>
      </c>
      <c r="F4565" s="40" t="s">
        <v>18</v>
      </c>
      <c r="G4565" s="40" t="s">
        <v>26</v>
      </c>
      <c r="H4565" s="41">
        <v>190.12665752589001</v>
      </c>
      <c r="I4565" s="37">
        <f>HOUR(DAta!$H4565)*60+MINUTE(DAta!$H4565)</f>
        <v>182</v>
      </c>
      <c r="J4565" s="40" t="s">
        <v>26</v>
      </c>
      <c r="K4565" s="40">
        <v>12</v>
      </c>
      <c r="L4565" s="39">
        <v>46568</v>
      </c>
      <c r="M4565" s="40">
        <v>1</v>
      </c>
    </row>
    <row r="4566" spans="1:13">
      <c r="A4566" s="37" t="s">
        <v>4591</v>
      </c>
      <c r="B4566" s="36">
        <v>46569</v>
      </c>
      <c r="C4566" s="37" t="s">
        <v>20</v>
      </c>
      <c r="D4566" s="37" t="s">
        <v>17</v>
      </c>
      <c r="E4566" s="37" t="s">
        <v>14</v>
      </c>
      <c r="F4566" s="37" t="s">
        <v>14</v>
      </c>
      <c r="G4566" s="37">
        <v>77</v>
      </c>
      <c r="H4566" s="38">
        <v>190.16832419255701</v>
      </c>
      <c r="I4566" s="37">
        <f>HOUR(DAta!$H4566)*60+MINUTE(DAta!$H4566)</f>
        <v>242</v>
      </c>
      <c r="J4566" s="37">
        <v>3</v>
      </c>
      <c r="K4566" s="37">
        <v>12</v>
      </c>
      <c r="L4566" s="36">
        <v>46569</v>
      </c>
      <c r="M4566" s="37">
        <v>1</v>
      </c>
    </row>
    <row r="4567" spans="1:13">
      <c r="A4567" s="40" t="s">
        <v>4592</v>
      </c>
      <c r="B4567" s="39">
        <v>46570</v>
      </c>
      <c r="C4567" s="40" t="s">
        <v>35</v>
      </c>
      <c r="D4567" s="40" t="s">
        <v>17</v>
      </c>
      <c r="E4567" s="40" t="s">
        <v>14</v>
      </c>
      <c r="F4567" s="40" t="s">
        <v>14</v>
      </c>
      <c r="G4567" s="40">
        <v>50</v>
      </c>
      <c r="H4567" s="41">
        <v>190.20999085922301</v>
      </c>
      <c r="I4567" s="37">
        <f>HOUR(DAta!$H4567)*60+MINUTE(DAta!$H4567)</f>
        <v>302</v>
      </c>
      <c r="J4567" s="40">
        <v>4</v>
      </c>
      <c r="K4567" s="40">
        <v>12</v>
      </c>
      <c r="L4567" s="39">
        <v>46570</v>
      </c>
      <c r="M4567" s="40">
        <v>1</v>
      </c>
    </row>
    <row r="4568" spans="1:13">
      <c r="A4568" s="37" t="s">
        <v>4593</v>
      </c>
      <c r="B4568" s="36">
        <v>46571</v>
      </c>
      <c r="C4568" s="37" t="s">
        <v>12</v>
      </c>
      <c r="D4568" s="37" t="s">
        <v>24</v>
      </c>
      <c r="E4568" s="37" t="s">
        <v>14</v>
      </c>
      <c r="F4568" s="37" t="s">
        <v>14</v>
      </c>
      <c r="G4568" s="37">
        <v>94</v>
      </c>
      <c r="H4568" s="38">
        <v>190.25165752589001</v>
      </c>
      <c r="I4568" s="37">
        <f>HOUR(DAta!$H4568)*60+MINUTE(DAta!$H4568)</f>
        <v>362</v>
      </c>
      <c r="J4568" s="37">
        <v>3</v>
      </c>
      <c r="K4568" s="37">
        <v>12</v>
      </c>
      <c r="L4568" s="36">
        <v>46571</v>
      </c>
      <c r="M4568" s="37">
        <v>1</v>
      </c>
    </row>
    <row r="4569" spans="1:13">
      <c r="A4569" s="40" t="s">
        <v>4594</v>
      </c>
      <c r="B4569" s="39">
        <v>46572</v>
      </c>
      <c r="C4569" s="40" t="s">
        <v>16</v>
      </c>
      <c r="D4569" s="40" t="s">
        <v>17</v>
      </c>
      <c r="E4569" s="40" t="s">
        <v>14</v>
      </c>
      <c r="F4569" s="40" t="s">
        <v>14</v>
      </c>
      <c r="G4569" s="40">
        <v>109</v>
      </c>
      <c r="H4569" s="41">
        <v>190.29332419255701</v>
      </c>
      <c r="I4569" s="37">
        <f>HOUR(DAta!$H4569)*60+MINUTE(DAta!$H4569)</f>
        <v>422</v>
      </c>
      <c r="J4569" s="40">
        <v>2</v>
      </c>
      <c r="K4569" s="40">
        <v>12</v>
      </c>
      <c r="L4569" s="39">
        <v>46572</v>
      </c>
      <c r="M4569" s="40">
        <v>1</v>
      </c>
    </row>
    <row r="4570" spans="1:13">
      <c r="A4570" s="37" t="s">
        <v>4595</v>
      </c>
      <c r="B4570" s="36">
        <v>46573</v>
      </c>
      <c r="C4570" s="37" t="s">
        <v>48</v>
      </c>
      <c r="D4570" s="37" t="s">
        <v>13</v>
      </c>
      <c r="E4570" s="37" t="s">
        <v>14</v>
      </c>
      <c r="F4570" s="37" t="s">
        <v>14</v>
      </c>
      <c r="G4570" s="37">
        <v>30</v>
      </c>
      <c r="H4570" s="38">
        <v>190.33499085922301</v>
      </c>
      <c r="I4570" s="37">
        <f>HOUR(DAta!$H4570)*60+MINUTE(DAta!$H4570)</f>
        <v>482</v>
      </c>
      <c r="J4570" s="37">
        <v>1</v>
      </c>
      <c r="K4570" s="37">
        <v>12</v>
      </c>
      <c r="L4570" s="36">
        <v>46573</v>
      </c>
      <c r="M4570" s="37">
        <v>1</v>
      </c>
    </row>
    <row r="4571" spans="1:13">
      <c r="A4571" s="40" t="s">
        <v>4596</v>
      </c>
      <c r="B4571" s="39">
        <v>46574</v>
      </c>
      <c r="C4571" s="40" t="s">
        <v>35</v>
      </c>
      <c r="D4571" s="40" t="s">
        <v>30</v>
      </c>
      <c r="E4571" s="40" t="s">
        <v>14</v>
      </c>
      <c r="F4571" s="40" t="s">
        <v>14</v>
      </c>
      <c r="G4571" s="40">
        <v>124</v>
      </c>
      <c r="H4571" s="41">
        <v>190.37665752589001</v>
      </c>
      <c r="I4571" s="37">
        <f>HOUR(DAta!$H4571)*60+MINUTE(DAta!$H4571)</f>
        <v>542</v>
      </c>
      <c r="J4571" s="40">
        <v>4</v>
      </c>
      <c r="K4571" s="40">
        <v>12</v>
      </c>
      <c r="L4571" s="39">
        <v>46574</v>
      </c>
      <c r="M4571" s="40">
        <v>1</v>
      </c>
    </row>
    <row r="4572" spans="1:13">
      <c r="A4572" s="37" t="s">
        <v>4597</v>
      </c>
      <c r="B4572" s="36">
        <v>46575</v>
      </c>
      <c r="C4572" s="37" t="s">
        <v>16</v>
      </c>
      <c r="D4572" s="37" t="s">
        <v>17</v>
      </c>
      <c r="E4572" s="37" t="s">
        <v>18</v>
      </c>
      <c r="F4572" s="37" t="s">
        <v>18</v>
      </c>
      <c r="G4572" s="37" t="s">
        <v>26</v>
      </c>
      <c r="H4572" s="38">
        <v>190.41832419255701</v>
      </c>
      <c r="I4572" s="37">
        <f>HOUR(DAta!$H4572)*60+MINUTE(DAta!$H4572)</f>
        <v>602</v>
      </c>
      <c r="J4572" s="37" t="s">
        <v>26</v>
      </c>
      <c r="K4572" s="37">
        <v>12</v>
      </c>
      <c r="L4572" s="36">
        <v>46575</v>
      </c>
      <c r="M4572" s="37">
        <v>1</v>
      </c>
    </row>
    <row r="4573" spans="1:13">
      <c r="A4573" s="40" t="s">
        <v>4598</v>
      </c>
      <c r="B4573" s="39">
        <v>46576</v>
      </c>
      <c r="C4573" s="40" t="s">
        <v>12</v>
      </c>
      <c r="D4573" s="40" t="s">
        <v>13</v>
      </c>
      <c r="E4573" s="40" t="s">
        <v>18</v>
      </c>
      <c r="F4573" s="40" t="s">
        <v>18</v>
      </c>
      <c r="G4573" s="40" t="s">
        <v>26</v>
      </c>
      <c r="H4573" s="41">
        <v>190.45999085922301</v>
      </c>
      <c r="I4573" s="37">
        <f>HOUR(DAta!$H4573)*60+MINUTE(DAta!$H4573)</f>
        <v>662</v>
      </c>
      <c r="J4573" s="40" t="s">
        <v>26</v>
      </c>
      <c r="K4573" s="40">
        <v>12</v>
      </c>
      <c r="L4573" s="39">
        <v>46576</v>
      </c>
      <c r="M4573" s="40">
        <v>1</v>
      </c>
    </row>
    <row r="4574" spans="1:13">
      <c r="A4574" s="37" t="s">
        <v>4599</v>
      </c>
      <c r="B4574" s="36">
        <v>46577</v>
      </c>
      <c r="C4574" s="37" t="s">
        <v>35</v>
      </c>
      <c r="D4574" s="37" t="s">
        <v>33</v>
      </c>
      <c r="E4574" s="37" t="s">
        <v>14</v>
      </c>
      <c r="F4574" s="37" t="s">
        <v>14</v>
      </c>
      <c r="G4574" s="37">
        <v>114</v>
      </c>
      <c r="H4574" s="38">
        <v>190.50165752589001</v>
      </c>
      <c r="I4574" s="37">
        <f>HOUR(DAta!$H4574)*60+MINUTE(DAta!$H4574)</f>
        <v>722</v>
      </c>
      <c r="J4574" s="37">
        <v>3</v>
      </c>
      <c r="K4574" s="37">
        <v>12</v>
      </c>
      <c r="L4574" s="36">
        <v>46577</v>
      </c>
      <c r="M4574" s="37">
        <v>1</v>
      </c>
    </row>
    <row r="4575" spans="1:13">
      <c r="A4575" s="40" t="s">
        <v>4600</v>
      </c>
      <c r="B4575" s="39">
        <v>46578</v>
      </c>
      <c r="C4575" s="40" t="s">
        <v>22</v>
      </c>
      <c r="D4575" s="40" t="s">
        <v>17</v>
      </c>
      <c r="E4575" s="40" t="s">
        <v>14</v>
      </c>
      <c r="F4575" s="40" t="s">
        <v>14</v>
      </c>
      <c r="G4575" s="40">
        <v>32</v>
      </c>
      <c r="H4575" s="41">
        <v>190.54332419255701</v>
      </c>
      <c r="I4575" s="37">
        <f>HOUR(DAta!$H4575)*60+MINUTE(DAta!$H4575)</f>
        <v>782</v>
      </c>
      <c r="J4575" s="40">
        <v>4</v>
      </c>
      <c r="K4575" s="40">
        <v>12</v>
      </c>
      <c r="L4575" s="39">
        <v>46578</v>
      </c>
      <c r="M4575" s="40">
        <v>1</v>
      </c>
    </row>
    <row r="4576" spans="1:13">
      <c r="A4576" s="37" t="s">
        <v>4601</v>
      </c>
      <c r="B4576" s="36">
        <v>46579</v>
      </c>
      <c r="C4576" s="37" t="s">
        <v>39</v>
      </c>
      <c r="D4576" s="37" t="s">
        <v>13</v>
      </c>
      <c r="E4576" s="37" t="s">
        <v>14</v>
      </c>
      <c r="F4576" s="37" t="s">
        <v>14</v>
      </c>
      <c r="G4576" s="37">
        <v>75</v>
      </c>
      <c r="H4576" s="38">
        <v>190.58499085922301</v>
      </c>
      <c r="I4576" s="37">
        <f>HOUR(DAta!$H4576)*60+MINUTE(DAta!$H4576)</f>
        <v>842</v>
      </c>
      <c r="J4576" s="37">
        <v>4</v>
      </c>
      <c r="K4576" s="37">
        <v>12</v>
      </c>
      <c r="L4576" s="36">
        <v>46579</v>
      </c>
      <c r="M4576" s="37">
        <v>1</v>
      </c>
    </row>
    <row r="4577" spans="1:13">
      <c r="A4577" s="40" t="s">
        <v>4602</v>
      </c>
      <c r="B4577" s="39">
        <v>46580</v>
      </c>
      <c r="C4577" s="40" t="s">
        <v>48</v>
      </c>
      <c r="D4577" s="40" t="s">
        <v>13</v>
      </c>
      <c r="E4577" s="40" t="s">
        <v>14</v>
      </c>
      <c r="F4577" s="40" t="s">
        <v>18</v>
      </c>
      <c r="G4577" s="40">
        <v>109</v>
      </c>
      <c r="H4577" s="41">
        <v>190.62665752589001</v>
      </c>
      <c r="I4577" s="37">
        <f>HOUR(DAta!$H4577)*60+MINUTE(DAta!$H4577)</f>
        <v>902</v>
      </c>
      <c r="J4577" s="40">
        <v>2</v>
      </c>
      <c r="K4577" s="40">
        <v>12</v>
      </c>
      <c r="L4577" s="39">
        <v>46580</v>
      </c>
      <c r="M4577" s="40">
        <v>1</v>
      </c>
    </row>
    <row r="4578" spans="1:13">
      <c r="A4578" s="37" t="s">
        <v>4603</v>
      </c>
      <c r="B4578" s="36">
        <v>46581</v>
      </c>
      <c r="C4578" s="37" t="s">
        <v>39</v>
      </c>
      <c r="D4578" s="37" t="s">
        <v>33</v>
      </c>
      <c r="E4578" s="37" t="s">
        <v>14</v>
      </c>
      <c r="F4578" s="37" t="s">
        <v>14</v>
      </c>
      <c r="G4578" s="37">
        <v>116</v>
      </c>
      <c r="H4578" s="38">
        <v>190.66832419255701</v>
      </c>
      <c r="I4578" s="37">
        <f>HOUR(DAta!$H4578)*60+MINUTE(DAta!$H4578)</f>
        <v>962</v>
      </c>
      <c r="J4578" s="37">
        <v>3</v>
      </c>
      <c r="K4578" s="37">
        <v>12</v>
      </c>
      <c r="L4578" s="36">
        <v>46581</v>
      </c>
      <c r="M4578" s="37">
        <v>1</v>
      </c>
    </row>
    <row r="4579" spans="1:13">
      <c r="A4579" s="40" t="s">
        <v>4604</v>
      </c>
      <c r="B4579" s="39">
        <v>46582</v>
      </c>
      <c r="C4579" s="40" t="s">
        <v>48</v>
      </c>
      <c r="D4579" s="40" t="s">
        <v>17</v>
      </c>
      <c r="E4579" s="40" t="s">
        <v>14</v>
      </c>
      <c r="F4579" s="40" t="s">
        <v>14</v>
      </c>
      <c r="G4579" s="40">
        <v>26</v>
      </c>
      <c r="H4579" s="41">
        <v>190.70999085922301</v>
      </c>
      <c r="I4579" s="37">
        <f>HOUR(DAta!$H4579)*60+MINUTE(DAta!$H4579)</f>
        <v>1022</v>
      </c>
      <c r="J4579" s="40">
        <v>3</v>
      </c>
      <c r="K4579" s="40">
        <v>12</v>
      </c>
      <c r="L4579" s="39">
        <v>46582</v>
      </c>
      <c r="M4579" s="40">
        <v>1</v>
      </c>
    </row>
    <row r="4580" spans="1:13">
      <c r="A4580" s="37" t="s">
        <v>4605</v>
      </c>
      <c r="B4580" s="36">
        <v>46583</v>
      </c>
      <c r="C4580" s="37" t="s">
        <v>35</v>
      </c>
      <c r="D4580" s="37" t="s">
        <v>30</v>
      </c>
      <c r="E4580" s="37" t="s">
        <v>14</v>
      </c>
      <c r="F4580" s="37" t="s">
        <v>14</v>
      </c>
      <c r="G4580" s="37">
        <v>67</v>
      </c>
      <c r="H4580" s="38">
        <v>190.75165752589001</v>
      </c>
      <c r="I4580" s="37">
        <f>HOUR(DAta!$H4580)*60+MINUTE(DAta!$H4580)</f>
        <v>1082</v>
      </c>
      <c r="J4580" s="37">
        <v>4</v>
      </c>
      <c r="K4580" s="37">
        <v>12</v>
      </c>
      <c r="L4580" s="36">
        <v>46583</v>
      </c>
      <c r="M4580" s="37">
        <v>1</v>
      </c>
    </row>
    <row r="4581" spans="1:13">
      <c r="A4581" s="40" t="s">
        <v>4606</v>
      </c>
      <c r="B4581" s="39">
        <v>46584</v>
      </c>
      <c r="C4581" s="40" t="s">
        <v>20</v>
      </c>
      <c r="D4581" s="40" t="s">
        <v>30</v>
      </c>
      <c r="E4581" s="40" t="s">
        <v>14</v>
      </c>
      <c r="F4581" s="40" t="s">
        <v>18</v>
      </c>
      <c r="G4581" s="40">
        <v>58</v>
      </c>
      <c r="H4581" s="41">
        <v>190.79332419255701</v>
      </c>
      <c r="I4581" s="37">
        <f>HOUR(DAta!$H4581)*60+MINUTE(DAta!$H4581)</f>
        <v>1142</v>
      </c>
      <c r="J4581" s="40">
        <v>4</v>
      </c>
      <c r="K4581" s="40">
        <v>12</v>
      </c>
      <c r="L4581" s="39">
        <v>46584</v>
      </c>
      <c r="M4581" s="40">
        <v>1</v>
      </c>
    </row>
    <row r="4582" spans="1:13">
      <c r="A4582" s="37" t="s">
        <v>4607</v>
      </c>
      <c r="B4582" s="36">
        <v>46585</v>
      </c>
      <c r="C4582" s="37" t="s">
        <v>20</v>
      </c>
      <c r="D4582" s="37" t="s">
        <v>33</v>
      </c>
      <c r="E4582" s="37" t="s">
        <v>14</v>
      </c>
      <c r="F4582" s="37" t="s">
        <v>14</v>
      </c>
      <c r="G4582" s="37">
        <v>20</v>
      </c>
      <c r="H4582" s="38">
        <v>190.83499085922301</v>
      </c>
      <c r="I4582" s="37">
        <f>HOUR(DAta!$H4582)*60+MINUTE(DAta!$H4582)</f>
        <v>1202</v>
      </c>
      <c r="J4582" s="37">
        <v>2</v>
      </c>
      <c r="K4582" s="37">
        <v>12</v>
      </c>
      <c r="L4582" s="36">
        <v>46585</v>
      </c>
      <c r="M4582" s="37">
        <v>1</v>
      </c>
    </row>
    <row r="4583" spans="1:13">
      <c r="A4583" s="40" t="s">
        <v>4608</v>
      </c>
      <c r="B4583" s="39">
        <v>46586</v>
      </c>
      <c r="C4583" s="40" t="s">
        <v>32</v>
      </c>
      <c r="D4583" s="40" t="s">
        <v>17</v>
      </c>
      <c r="E4583" s="40" t="s">
        <v>14</v>
      </c>
      <c r="F4583" s="40" t="s">
        <v>14</v>
      </c>
      <c r="G4583" s="40">
        <v>115</v>
      </c>
      <c r="H4583" s="41">
        <v>190.87665752589001</v>
      </c>
      <c r="I4583" s="37">
        <f>HOUR(DAta!$H4583)*60+MINUTE(DAta!$H4583)</f>
        <v>1262</v>
      </c>
      <c r="J4583" s="40">
        <v>1</v>
      </c>
      <c r="K4583" s="40">
        <v>12</v>
      </c>
      <c r="L4583" s="39">
        <v>46586</v>
      </c>
      <c r="M4583" s="40">
        <v>1</v>
      </c>
    </row>
    <row r="4584" spans="1:13">
      <c r="A4584" s="37" t="s">
        <v>4609</v>
      </c>
      <c r="B4584" s="36">
        <v>46587</v>
      </c>
      <c r="C4584" s="37" t="s">
        <v>20</v>
      </c>
      <c r="D4584" s="37" t="s">
        <v>30</v>
      </c>
      <c r="E4584" s="37" t="s">
        <v>14</v>
      </c>
      <c r="F4584" s="37" t="s">
        <v>18</v>
      </c>
      <c r="G4584" s="37">
        <v>35</v>
      </c>
      <c r="H4584" s="38">
        <v>190.91832419255701</v>
      </c>
      <c r="I4584" s="37">
        <f>HOUR(DAta!$H4584)*60+MINUTE(DAta!$H4584)</f>
        <v>1322</v>
      </c>
      <c r="J4584" s="37">
        <v>4</v>
      </c>
      <c r="K4584" s="37">
        <v>12</v>
      </c>
      <c r="L4584" s="36">
        <v>46587</v>
      </c>
      <c r="M4584" s="37">
        <v>1</v>
      </c>
    </row>
    <row r="4585" spans="1:13">
      <c r="A4585" s="40" t="s">
        <v>4610</v>
      </c>
      <c r="B4585" s="39">
        <v>46588</v>
      </c>
      <c r="C4585" s="40" t="s">
        <v>16</v>
      </c>
      <c r="D4585" s="40" t="s">
        <v>17</v>
      </c>
      <c r="E4585" s="40" t="s">
        <v>14</v>
      </c>
      <c r="F4585" s="40" t="s">
        <v>14</v>
      </c>
      <c r="G4585" s="40">
        <v>36</v>
      </c>
      <c r="H4585" s="41">
        <v>190.95999085922301</v>
      </c>
      <c r="I4585" s="37">
        <f>HOUR(DAta!$H4585)*60+MINUTE(DAta!$H4585)</f>
        <v>1382</v>
      </c>
      <c r="J4585" s="40">
        <v>4</v>
      </c>
      <c r="K4585" s="40">
        <v>12</v>
      </c>
      <c r="L4585" s="39">
        <v>46588</v>
      </c>
      <c r="M4585" s="40">
        <v>1</v>
      </c>
    </row>
    <row r="4586" spans="1:13">
      <c r="A4586" s="37" t="s">
        <v>4611</v>
      </c>
      <c r="B4586" s="36">
        <v>46589</v>
      </c>
      <c r="C4586" s="37" t="s">
        <v>22</v>
      </c>
      <c r="D4586" s="37" t="s">
        <v>13</v>
      </c>
      <c r="E4586" s="37" t="s">
        <v>18</v>
      </c>
      <c r="F4586" s="37" t="s">
        <v>18</v>
      </c>
      <c r="G4586" s="37" t="s">
        <v>26</v>
      </c>
      <c r="H4586" s="38">
        <v>191.00165752589001</v>
      </c>
      <c r="I4586" s="37">
        <f>HOUR(DAta!$H4586)*60+MINUTE(DAta!$H4586)</f>
        <v>2</v>
      </c>
      <c r="J4586" s="37" t="s">
        <v>26</v>
      </c>
      <c r="K4586" s="37">
        <v>12</v>
      </c>
      <c r="L4586" s="36">
        <v>46589</v>
      </c>
      <c r="M4586" s="37">
        <v>1</v>
      </c>
    </row>
    <row r="4587" spans="1:13">
      <c r="A4587" s="40" t="s">
        <v>4612</v>
      </c>
      <c r="B4587" s="39">
        <v>46590</v>
      </c>
      <c r="C4587" s="40" t="s">
        <v>22</v>
      </c>
      <c r="D4587" s="40" t="s">
        <v>24</v>
      </c>
      <c r="E4587" s="40" t="s">
        <v>14</v>
      </c>
      <c r="F4587" s="40" t="s">
        <v>14</v>
      </c>
      <c r="G4587" s="40">
        <v>62</v>
      </c>
      <c r="H4587" s="41">
        <v>191.04332419255701</v>
      </c>
      <c r="I4587" s="37">
        <f>HOUR(DAta!$H4587)*60+MINUTE(DAta!$H4587)</f>
        <v>62</v>
      </c>
      <c r="J4587" s="40">
        <v>1</v>
      </c>
      <c r="K4587" s="40">
        <v>12</v>
      </c>
      <c r="L4587" s="39">
        <v>46590</v>
      </c>
      <c r="M4587" s="40">
        <v>1</v>
      </c>
    </row>
    <row r="4588" spans="1:13">
      <c r="A4588" s="37" t="s">
        <v>4613</v>
      </c>
      <c r="B4588" s="36">
        <v>46591</v>
      </c>
      <c r="C4588" s="37" t="s">
        <v>48</v>
      </c>
      <c r="D4588" s="37" t="s">
        <v>30</v>
      </c>
      <c r="E4588" s="37" t="s">
        <v>14</v>
      </c>
      <c r="F4588" s="37" t="s">
        <v>14</v>
      </c>
      <c r="G4588" s="37">
        <v>37</v>
      </c>
      <c r="H4588" s="38">
        <v>191.08499085922301</v>
      </c>
      <c r="I4588" s="37">
        <f>HOUR(DAta!$H4588)*60+MINUTE(DAta!$H4588)</f>
        <v>122</v>
      </c>
      <c r="J4588" s="37">
        <v>3</v>
      </c>
      <c r="K4588" s="37">
        <v>12</v>
      </c>
      <c r="L4588" s="36">
        <v>46591</v>
      </c>
      <c r="M4588" s="37">
        <v>1</v>
      </c>
    </row>
    <row r="4589" spans="1:13">
      <c r="A4589" s="40" t="s">
        <v>4614</v>
      </c>
      <c r="B4589" s="39">
        <v>46592</v>
      </c>
      <c r="C4589" s="40" t="s">
        <v>48</v>
      </c>
      <c r="D4589" s="40" t="s">
        <v>24</v>
      </c>
      <c r="E4589" s="40" t="s">
        <v>18</v>
      </c>
      <c r="F4589" s="40" t="s">
        <v>18</v>
      </c>
      <c r="G4589" s="40" t="s">
        <v>26</v>
      </c>
      <c r="H4589" s="41">
        <v>191.12665752589001</v>
      </c>
      <c r="I4589" s="37">
        <f>HOUR(DAta!$H4589)*60+MINUTE(DAta!$H4589)</f>
        <v>182</v>
      </c>
      <c r="J4589" s="40" t="s">
        <v>26</v>
      </c>
      <c r="K4589" s="40">
        <v>12</v>
      </c>
      <c r="L4589" s="39">
        <v>46592</v>
      </c>
      <c r="M4589" s="40">
        <v>1</v>
      </c>
    </row>
    <row r="4590" spans="1:13">
      <c r="A4590" s="37" t="s">
        <v>4615</v>
      </c>
      <c r="B4590" s="36">
        <v>46593</v>
      </c>
      <c r="C4590" s="37" t="s">
        <v>39</v>
      </c>
      <c r="D4590" s="37" t="s">
        <v>17</v>
      </c>
      <c r="E4590" s="37" t="s">
        <v>14</v>
      </c>
      <c r="F4590" s="37" t="s">
        <v>14</v>
      </c>
      <c r="G4590" s="37">
        <v>124</v>
      </c>
      <c r="H4590" s="38">
        <v>191.16832419255701</v>
      </c>
      <c r="I4590" s="37">
        <f>HOUR(DAta!$H4590)*60+MINUTE(DAta!$H4590)</f>
        <v>242</v>
      </c>
      <c r="J4590" s="37">
        <v>1</v>
      </c>
      <c r="K4590" s="37">
        <v>12</v>
      </c>
      <c r="L4590" s="36">
        <v>46593</v>
      </c>
      <c r="M4590" s="37">
        <v>1</v>
      </c>
    </row>
    <row r="4591" spans="1:13">
      <c r="A4591" s="40" t="s">
        <v>4616</v>
      </c>
      <c r="B4591" s="39">
        <v>46594</v>
      </c>
      <c r="C4591" s="40" t="s">
        <v>35</v>
      </c>
      <c r="D4591" s="40" t="s">
        <v>30</v>
      </c>
      <c r="E4591" s="40" t="s">
        <v>14</v>
      </c>
      <c r="F4591" s="40" t="s">
        <v>14</v>
      </c>
      <c r="G4591" s="40">
        <v>58</v>
      </c>
      <c r="H4591" s="41">
        <v>191.20999085922301</v>
      </c>
      <c r="I4591" s="37">
        <f>HOUR(DAta!$H4591)*60+MINUTE(DAta!$H4591)</f>
        <v>302</v>
      </c>
      <c r="J4591" s="40">
        <v>5</v>
      </c>
      <c r="K4591" s="40">
        <v>12</v>
      </c>
      <c r="L4591" s="39">
        <v>46594</v>
      </c>
      <c r="M4591" s="40">
        <v>1</v>
      </c>
    </row>
    <row r="4592" spans="1:13">
      <c r="A4592" s="37" t="s">
        <v>4617</v>
      </c>
      <c r="B4592" s="36">
        <v>46595</v>
      </c>
      <c r="C4592" s="37" t="s">
        <v>16</v>
      </c>
      <c r="D4592" s="37" t="s">
        <v>30</v>
      </c>
      <c r="E4592" s="37" t="s">
        <v>14</v>
      </c>
      <c r="F4592" s="37" t="s">
        <v>14</v>
      </c>
      <c r="G4592" s="37">
        <v>77</v>
      </c>
      <c r="H4592" s="38">
        <v>191.25165752589001</v>
      </c>
      <c r="I4592" s="37">
        <f>HOUR(DAta!$H4592)*60+MINUTE(DAta!$H4592)</f>
        <v>362</v>
      </c>
      <c r="J4592" s="37">
        <v>5</v>
      </c>
      <c r="K4592" s="37">
        <v>12</v>
      </c>
      <c r="L4592" s="36">
        <v>46595</v>
      </c>
      <c r="M4592" s="37">
        <v>1</v>
      </c>
    </row>
    <row r="4593" spans="1:13">
      <c r="A4593" s="40" t="s">
        <v>4618</v>
      </c>
      <c r="B4593" s="39">
        <v>46596</v>
      </c>
      <c r="C4593" s="40" t="s">
        <v>32</v>
      </c>
      <c r="D4593" s="40" t="s">
        <v>17</v>
      </c>
      <c r="E4593" s="40" t="s">
        <v>14</v>
      </c>
      <c r="F4593" s="40" t="s">
        <v>14</v>
      </c>
      <c r="G4593" s="40">
        <v>80</v>
      </c>
      <c r="H4593" s="41">
        <v>191.29332419255701</v>
      </c>
      <c r="I4593" s="37">
        <f>HOUR(DAta!$H4593)*60+MINUTE(DAta!$H4593)</f>
        <v>422</v>
      </c>
      <c r="J4593" s="40">
        <v>4</v>
      </c>
      <c r="K4593" s="40">
        <v>12</v>
      </c>
      <c r="L4593" s="39">
        <v>46596</v>
      </c>
      <c r="M4593" s="40">
        <v>1</v>
      </c>
    </row>
    <row r="4594" spans="1:13">
      <c r="A4594" s="37" t="s">
        <v>4619</v>
      </c>
      <c r="B4594" s="36">
        <v>46597</v>
      </c>
      <c r="C4594" s="37" t="s">
        <v>39</v>
      </c>
      <c r="D4594" s="37" t="s">
        <v>24</v>
      </c>
      <c r="E4594" s="37" t="s">
        <v>14</v>
      </c>
      <c r="F4594" s="37" t="s">
        <v>14</v>
      </c>
      <c r="G4594" s="37">
        <v>51</v>
      </c>
      <c r="H4594" s="38">
        <v>191.33499085922301</v>
      </c>
      <c r="I4594" s="37">
        <f>HOUR(DAta!$H4594)*60+MINUTE(DAta!$H4594)</f>
        <v>482</v>
      </c>
      <c r="J4594" s="37">
        <v>5</v>
      </c>
      <c r="K4594" s="37">
        <v>13</v>
      </c>
      <c r="L4594" s="36">
        <v>46597</v>
      </c>
      <c r="M4594" s="37">
        <v>2</v>
      </c>
    </row>
    <row r="4595" spans="1:13">
      <c r="A4595" s="40" t="s">
        <v>4620</v>
      </c>
      <c r="B4595" s="39">
        <v>46598</v>
      </c>
      <c r="C4595" s="40" t="s">
        <v>39</v>
      </c>
      <c r="D4595" s="40" t="s">
        <v>33</v>
      </c>
      <c r="E4595" s="40" t="s">
        <v>14</v>
      </c>
      <c r="F4595" s="40" t="s">
        <v>14</v>
      </c>
      <c r="G4595" s="40">
        <v>110</v>
      </c>
      <c r="H4595" s="41">
        <v>191.37665752589001</v>
      </c>
      <c r="I4595" s="37">
        <f>HOUR(DAta!$H4595)*60+MINUTE(DAta!$H4595)</f>
        <v>542</v>
      </c>
      <c r="J4595" s="40">
        <v>3</v>
      </c>
      <c r="K4595" s="40">
        <v>13</v>
      </c>
      <c r="L4595" s="39">
        <v>46598</v>
      </c>
      <c r="M4595" s="40">
        <v>2</v>
      </c>
    </row>
    <row r="4596" spans="1:13">
      <c r="A4596" s="37" t="s">
        <v>4621</v>
      </c>
      <c r="B4596" s="36">
        <v>46599</v>
      </c>
      <c r="C4596" s="37" t="s">
        <v>16</v>
      </c>
      <c r="D4596" s="37" t="s">
        <v>30</v>
      </c>
      <c r="E4596" s="37" t="s">
        <v>14</v>
      </c>
      <c r="F4596" s="37" t="s">
        <v>14</v>
      </c>
      <c r="G4596" s="37">
        <v>112</v>
      </c>
      <c r="H4596" s="38">
        <v>191.41832419255701</v>
      </c>
      <c r="I4596" s="37">
        <f>HOUR(DAta!$H4596)*60+MINUTE(DAta!$H4596)</f>
        <v>602</v>
      </c>
      <c r="J4596" s="37">
        <v>4</v>
      </c>
      <c r="K4596" s="37">
        <v>13</v>
      </c>
      <c r="L4596" s="36">
        <v>46599</v>
      </c>
      <c r="M4596" s="37">
        <v>2</v>
      </c>
    </row>
    <row r="4597" spans="1:13">
      <c r="A4597" s="40" t="s">
        <v>4622</v>
      </c>
      <c r="B4597" s="39">
        <v>46600</v>
      </c>
      <c r="C4597" s="40" t="s">
        <v>48</v>
      </c>
      <c r="D4597" s="40" t="s">
        <v>17</v>
      </c>
      <c r="E4597" s="40" t="s">
        <v>14</v>
      </c>
      <c r="F4597" s="40" t="s">
        <v>14</v>
      </c>
      <c r="G4597" s="40">
        <v>27</v>
      </c>
      <c r="H4597" s="41">
        <v>191.45999085922301</v>
      </c>
      <c r="I4597" s="37">
        <f>HOUR(DAta!$H4597)*60+MINUTE(DAta!$H4597)</f>
        <v>662</v>
      </c>
      <c r="J4597" s="40">
        <v>5</v>
      </c>
      <c r="K4597" s="40">
        <v>13</v>
      </c>
      <c r="L4597" s="39">
        <v>46600</v>
      </c>
      <c r="M4597" s="40">
        <v>2</v>
      </c>
    </row>
    <row r="4598" spans="1:13">
      <c r="A4598" s="37" t="s">
        <v>4623</v>
      </c>
      <c r="B4598" s="36">
        <v>46601</v>
      </c>
      <c r="C4598" s="37" t="s">
        <v>48</v>
      </c>
      <c r="D4598" s="37" t="s">
        <v>17</v>
      </c>
      <c r="E4598" s="37" t="s">
        <v>14</v>
      </c>
      <c r="F4598" s="37" t="s">
        <v>14</v>
      </c>
      <c r="G4598" s="37">
        <v>53</v>
      </c>
      <c r="H4598" s="38">
        <v>191.50165752589001</v>
      </c>
      <c r="I4598" s="37">
        <f>HOUR(DAta!$H4598)*60+MINUTE(DAta!$H4598)</f>
        <v>722</v>
      </c>
      <c r="J4598" s="37">
        <v>1</v>
      </c>
      <c r="K4598" s="37">
        <v>13</v>
      </c>
      <c r="L4598" s="36">
        <v>46601</v>
      </c>
      <c r="M4598" s="37">
        <v>2</v>
      </c>
    </row>
    <row r="4599" spans="1:13">
      <c r="A4599" s="40" t="s">
        <v>4624</v>
      </c>
      <c r="B4599" s="39">
        <v>46602</v>
      </c>
      <c r="C4599" s="40" t="s">
        <v>35</v>
      </c>
      <c r="D4599" s="40" t="s">
        <v>17</v>
      </c>
      <c r="E4599" s="40" t="s">
        <v>14</v>
      </c>
      <c r="F4599" s="40" t="s">
        <v>14</v>
      </c>
      <c r="G4599" s="40">
        <v>125</v>
      </c>
      <c r="H4599" s="41">
        <v>191.54332419255701</v>
      </c>
      <c r="I4599" s="37">
        <f>HOUR(DAta!$H4599)*60+MINUTE(DAta!$H4599)</f>
        <v>782</v>
      </c>
      <c r="J4599" s="40">
        <v>3</v>
      </c>
      <c r="K4599" s="40">
        <v>13</v>
      </c>
      <c r="L4599" s="39">
        <v>46602</v>
      </c>
      <c r="M4599" s="40">
        <v>2</v>
      </c>
    </row>
    <row r="4600" spans="1:13">
      <c r="A4600" s="37" t="s">
        <v>4625</v>
      </c>
      <c r="B4600" s="36">
        <v>46603</v>
      </c>
      <c r="C4600" s="37" t="s">
        <v>35</v>
      </c>
      <c r="D4600" s="37" t="s">
        <v>33</v>
      </c>
      <c r="E4600" s="37" t="s">
        <v>14</v>
      </c>
      <c r="F4600" s="37" t="s">
        <v>14</v>
      </c>
      <c r="G4600" s="37">
        <v>13</v>
      </c>
      <c r="H4600" s="38">
        <v>191.58499085922301</v>
      </c>
      <c r="I4600" s="37">
        <f>HOUR(DAta!$H4600)*60+MINUTE(DAta!$H4600)</f>
        <v>842</v>
      </c>
      <c r="J4600" s="37">
        <v>1</v>
      </c>
      <c r="K4600" s="37">
        <v>13</v>
      </c>
      <c r="L4600" s="36">
        <v>46603</v>
      </c>
      <c r="M4600" s="37">
        <v>2</v>
      </c>
    </row>
    <row r="4601" spans="1:13">
      <c r="A4601" s="40" t="s">
        <v>4626</v>
      </c>
      <c r="B4601" s="39">
        <v>46604</v>
      </c>
      <c r="C4601" s="40" t="s">
        <v>35</v>
      </c>
      <c r="D4601" s="40" t="s">
        <v>13</v>
      </c>
      <c r="E4601" s="40" t="s">
        <v>14</v>
      </c>
      <c r="F4601" s="40" t="s">
        <v>14</v>
      </c>
      <c r="G4601" s="40">
        <v>37</v>
      </c>
      <c r="H4601" s="41">
        <v>191.62665752589001</v>
      </c>
      <c r="I4601" s="37">
        <f>HOUR(DAta!$H4601)*60+MINUTE(DAta!$H4601)</f>
        <v>902</v>
      </c>
      <c r="J4601" s="40">
        <v>4</v>
      </c>
      <c r="K4601" s="40">
        <v>13</v>
      </c>
      <c r="L4601" s="39">
        <v>46604</v>
      </c>
      <c r="M4601" s="40">
        <v>2</v>
      </c>
    </row>
    <row r="4602" spans="1:13">
      <c r="A4602" s="37" t="s">
        <v>4627</v>
      </c>
      <c r="B4602" s="36">
        <v>46605</v>
      </c>
      <c r="C4602" s="37" t="s">
        <v>39</v>
      </c>
      <c r="D4602" s="37" t="s">
        <v>33</v>
      </c>
      <c r="E4602" s="37" t="s">
        <v>14</v>
      </c>
      <c r="F4602" s="37" t="s">
        <v>14</v>
      </c>
      <c r="G4602" s="37">
        <v>84</v>
      </c>
      <c r="H4602" s="38">
        <v>191.66832419255701</v>
      </c>
      <c r="I4602" s="37">
        <f>HOUR(DAta!$H4602)*60+MINUTE(DAta!$H4602)</f>
        <v>962</v>
      </c>
      <c r="J4602" s="37">
        <v>4</v>
      </c>
      <c r="K4602" s="37">
        <v>13</v>
      </c>
      <c r="L4602" s="36">
        <v>46605</v>
      </c>
      <c r="M4602" s="37">
        <v>2</v>
      </c>
    </row>
    <row r="4603" spans="1:13">
      <c r="A4603" s="40" t="s">
        <v>4628</v>
      </c>
      <c r="B4603" s="39">
        <v>46606</v>
      </c>
      <c r="C4603" s="40" t="s">
        <v>22</v>
      </c>
      <c r="D4603" s="40" t="s">
        <v>17</v>
      </c>
      <c r="E4603" s="40" t="s">
        <v>18</v>
      </c>
      <c r="F4603" s="40" t="s">
        <v>18</v>
      </c>
      <c r="G4603" s="40" t="s">
        <v>26</v>
      </c>
      <c r="H4603" s="41">
        <v>191.70999085922301</v>
      </c>
      <c r="I4603" s="37">
        <f>HOUR(DAta!$H4603)*60+MINUTE(DAta!$H4603)</f>
        <v>1022</v>
      </c>
      <c r="J4603" s="40" t="s">
        <v>26</v>
      </c>
      <c r="K4603" s="40">
        <v>13</v>
      </c>
      <c r="L4603" s="39">
        <v>46606</v>
      </c>
      <c r="M4603" s="40">
        <v>2</v>
      </c>
    </row>
    <row r="4604" spans="1:13">
      <c r="A4604" s="37" t="s">
        <v>4629</v>
      </c>
      <c r="B4604" s="36">
        <v>46607</v>
      </c>
      <c r="C4604" s="37" t="s">
        <v>39</v>
      </c>
      <c r="D4604" s="37" t="s">
        <v>33</v>
      </c>
      <c r="E4604" s="37" t="s">
        <v>18</v>
      </c>
      <c r="F4604" s="37" t="s">
        <v>18</v>
      </c>
      <c r="G4604" s="37" t="s">
        <v>26</v>
      </c>
      <c r="H4604" s="38">
        <v>191.75165752589001</v>
      </c>
      <c r="I4604" s="37">
        <f>HOUR(DAta!$H4604)*60+MINUTE(DAta!$H4604)</f>
        <v>1082</v>
      </c>
      <c r="J4604" s="37" t="s">
        <v>26</v>
      </c>
      <c r="K4604" s="37">
        <v>13</v>
      </c>
      <c r="L4604" s="36">
        <v>46607</v>
      </c>
      <c r="M4604" s="37">
        <v>2</v>
      </c>
    </row>
    <row r="4605" spans="1:13">
      <c r="A4605" s="40" t="s">
        <v>4630</v>
      </c>
      <c r="B4605" s="39">
        <v>46608</v>
      </c>
      <c r="C4605" s="40" t="s">
        <v>35</v>
      </c>
      <c r="D4605" s="40" t="s">
        <v>30</v>
      </c>
      <c r="E4605" s="40" t="s">
        <v>14</v>
      </c>
      <c r="F4605" s="40" t="s">
        <v>14</v>
      </c>
      <c r="G4605" s="40">
        <v>123</v>
      </c>
      <c r="H4605" s="41">
        <v>191.79332419255701</v>
      </c>
      <c r="I4605" s="37">
        <f>HOUR(DAta!$H4605)*60+MINUTE(DAta!$H4605)</f>
        <v>1142</v>
      </c>
      <c r="J4605" s="40">
        <v>3</v>
      </c>
      <c r="K4605" s="40">
        <v>13</v>
      </c>
      <c r="L4605" s="39">
        <v>46608</v>
      </c>
      <c r="M4605" s="40">
        <v>2</v>
      </c>
    </row>
    <row r="4606" spans="1:13">
      <c r="A4606" s="37" t="s">
        <v>4631</v>
      </c>
      <c r="B4606" s="36">
        <v>46609</v>
      </c>
      <c r="C4606" s="37" t="s">
        <v>39</v>
      </c>
      <c r="D4606" s="37" t="s">
        <v>33</v>
      </c>
      <c r="E4606" s="37" t="s">
        <v>14</v>
      </c>
      <c r="F4606" s="37" t="s">
        <v>18</v>
      </c>
      <c r="G4606" s="37">
        <v>51</v>
      </c>
      <c r="H4606" s="38">
        <v>191.83499085922301</v>
      </c>
      <c r="I4606" s="37">
        <f>HOUR(DAta!$H4606)*60+MINUTE(DAta!$H4606)</f>
        <v>1202</v>
      </c>
      <c r="J4606" s="37">
        <v>3</v>
      </c>
      <c r="K4606" s="37">
        <v>13</v>
      </c>
      <c r="L4606" s="36">
        <v>46609</v>
      </c>
      <c r="M4606" s="37">
        <v>2</v>
      </c>
    </row>
    <row r="4607" spans="1:13">
      <c r="A4607" s="40" t="s">
        <v>4632</v>
      </c>
      <c r="B4607" s="39">
        <v>46610</v>
      </c>
      <c r="C4607" s="40" t="s">
        <v>22</v>
      </c>
      <c r="D4607" s="40" t="s">
        <v>30</v>
      </c>
      <c r="E4607" s="40" t="s">
        <v>14</v>
      </c>
      <c r="F4607" s="40" t="s">
        <v>14</v>
      </c>
      <c r="G4607" s="40">
        <v>69</v>
      </c>
      <c r="H4607" s="41">
        <v>191.87665752589001</v>
      </c>
      <c r="I4607" s="37">
        <f>HOUR(DAta!$H4607)*60+MINUTE(DAta!$H4607)</f>
        <v>1262</v>
      </c>
      <c r="J4607" s="40">
        <v>1</v>
      </c>
      <c r="K4607" s="40">
        <v>13</v>
      </c>
      <c r="L4607" s="39">
        <v>46610</v>
      </c>
      <c r="M4607" s="40">
        <v>2</v>
      </c>
    </row>
    <row r="4608" spans="1:13">
      <c r="A4608" s="37" t="s">
        <v>4633</v>
      </c>
      <c r="B4608" s="36">
        <v>46611</v>
      </c>
      <c r="C4608" s="37" t="s">
        <v>48</v>
      </c>
      <c r="D4608" s="37" t="s">
        <v>33</v>
      </c>
      <c r="E4608" s="37" t="s">
        <v>14</v>
      </c>
      <c r="F4608" s="37" t="s">
        <v>14</v>
      </c>
      <c r="G4608" s="37">
        <v>80</v>
      </c>
      <c r="H4608" s="38">
        <v>191.91832419255701</v>
      </c>
      <c r="I4608" s="37">
        <f>HOUR(DAta!$H4608)*60+MINUTE(DAta!$H4608)</f>
        <v>1322</v>
      </c>
      <c r="J4608" s="37">
        <v>1</v>
      </c>
      <c r="K4608" s="37">
        <v>13</v>
      </c>
      <c r="L4608" s="36">
        <v>46611</v>
      </c>
      <c r="M4608" s="37">
        <v>2</v>
      </c>
    </row>
    <row r="4609" spans="1:13">
      <c r="A4609" s="40" t="s">
        <v>4634</v>
      </c>
      <c r="B4609" s="39">
        <v>46612</v>
      </c>
      <c r="C4609" s="40" t="s">
        <v>22</v>
      </c>
      <c r="D4609" s="40" t="s">
        <v>24</v>
      </c>
      <c r="E4609" s="40" t="s">
        <v>14</v>
      </c>
      <c r="F4609" s="40" t="s">
        <v>14</v>
      </c>
      <c r="G4609" s="40">
        <v>111</v>
      </c>
      <c r="H4609" s="41">
        <v>191.95999085922301</v>
      </c>
      <c r="I4609" s="37">
        <f>HOUR(DAta!$H4609)*60+MINUTE(DAta!$H4609)</f>
        <v>1382</v>
      </c>
      <c r="J4609" s="40">
        <v>5</v>
      </c>
      <c r="K4609" s="40">
        <v>13</v>
      </c>
      <c r="L4609" s="39">
        <v>46612</v>
      </c>
      <c r="M4609" s="40">
        <v>2</v>
      </c>
    </row>
    <row r="4610" spans="1:13">
      <c r="A4610" s="37" t="s">
        <v>4635</v>
      </c>
      <c r="B4610" s="36">
        <v>46613</v>
      </c>
      <c r="C4610" s="37" t="s">
        <v>12</v>
      </c>
      <c r="D4610" s="37" t="s">
        <v>30</v>
      </c>
      <c r="E4610" s="37" t="s">
        <v>14</v>
      </c>
      <c r="F4610" s="37" t="s">
        <v>14</v>
      </c>
      <c r="G4610" s="37">
        <v>26</v>
      </c>
      <c r="H4610" s="38">
        <v>192.00165752589001</v>
      </c>
      <c r="I4610" s="37">
        <f>HOUR(DAta!$H4610)*60+MINUTE(DAta!$H4610)</f>
        <v>2</v>
      </c>
      <c r="J4610" s="37">
        <v>4</v>
      </c>
      <c r="K4610" s="37">
        <v>13</v>
      </c>
      <c r="L4610" s="36">
        <v>46613</v>
      </c>
      <c r="M4610" s="37">
        <v>2</v>
      </c>
    </row>
    <row r="4611" spans="1:13">
      <c r="A4611" s="40" t="s">
        <v>4636</v>
      </c>
      <c r="B4611" s="39">
        <v>46614</v>
      </c>
      <c r="C4611" s="40" t="s">
        <v>48</v>
      </c>
      <c r="D4611" s="40" t="s">
        <v>30</v>
      </c>
      <c r="E4611" s="40" t="s">
        <v>14</v>
      </c>
      <c r="F4611" s="40" t="s">
        <v>14</v>
      </c>
      <c r="G4611" s="40">
        <v>29</v>
      </c>
      <c r="H4611" s="41">
        <v>192.04332419255701</v>
      </c>
      <c r="I4611" s="37">
        <f>HOUR(DAta!$H4611)*60+MINUTE(DAta!$H4611)</f>
        <v>62</v>
      </c>
      <c r="J4611" s="40">
        <v>1</v>
      </c>
      <c r="K4611" s="40">
        <v>13</v>
      </c>
      <c r="L4611" s="39">
        <v>46614</v>
      </c>
      <c r="M4611" s="40">
        <v>2</v>
      </c>
    </row>
    <row r="4612" spans="1:13">
      <c r="A4612" s="37" t="s">
        <v>4637</v>
      </c>
      <c r="B4612" s="36">
        <v>46615</v>
      </c>
      <c r="C4612" s="37" t="s">
        <v>39</v>
      </c>
      <c r="D4612" s="37" t="s">
        <v>33</v>
      </c>
      <c r="E4612" s="37" t="s">
        <v>18</v>
      </c>
      <c r="F4612" s="37" t="s">
        <v>18</v>
      </c>
      <c r="G4612" s="37" t="s">
        <v>26</v>
      </c>
      <c r="H4612" s="38">
        <v>192.08499085922301</v>
      </c>
      <c r="I4612" s="37">
        <f>HOUR(DAta!$H4612)*60+MINUTE(DAta!$H4612)</f>
        <v>122</v>
      </c>
      <c r="J4612" s="37" t="s">
        <v>26</v>
      </c>
      <c r="K4612" s="37">
        <v>13</v>
      </c>
      <c r="L4612" s="36">
        <v>46615</v>
      </c>
      <c r="M4612" s="37">
        <v>2</v>
      </c>
    </row>
    <row r="4613" spans="1:13">
      <c r="A4613" s="40" t="s">
        <v>4638</v>
      </c>
      <c r="B4613" s="39">
        <v>46616</v>
      </c>
      <c r="C4613" s="40" t="s">
        <v>16</v>
      </c>
      <c r="D4613" s="40" t="s">
        <v>17</v>
      </c>
      <c r="E4613" s="40" t="s">
        <v>14</v>
      </c>
      <c r="F4613" s="40" t="s">
        <v>14</v>
      </c>
      <c r="G4613" s="40">
        <v>43</v>
      </c>
      <c r="H4613" s="41">
        <v>192.12665752589001</v>
      </c>
      <c r="I4613" s="37">
        <f>HOUR(DAta!$H4613)*60+MINUTE(DAta!$H4613)</f>
        <v>182</v>
      </c>
      <c r="J4613" s="40">
        <v>4</v>
      </c>
      <c r="K4613" s="40">
        <v>13</v>
      </c>
      <c r="L4613" s="39">
        <v>46616</v>
      </c>
      <c r="M4613" s="40">
        <v>2</v>
      </c>
    </row>
    <row r="4614" spans="1:13">
      <c r="A4614" s="37" t="s">
        <v>4639</v>
      </c>
      <c r="B4614" s="36">
        <v>46617</v>
      </c>
      <c r="C4614" s="37" t="s">
        <v>12</v>
      </c>
      <c r="D4614" s="37" t="s">
        <v>17</v>
      </c>
      <c r="E4614" s="37" t="s">
        <v>14</v>
      </c>
      <c r="F4614" s="37" t="s">
        <v>14</v>
      </c>
      <c r="G4614" s="37">
        <v>58</v>
      </c>
      <c r="H4614" s="38">
        <v>192.16832419255701</v>
      </c>
      <c r="I4614" s="37">
        <f>HOUR(DAta!$H4614)*60+MINUTE(DAta!$H4614)</f>
        <v>242</v>
      </c>
      <c r="J4614" s="37">
        <v>3</v>
      </c>
      <c r="K4614" s="37">
        <v>13</v>
      </c>
      <c r="L4614" s="36">
        <v>46617</v>
      </c>
      <c r="M4614" s="37">
        <v>2</v>
      </c>
    </row>
    <row r="4615" spans="1:13">
      <c r="A4615" s="40" t="s">
        <v>4640</v>
      </c>
      <c r="B4615" s="39">
        <v>46618</v>
      </c>
      <c r="C4615" s="40" t="s">
        <v>32</v>
      </c>
      <c r="D4615" s="40" t="s">
        <v>30</v>
      </c>
      <c r="E4615" s="40" t="s">
        <v>14</v>
      </c>
      <c r="F4615" s="40" t="s">
        <v>14</v>
      </c>
      <c r="G4615" s="40">
        <v>27</v>
      </c>
      <c r="H4615" s="41">
        <v>192.20999085922301</v>
      </c>
      <c r="I4615" s="37">
        <f>HOUR(DAta!$H4615)*60+MINUTE(DAta!$H4615)</f>
        <v>302</v>
      </c>
      <c r="J4615" s="40">
        <v>2</v>
      </c>
      <c r="K4615" s="40">
        <v>13</v>
      </c>
      <c r="L4615" s="39">
        <v>46618</v>
      </c>
      <c r="M4615" s="40">
        <v>2</v>
      </c>
    </row>
    <row r="4616" spans="1:13">
      <c r="A4616" s="37" t="s">
        <v>4641</v>
      </c>
      <c r="B4616" s="36">
        <v>46619</v>
      </c>
      <c r="C4616" s="37" t="s">
        <v>12</v>
      </c>
      <c r="D4616" s="37" t="s">
        <v>30</v>
      </c>
      <c r="E4616" s="37" t="s">
        <v>14</v>
      </c>
      <c r="F4616" s="37" t="s">
        <v>14</v>
      </c>
      <c r="G4616" s="37">
        <v>39</v>
      </c>
      <c r="H4616" s="38">
        <v>192.25165752589001</v>
      </c>
      <c r="I4616" s="37">
        <f>HOUR(DAta!$H4616)*60+MINUTE(DAta!$H4616)</f>
        <v>362</v>
      </c>
      <c r="J4616" s="37">
        <v>4</v>
      </c>
      <c r="K4616" s="37">
        <v>13</v>
      </c>
      <c r="L4616" s="36">
        <v>46619</v>
      </c>
      <c r="M4616" s="37">
        <v>2</v>
      </c>
    </row>
    <row r="4617" spans="1:13">
      <c r="A4617" s="40" t="s">
        <v>4642</v>
      </c>
      <c r="B4617" s="39">
        <v>46620</v>
      </c>
      <c r="C4617" s="40" t="s">
        <v>35</v>
      </c>
      <c r="D4617" s="40" t="s">
        <v>24</v>
      </c>
      <c r="E4617" s="40" t="s">
        <v>14</v>
      </c>
      <c r="F4617" s="40" t="s">
        <v>14</v>
      </c>
      <c r="G4617" s="40">
        <v>83</v>
      </c>
      <c r="H4617" s="41">
        <v>192.29332419255701</v>
      </c>
      <c r="I4617" s="37">
        <f>HOUR(DAta!$H4617)*60+MINUTE(DAta!$H4617)</f>
        <v>422</v>
      </c>
      <c r="J4617" s="40">
        <v>4</v>
      </c>
      <c r="K4617" s="40">
        <v>13</v>
      </c>
      <c r="L4617" s="39">
        <v>46620</v>
      </c>
      <c r="M4617" s="40">
        <v>2</v>
      </c>
    </row>
    <row r="4618" spans="1:13">
      <c r="A4618" s="37" t="s">
        <v>4643</v>
      </c>
      <c r="B4618" s="36">
        <v>46621</v>
      </c>
      <c r="C4618" s="37" t="s">
        <v>32</v>
      </c>
      <c r="D4618" s="37" t="s">
        <v>13</v>
      </c>
      <c r="E4618" s="37" t="s">
        <v>14</v>
      </c>
      <c r="F4618" s="37" t="s">
        <v>14</v>
      </c>
      <c r="G4618" s="37">
        <v>22</v>
      </c>
      <c r="H4618" s="38">
        <v>192.33499085922301</v>
      </c>
      <c r="I4618" s="37">
        <f>HOUR(DAta!$H4618)*60+MINUTE(DAta!$H4618)</f>
        <v>482</v>
      </c>
      <c r="J4618" s="37">
        <v>4</v>
      </c>
      <c r="K4618" s="37">
        <v>13</v>
      </c>
      <c r="L4618" s="36">
        <v>46621</v>
      </c>
      <c r="M4618" s="37">
        <v>2</v>
      </c>
    </row>
    <row r="4619" spans="1:13">
      <c r="A4619" s="40" t="s">
        <v>4644</v>
      </c>
      <c r="B4619" s="39">
        <v>46622</v>
      </c>
      <c r="C4619" s="40" t="s">
        <v>32</v>
      </c>
      <c r="D4619" s="40" t="s">
        <v>13</v>
      </c>
      <c r="E4619" s="40" t="s">
        <v>14</v>
      </c>
      <c r="F4619" s="40" t="s">
        <v>14</v>
      </c>
      <c r="G4619" s="40">
        <v>56</v>
      </c>
      <c r="H4619" s="41">
        <v>192.37665752589001</v>
      </c>
      <c r="I4619" s="37">
        <f>HOUR(DAta!$H4619)*60+MINUTE(DAta!$H4619)</f>
        <v>542</v>
      </c>
      <c r="J4619" s="40">
        <v>5</v>
      </c>
      <c r="K4619" s="40">
        <v>13</v>
      </c>
      <c r="L4619" s="39">
        <v>46622</v>
      </c>
      <c r="M4619" s="40">
        <v>2</v>
      </c>
    </row>
    <row r="4620" spans="1:13">
      <c r="A4620" s="37" t="s">
        <v>4645</v>
      </c>
      <c r="B4620" s="36">
        <v>46623</v>
      </c>
      <c r="C4620" s="37" t="s">
        <v>39</v>
      </c>
      <c r="D4620" s="37" t="s">
        <v>33</v>
      </c>
      <c r="E4620" s="37" t="s">
        <v>14</v>
      </c>
      <c r="F4620" s="37" t="s">
        <v>14</v>
      </c>
      <c r="G4620" s="37">
        <v>98</v>
      </c>
      <c r="H4620" s="38">
        <v>192.41832419255701</v>
      </c>
      <c r="I4620" s="37">
        <f>HOUR(DAta!$H4620)*60+MINUTE(DAta!$H4620)</f>
        <v>602</v>
      </c>
      <c r="J4620" s="37">
        <v>2</v>
      </c>
      <c r="K4620" s="37">
        <v>13</v>
      </c>
      <c r="L4620" s="36">
        <v>46623</v>
      </c>
      <c r="M4620" s="37">
        <v>2</v>
      </c>
    </row>
    <row r="4621" spans="1:13">
      <c r="A4621" s="40" t="s">
        <v>4646</v>
      </c>
      <c r="B4621" s="39">
        <v>46624</v>
      </c>
      <c r="C4621" s="40" t="s">
        <v>12</v>
      </c>
      <c r="D4621" s="40" t="s">
        <v>33</v>
      </c>
      <c r="E4621" s="40" t="s">
        <v>18</v>
      </c>
      <c r="F4621" s="40" t="s">
        <v>18</v>
      </c>
      <c r="G4621" s="40" t="s">
        <v>26</v>
      </c>
      <c r="H4621" s="41">
        <v>192.45999085922301</v>
      </c>
      <c r="I4621" s="37">
        <f>HOUR(DAta!$H4621)*60+MINUTE(DAta!$H4621)</f>
        <v>662</v>
      </c>
      <c r="J4621" s="40" t="s">
        <v>26</v>
      </c>
      <c r="K4621" s="40">
        <v>13</v>
      </c>
      <c r="L4621" s="39">
        <v>46624</v>
      </c>
      <c r="M4621" s="40">
        <v>2</v>
      </c>
    </row>
    <row r="4622" spans="1:13">
      <c r="A4622" s="37" t="s">
        <v>4647</v>
      </c>
      <c r="B4622" s="36">
        <v>46625</v>
      </c>
      <c r="C4622" s="37" t="s">
        <v>22</v>
      </c>
      <c r="D4622" s="37" t="s">
        <v>33</v>
      </c>
      <c r="E4622" s="37" t="s">
        <v>14</v>
      </c>
      <c r="F4622" s="37" t="s">
        <v>14</v>
      </c>
      <c r="G4622" s="37">
        <v>101</v>
      </c>
      <c r="H4622" s="38">
        <v>192.50165752589001</v>
      </c>
      <c r="I4622" s="37">
        <f>HOUR(DAta!$H4622)*60+MINUTE(DAta!$H4622)</f>
        <v>722</v>
      </c>
      <c r="J4622" s="37">
        <v>5</v>
      </c>
      <c r="K4622" s="37">
        <v>13</v>
      </c>
      <c r="L4622" s="36">
        <v>46625</v>
      </c>
      <c r="M4622" s="37">
        <v>2</v>
      </c>
    </row>
    <row r="4623" spans="1:13">
      <c r="A4623" s="40" t="s">
        <v>4648</v>
      </c>
      <c r="B4623" s="39">
        <v>46626</v>
      </c>
      <c r="C4623" s="40" t="s">
        <v>22</v>
      </c>
      <c r="D4623" s="40" t="s">
        <v>33</v>
      </c>
      <c r="E4623" s="40" t="s">
        <v>18</v>
      </c>
      <c r="F4623" s="40" t="s">
        <v>18</v>
      </c>
      <c r="G4623" s="40" t="s">
        <v>26</v>
      </c>
      <c r="H4623" s="41">
        <v>192.54332419255701</v>
      </c>
      <c r="I4623" s="37">
        <f>HOUR(DAta!$H4623)*60+MINUTE(DAta!$H4623)</f>
        <v>782</v>
      </c>
      <c r="J4623" s="40" t="s">
        <v>26</v>
      </c>
      <c r="K4623" s="40">
        <v>13</v>
      </c>
      <c r="L4623" s="39">
        <v>46626</v>
      </c>
      <c r="M4623" s="40">
        <v>2</v>
      </c>
    </row>
    <row r="4624" spans="1:13">
      <c r="A4624" s="37" t="s">
        <v>4649</v>
      </c>
      <c r="B4624" s="36">
        <v>46627</v>
      </c>
      <c r="C4624" s="37" t="s">
        <v>48</v>
      </c>
      <c r="D4624" s="37" t="s">
        <v>17</v>
      </c>
      <c r="E4624" s="37" t="s">
        <v>14</v>
      </c>
      <c r="F4624" s="37" t="s">
        <v>14</v>
      </c>
      <c r="G4624" s="37">
        <v>93</v>
      </c>
      <c r="H4624" s="38">
        <v>192.58499085922301</v>
      </c>
      <c r="I4624" s="37">
        <f>HOUR(DAta!$H4624)*60+MINUTE(DAta!$H4624)</f>
        <v>842</v>
      </c>
      <c r="J4624" s="37">
        <v>4</v>
      </c>
      <c r="K4624" s="37">
        <v>13</v>
      </c>
      <c r="L4624" s="36">
        <v>46627</v>
      </c>
      <c r="M4624" s="37">
        <v>2</v>
      </c>
    </row>
    <row r="4625" spans="1:13">
      <c r="A4625" s="40" t="s">
        <v>4650</v>
      </c>
      <c r="B4625" s="39">
        <v>46628</v>
      </c>
      <c r="C4625" s="40" t="s">
        <v>48</v>
      </c>
      <c r="D4625" s="40" t="s">
        <v>24</v>
      </c>
      <c r="E4625" s="40" t="s">
        <v>14</v>
      </c>
      <c r="F4625" s="40" t="s">
        <v>14</v>
      </c>
      <c r="G4625" s="40">
        <v>24</v>
      </c>
      <c r="H4625" s="41">
        <v>192.62665752589001</v>
      </c>
      <c r="I4625" s="37">
        <f>HOUR(DAta!$H4625)*60+MINUTE(DAta!$H4625)</f>
        <v>902</v>
      </c>
      <c r="J4625" s="40">
        <v>4</v>
      </c>
      <c r="K4625" s="40">
        <v>13</v>
      </c>
      <c r="L4625" s="39">
        <v>46628</v>
      </c>
      <c r="M4625" s="40">
        <v>2</v>
      </c>
    </row>
    <row r="4626" spans="1:13">
      <c r="A4626" s="37" t="s">
        <v>4651</v>
      </c>
      <c r="B4626" s="36">
        <v>46629</v>
      </c>
      <c r="C4626" s="37" t="s">
        <v>12</v>
      </c>
      <c r="D4626" s="37" t="s">
        <v>30</v>
      </c>
      <c r="E4626" s="37" t="s">
        <v>14</v>
      </c>
      <c r="F4626" s="37" t="s">
        <v>14</v>
      </c>
      <c r="G4626" s="37">
        <v>58</v>
      </c>
      <c r="H4626" s="38">
        <v>192.66832419255701</v>
      </c>
      <c r="I4626" s="37">
        <f>HOUR(DAta!$H4626)*60+MINUTE(DAta!$H4626)</f>
        <v>962</v>
      </c>
      <c r="J4626" s="37">
        <v>4</v>
      </c>
      <c r="K4626" s="37">
        <v>13</v>
      </c>
      <c r="L4626" s="36">
        <v>46629</v>
      </c>
      <c r="M4626" s="37">
        <v>2</v>
      </c>
    </row>
    <row r="4627" spans="1:13">
      <c r="A4627" s="40" t="s">
        <v>4652</v>
      </c>
      <c r="B4627" s="39">
        <v>46630</v>
      </c>
      <c r="C4627" s="40" t="s">
        <v>22</v>
      </c>
      <c r="D4627" s="40" t="s">
        <v>24</v>
      </c>
      <c r="E4627" s="40" t="s">
        <v>14</v>
      </c>
      <c r="F4627" s="40" t="s">
        <v>14</v>
      </c>
      <c r="G4627" s="40">
        <v>124</v>
      </c>
      <c r="H4627" s="41">
        <v>192.70999085922301</v>
      </c>
      <c r="I4627" s="37">
        <f>HOUR(DAta!$H4627)*60+MINUTE(DAta!$H4627)</f>
        <v>1022</v>
      </c>
      <c r="J4627" s="40">
        <v>4</v>
      </c>
      <c r="K4627" s="40">
        <v>13</v>
      </c>
      <c r="L4627" s="39">
        <v>46630</v>
      </c>
      <c r="M4627" s="40">
        <v>2</v>
      </c>
    </row>
    <row r="4628" spans="1:13">
      <c r="A4628" s="37" t="s">
        <v>4653</v>
      </c>
      <c r="B4628" s="36">
        <v>46631</v>
      </c>
      <c r="C4628" s="37" t="s">
        <v>48</v>
      </c>
      <c r="D4628" s="37" t="s">
        <v>24</v>
      </c>
      <c r="E4628" s="37" t="s">
        <v>14</v>
      </c>
      <c r="F4628" s="37" t="s">
        <v>18</v>
      </c>
      <c r="G4628" s="37">
        <v>50</v>
      </c>
      <c r="H4628" s="38">
        <v>192.75165752589001</v>
      </c>
      <c r="I4628" s="37">
        <f>HOUR(DAta!$H4628)*60+MINUTE(DAta!$H4628)</f>
        <v>1082</v>
      </c>
      <c r="J4628" s="37">
        <v>2</v>
      </c>
      <c r="K4628" s="37">
        <v>13</v>
      </c>
      <c r="L4628" s="36">
        <v>46631</v>
      </c>
      <c r="M4628" s="37">
        <v>2</v>
      </c>
    </row>
    <row r="4629" spans="1:13">
      <c r="A4629" s="40" t="s">
        <v>4654</v>
      </c>
      <c r="B4629" s="39">
        <v>46632</v>
      </c>
      <c r="C4629" s="40" t="s">
        <v>39</v>
      </c>
      <c r="D4629" s="40" t="s">
        <v>24</v>
      </c>
      <c r="E4629" s="40" t="s">
        <v>14</v>
      </c>
      <c r="F4629" s="40" t="s">
        <v>14</v>
      </c>
      <c r="G4629" s="40">
        <v>74</v>
      </c>
      <c r="H4629" s="41">
        <v>192.79332419255701</v>
      </c>
      <c r="I4629" s="37">
        <f>HOUR(DAta!$H4629)*60+MINUTE(DAta!$H4629)</f>
        <v>1142</v>
      </c>
      <c r="J4629" s="40">
        <v>3</v>
      </c>
      <c r="K4629" s="40">
        <v>13</v>
      </c>
      <c r="L4629" s="39">
        <v>46632</v>
      </c>
      <c r="M4629" s="40">
        <v>2</v>
      </c>
    </row>
    <row r="4630" spans="1:13">
      <c r="A4630" s="37" t="s">
        <v>4655</v>
      </c>
      <c r="B4630" s="36">
        <v>46633</v>
      </c>
      <c r="C4630" s="37" t="s">
        <v>35</v>
      </c>
      <c r="D4630" s="37" t="s">
        <v>30</v>
      </c>
      <c r="E4630" s="37" t="s">
        <v>14</v>
      </c>
      <c r="F4630" s="37" t="s">
        <v>14</v>
      </c>
      <c r="G4630" s="37">
        <v>62</v>
      </c>
      <c r="H4630" s="38">
        <v>192.83499085922301</v>
      </c>
      <c r="I4630" s="37">
        <f>HOUR(DAta!$H4630)*60+MINUTE(DAta!$H4630)</f>
        <v>1202</v>
      </c>
      <c r="J4630" s="37">
        <v>4</v>
      </c>
      <c r="K4630" s="37">
        <v>13</v>
      </c>
      <c r="L4630" s="36">
        <v>46633</v>
      </c>
      <c r="M4630" s="37">
        <v>2</v>
      </c>
    </row>
    <row r="4631" spans="1:13">
      <c r="A4631" s="40" t="s">
        <v>4656</v>
      </c>
      <c r="B4631" s="39">
        <v>46634</v>
      </c>
      <c r="C4631" s="40" t="s">
        <v>35</v>
      </c>
      <c r="D4631" s="40" t="s">
        <v>24</v>
      </c>
      <c r="E4631" s="40" t="s">
        <v>18</v>
      </c>
      <c r="F4631" s="40" t="s">
        <v>18</v>
      </c>
      <c r="G4631" s="40" t="s">
        <v>26</v>
      </c>
      <c r="H4631" s="41">
        <v>192.87665752589001</v>
      </c>
      <c r="I4631" s="37">
        <f>HOUR(DAta!$H4631)*60+MINUTE(DAta!$H4631)</f>
        <v>1262</v>
      </c>
      <c r="J4631" s="40" t="s">
        <v>26</v>
      </c>
      <c r="K4631" s="40">
        <v>13</v>
      </c>
      <c r="L4631" s="39">
        <v>46634</v>
      </c>
      <c r="M4631" s="40">
        <v>2</v>
      </c>
    </row>
    <row r="4632" spans="1:13">
      <c r="A4632" s="37" t="s">
        <v>4657</v>
      </c>
      <c r="B4632" s="36">
        <v>46635</v>
      </c>
      <c r="C4632" s="37" t="s">
        <v>16</v>
      </c>
      <c r="D4632" s="37" t="s">
        <v>24</v>
      </c>
      <c r="E4632" s="37" t="s">
        <v>14</v>
      </c>
      <c r="F4632" s="37" t="s">
        <v>14</v>
      </c>
      <c r="G4632" s="37">
        <v>19</v>
      </c>
      <c r="H4632" s="38">
        <v>192.91832419255701</v>
      </c>
      <c r="I4632" s="37">
        <f>HOUR(DAta!$H4632)*60+MINUTE(DAta!$H4632)</f>
        <v>1322</v>
      </c>
      <c r="J4632" s="37">
        <v>3</v>
      </c>
      <c r="K4632" s="37">
        <v>13</v>
      </c>
      <c r="L4632" s="36">
        <v>46635</v>
      </c>
      <c r="M4632" s="37">
        <v>2</v>
      </c>
    </row>
    <row r="4633" spans="1:13">
      <c r="A4633" s="40" t="s">
        <v>4658</v>
      </c>
      <c r="B4633" s="39">
        <v>46636</v>
      </c>
      <c r="C4633" s="40" t="s">
        <v>48</v>
      </c>
      <c r="D4633" s="40" t="s">
        <v>30</v>
      </c>
      <c r="E4633" s="40" t="s">
        <v>14</v>
      </c>
      <c r="F4633" s="40" t="s">
        <v>14</v>
      </c>
      <c r="G4633" s="40">
        <v>65</v>
      </c>
      <c r="H4633" s="41">
        <v>192.95999085922301</v>
      </c>
      <c r="I4633" s="37">
        <f>HOUR(DAta!$H4633)*60+MINUTE(DAta!$H4633)</f>
        <v>1382</v>
      </c>
      <c r="J4633" s="40">
        <v>3</v>
      </c>
      <c r="K4633" s="40">
        <v>13</v>
      </c>
      <c r="L4633" s="39">
        <v>46636</v>
      </c>
      <c r="M4633" s="40">
        <v>2</v>
      </c>
    </row>
    <row r="4634" spans="1:13">
      <c r="A4634" s="37" t="s">
        <v>4659</v>
      </c>
      <c r="B4634" s="36">
        <v>46637</v>
      </c>
      <c r="C4634" s="37" t="s">
        <v>48</v>
      </c>
      <c r="D4634" s="37" t="s">
        <v>13</v>
      </c>
      <c r="E4634" s="37" t="s">
        <v>14</v>
      </c>
      <c r="F4634" s="37" t="s">
        <v>14</v>
      </c>
      <c r="G4634" s="37">
        <v>30</v>
      </c>
      <c r="H4634" s="38">
        <v>193.00165752589001</v>
      </c>
      <c r="I4634" s="37">
        <f>HOUR(DAta!$H4634)*60+MINUTE(DAta!$H4634)</f>
        <v>2</v>
      </c>
      <c r="J4634" s="37">
        <v>3</v>
      </c>
      <c r="K4634" s="37">
        <v>13</v>
      </c>
      <c r="L4634" s="36">
        <v>46637</v>
      </c>
      <c r="M4634" s="37">
        <v>2</v>
      </c>
    </row>
    <row r="4635" spans="1:13">
      <c r="A4635" s="40" t="s">
        <v>4660</v>
      </c>
      <c r="B4635" s="39">
        <v>46638</v>
      </c>
      <c r="C4635" s="40" t="s">
        <v>20</v>
      </c>
      <c r="D4635" s="40" t="s">
        <v>30</v>
      </c>
      <c r="E4635" s="40" t="s">
        <v>14</v>
      </c>
      <c r="F4635" s="40" t="s">
        <v>14</v>
      </c>
      <c r="G4635" s="40">
        <v>77</v>
      </c>
      <c r="H4635" s="41">
        <v>193.04332419255701</v>
      </c>
      <c r="I4635" s="37">
        <f>HOUR(DAta!$H4635)*60+MINUTE(DAta!$H4635)</f>
        <v>62</v>
      </c>
      <c r="J4635" s="40">
        <v>4</v>
      </c>
      <c r="K4635" s="40">
        <v>13</v>
      </c>
      <c r="L4635" s="39">
        <v>46638</v>
      </c>
      <c r="M4635" s="40">
        <v>2</v>
      </c>
    </row>
    <row r="4636" spans="1:13">
      <c r="A4636" s="37" t="s">
        <v>4661</v>
      </c>
      <c r="B4636" s="36">
        <v>46639</v>
      </c>
      <c r="C4636" s="37" t="s">
        <v>35</v>
      </c>
      <c r="D4636" s="37" t="s">
        <v>24</v>
      </c>
      <c r="E4636" s="37" t="s">
        <v>18</v>
      </c>
      <c r="F4636" s="37" t="s">
        <v>18</v>
      </c>
      <c r="G4636" s="37" t="s">
        <v>26</v>
      </c>
      <c r="H4636" s="38">
        <v>193.08499085922301</v>
      </c>
      <c r="I4636" s="37">
        <f>HOUR(DAta!$H4636)*60+MINUTE(DAta!$H4636)</f>
        <v>122</v>
      </c>
      <c r="J4636" s="37" t="s">
        <v>26</v>
      </c>
      <c r="K4636" s="37">
        <v>13</v>
      </c>
      <c r="L4636" s="36">
        <v>46639</v>
      </c>
      <c r="M4636" s="37">
        <v>2</v>
      </c>
    </row>
    <row r="4637" spans="1:13">
      <c r="A4637" s="40" t="s">
        <v>4662</v>
      </c>
      <c r="B4637" s="39">
        <v>46640</v>
      </c>
      <c r="C4637" s="40" t="s">
        <v>39</v>
      </c>
      <c r="D4637" s="40" t="s">
        <v>24</v>
      </c>
      <c r="E4637" s="40" t="s">
        <v>14</v>
      </c>
      <c r="F4637" s="40" t="s">
        <v>18</v>
      </c>
      <c r="G4637" s="40">
        <v>98</v>
      </c>
      <c r="H4637" s="41">
        <v>193.12665752589001</v>
      </c>
      <c r="I4637" s="37">
        <f>HOUR(DAta!$H4637)*60+MINUTE(DAta!$H4637)</f>
        <v>182</v>
      </c>
      <c r="J4637" s="40">
        <v>5</v>
      </c>
      <c r="K4637" s="40">
        <v>13</v>
      </c>
      <c r="L4637" s="39">
        <v>46640</v>
      </c>
      <c r="M4637" s="40">
        <v>2</v>
      </c>
    </row>
    <row r="4638" spans="1:13">
      <c r="A4638" s="37" t="s">
        <v>4663</v>
      </c>
      <c r="B4638" s="36">
        <v>46641</v>
      </c>
      <c r="C4638" s="37" t="s">
        <v>20</v>
      </c>
      <c r="D4638" s="37" t="s">
        <v>30</v>
      </c>
      <c r="E4638" s="37" t="s">
        <v>14</v>
      </c>
      <c r="F4638" s="37" t="s">
        <v>14</v>
      </c>
      <c r="G4638" s="37">
        <v>70</v>
      </c>
      <c r="H4638" s="38">
        <v>193.16832419255701</v>
      </c>
      <c r="I4638" s="37">
        <f>HOUR(DAta!$H4638)*60+MINUTE(DAta!$H4638)</f>
        <v>242</v>
      </c>
      <c r="J4638" s="37">
        <v>1</v>
      </c>
      <c r="K4638" s="37">
        <v>13</v>
      </c>
      <c r="L4638" s="36">
        <v>46641</v>
      </c>
      <c r="M4638" s="37">
        <v>2</v>
      </c>
    </row>
    <row r="4639" spans="1:13">
      <c r="A4639" s="40" t="s">
        <v>4664</v>
      </c>
      <c r="B4639" s="39">
        <v>46642</v>
      </c>
      <c r="C4639" s="40" t="s">
        <v>35</v>
      </c>
      <c r="D4639" s="40" t="s">
        <v>13</v>
      </c>
      <c r="E4639" s="40" t="s">
        <v>14</v>
      </c>
      <c r="F4639" s="40" t="s">
        <v>14</v>
      </c>
      <c r="G4639" s="40">
        <v>58</v>
      </c>
      <c r="H4639" s="41">
        <v>193.20999085922301</v>
      </c>
      <c r="I4639" s="37">
        <f>HOUR(DAta!$H4639)*60+MINUTE(DAta!$H4639)</f>
        <v>302</v>
      </c>
      <c r="J4639" s="40">
        <v>3</v>
      </c>
      <c r="K4639" s="40">
        <v>13</v>
      </c>
      <c r="L4639" s="39">
        <v>46642</v>
      </c>
      <c r="M4639" s="40">
        <v>2</v>
      </c>
    </row>
    <row r="4640" spans="1:13">
      <c r="A4640" s="37" t="s">
        <v>4665</v>
      </c>
      <c r="B4640" s="36">
        <v>46643</v>
      </c>
      <c r="C4640" s="37" t="s">
        <v>48</v>
      </c>
      <c r="D4640" s="37" t="s">
        <v>17</v>
      </c>
      <c r="E4640" s="37" t="s">
        <v>14</v>
      </c>
      <c r="F4640" s="37" t="s">
        <v>14</v>
      </c>
      <c r="G4640" s="37">
        <v>21</v>
      </c>
      <c r="H4640" s="38">
        <v>193.25165752589001</v>
      </c>
      <c r="I4640" s="37">
        <f>HOUR(DAta!$H4640)*60+MINUTE(DAta!$H4640)</f>
        <v>362</v>
      </c>
      <c r="J4640" s="37">
        <v>3</v>
      </c>
      <c r="K4640" s="37">
        <v>13</v>
      </c>
      <c r="L4640" s="36">
        <v>46643</v>
      </c>
      <c r="M4640" s="37">
        <v>3</v>
      </c>
    </row>
    <row r="4641" spans="1:13">
      <c r="A4641" s="40" t="s">
        <v>4666</v>
      </c>
      <c r="B4641" s="39">
        <v>46644</v>
      </c>
      <c r="C4641" s="40" t="s">
        <v>48</v>
      </c>
      <c r="D4641" s="40" t="s">
        <v>24</v>
      </c>
      <c r="E4641" s="40" t="s">
        <v>14</v>
      </c>
      <c r="F4641" s="40" t="s">
        <v>14</v>
      </c>
      <c r="G4641" s="40">
        <v>61</v>
      </c>
      <c r="H4641" s="41">
        <v>193.29332419255701</v>
      </c>
      <c r="I4641" s="37">
        <f>HOUR(DAta!$H4641)*60+MINUTE(DAta!$H4641)</f>
        <v>422</v>
      </c>
      <c r="J4641" s="40">
        <v>5</v>
      </c>
      <c r="K4641" s="40">
        <v>13</v>
      </c>
      <c r="L4641" s="39">
        <v>46644</v>
      </c>
      <c r="M4641" s="40">
        <v>3</v>
      </c>
    </row>
    <row r="4642" spans="1:13">
      <c r="A4642" s="37" t="s">
        <v>4667</v>
      </c>
      <c r="B4642" s="36">
        <v>46645</v>
      </c>
      <c r="C4642" s="37" t="s">
        <v>32</v>
      </c>
      <c r="D4642" s="37" t="s">
        <v>13</v>
      </c>
      <c r="E4642" s="37" t="s">
        <v>14</v>
      </c>
      <c r="F4642" s="37" t="s">
        <v>14</v>
      </c>
      <c r="G4642" s="37">
        <v>111</v>
      </c>
      <c r="H4642" s="38">
        <v>193.33499085922301</v>
      </c>
      <c r="I4642" s="37">
        <f>HOUR(DAta!$H4642)*60+MINUTE(DAta!$H4642)</f>
        <v>482</v>
      </c>
      <c r="J4642" s="37">
        <v>5</v>
      </c>
      <c r="K4642" s="37">
        <v>13</v>
      </c>
      <c r="L4642" s="36">
        <v>46645</v>
      </c>
      <c r="M4642" s="37">
        <v>3</v>
      </c>
    </row>
    <row r="4643" spans="1:13">
      <c r="A4643" s="40" t="s">
        <v>4668</v>
      </c>
      <c r="B4643" s="39">
        <v>46646</v>
      </c>
      <c r="C4643" s="40" t="s">
        <v>48</v>
      </c>
      <c r="D4643" s="40" t="s">
        <v>33</v>
      </c>
      <c r="E4643" s="40" t="s">
        <v>14</v>
      </c>
      <c r="F4643" s="40" t="s">
        <v>14</v>
      </c>
      <c r="G4643" s="40">
        <v>75</v>
      </c>
      <c r="H4643" s="41">
        <v>193.37665752589001</v>
      </c>
      <c r="I4643" s="37">
        <f>HOUR(DAta!$H4643)*60+MINUTE(DAta!$H4643)</f>
        <v>542</v>
      </c>
      <c r="J4643" s="40">
        <v>4</v>
      </c>
      <c r="K4643" s="40">
        <v>13</v>
      </c>
      <c r="L4643" s="39">
        <v>46646</v>
      </c>
      <c r="M4643" s="40">
        <v>3</v>
      </c>
    </row>
    <row r="4644" spans="1:13">
      <c r="A4644" s="37" t="s">
        <v>4669</v>
      </c>
      <c r="B4644" s="36">
        <v>46647</v>
      </c>
      <c r="C4644" s="37" t="s">
        <v>22</v>
      </c>
      <c r="D4644" s="37" t="s">
        <v>30</v>
      </c>
      <c r="E4644" s="37" t="s">
        <v>18</v>
      </c>
      <c r="F4644" s="37" t="s">
        <v>18</v>
      </c>
      <c r="G4644" s="37" t="s">
        <v>26</v>
      </c>
      <c r="H4644" s="38">
        <v>193.41832419255701</v>
      </c>
      <c r="I4644" s="37">
        <f>HOUR(DAta!$H4644)*60+MINUTE(DAta!$H4644)</f>
        <v>602</v>
      </c>
      <c r="J4644" s="37" t="s">
        <v>26</v>
      </c>
      <c r="K4644" s="37">
        <v>13</v>
      </c>
      <c r="L4644" s="36">
        <v>46647</v>
      </c>
      <c r="M4644" s="37">
        <v>3</v>
      </c>
    </row>
    <row r="4645" spans="1:13">
      <c r="A4645" s="40" t="s">
        <v>4670</v>
      </c>
      <c r="B4645" s="39">
        <v>46648</v>
      </c>
      <c r="C4645" s="40" t="s">
        <v>22</v>
      </c>
      <c r="D4645" s="40" t="s">
        <v>17</v>
      </c>
      <c r="E4645" s="40" t="s">
        <v>18</v>
      </c>
      <c r="F4645" s="40" t="s">
        <v>18</v>
      </c>
      <c r="G4645" s="40" t="s">
        <v>26</v>
      </c>
      <c r="H4645" s="41">
        <v>193.45999085922301</v>
      </c>
      <c r="I4645" s="37">
        <f>HOUR(DAta!$H4645)*60+MINUTE(DAta!$H4645)</f>
        <v>662</v>
      </c>
      <c r="J4645" s="40" t="s">
        <v>26</v>
      </c>
      <c r="K4645" s="40">
        <v>13</v>
      </c>
      <c r="L4645" s="39">
        <v>46648</v>
      </c>
      <c r="M4645" s="40">
        <v>3</v>
      </c>
    </row>
    <row r="4646" spans="1:13">
      <c r="A4646" s="37" t="s">
        <v>4671</v>
      </c>
      <c r="B4646" s="36">
        <v>46649</v>
      </c>
      <c r="C4646" s="37" t="s">
        <v>35</v>
      </c>
      <c r="D4646" s="37" t="s">
        <v>17</v>
      </c>
      <c r="E4646" s="37" t="s">
        <v>14</v>
      </c>
      <c r="F4646" s="37" t="s">
        <v>14</v>
      </c>
      <c r="G4646" s="37">
        <v>30</v>
      </c>
      <c r="H4646" s="38">
        <v>193.50165752589001</v>
      </c>
      <c r="I4646" s="37">
        <f>HOUR(DAta!$H4646)*60+MINUTE(DAta!$H4646)</f>
        <v>722</v>
      </c>
      <c r="J4646" s="37">
        <v>3</v>
      </c>
      <c r="K4646" s="37">
        <v>13</v>
      </c>
      <c r="L4646" s="36">
        <v>46649</v>
      </c>
      <c r="M4646" s="37">
        <v>3</v>
      </c>
    </row>
    <row r="4647" spans="1:13">
      <c r="A4647" s="40" t="s">
        <v>4672</v>
      </c>
      <c r="B4647" s="39">
        <v>46650</v>
      </c>
      <c r="C4647" s="40" t="s">
        <v>35</v>
      </c>
      <c r="D4647" s="40" t="s">
        <v>24</v>
      </c>
      <c r="E4647" s="40" t="s">
        <v>14</v>
      </c>
      <c r="F4647" s="40" t="s">
        <v>14</v>
      </c>
      <c r="G4647" s="40">
        <v>78</v>
      </c>
      <c r="H4647" s="41">
        <v>193.54332419255701</v>
      </c>
      <c r="I4647" s="37">
        <f>HOUR(DAta!$H4647)*60+MINUTE(DAta!$H4647)</f>
        <v>782</v>
      </c>
      <c r="J4647" s="40">
        <v>5</v>
      </c>
      <c r="K4647" s="40">
        <v>13</v>
      </c>
      <c r="L4647" s="39">
        <v>46650</v>
      </c>
      <c r="M4647" s="40">
        <v>3</v>
      </c>
    </row>
    <row r="4648" spans="1:13">
      <c r="A4648" s="37" t="s">
        <v>4673</v>
      </c>
      <c r="B4648" s="36">
        <v>46651</v>
      </c>
      <c r="C4648" s="37" t="s">
        <v>48</v>
      </c>
      <c r="D4648" s="37" t="s">
        <v>17</v>
      </c>
      <c r="E4648" s="37" t="s">
        <v>18</v>
      </c>
      <c r="F4648" s="37" t="s">
        <v>18</v>
      </c>
      <c r="G4648" s="37" t="s">
        <v>26</v>
      </c>
      <c r="H4648" s="38">
        <v>193.58499085922301</v>
      </c>
      <c r="I4648" s="37">
        <f>HOUR(DAta!$H4648)*60+MINUTE(DAta!$H4648)</f>
        <v>842</v>
      </c>
      <c r="J4648" s="37" t="s">
        <v>26</v>
      </c>
      <c r="K4648" s="37">
        <v>13</v>
      </c>
      <c r="L4648" s="36">
        <v>46651</v>
      </c>
      <c r="M4648" s="37">
        <v>3</v>
      </c>
    </row>
    <row r="4649" spans="1:13">
      <c r="A4649" s="40" t="s">
        <v>4674</v>
      </c>
      <c r="B4649" s="39">
        <v>46652</v>
      </c>
      <c r="C4649" s="40" t="s">
        <v>16</v>
      </c>
      <c r="D4649" s="40" t="s">
        <v>17</v>
      </c>
      <c r="E4649" s="40" t="s">
        <v>14</v>
      </c>
      <c r="F4649" s="40" t="s">
        <v>14</v>
      </c>
      <c r="G4649" s="40">
        <v>26</v>
      </c>
      <c r="H4649" s="41">
        <v>193.62665752589001</v>
      </c>
      <c r="I4649" s="37">
        <f>HOUR(DAta!$H4649)*60+MINUTE(DAta!$H4649)</f>
        <v>902</v>
      </c>
      <c r="J4649" s="40">
        <v>5</v>
      </c>
      <c r="K4649" s="40">
        <v>13</v>
      </c>
      <c r="L4649" s="39">
        <v>46652</v>
      </c>
      <c r="M4649" s="40">
        <v>3</v>
      </c>
    </row>
    <row r="4650" spans="1:13">
      <c r="A4650" s="37" t="s">
        <v>4675</v>
      </c>
      <c r="B4650" s="36">
        <v>46653</v>
      </c>
      <c r="C4650" s="37" t="s">
        <v>48</v>
      </c>
      <c r="D4650" s="37" t="s">
        <v>24</v>
      </c>
      <c r="E4650" s="37" t="s">
        <v>18</v>
      </c>
      <c r="F4650" s="37" t="s">
        <v>18</v>
      </c>
      <c r="G4650" s="37" t="s">
        <v>26</v>
      </c>
      <c r="H4650" s="38">
        <v>193.66832419255701</v>
      </c>
      <c r="I4650" s="37">
        <f>HOUR(DAta!$H4650)*60+MINUTE(DAta!$H4650)</f>
        <v>962</v>
      </c>
      <c r="J4650" s="37" t="s">
        <v>26</v>
      </c>
      <c r="K4650" s="37">
        <v>13</v>
      </c>
      <c r="L4650" s="36">
        <v>46653</v>
      </c>
      <c r="M4650" s="37">
        <v>3</v>
      </c>
    </row>
    <row r="4651" spans="1:13">
      <c r="A4651" s="40" t="s">
        <v>4676</v>
      </c>
      <c r="B4651" s="39">
        <v>46654</v>
      </c>
      <c r="C4651" s="40" t="s">
        <v>22</v>
      </c>
      <c r="D4651" s="40" t="s">
        <v>17</v>
      </c>
      <c r="E4651" s="40" t="s">
        <v>14</v>
      </c>
      <c r="F4651" s="40" t="s">
        <v>14</v>
      </c>
      <c r="G4651" s="40">
        <v>93</v>
      </c>
      <c r="H4651" s="41">
        <v>193.70999085922301</v>
      </c>
      <c r="I4651" s="37">
        <f>HOUR(DAta!$H4651)*60+MINUTE(DAta!$H4651)</f>
        <v>1022</v>
      </c>
      <c r="J4651" s="40">
        <v>3</v>
      </c>
      <c r="K4651" s="40">
        <v>13</v>
      </c>
      <c r="L4651" s="39">
        <v>46654</v>
      </c>
      <c r="M4651" s="40">
        <v>3</v>
      </c>
    </row>
    <row r="4652" spans="1:13">
      <c r="A4652" s="37" t="s">
        <v>4677</v>
      </c>
      <c r="B4652" s="36">
        <v>46655</v>
      </c>
      <c r="C4652" s="37" t="s">
        <v>32</v>
      </c>
      <c r="D4652" s="37" t="s">
        <v>33</v>
      </c>
      <c r="E4652" s="37" t="s">
        <v>14</v>
      </c>
      <c r="F4652" s="37" t="s">
        <v>14</v>
      </c>
      <c r="G4652" s="37">
        <v>101</v>
      </c>
      <c r="H4652" s="38">
        <v>193.75165752589001</v>
      </c>
      <c r="I4652" s="37">
        <f>HOUR(DAta!$H4652)*60+MINUTE(DAta!$H4652)</f>
        <v>1082</v>
      </c>
      <c r="J4652" s="37">
        <v>5</v>
      </c>
      <c r="K4652" s="37">
        <v>13</v>
      </c>
      <c r="L4652" s="36">
        <v>46655</v>
      </c>
      <c r="M4652" s="37">
        <v>3</v>
      </c>
    </row>
    <row r="4653" spans="1:13">
      <c r="A4653" s="40" t="s">
        <v>4678</v>
      </c>
      <c r="B4653" s="39">
        <v>46656</v>
      </c>
      <c r="C4653" s="40" t="s">
        <v>32</v>
      </c>
      <c r="D4653" s="40" t="s">
        <v>17</v>
      </c>
      <c r="E4653" s="40" t="s">
        <v>14</v>
      </c>
      <c r="F4653" s="40" t="s">
        <v>14</v>
      </c>
      <c r="G4653" s="40">
        <v>107</v>
      </c>
      <c r="H4653" s="41">
        <v>193.79332419255701</v>
      </c>
      <c r="I4653" s="37">
        <f>HOUR(DAta!$H4653)*60+MINUTE(DAta!$H4653)</f>
        <v>1142</v>
      </c>
      <c r="J4653" s="40">
        <v>1</v>
      </c>
      <c r="K4653" s="40">
        <v>13</v>
      </c>
      <c r="L4653" s="39">
        <v>46656</v>
      </c>
      <c r="M4653" s="40">
        <v>3</v>
      </c>
    </row>
    <row r="4654" spans="1:13">
      <c r="A4654" s="37" t="s">
        <v>4679</v>
      </c>
      <c r="B4654" s="36">
        <v>46657</v>
      </c>
      <c r="C4654" s="37" t="s">
        <v>20</v>
      </c>
      <c r="D4654" s="37" t="s">
        <v>30</v>
      </c>
      <c r="E4654" s="37" t="s">
        <v>14</v>
      </c>
      <c r="F4654" s="37" t="s">
        <v>14</v>
      </c>
      <c r="G4654" s="37">
        <v>123</v>
      </c>
      <c r="H4654" s="38">
        <v>193.83499085922301</v>
      </c>
      <c r="I4654" s="37">
        <f>HOUR(DAta!$H4654)*60+MINUTE(DAta!$H4654)</f>
        <v>1202</v>
      </c>
      <c r="J4654" s="37">
        <v>4</v>
      </c>
      <c r="K4654" s="37">
        <v>13</v>
      </c>
      <c r="L4654" s="36">
        <v>46657</v>
      </c>
      <c r="M4654" s="37">
        <v>3</v>
      </c>
    </row>
    <row r="4655" spans="1:13">
      <c r="A4655" s="40" t="s">
        <v>4680</v>
      </c>
      <c r="B4655" s="39">
        <v>46658</v>
      </c>
      <c r="C4655" s="40" t="s">
        <v>39</v>
      </c>
      <c r="D4655" s="40" t="s">
        <v>13</v>
      </c>
      <c r="E4655" s="40" t="s">
        <v>14</v>
      </c>
      <c r="F4655" s="40" t="s">
        <v>14</v>
      </c>
      <c r="G4655" s="40">
        <v>99</v>
      </c>
      <c r="H4655" s="41">
        <v>193.87665752589001</v>
      </c>
      <c r="I4655" s="37">
        <f>HOUR(DAta!$H4655)*60+MINUTE(DAta!$H4655)</f>
        <v>1262</v>
      </c>
      <c r="J4655" s="40">
        <v>3</v>
      </c>
      <c r="K4655" s="40">
        <v>13</v>
      </c>
      <c r="L4655" s="39">
        <v>46658</v>
      </c>
      <c r="M4655" s="40">
        <v>3</v>
      </c>
    </row>
    <row r="4656" spans="1:13">
      <c r="A4656" s="37" t="s">
        <v>4681</v>
      </c>
      <c r="B4656" s="36">
        <v>46659</v>
      </c>
      <c r="C4656" s="37" t="s">
        <v>16</v>
      </c>
      <c r="D4656" s="37" t="s">
        <v>33</v>
      </c>
      <c r="E4656" s="37" t="s">
        <v>14</v>
      </c>
      <c r="F4656" s="37" t="s">
        <v>18</v>
      </c>
      <c r="G4656" s="37">
        <v>72</v>
      </c>
      <c r="H4656" s="38">
        <v>193.91832419255701</v>
      </c>
      <c r="I4656" s="37">
        <f>HOUR(DAta!$H4656)*60+MINUTE(DAta!$H4656)</f>
        <v>1322</v>
      </c>
      <c r="J4656" s="37">
        <v>4</v>
      </c>
      <c r="K4656" s="37">
        <v>13</v>
      </c>
      <c r="L4656" s="36">
        <v>46659</v>
      </c>
      <c r="M4656" s="37">
        <v>3</v>
      </c>
    </row>
    <row r="4657" spans="1:13">
      <c r="A4657" s="40" t="s">
        <v>4682</v>
      </c>
      <c r="B4657" s="39">
        <v>46660</v>
      </c>
      <c r="C4657" s="40" t="s">
        <v>35</v>
      </c>
      <c r="D4657" s="40" t="s">
        <v>13</v>
      </c>
      <c r="E4657" s="40" t="s">
        <v>14</v>
      </c>
      <c r="F4657" s="40" t="s">
        <v>14</v>
      </c>
      <c r="G4657" s="40">
        <v>113</v>
      </c>
      <c r="H4657" s="41">
        <v>193.95999085922301</v>
      </c>
      <c r="I4657" s="37">
        <f>HOUR(DAta!$H4657)*60+MINUTE(DAta!$H4657)</f>
        <v>1382</v>
      </c>
      <c r="J4657" s="40">
        <v>5</v>
      </c>
      <c r="K4657" s="40">
        <v>13</v>
      </c>
      <c r="L4657" s="39">
        <v>46660</v>
      </c>
      <c r="M4657" s="40">
        <v>3</v>
      </c>
    </row>
    <row r="4658" spans="1:13">
      <c r="A4658" s="37" t="s">
        <v>4683</v>
      </c>
      <c r="B4658" s="36">
        <v>46661</v>
      </c>
      <c r="C4658" s="37" t="s">
        <v>12</v>
      </c>
      <c r="D4658" s="37" t="s">
        <v>17</v>
      </c>
      <c r="E4658" s="37" t="s">
        <v>18</v>
      </c>
      <c r="F4658" s="37" t="s">
        <v>18</v>
      </c>
      <c r="G4658" s="37" t="s">
        <v>26</v>
      </c>
      <c r="H4658" s="38">
        <v>194.00165752589001</v>
      </c>
      <c r="I4658" s="37">
        <f>HOUR(DAta!$H4658)*60+MINUTE(DAta!$H4658)</f>
        <v>2</v>
      </c>
      <c r="J4658" s="37" t="s">
        <v>26</v>
      </c>
      <c r="K4658" s="37">
        <v>13</v>
      </c>
      <c r="L4658" s="36">
        <v>46661</v>
      </c>
      <c r="M4658" s="37">
        <v>3</v>
      </c>
    </row>
    <row r="4659" spans="1:13">
      <c r="A4659" s="40" t="s">
        <v>4684</v>
      </c>
      <c r="B4659" s="39">
        <v>46662</v>
      </c>
      <c r="C4659" s="40" t="s">
        <v>35</v>
      </c>
      <c r="D4659" s="40" t="s">
        <v>30</v>
      </c>
      <c r="E4659" s="40" t="s">
        <v>18</v>
      </c>
      <c r="F4659" s="40" t="s">
        <v>18</v>
      </c>
      <c r="G4659" s="40" t="s">
        <v>26</v>
      </c>
      <c r="H4659" s="41">
        <v>194.04332419255701</v>
      </c>
      <c r="I4659" s="37">
        <f>HOUR(DAta!$H4659)*60+MINUTE(DAta!$H4659)</f>
        <v>62</v>
      </c>
      <c r="J4659" s="40" t="s">
        <v>26</v>
      </c>
      <c r="K4659" s="40">
        <v>13</v>
      </c>
      <c r="L4659" s="39">
        <v>46662</v>
      </c>
      <c r="M4659" s="40">
        <v>3</v>
      </c>
    </row>
    <row r="4660" spans="1:13">
      <c r="A4660" s="37" t="s">
        <v>4685</v>
      </c>
      <c r="B4660" s="36">
        <v>46663</v>
      </c>
      <c r="C4660" s="37" t="s">
        <v>22</v>
      </c>
      <c r="D4660" s="37" t="s">
        <v>17</v>
      </c>
      <c r="E4660" s="37" t="s">
        <v>14</v>
      </c>
      <c r="F4660" s="37" t="s">
        <v>14</v>
      </c>
      <c r="G4660" s="37">
        <v>119</v>
      </c>
      <c r="H4660" s="38">
        <v>194.08499085922301</v>
      </c>
      <c r="I4660" s="37">
        <f>HOUR(DAta!$H4660)*60+MINUTE(DAta!$H4660)</f>
        <v>122</v>
      </c>
      <c r="J4660" s="37">
        <v>2</v>
      </c>
      <c r="K4660" s="37">
        <v>13</v>
      </c>
      <c r="L4660" s="36">
        <v>46663</v>
      </c>
      <c r="M4660" s="37">
        <v>3</v>
      </c>
    </row>
    <row r="4661" spans="1:13">
      <c r="A4661" s="40" t="s">
        <v>4686</v>
      </c>
      <c r="B4661" s="39">
        <v>46664</v>
      </c>
      <c r="C4661" s="40" t="s">
        <v>12</v>
      </c>
      <c r="D4661" s="40" t="s">
        <v>24</v>
      </c>
      <c r="E4661" s="40" t="s">
        <v>14</v>
      </c>
      <c r="F4661" s="40" t="s">
        <v>14</v>
      </c>
      <c r="G4661" s="40">
        <v>80</v>
      </c>
      <c r="H4661" s="41">
        <v>194.12665752589001</v>
      </c>
      <c r="I4661" s="37">
        <f>HOUR(DAta!$H4661)*60+MINUTE(DAta!$H4661)</f>
        <v>182</v>
      </c>
      <c r="J4661" s="40">
        <v>5</v>
      </c>
      <c r="K4661" s="40">
        <v>13</v>
      </c>
      <c r="L4661" s="39">
        <v>46664</v>
      </c>
      <c r="M4661" s="40">
        <v>3</v>
      </c>
    </row>
    <row r="4662" spans="1:13">
      <c r="A4662" s="37" t="s">
        <v>4687</v>
      </c>
      <c r="B4662" s="36">
        <v>46665</v>
      </c>
      <c r="C4662" s="37" t="s">
        <v>48</v>
      </c>
      <c r="D4662" s="37" t="s">
        <v>24</v>
      </c>
      <c r="E4662" s="37" t="s">
        <v>14</v>
      </c>
      <c r="F4662" s="37" t="s">
        <v>14</v>
      </c>
      <c r="G4662" s="37">
        <v>82</v>
      </c>
      <c r="H4662" s="38">
        <v>194.16832419255701</v>
      </c>
      <c r="I4662" s="37">
        <f>HOUR(DAta!$H4662)*60+MINUTE(DAta!$H4662)</f>
        <v>242</v>
      </c>
      <c r="J4662" s="37">
        <v>3</v>
      </c>
      <c r="K4662" s="37">
        <v>13</v>
      </c>
      <c r="L4662" s="36">
        <v>46665</v>
      </c>
      <c r="M4662" s="37">
        <v>3</v>
      </c>
    </row>
    <row r="4663" spans="1:13">
      <c r="A4663" s="40" t="s">
        <v>4688</v>
      </c>
      <c r="B4663" s="39">
        <v>46666</v>
      </c>
      <c r="C4663" s="40" t="s">
        <v>39</v>
      </c>
      <c r="D4663" s="40" t="s">
        <v>24</v>
      </c>
      <c r="E4663" s="40" t="s">
        <v>14</v>
      </c>
      <c r="F4663" s="40" t="s">
        <v>14</v>
      </c>
      <c r="G4663" s="40">
        <v>97</v>
      </c>
      <c r="H4663" s="41">
        <v>194.20999085922301</v>
      </c>
      <c r="I4663" s="37">
        <f>HOUR(DAta!$H4663)*60+MINUTE(DAta!$H4663)</f>
        <v>302</v>
      </c>
      <c r="J4663" s="40">
        <v>1</v>
      </c>
      <c r="K4663" s="40">
        <v>13</v>
      </c>
      <c r="L4663" s="39">
        <v>46666</v>
      </c>
      <c r="M4663" s="40">
        <v>3</v>
      </c>
    </row>
    <row r="4664" spans="1:13">
      <c r="A4664" s="37" t="s">
        <v>4689</v>
      </c>
      <c r="B4664" s="36">
        <v>46667</v>
      </c>
      <c r="C4664" s="37" t="s">
        <v>35</v>
      </c>
      <c r="D4664" s="37" t="s">
        <v>24</v>
      </c>
      <c r="E4664" s="37" t="s">
        <v>14</v>
      </c>
      <c r="F4664" s="37" t="s">
        <v>14</v>
      </c>
      <c r="G4664" s="37">
        <v>31</v>
      </c>
      <c r="H4664" s="38">
        <v>194.25165752589001</v>
      </c>
      <c r="I4664" s="37">
        <f>HOUR(DAta!$H4664)*60+MINUTE(DAta!$H4664)</f>
        <v>362</v>
      </c>
      <c r="J4664" s="37">
        <v>5</v>
      </c>
      <c r="K4664" s="37">
        <v>13</v>
      </c>
      <c r="L4664" s="36">
        <v>46667</v>
      </c>
      <c r="M4664" s="37">
        <v>3</v>
      </c>
    </row>
    <row r="4665" spans="1:13">
      <c r="A4665" s="40" t="s">
        <v>4690</v>
      </c>
      <c r="B4665" s="39">
        <v>46668</v>
      </c>
      <c r="C4665" s="40" t="s">
        <v>32</v>
      </c>
      <c r="D4665" s="40" t="s">
        <v>30</v>
      </c>
      <c r="E4665" s="40" t="s">
        <v>18</v>
      </c>
      <c r="F4665" s="40" t="s">
        <v>18</v>
      </c>
      <c r="G4665" s="40" t="s">
        <v>26</v>
      </c>
      <c r="H4665" s="41">
        <v>194.29332419255701</v>
      </c>
      <c r="I4665" s="37">
        <f>HOUR(DAta!$H4665)*60+MINUTE(DAta!$H4665)</f>
        <v>422</v>
      </c>
      <c r="J4665" s="40" t="s">
        <v>26</v>
      </c>
      <c r="K4665" s="40">
        <v>13</v>
      </c>
      <c r="L4665" s="39">
        <v>46668</v>
      </c>
      <c r="M4665" s="40">
        <v>3</v>
      </c>
    </row>
    <row r="4666" spans="1:13">
      <c r="A4666" s="37" t="s">
        <v>4691</v>
      </c>
      <c r="B4666" s="36">
        <v>46669</v>
      </c>
      <c r="C4666" s="37" t="s">
        <v>48</v>
      </c>
      <c r="D4666" s="37" t="s">
        <v>17</v>
      </c>
      <c r="E4666" s="37" t="s">
        <v>14</v>
      </c>
      <c r="F4666" s="37" t="s">
        <v>14</v>
      </c>
      <c r="G4666" s="37">
        <v>11</v>
      </c>
      <c r="H4666" s="38">
        <v>194.33499085922301</v>
      </c>
      <c r="I4666" s="37">
        <f>HOUR(DAta!$H4666)*60+MINUTE(DAta!$H4666)</f>
        <v>482</v>
      </c>
      <c r="J4666" s="37">
        <v>5</v>
      </c>
      <c r="K4666" s="37">
        <v>13</v>
      </c>
      <c r="L4666" s="36">
        <v>46669</v>
      </c>
      <c r="M4666" s="37">
        <v>3</v>
      </c>
    </row>
    <row r="4667" spans="1:13">
      <c r="A4667" s="40" t="s">
        <v>4692</v>
      </c>
      <c r="B4667" s="39">
        <v>46670</v>
      </c>
      <c r="C4667" s="40" t="s">
        <v>16</v>
      </c>
      <c r="D4667" s="40" t="s">
        <v>33</v>
      </c>
      <c r="E4667" s="40" t="s">
        <v>14</v>
      </c>
      <c r="F4667" s="40" t="s">
        <v>14</v>
      </c>
      <c r="G4667" s="40">
        <v>91</v>
      </c>
      <c r="H4667" s="41">
        <v>194.37665752589001</v>
      </c>
      <c r="I4667" s="37">
        <f>HOUR(DAta!$H4667)*60+MINUTE(DAta!$H4667)</f>
        <v>542</v>
      </c>
      <c r="J4667" s="40">
        <v>3</v>
      </c>
      <c r="K4667" s="40">
        <v>13</v>
      </c>
      <c r="L4667" s="39">
        <v>46670</v>
      </c>
      <c r="M4667" s="40">
        <v>3</v>
      </c>
    </row>
    <row r="4668" spans="1:13">
      <c r="A4668" s="37" t="s">
        <v>4693</v>
      </c>
      <c r="B4668" s="36">
        <v>46671</v>
      </c>
      <c r="C4668" s="37" t="s">
        <v>16</v>
      </c>
      <c r="D4668" s="37" t="s">
        <v>17</v>
      </c>
      <c r="E4668" s="37" t="s">
        <v>14</v>
      </c>
      <c r="F4668" s="37" t="s">
        <v>14</v>
      </c>
      <c r="G4668" s="37">
        <v>15</v>
      </c>
      <c r="H4668" s="38">
        <v>194.41832419255701</v>
      </c>
      <c r="I4668" s="37">
        <f>HOUR(DAta!$H4668)*60+MINUTE(DAta!$H4668)</f>
        <v>602</v>
      </c>
      <c r="J4668" s="37">
        <v>5</v>
      </c>
      <c r="K4668" s="37">
        <v>13</v>
      </c>
      <c r="L4668" s="36">
        <v>46671</v>
      </c>
      <c r="M4668" s="37">
        <v>3</v>
      </c>
    </row>
    <row r="4669" spans="1:13">
      <c r="A4669" s="40" t="s">
        <v>4694</v>
      </c>
      <c r="B4669" s="39">
        <v>46672</v>
      </c>
      <c r="C4669" s="40" t="s">
        <v>32</v>
      </c>
      <c r="D4669" s="40" t="s">
        <v>13</v>
      </c>
      <c r="E4669" s="40" t="s">
        <v>14</v>
      </c>
      <c r="F4669" s="40" t="s">
        <v>14</v>
      </c>
      <c r="G4669" s="40">
        <v>17</v>
      </c>
      <c r="H4669" s="41">
        <v>194.45999085922301</v>
      </c>
      <c r="I4669" s="37">
        <f>HOUR(DAta!$H4669)*60+MINUTE(DAta!$H4669)</f>
        <v>662</v>
      </c>
      <c r="J4669" s="40">
        <v>3</v>
      </c>
      <c r="K4669" s="40">
        <v>13</v>
      </c>
      <c r="L4669" s="39">
        <v>46672</v>
      </c>
      <c r="M4669" s="40">
        <v>3</v>
      </c>
    </row>
    <row r="4670" spans="1:13">
      <c r="A4670" s="37" t="s">
        <v>4695</v>
      </c>
      <c r="B4670" s="36">
        <v>46673</v>
      </c>
      <c r="C4670" s="37" t="s">
        <v>22</v>
      </c>
      <c r="D4670" s="37" t="s">
        <v>17</v>
      </c>
      <c r="E4670" s="37" t="s">
        <v>14</v>
      </c>
      <c r="F4670" s="37" t="s">
        <v>14</v>
      </c>
      <c r="G4670" s="37">
        <v>38</v>
      </c>
      <c r="H4670" s="38">
        <v>194.50165752589001</v>
      </c>
      <c r="I4670" s="37">
        <f>HOUR(DAta!$H4670)*60+MINUTE(DAta!$H4670)</f>
        <v>722</v>
      </c>
      <c r="J4670" s="37">
        <v>2</v>
      </c>
      <c r="K4670" s="37">
        <v>13</v>
      </c>
      <c r="L4670" s="36">
        <v>46673</v>
      </c>
      <c r="M4670" s="37">
        <v>3</v>
      </c>
    </row>
    <row r="4671" spans="1:13">
      <c r="A4671" s="40" t="s">
        <v>4696</v>
      </c>
      <c r="B4671" s="39">
        <v>46674</v>
      </c>
      <c r="C4671" s="40" t="s">
        <v>20</v>
      </c>
      <c r="D4671" s="40" t="s">
        <v>17</v>
      </c>
      <c r="E4671" s="40" t="s">
        <v>14</v>
      </c>
      <c r="F4671" s="40" t="s">
        <v>14</v>
      </c>
      <c r="G4671" s="40">
        <v>47</v>
      </c>
      <c r="H4671" s="41">
        <v>194.54332419255701</v>
      </c>
      <c r="I4671" s="37">
        <f>HOUR(DAta!$H4671)*60+MINUTE(DAta!$H4671)</f>
        <v>782</v>
      </c>
      <c r="J4671" s="40">
        <v>4</v>
      </c>
      <c r="K4671" s="40">
        <v>13</v>
      </c>
      <c r="L4671" s="39">
        <v>46674</v>
      </c>
      <c r="M4671" s="40">
        <v>3</v>
      </c>
    </row>
    <row r="4672" spans="1:13">
      <c r="A4672" s="37" t="s">
        <v>4697</v>
      </c>
      <c r="B4672" s="36">
        <v>46675</v>
      </c>
      <c r="C4672" s="37" t="s">
        <v>48</v>
      </c>
      <c r="D4672" s="37" t="s">
        <v>17</v>
      </c>
      <c r="E4672" s="37" t="s">
        <v>14</v>
      </c>
      <c r="F4672" s="37" t="s">
        <v>14</v>
      </c>
      <c r="G4672" s="37">
        <v>52</v>
      </c>
      <c r="H4672" s="38">
        <v>194.58499085922301</v>
      </c>
      <c r="I4672" s="37">
        <f>HOUR(DAta!$H4672)*60+MINUTE(DAta!$H4672)</f>
        <v>842</v>
      </c>
      <c r="J4672" s="37">
        <v>3</v>
      </c>
      <c r="K4672" s="37">
        <v>13</v>
      </c>
      <c r="L4672" s="36">
        <v>46675</v>
      </c>
      <c r="M4672" s="37">
        <v>3</v>
      </c>
    </row>
    <row r="4673" spans="1:13">
      <c r="A4673" s="40" t="s">
        <v>4698</v>
      </c>
      <c r="B4673" s="39">
        <v>46676</v>
      </c>
      <c r="C4673" s="40" t="s">
        <v>22</v>
      </c>
      <c r="D4673" s="40" t="s">
        <v>13</v>
      </c>
      <c r="E4673" s="40" t="s">
        <v>14</v>
      </c>
      <c r="F4673" s="40" t="s">
        <v>14</v>
      </c>
      <c r="G4673" s="40">
        <v>99</v>
      </c>
      <c r="H4673" s="41">
        <v>194.62665752589001</v>
      </c>
      <c r="I4673" s="37">
        <f>HOUR(DAta!$H4673)*60+MINUTE(DAta!$H4673)</f>
        <v>902</v>
      </c>
      <c r="J4673" s="40">
        <v>3</v>
      </c>
      <c r="K4673" s="40">
        <v>13</v>
      </c>
      <c r="L4673" s="39">
        <v>46676</v>
      </c>
      <c r="M4673" s="40">
        <v>3</v>
      </c>
    </row>
    <row r="4674" spans="1:13">
      <c r="A4674" s="37" t="s">
        <v>4699</v>
      </c>
      <c r="B4674" s="36">
        <v>46677</v>
      </c>
      <c r="C4674" s="37" t="s">
        <v>20</v>
      </c>
      <c r="D4674" s="37" t="s">
        <v>24</v>
      </c>
      <c r="E4674" s="37" t="s">
        <v>18</v>
      </c>
      <c r="F4674" s="37" t="s">
        <v>18</v>
      </c>
      <c r="G4674" s="37" t="s">
        <v>26</v>
      </c>
      <c r="H4674" s="38">
        <v>194.66832419255701</v>
      </c>
      <c r="I4674" s="37">
        <f>HOUR(DAta!$H4674)*60+MINUTE(DAta!$H4674)</f>
        <v>962</v>
      </c>
      <c r="J4674" s="37" t="s">
        <v>26</v>
      </c>
      <c r="K4674" s="37">
        <v>13</v>
      </c>
      <c r="L4674" s="36">
        <v>46677</v>
      </c>
      <c r="M4674" s="37">
        <v>3</v>
      </c>
    </row>
    <row r="4675" spans="1:13">
      <c r="A4675" s="40" t="s">
        <v>4700</v>
      </c>
      <c r="B4675" s="39">
        <v>46678</v>
      </c>
      <c r="C4675" s="40" t="s">
        <v>39</v>
      </c>
      <c r="D4675" s="40" t="s">
        <v>13</v>
      </c>
      <c r="E4675" s="40" t="s">
        <v>14</v>
      </c>
      <c r="F4675" s="40" t="s">
        <v>14</v>
      </c>
      <c r="G4675" s="40">
        <v>108</v>
      </c>
      <c r="H4675" s="41">
        <v>194.70999085922301</v>
      </c>
      <c r="I4675" s="37">
        <f>HOUR(DAta!$H4675)*60+MINUTE(DAta!$H4675)</f>
        <v>1022</v>
      </c>
      <c r="J4675" s="40">
        <v>2</v>
      </c>
      <c r="K4675" s="40">
        <v>13</v>
      </c>
      <c r="L4675" s="39">
        <v>46678</v>
      </c>
      <c r="M4675" s="40">
        <v>3</v>
      </c>
    </row>
    <row r="4676" spans="1:13">
      <c r="A4676" s="37" t="s">
        <v>4701</v>
      </c>
      <c r="B4676" s="36">
        <v>46679</v>
      </c>
      <c r="C4676" s="37" t="s">
        <v>12</v>
      </c>
      <c r="D4676" s="37" t="s">
        <v>33</v>
      </c>
      <c r="E4676" s="37" t="s">
        <v>14</v>
      </c>
      <c r="F4676" s="37" t="s">
        <v>14</v>
      </c>
      <c r="G4676" s="37">
        <v>54</v>
      </c>
      <c r="H4676" s="38">
        <v>194.75165752589001</v>
      </c>
      <c r="I4676" s="37">
        <f>HOUR(DAta!$H4676)*60+MINUTE(DAta!$H4676)</f>
        <v>1082</v>
      </c>
      <c r="J4676" s="37">
        <v>3</v>
      </c>
      <c r="K4676" s="37">
        <v>13</v>
      </c>
      <c r="L4676" s="36">
        <v>46679</v>
      </c>
      <c r="M4676" s="37">
        <v>3</v>
      </c>
    </row>
    <row r="4677" spans="1:13">
      <c r="A4677" s="40" t="s">
        <v>4702</v>
      </c>
      <c r="B4677" s="39">
        <v>46680</v>
      </c>
      <c r="C4677" s="40" t="s">
        <v>35</v>
      </c>
      <c r="D4677" s="40" t="s">
        <v>13</v>
      </c>
      <c r="E4677" s="40" t="s">
        <v>14</v>
      </c>
      <c r="F4677" s="40" t="s">
        <v>14</v>
      </c>
      <c r="G4677" s="40">
        <v>73</v>
      </c>
      <c r="H4677" s="41">
        <v>194.79332419255701</v>
      </c>
      <c r="I4677" s="37">
        <f>HOUR(DAta!$H4677)*60+MINUTE(DAta!$H4677)</f>
        <v>1142</v>
      </c>
      <c r="J4677" s="40">
        <v>3</v>
      </c>
      <c r="K4677" s="40">
        <v>13</v>
      </c>
      <c r="L4677" s="39">
        <v>46680</v>
      </c>
      <c r="M4677" s="40">
        <v>3</v>
      </c>
    </row>
    <row r="4678" spans="1:13">
      <c r="A4678" s="37" t="s">
        <v>4703</v>
      </c>
      <c r="B4678" s="36">
        <v>46681</v>
      </c>
      <c r="C4678" s="37" t="s">
        <v>39</v>
      </c>
      <c r="D4678" s="37" t="s">
        <v>30</v>
      </c>
      <c r="E4678" s="37" t="s">
        <v>14</v>
      </c>
      <c r="F4678" s="37" t="s">
        <v>14</v>
      </c>
      <c r="G4678" s="37">
        <v>123</v>
      </c>
      <c r="H4678" s="38">
        <v>194.83499085922301</v>
      </c>
      <c r="I4678" s="37">
        <f>HOUR(DAta!$H4678)*60+MINUTE(DAta!$H4678)</f>
        <v>1202</v>
      </c>
      <c r="J4678" s="37">
        <v>1</v>
      </c>
      <c r="K4678" s="37">
        <v>13</v>
      </c>
      <c r="L4678" s="36">
        <v>46681</v>
      </c>
      <c r="M4678" s="37">
        <v>3</v>
      </c>
    </row>
    <row r="4679" spans="1:13">
      <c r="A4679" s="40" t="s">
        <v>4704</v>
      </c>
      <c r="B4679" s="39">
        <v>46682</v>
      </c>
      <c r="C4679" s="40" t="s">
        <v>22</v>
      </c>
      <c r="D4679" s="40" t="s">
        <v>24</v>
      </c>
      <c r="E4679" s="40" t="s">
        <v>14</v>
      </c>
      <c r="F4679" s="40" t="s">
        <v>14</v>
      </c>
      <c r="G4679" s="40">
        <v>33</v>
      </c>
      <c r="H4679" s="41">
        <v>194.87665752589001</v>
      </c>
      <c r="I4679" s="37">
        <f>HOUR(DAta!$H4679)*60+MINUTE(DAta!$H4679)</f>
        <v>1262</v>
      </c>
      <c r="J4679" s="40">
        <v>5</v>
      </c>
      <c r="K4679" s="40">
        <v>13</v>
      </c>
      <c r="L4679" s="39">
        <v>46682</v>
      </c>
      <c r="M4679" s="40">
        <v>3</v>
      </c>
    </row>
    <row r="4680" spans="1:13">
      <c r="A4680" s="37" t="s">
        <v>4705</v>
      </c>
      <c r="B4680" s="36">
        <v>46683</v>
      </c>
      <c r="C4680" s="37" t="s">
        <v>20</v>
      </c>
      <c r="D4680" s="37" t="s">
        <v>24</v>
      </c>
      <c r="E4680" s="37" t="s">
        <v>14</v>
      </c>
      <c r="F4680" s="37" t="s">
        <v>14</v>
      </c>
      <c r="G4680" s="37">
        <v>53</v>
      </c>
      <c r="H4680" s="38">
        <v>194.91832419255701</v>
      </c>
      <c r="I4680" s="37">
        <f>HOUR(DAta!$H4680)*60+MINUTE(DAta!$H4680)</f>
        <v>1322</v>
      </c>
      <c r="J4680" s="37">
        <v>2</v>
      </c>
      <c r="K4680" s="37">
        <v>13</v>
      </c>
      <c r="L4680" s="36">
        <v>46683</v>
      </c>
      <c r="M4680" s="37">
        <v>3</v>
      </c>
    </row>
    <row r="4681" spans="1:13">
      <c r="A4681" s="40" t="s">
        <v>4706</v>
      </c>
      <c r="B4681" s="39">
        <v>46684</v>
      </c>
      <c r="C4681" s="40" t="s">
        <v>35</v>
      </c>
      <c r="D4681" s="40" t="s">
        <v>24</v>
      </c>
      <c r="E4681" s="40" t="s">
        <v>14</v>
      </c>
      <c r="F4681" s="40" t="s">
        <v>14</v>
      </c>
      <c r="G4681" s="40">
        <v>35</v>
      </c>
      <c r="H4681" s="41">
        <v>194.95999085922301</v>
      </c>
      <c r="I4681" s="37">
        <f>HOUR(DAta!$H4681)*60+MINUTE(DAta!$H4681)</f>
        <v>1382</v>
      </c>
      <c r="J4681" s="40">
        <v>1</v>
      </c>
      <c r="K4681" s="40">
        <v>13</v>
      </c>
      <c r="L4681" s="39">
        <v>46684</v>
      </c>
      <c r="M4681" s="40">
        <v>3</v>
      </c>
    </row>
    <row r="4682" spans="1:13">
      <c r="A4682" s="37" t="s">
        <v>4707</v>
      </c>
      <c r="B4682" s="36">
        <v>46685</v>
      </c>
      <c r="C4682" s="37" t="s">
        <v>12</v>
      </c>
      <c r="D4682" s="37" t="s">
        <v>13</v>
      </c>
      <c r="E4682" s="37" t="s">
        <v>18</v>
      </c>
      <c r="F4682" s="37" t="s">
        <v>18</v>
      </c>
      <c r="G4682" s="37" t="s">
        <v>26</v>
      </c>
      <c r="H4682" s="38">
        <v>195.00165752589001</v>
      </c>
      <c r="I4682" s="37">
        <f>HOUR(DAta!$H4682)*60+MINUTE(DAta!$H4682)</f>
        <v>2</v>
      </c>
      <c r="J4682" s="37" t="s">
        <v>26</v>
      </c>
      <c r="K4682" s="37">
        <v>13</v>
      </c>
      <c r="L4682" s="36">
        <v>46685</v>
      </c>
      <c r="M4682" s="37">
        <v>3</v>
      </c>
    </row>
    <row r="4683" spans="1:13">
      <c r="A4683" s="40" t="s">
        <v>4708</v>
      </c>
      <c r="B4683" s="39">
        <v>46686</v>
      </c>
      <c r="C4683" s="40" t="s">
        <v>16</v>
      </c>
      <c r="D4683" s="40" t="s">
        <v>17</v>
      </c>
      <c r="E4683" s="40" t="s">
        <v>14</v>
      </c>
      <c r="F4683" s="40" t="s">
        <v>14</v>
      </c>
      <c r="G4683" s="40">
        <v>45</v>
      </c>
      <c r="H4683" s="41">
        <v>195.04332419255701</v>
      </c>
      <c r="I4683" s="37">
        <f>HOUR(DAta!$H4683)*60+MINUTE(DAta!$H4683)</f>
        <v>62</v>
      </c>
      <c r="J4683" s="40">
        <v>3</v>
      </c>
      <c r="K4683" s="40">
        <v>13</v>
      </c>
      <c r="L4683" s="39">
        <v>46686</v>
      </c>
      <c r="M4683" s="40">
        <v>3</v>
      </c>
    </row>
    <row r="4684" spans="1:13">
      <c r="A4684" s="37" t="s">
        <v>4709</v>
      </c>
      <c r="B4684" s="36">
        <v>46687</v>
      </c>
      <c r="C4684" s="37" t="s">
        <v>48</v>
      </c>
      <c r="D4684" s="37" t="s">
        <v>24</v>
      </c>
      <c r="E4684" s="37" t="s">
        <v>14</v>
      </c>
      <c r="F4684" s="37" t="s">
        <v>18</v>
      </c>
      <c r="G4684" s="37">
        <v>113</v>
      </c>
      <c r="H4684" s="38">
        <v>195.08499085922301</v>
      </c>
      <c r="I4684" s="37">
        <f>HOUR(DAta!$H4684)*60+MINUTE(DAta!$H4684)</f>
        <v>122</v>
      </c>
      <c r="J4684" s="37">
        <v>1</v>
      </c>
      <c r="K4684" s="37">
        <v>13</v>
      </c>
      <c r="L4684" s="36">
        <v>46687</v>
      </c>
      <c r="M4684" s="37">
        <v>3</v>
      </c>
    </row>
    <row r="4685" spans="1:13">
      <c r="A4685" s="40" t="s">
        <v>4710</v>
      </c>
      <c r="B4685" s="39">
        <v>46688</v>
      </c>
      <c r="C4685" s="40" t="s">
        <v>32</v>
      </c>
      <c r="D4685" s="40" t="s">
        <v>30</v>
      </c>
      <c r="E4685" s="40" t="s">
        <v>14</v>
      </c>
      <c r="F4685" s="40" t="s">
        <v>14</v>
      </c>
      <c r="G4685" s="40">
        <v>115</v>
      </c>
      <c r="H4685" s="41">
        <v>195.12665752589001</v>
      </c>
      <c r="I4685" s="37">
        <f>HOUR(DAta!$H4685)*60+MINUTE(DAta!$H4685)</f>
        <v>182</v>
      </c>
      <c r="J4685" s="40">
        <v>5</v>
      </c>
      <c r="K4685" s="40">
        <v>13</v>
      </c>
      <c r="L4685" s="39">
        <v>46688</v>
      </c>
      <c r="M4685" s="40">
        <v>3</v>
      </c>
    </row>
    <row r="4686" spans="1:13">
      <c r="A4686" s="37" t="s">
        <v>4711</v>
      </c>
      <c r="B4686" s="36">
        <v>46689</v>
      </c>
      <c r="C4686" s="37" t="s">
        <v>12</v>
      </c>
      <c r="D4686" s="37" t="s">
        <v>13</v>
      </c>
      <c r="E4686" s="37" t="s">
        <v>14</v>
      </c>
      <c r="F4686" s="37" t="s">
        <v>14</v>
      </c>
      <c r="G4686" s="37">
        <v>81</v>
      </c>
      <c r="H4686" s="38">
        <v>195.16832419255701</v>
      </c>
      <c r="I4686" s="37">
        <f>HOUR(DAta!$H4686)*60+MINUTE(DAta!$H4686)</f>
        <v>242</v>
      </c>
      <c r="J4686" s="37">
        <v>5</v>
      </c>
      <c r="K4686" s="37">
        <v>13</v>
      </c>
      <c r="L4686" s="36">
        <v>46689</v>
      </c>
      <c r="M4686" s="37">
        <v>3</v>
      </c>
    </row>
    <row r="4687" spans="1:13">
      <c r="A4687" s="40" t="s">
        <v>4712</v>
      </c>
      <c r="B4687" s="39">
        <v>46690</v>
      </c>
      <c r="C4687" s="40" t="s">
        <v>39</v>
      </c>
      <c r="D4687" s="40" t="s">
        <v>17</v>
      </c>
      <c r="E4687" s="40" t="s">
        <v>14</v>
      </c>
      <c r="F4687" s="40" t="s">
        <v>14</v>
      </c>
      <c r="G4687" s="40">
        <v>21</v>
      </c>
      <c r="H4687" s="41">
        <v>195.20999085922301</v>
      </c>
      <c r="I4687" s="37">
        <f>HOUR(DAta!$H4687)*60+MINUTE(DAta!$H4687)</f>
        <v>302</v>
      </c>
      <c r="J4687" s="40">
        <v>5</v>
      </c>
      <c r="K4687" s="40">
        <v>13</v>
      </c>
      <c r="L4687" s="39">
        <v>46690</v>
      </c>
      <c r="M4687" s="40">
        <v>3</v>
      </c>
    </row>
    <row r="4688" spans="1:13">
      <c r="A4688" s="37" t="s">
        <v>4713</v>
      </c>
      <c r="B4688" s="36">
        <v>46691</v>
      </c>
      <c r="C4688" s="37" t="s">
        <v>35</v>
      </c>
      <c r="D4688" s="37" t="s">
        <v>30</v>
      </c>
      <c r="E4688" s="37" t="s">
        <v>14</v>
      </c>
      <c r="F4688" s="37" t="s">
        <v>18</v>
      </c>
      <c r="G4688" s="37">
        <v>89</v>
      </c>
      <c r="H4688" s="38">
        <v>195.25165752589001</v>
      </c>
      <c r="I4688" s="37">
        <f>HOUR(DAta!$H4688)*60+MINUTE(DAta!$H4688)</f>
        <v>362</v>
      </c>
      <c r="J4688" s="37">
        <v>5</v>
      </c>
      <c r="K4688" s="37">
        <v>13</v>
      </c>
      <c r="L4688" s="36">
        <v>46691</v>
      </c>
      <c r="M4688" s="37">
        <v>3</v>
      </c>
    </row>
    <row r="4689" spans="1:13">
      <c r="A4689" s="40" t="s">
        <v>4714</v>
      </c>
      <c r="B4689" s="39">
        <v>46692</v>
      </c>
      <c r="C4689" s="40" t="s">
        <v>32</v>
      </c>
      <c r="D4689" s="40" t="s">
        <v>24</v>
      </c>
      <c r="E4689" s="40" t="s">
        <v>14</v>
      </c>
      <c r="F4689" s="40" t="s">
        <v>14</v>
      </c>
      <c r="G4689" s="40">
        <v>54</v>
      </c>
      <c r="H4689" s="41">
        <v>195.29332419255701</v>
      </c>
      <c r="I4689" s="37">
        <f>HOUR(DAta!$H4689)*60+MINUTE(DAta!$H4689)</f>
        <v>422</v>
      </c>
      <c r="J4689" s="40">
        <v>3</v>
      </c>
      <c r="K4689" s="40">
        <v>13</v>
      </c>
      <c r="L4689" s="39">
        <v>46692</v>
      </c>
      <c r="M4689" s="40">
        <v>3</v>
      </c>
    </row>
    <row r="4690" spans="1:13">
      <c r="A4690" s="37" t="s">
        <v>4715</v>
      </c>
      <c r="B4690" s="36">
        <v>46693</v>
      </c>
      <c r="C4690" s="37" t="s">
        <v>32</v>
      </c>
      <c r="D4690" s="37" t="s">
        <v>17</v>
      </c>
      <c r="E4690" s="37" t="s">
        <v>14</v>
      </c>
      <c r="F4690" s="37" t="s">
        <v>14</v>
      </c>
      <c r="G4690" s="37">
        <v>59</v>
      </c>
      <c r="H4690" s="38">
        <v>195.33499085922301</v>
      </c>
      <c r="I4690" s="37">
        <f>HOUR(DAta!$H4690)*60+MINUTE(DAta!$H4690)</f>
        <v>482</v>
      </c>
      <c r="J4690" s="37">
        <v>1</v>
      </c>
      <c r="K4690" s="37">
        <v>13</v>
      </c>
      <c r="L4690" s="36">
        <v>46693</v>
      </c>
      <c r="M4690" s="37">
        <v>3</v>
      </c>
    </row>
    <row r="4691" spans="1:13">
      <c r="A4691" s="40" t="s">
        <v>4716</v>
      </c>
      <c r="B4691" s="39">
        <v>46694</v>
      </c>
      <c r="C4691" s="40" t="s">
        <v>16</v>
      </c>
      <c r="D4691" s="40" t="s">
        <v>33</v>
      </c>
      <c r="E4691" s="40" t="s">
        <v>14</v>
      </c>
      <c r="F4691" s="40" t="s">
        <v>14</v>
      </c>
      <c r="G4691" s="40">
        <v>61</v>
      </c>
      <c r="H4691" s="41">
        <v>195.37665752589001</v>
      </c>
      <c r="I4691" s="37">
        <f>HOUR(DAta!$H4691)*60+MINUTE(DAta!$H4691)</f>
        <v>542</v>
      </c>
      <c r="J4691" s="40">
        <v>1</v>
      </c>
      <c r="K4691" s="40">
        <v>13</v>
      </c>
      <c r="L4691" s="39">
        <v>46694</v>
      </c>
      <c r="M4691" s="40">
        <v>3</v>
      </c>
    </row>
    <row r="4692" spans="1:13">
      <c r="A4692" s="37" t="s">
        <v>4717</v>
      </c>
      <c r="B4692" s="36">
        <v>46695</v>
      </c>
      <c r="C4692" s="37" t="s">
        <v>22</v>
      </c>
      <c r="D4692" s="37" t="s">
        <v>33</v>
      </c>
      <c r="E4692" s="37" t="s">
        <v>14</v>
      </c>
      <c r="F4692" s="37" t="s">
        <v>14</v>
      </c>
      <c r="G4692" s="37">
        <v>102</v>
      </c>
      <c r="H4692" s="38">
        <v>195.41832419255701</v>
      </c>
      <c r="I4692" s="37">
        <f>HOUR(DAta!$H4692)*60+MINUTE(DAta!$H4692)</f>
        <v>602</v>
      </c>
      <c r="J4692" s="37">
        <v>1</v>
      </c>
      <c r="K4692" s="37">
        <v>13</v>
      </c>
      <c r="L4692" s="36">
        <v>46695</v>
      </c>
      <c r="M4692" s="37">
        <v>3</v>
      </c>
    </row>
    <row r="4693" spans="1:13">
      <c r="A4693" s="40" t="s">
        <v>4718</v>
      </c>
      <c r="B4693" s="39">
        <v>46696</v>
      </c>
      <c r="C4693" s="40" t="s">
        <v>39</v>
      </c>
      <c r="D4693" s="40" t="s">
        <v>13</v>
      </c>
      <c r="E4693" s="40" t="s">
        <v>14</v>
      </c>
      <c r="F4693" s="40" t="s">
        <v>18</v>
      </c>
      <c r="G4693" s="40">
        <v>73</v>
      </c>
      <c r="H4693" s="41">
        <v>195.45999085922301</v>
      </c>
      <c r="I4693" s="37">
        <f>HOUR(DAta!$H4693)*60+MINUTE(DAta!$H4693)</f>
        <v>662</v>
      </c>
      <c r="J4693" s="40">
        <v>3</v>
      </c>
      <c r="K4693" s="40">
        <v>13</v>
      </c>
      <c r="L4693" s="39">
        <v>46696</v>
      </c>
      <c r="M4693" s="40">
        <v>3</v>
      </c>
    </row>
    <row r="4694" spans="1:13">
      <c r="A4694" s="37" t="s">
        <v>4719</v>
      </c>
      <c r="B4694" s="36">
        <v>46697</v>
      </c>
      <c r="C4694" s="37" t="s">
        <v>22</v>
      </c>
      <c r="D4694" s="37" t="s">
        <v>24</v>
      </c>
      <c r="E4694" s="37" t="s">
        <v>18</v>
      </c>
      <c r="F4694" s="37" t="s">
        <v>18</v>
      </c>
      <c r="G4694" s="37" t="s">
        <v>26</v>
      </c>
      <c r="H4694" s="38">
        <v>195.50165752589001</v>
      </c>
      <c r="I4694" s="37">
        <f>HOUR(DAta!$H4694)*60+MINUTE(DAta!$H4694)</f>
        <v>722</v>
      </c>
      <c r="J4694" s="37" t="s">
        <v>26</v>
      </c>
      <c r="K4694" s="37">
        <v>13</v>
      </c>
      <c r="L4694" s="36">
        <v>46697</v>
      </c>
      <c r="M4694" s="37">
        <v>4</v>
      </c>
    </row>
    <row r="4695" spans="1:13">
      <c r="A4695" s="40" t="s">
        <v>4720</v>
      </c>
      <c r="B4695" s="39">
        <v>46698</v>
      </c>
      <c r="C4695" s="40" t="s">
        <v>20</v>
      </c>
      <c r="D4695" s="40" t="s">
        <v>13</v>
      </c>
      <c r="E4695" s="40" t="s">
        <v>14</v>
      </c>
      <c r="F4695" s="40" t="s">
        <v>14</v>
      </c>
      <c r="G4695" s="40">
        <v>75</v>
      </c>
      <c r="H4695" s="41">
        <v>195.54332419255701</v>
      </c>
      <c r="I4695" s="37">
        <f>HOUR(DAta!$H4695)*60+MINUTE(DAta!$H4695)</f>
        <v>782</v>
      </c>
      <c r="J4695" s="40">
        <v>5</v>
      </c>
      <c r="K4695" s="40">
        <v>13</v>
      </c>
      <c r="L4695" s="39">
        <v>46698</v>
      </c>
      <c r="M4695" s="40">
        <v>4</v>
      </c>
    </row>
    <row r="4696" spans="1:13">
      <c r="A4696" s="37" t="s">
        <v>4721</v>
      </c>
      <c r="B4696" s="36">
        <v>46699</v>
      </c>
      <c r="C4696" s="37" t="s">
        <v>39</v>
      </c>
      <c r="D4696" s="37" t="s">
        <v>33</v>
      </c>
      <c r="E4696" s="37" t="s">
        <v>14</v>
      </c>
      <c r="F4696" s="37" t="s">
        <v>14</v>
      </c>
      <c r="G4696" s="37">
        <v>46</v>
      </c>
      <c r="H4696" s="38">
        <v>195.58499085922301</v>
      </c>
      <c r="I4696" s="37">
        <f>HOUR(DAta!$H4696)*60+MINUTE(DAta!$H4696)</f>
        <v>842</v>
      </c>
      <c r="J4696" s="37">
        <v>3</v>
      </c>
      <c r="K4696" s="37">
        <v>13</v>
      </c>
      <c r="L4696" s="36">
        <v>46699</v>
      </c>
      <c r="M4696" s="37">
        <v>4</v>
      </c>
    </row>
    <row r="4697" spans="1:13">
      <c r="A4697" s="40" t="s">
        <v>4722</v>
      </c>
      <c r="B4697" s="39">
        <v>46700</v>
      </c>
      <c r="C4697" s="40" t="s">
        <v>35</v>
      </c>
      <c r="D4697" s="40" t="s">
        <v>17</v>
      </c>
      <c r="E4697" s="40" t="s">
        <v>14</v>
      </c>
      <c r="F4697" s="40" t="s">
        <v>14</v>
      </c>
      <c r="G4697" s="40">
        <v>96</v>
      </c>
      <c r="H4697" s="41">
        <v>195.62665752589001</v>
      </c>
      <c r="I4697" s="37">
        <f>HOUR(DAta!$H4697)*60+MINUTE(DAta!$H4697)</f>
        <v>902</v>
      </c>
      <c r="J4697" s="40">
        <v>5</v>
      </c>
      <c r="K4697" s="40">
        <v>13</v>
      </c>
      <c r="L4697" s="39">
        <v>46700</v>
      </c>
      <c r="M4697" s="40">
        <v>4</v>
      </c>
    </row>
    <row r="4698" spans="1:13">
      <c r="A4698" s="37" t="s">
        <v>4723</v>
      </c>
      <c r="B4698" s="36">
        <v>46701</v>
      </c>
      <c r="C4698" s="37" t="s">
        <v>39</v>
      </c>
      <c r="D4698" s="37" t="s">
        <v>24</v>
      </c>
      <c r="E4698" s="37" t="s">
        <v>14</v>
      </c>
      <c r="F4698" s="37" t="s">
        <v>14</v>
      </c>
      <c r="G4698" s="37">
        <v>17</v>
      </c>
      <c r="H4698" s="38">
        <v>195.66832419255701</v>
      </c>
      <c r="I4698" s="37">
        <f>HOUR(DAta!$H4698)*60+MINUTE(DAta!$H4698)</f>
        <v>962</v>
      </c>
      <c r="J4698" s="37">
        <v>3</v>
      </c>
      <c r="K4698" s="37">
        <v>13</v>
      </c>
      <c r="L4698" s="36">
        <v>46701</v>
      </c>
      <c r="M4698" s="37">
        <v>4</v>
      </c>
    </row>
    <row r="4699" spans="1:13">
      <c r="A4699" s="40" t="s">
        <v>4724</v>
      </c>
      <c r="B4699" s="39">
        <v>46702</v>
      </c>
      <c r="C4699" s="40" t="s">
        <v>39</v>
      </c>
      <c r="D4699" s="40" t="s">
        <v>30</v>
      </c>
      <c r="E4699" s="40" t="s">
        <v>14</v>
      </c>
      <c r="F4699" s="40" t="s">
        <v>14</v>
      </c>
      <c r="G4699" s="40">
        <v>97</v>
      </c>
      <c r="H4699" s="41">
        <v>195.70999085922301</v>
      </c>
      <c r="I4699" s="37">
        <f>HOUR(DAta!$H4699)*60+MINUTE(DAta!$H4699)</f>
        <v>1022</v>
      </c>
      <c r="J4699" s="40">
        <v>4</v>
      </c>
      <c r="K4699" s="40">
        <v>13</v>
      </c>
      <c r="L4699" s="39">
        <v>46702</v>
      </c>
      <c r="M4699" s="40">
        <v>4</v>
      </c>
    </row>
    <row r="4700" spans="1:13">
      <c r="A4700" s="37" t="s">
        <v>4725</v>
      </c>
      <c r="B4700" s="36">
        <v>46703</v>
      </c>
      <c r="C4700" s="37" t="s">
        <v>39</v>
      </c>
      <c r="D4700" s="37" t="s">
        <v>24</v>
      </c>
      <c r="E4700" s="37" t="s">
        <v>14</v>
      </c>
      <c r="F4700" s="37" t="s">
        <v>14</v>
      </c>
      <c r="G4700" s="37">
        <v>124</v>
      </c>
      <c r="H4700" s="38">
        <v>195.75165752589001</v>
      </c>
      <c r="I4700" s="37">
        <f>HOUR(DAta!$H4700)*60+MINUTE(DAta!$H4700)</f>
        <v>1082</v>
      </c>
      <c r="J4700" s="37">
        <v>4</v>
      </c>
      <c r="K4700" s="37">
        <v>13</v>
      </c>
      <c r="L4700" s="36">
        <v>46703</v>
      </c>
      <c r="M4700" s="37">
        <v>4</v>
      </c>
    </row>
    <row r="4701" spans="1:13">
      <c r="A4701" s="40" t="s">
        <v>4726</v>
      </c>
      <c r="B4701" s="39">
        <v>46704</v>
      </c>
      <c r="C4701" s="40" t="s">
        <v>35</v>
      </c>
      <c r="D4701" s="40" t="s">
        <v>33</v>
      </c>
      <c r="E4701" s="40" t="s">
        <v>14</v>
      </c>
      <c r="F4701" s="40" t="s">
        <v>14</v>
      </c>
      <c r="G4701" s="40">
        <v>94</v>
      </c>
      <c r="H4701" s="41">
        <v>195.79332419255701</v>
      </c>
      <c r="I4701" s="37">
        <f>HOUR(DAta!$H4701)*60+MINUTE(DAta!$H4701)</f>
        <v>1142</v>
      </c>
      <c r="J4701" s="40">
        <v>5</v>
      </c>
      <c r="K4701" s="40">
        <v>13</v>
      </c>
      <c r="L4701" s="39">
        <v>46704</v>
      </c>
      <c r="M4701" s="40">
        <v>4</v>
      </c>
    </row>
    <row r="4702" spans="1:13">
      <c r="A4702" s="37" t="s">
        <v>4727</v>
      </c>
      <c r="B4702" s="36">
        <v>46705</v>
      </c>
      <c r="C4702" s="37" t="s">
        <v>32</v>
      </c>
      <c r="D4702" s="37" t="s">
        <v>33</v>
      </c>
      <c r="E4702" s="37" t="s">
        <v>18</v>
      </c>
      <c r="F4702" s="37" t="s">
        <v>18</v>
      </c>
      <c r="G4702" s="37" t="s">
        <v>26</v>
      </c>
      <c r="H4702" s="38">
        <v>195.83499085922301</v>
      </c>
      <c r="I4702" s="37">
        <f>HOUR(DAta!$H4702)*60+MINUTE(DAta!$H4702)</f>
        <v>1202</v>
      </c>
      <c r="J4702" s="37" t="s">
        <v>26</v>
      </c>
      <c r="K4702" s="37">
        <v>13</v>
      </c>
      <c r="L4702" s="36">
        <v>46705</v>
      </c>
      <c r="M4702" s="37">
        <v>4</v>
      </c>
    </row>
    <row r="4703" spans="1:13">
      <c r="A4703" s="40" t="s">
        <v>4728</v>
      </c>
      <c r="B4703" s="39">
        <v>46706</v>
      </c>
      <c r="C4703" s="40" t="s">
        <v>20</v>
      </c>
      <c r="D4703" s="40" t="s">
        <v>13</v>
      </c>
      <c r="E4703" s="40" t="s">
        <v>14</v>
      </c>
      <c r="F4703" s="40" t="s">
        <v>14</v>
      </c>
      <c r="G4703" s="40">
        <v>91</v>
      </c>
      <c r="H4703" s="41">
        <v>195.87665752589001</v>
      </c>
      <c r="I4703" s="37">
        <f>HOUR(DAta!$H4703)*60+MINUTE(DAta!$H4703)</f>
        <v>1262</v>
      </c>
      <c r="J4703" s="40">
        <v>5</v>
      </c>
      <c r="K4703" s="40">
        <v>13</v>
      </c>
      <c r="L4703" s="39">
        <v>46706</v>
      </c>
      <c r="M4703" s="40">
        <v>4</v>
      </c>
    </row>
    <row r="4704" spans="1:13">
      <c r="A4704" s="37" t="s">
        <v>4729</v>
      </c>
      <c r="B4704" s="36">
        <v>46707</v>
      </c>
      <c r="C4704" s="37" t="s">
        <v>20</v>
      </c>
      <c r="D4704" s="37" t="s">
        <v>17</v>
      </c>
      <c r="E4704" s="37" t="s">
        <v>14</v>
      </c>
      <c r="F4704" s="37" t="s">
        <v>14</v>
      </c>
      <c r="G4704" s="37">
        <v>51</v>
      </c>
      <c r="H4704" s="38">
        <v>195.91832419255701</v>
      </c>
      <c r="I4704" s="37">
        <f>HOUR(DAta!$H4704)*60+MINUTE(DAta!$H4704)</f>
        <v>1322</v>
      </c>
      <c r="J4704" s="37">
        <v>4</v>
      </c>
      <c r="K4704" s="37">
        <v>13</v>
      </c>
      <c r="L4704" s="36">
        <v>46707</v>
      </c>
      <c r="M4704" s="37">
        <v>4</v>
      </c>
    </row>
    <row r="4705" spans="1:13">
      <c r="A4705" s="40" t="s">
        <v>4730</v>
      </c>
      <c r="B4705" s="39">
        <v>46708</v>
      </c>
      <c r="C4705" s="40" t="s">
        <v>32</v>
      </c>
      <c r="D4705" s="40" t="s">
        <v>13</v>
      </c>
      <c r="E4705" s="40" t="s">
        <v>14</v>
      </c>
      <c r="F4705" s="40" t="s">
        <v>18</v>
      </c>
      <c r="G4705" s="40">
        <v>73</v>
      </c>
      <c r="H4705" s="41">
        <v>195.95999085922301</v>
      </c>
      <c r="I4705" s="37">
        <f>HOUR(DAta!$H4705)*60+MINUTE(DAta!$H4705)</f>
        <v>1382</v>
      </c>
      <c r="J4705" s="40">
        <v>4</v>
      </c>
      <c r="K4705" s="40">
        <v>13</v>
      </c>
      <c r="L4705" s="39">
        <v>46708</v>
      </c>
      <c r="M4705" s="40">
        <v>4</v>
      </c>
    </row>
    <row r="4706" spans="1:13">
      <c r="A4706" s="37" t="s">
        <v>4731</v>
      </c>
      <c r="B4706" s="36">
        <v>46709</v>
      </c>
      <c r="C4706" s="37" t="s">
        <v>48</v>
      </c>
      <c r="D4706" s="37" t="s">
        <v>33</v>
      </c>
      <c r="E4706" s="37" t="s">
        <v>14</v>
      </c>
      <c r="F4706" s="37" t="s">
        <v>14</v>
      </c>
      <c r="G4706" s="37">
        <v>67</v>
      </c>
      <c r="H4706" s="38">
        <v>196.00165752589001</v>
      </c>
      <c r="I4706" s="37">
        <f>HOUR(DAta!$H4706)*60+MINUTE(DAta!$H4706)</f>
        <v>2</v>
      </c>
      <c r="J4706" s="37">
        <v>2</v>
      </c>
      <c r="K4706" s="37">
        <v>13</v>
      </c>
      <c r="L4706" s="36">
        <v>46709</v>
      </c>
      <c r="M4706" s="37">
        <v>4</v>
      </c>
    </row>
    <row r="4707" spans="1:13">
      <c r="A4707" s="40" t="s">
        <v>4732</v>
      </c>
      <c r="B4707" s="39">
        <v>46710</v>
      </c>
      <c r="C4707" s="40" t="s">
        <v>22</v>
      </c>
      <c r="D4707" s="40" t="s">
        <v>24</v>
      </c>
      <c r="E4707" s="40" t="s">
        <v>18</v>
      </c>
      <c r="F4707" s="40" t="s">
        <v>18</v>
      </c>
      <c r="G4707" s="40" t="s">
        <v>26</v>
      </c>
      <c r="H4707" s="41">
        <v>196.04332419255701</v>
      </c>
      <c r="I4707" s="37">
        <f>HOUR(DAta!$H4707)*60+MINUTE(DAta!$H4707)</f>
        <v>62</v>
      </c>
      <c r="J4707" s="40" t="s">
        <v>26</v>
      </c>
      <c r="K4707" s="40">
        <v>13</v>
      </c>
      <c r="L4707" s="39">
        <v>46710</v>
      </c>
      <c r="M4707" s="40">
        <v>4</v>
      </c>
    </row>
    <row r="4708" spans="1:13">
      <c r="A4708" s="37" t="s">
        <v>4733</v>
      </c>
      <c r="B4708" s="36">
        <v>46711</v>
      </c>
      <c r="C4708" s="37" t="s">
        <v>22</v>
      </c>
      <c r="D4708" s="37" t="s">
        <v>17</v>
      </c>
      <c r="E4708" s="37" t="s">
        <v>18</v>
      </c>
      <c r="F4708" s="37" t="s">
        <v>18</v>
      </c>
      <c r="G4708" s="37" t="s">
        <v>26</v>
      </c>
      <c r="H4708" s="38">
        <v>196.08499085922301</v>
      </c>
      <c r="I4708" s="37">
        <f>HOUR(DAta!$H4708)*60+MINUTE(DAta!$H4708)</f>
        <v>122</v>
      </c>
      <c r="J4708" s="37" t="s">
        <v>26</v>
      </c>
      <c r="K4708" s="37">
        <v>13</v>
      </c>
      <c r="L4708" s="36">
        <v>46711</v>
      </c>
      <c r="M4708" s="37">
        <v>4</v>
      </c>
    </row>
    <row r="4709" spans="1:13">
      <c r="A4709" s="40" t="s">
        <v>4734</v>
      </c>
      <c r="B4709" s="39">
        <v>46712</v>
      </c>
      <c r="C4709" s="40" t="s">
        <v>39</v>
      </c>
      <c r="D4709" s="40" t="s">
        <v>24</v>
      </c>
      <c r="E4709" s="40" t="s">
        <v>18</v>
      </c>
      <c r="F4709" s="40" t="s">
        <v>18</v>
      </c>
      <c r="G4709" s="40" t="s">
        <v>26</v>
      </c>
      <c r="H4709" s="41">
        <v>196.12665752589001</v>
      </c>
      <c r="I4709" s="37">
        <f>HOUR(DAta!$H4709)*60+MINUTE(DAta!$H4709)</f>
        <v>182</v>
      </c>
      <c r="J4709" s="40" t="s">
        <v>26</v>
      </c>
      <c r="K4709" s="40">
        <v>13</v>
      </c>
      <c r="L4709" s="39">
        <v>46712</v>
      </c>
      <c r="M4709" s="40">
        <v>4</v>
      </c>
    </row>
    <row r="4710" spans="1:13">
      <c r="A4710" s="37" t="s">
        <v>4735</v>
      </c>
      <c r="B4710" s="36">
        <v>46713</v>
      </c>
      <c r="C4710" s="37" t="s">
        <v>22</v>
      </c>
      <c r="D4710" s="37" t="s">
        <v>33</v>
      </c>
      <c r="E4710" s="37" t="s">
        <v>14</v>
      </c>
      <c r="F4710" s="37" t="s">
        <v>14</v>
      </c>
      <c r="G4710" s="37">
        <v>83</v>
      </c>
      <c r="H4710" s="38">
        <v>196.16832419255701</v>
      </c>
      <c r="I4710" s="37">
        <f>HOUR(DAta!$H4710)*60+MINUTE(DAta!$H4710)</f>
        <v>242</v>
      </c>
      <c r="J4710" s="37">
        <v>4</v>
      </c>
      <c r="K4710" s="37">
        <v>13</v>
      </c>
      <c r="L4710" s="36">
        <v>46713</v>
      </c>
      <c r="M4710" s="37">
        <v>4</v>
      </c>
    </row>
    <row r="4711" spans="1:13">
      <c r="A4711" s="40" t="s">
        <v>4736</v>
      </c>
      <c r="B4711" s="39">
        <v>46714</v>
      </c>
      <c r="C4711" s="40" t="s">
        <v>12</v>
      </c>
      <c r="D4711" s="40" t="s">
        <v>24</v>
      </c>
      <c r="E4711" s="40" t="s">
        <v>14</v>
      </c>
      <c r="F4711" s="40" t="s">
        <v>14</v>
      </c>
      <c r="G4711" s="40">
        <v>95</v>
      </c>
      <c r="H4711" s="41">
        <v>196.20999085922301</v>
      </c>
      <c r="I4711" s="37">
        <f>HOUR(DAta!$H4711)*60+MINUTE(DAta!$H4711)</f>
        <v>302</v>
      </c>
      <c r="J4711" s="40">
        <v>1</v>
      </c>
      <c r="K4711" s="40">
        <v>13</v>
      </c>
      <c r="L4711" s="39">
        <v>46714</v>
      </c>
      <c r="M4711" s="40">
        <v>4</v>
      </c>
    </row>
    <row r="4712" spans="1:13">
      <c r="A4712" s="37" t="s">
        <v>4737</v>
      </c>
      <c r="B4712" s="36">
        <v>46715</v>
      </c>
      <c r="C4712" s="37" t="s">
        <v>32</v>
      </c>
      <c r="D4712" s="37" t="s">
        <v>24</v>
      </c>
      <c r="E4712" s="37" t="s">
        <v>14</v>
      </c>
      <c r="F4712" s="37" t="s">
        <v>14</v>
      </c>
      <c r="G4712" s="37">
        <v>43</v>
      </c>
      <c r="H4712" s="38">
        <v>196.25165752589001</v>
      </c>
      <c r="I4712" s="37">
        <f>HOUR(DAta!$H4712)*60+MINUTE(DAta!$H4712)</f>
        <v>362</v>
      </c>
      <c r="J4712" s="37">
        <v>1</v>
      </c>
      <c r="K4712" s="37">
        <v>13</v>
      </c>
      <c r="L4712" s="36">
        <v>46715</v>
      </c>
      <c r="M4712" s="37">
        <v>4</v>
      </c>
    </row>
    <row r="4713" spans="1:13">
      <c r="A4713" s="40" t="s">
        <v>4738</v>
      </c>
      <c r="B4713" s="39">
        <v>46716</v>
      </c>
      <c r="C4713" s="40" t="s">
        <v>16</v>
      </c>
      <c r="D4713" s="40" t="s">
        <v>24</v>
      </c>
      <c r="E4713" s="40" t="s">
        <v>14</v>
      </c>
      <c r="F4713" s="40" t="s">
        <v>14</v>
      </c>
      <c r="G4713" s="40">
        <v>95</v>
      </c>
      <c r="H4713" s="41">
        <v>196.29332419255701</v>
      </c>
      <c r="I4713" s="37">
        <f>HOUR(DAta!$H4713)*60+MINUTE(DAta!$H4713)</f>
        <v>422</v>
      </c>
      <c r="J4713" s="40">
        <v>3</v>
      </c>
      <c r="K4713" s="40">
        <v>13</v>
      </c>
      <c r="L4713" s="39">
        <v>46716</v>
      </c>
      <c r="M4713" s="40">
        <v>4</v>
      </c>
    </row>
    <row r="4714" spans="1:13">
      <c r="A4714" s="37" t="s">
        <v>4739</v>
      </c>
      <c r="B4714" s="36">
        <v>46717</v>
      </c>
      <c r="C4714" s="37" t="s">
        <v>35</v>
      </c>
      <c r="D4714" s="37" t="s">
        <v>30</v>
      </c>
      <c r="E4714" s="37" t="s">
        <v>18</v>
      </c>
      <c r="F4714" s="37" t="s">
        <v>18</v>
      </c>
      <c r="G4714" s="37" t="s">
        <v>26</v>
      </c>
      <c r="H4714" s="38">
        <v>196.33499085922301</v>
      </c>
      <c r="I4714" s="37">
        <f>HOUR(DAta!$H4714)*60+MINUTE(DAta!$H4714)</f>
        <v>482</v>
      </c>
      <c r="J4714" s="37" t="s">
        <v>26</v>
      </c>
      <c r="K4714" s="37">
        <v>13</v>
      </c>
      <c r="L4714" s="36">
        <v>46717</v>
      </c>
      <c r="M4714" s="37">
        <v>4</v>
      </c>
    </row>
    <row r="4715" spans="1:13">
      <c r="A4715" s="40" t="s">
        <v>4740</v>
      </c>
      <c r="B4715" s="39">
        <v>46718</v>
      </c>
      <c r="C4715" s="40" t="s">
        <v>20</v>
      </c>
      <c r="D4715" s="40" t="s">
        <v>24</v>
      </c>
      <c r="E4715" s="40" t="s">
        <v>14</v>
      </c>
      <c r="F4715" s="40" t="s">
        <v>14</v>
      </c>
      <c r="G4715" s="40">
        <v>53</v>
      </c>
      <c r="H4715" s="41">
        <v>196.37665752589001</v>
      </c>
      <c r="I4715" s="37">
        <f>HOUR(DAta!$H4715)*60+MINUTE(DAta!$H4715)</f>
        <v>542</v>
      </c>
      <c r="J4715" s="40">
        <v>4</v>
      </c>
      <c r="K4715" s="40">
        <v>13</v>
      </c>
      <c r="L4715" s="39">
        <v>46718</v>
      </c>
      <c r="M4715" s="40">
        <v>4</v>
      </c>
    </row>
    <row r="4716" spans="1:13">
      <c r="A4716" s="37" t="s">
        <v>4741</v>
      </c>
      <c r="B4716" s="36">
        <v>46719</v>
      </c>
      <c r="C4716" s="37" t="s">
        <v>20</v>
      </c>
      <c r="D4716" s="37" t="s">
        <v>13</v>
      </c>
      <c r="E4716" s="37" t="s">
        <v>14</v>
      </c>
      <c r="F4716" s="37" t="s">
        <v>14</v>
      </c>
      <c r="G4716" s="37">
        <v>28</v>
      </c>
      <c r="H4716" s="38">
        <v>196.41832419255701</v>
      </c>
      <c r="I4716" s="37">
        <f>HOUR(DAta!$H4716)*60+MINUTE(DAta!$H4716)</f>
        <v>602</v>
      </c>
      <c r="J4716" s="37">
        <v>4</v>
      </c>
      <c r="K4716" s="37">
        <v>13</v>
      </c>
      <c r="L4716" s="36">
        <v>46719</v>
      </c>
      <c r="M4716" s="37">
        <v>4</v>
      </c>
    </row>
    <row r="4717" spans="1:13">
      <c r="A4717" s="40" t="s">
        <v>4742</v>
      </c>
      <c r="B4717" s="39">
        <v>46720</v>
      </c>
      <c r="C4717" s="40" t="s">
        <v>39</v>
      </c>
      <c r="D4717" s="40" t="s">
        <v>33</v>
      </c>
      <c r="E4717" s="40" t="s">
        <v>14</v>
      </c>
      <c r="F4717" s="40" t="s">
        <v>14</v>
      </c>
      <c r="G4717" s="40">
        <v>99</v>
      </c>
      <c r="H4717" s="41">
        <v>196.45999085922301</v>
      </c>
      <c r="I4717" s="37">
        <f>HOUR(DAta!$H4717)*60+MINUTE(DAta!$H4717)</f>
        <v>662</v>
      </c>
      <c r="J4717" s="40">
        <v>4</v>
      </c>
      <c r="K4717" s="40">
        <v>13</v>
      </c>
      <c r="L4717" s="39">
        <v>46720</v>
      </c>
      <c r="M4717" s="40">
        <v>4</v>
      </c>
    </row>
    <row r="4718" spans="1:13">
      <c r="A4718" s="37" t="s">
        <v>4743</v>
      </c>
      <c r="B4718" s="36">
        <v>46721</v>
      </c>
      <c r="C4718" s="37" t="s">
        <v>16</v>
      </c>
      <c r="D4718" s="37" t="s">
        <v>30</v>
      </c>
      <c r="E4718" s="37" t="s">
        <v>14</v>
      </c>
      <c r="F4718" s="37" t="s">
        <v>18</v>
      </c>
      <c r="G4718" s="37">
        <v>70</v>
      </c>
      <c r="H4718" s="38">
        <v>196.50165752589001</v>
      </c>
      <c r="I4718" s="37">
        <f>HOUR(DAta!$H4718)*60+MINUTE(DAta!$H4718)</f>
        <v>722</v>
      </c>
      <c r="J4718" s="37">
        <v>1</v>
      </c>
      <c r="K4718" s="37">
        <v>13</v>
      </c>
      <c r="L4718" s="36">
        <v>46721</v>
      </c>
      <c r="M4718" s="37">
        <v>4</v>
      </c>
    </row>
    <row r="4719" spans="1:13">
      <c r="A4719" s="40" t="s">
        <v>4744</v>
      </c>
      <c r="B4719" s="39">
        <v>46722</v>
      </c>
      <c r="C4719" s="40" t="s">
        <v>32</v>
      </c>
      <c r="D4719" s="40" t="s">
        <v>30</v>
      </c>
      <c r="E4719" s="40" t="s">
        <v>14</v>
      </c>
      <c r="F4719" s="40" t="s">
        <v>14</v>
      </c>
      <c r="G4719" s="40">
        <v>51</v>
      </c>
      <c r="H4719" s="41">
        <v>196.54332419255701</v>
      </c>
      <c r="I4719" s="37">
        <f>HOUR(DAta!$H4719)*60+MINUTE(DAta!$H4719)</f>
        <v>782</v>
      </c>
      <c r="J4719" s="40">
        <v>3</v>
      </c>
      <c r="K4719" s="40">
        <v>13</v>
      </c>
      <c r="L4719" s="39">
        <v>46722</v>
      </c>
      <c r="M4719" s="40">
        <v>4</v>
      </c>
    </row>
    <row r="4720" spans="1:13">
      <c r="A4720" s="37" t="s">
        <v>4745</v>
      </c>
      <c r="B4720" s="36">
        <v>46723</v>
      </c>
      <c r="C4720" s="37" t="s">
        <v>22</v>
      </c>
      <c r="D4720" s="37" t="s">
        <v>30</v>
      </c>
      <c r="E4720" s="37" t="s">
        <v>18</v>
      </c>
      <c r="F4720" s="37" t="s">
        <v>18</v>
      </c>
      <c r="G4720" s="37" t="s">
        <v>26</v>
      </c>
      <c r="H4720" s="38">
        <v>196.58499085922301</v>
      </c>
      <c r="I4720" s="37">
        <f>HOUR(DAta!$H4720)*60+MINUTE(DAta!$H4720)</f>
        <v>842</v>
      </c>
      <c r="J4720" s="37" t="s">
        <v>26</v>
      </c>
      <c r="K4720" s="37">
        <v>13</v>
      </c>
      <c r="L4720" s="36">
        <v>46723</v>
      </c>
      <c r="M4720" s="37">
        <v>4</v>
      </c>
    </row>
    <row r="4721" spans="1:13">
      <c r="A4721" s="40" t="s">
        <v>4746</v>
      </c>
      <c r="B4721" s="39">
        <v>46724</v>
      </c>
      <c r="C4721" s="40" t="s">
        <v>22</v>
      </c>
      <c r="D4721" s="40" t="s">
        <v>33</v>
      </c>
      <c r="E4721" s="40" t="s">
        <v>14</v>
      </c>
      <c r="F4721" s="40" t="s">
        <v>14</v>
      </c>
      <c r="G4721" s="40">
        <v>38</v>
      </c>
      <c r="H4721" s="41">
        <v>196.62665752589001</v>
      </c>
      <c r="I4721" s="37">
        <f>HOUR(DAta!$H4721)*60+MINUTE(DAta!$H4721)</f>
        <v>902</v>
      </c>
      <c r="J4721" s="40">
        <v>3</v>
      </c>
      <c r="K4721" s="40">
        <v>13</v>
      </c>
      <c r="L4721" s="39">
        <v>46724</v>
      </c>
      <c r="M4721" s="40">
        <v>4</v>
      </c>
    </row>
    <row r="4722" spans="1:13">
      <c r="A4722" s="37" t="s">
        <v>4747</v>
      </c>
      <c r="B4722" s="36">
        <v>46725</v>
      </c>
      <c r="C4722" s="37" t="s">
        <v>22</v>
      </c>
      <c r="D4722" s="37" t="s">
        <v>17</v>
      </c>
      <c r="E4722" s="37" t="s">
        <v>14</v>
      </c>
      <c r="F4722" s="37" t="s">
        <v>18</v>
      </c>
      <c r="G4722" s="37">
        <v>61</v>
      </c>
      <c r="H4722" s="38">
        <v>196.66832419255701</v>
      </c>
      <c r="I4722" s="37">
        <f>HOUR(DAta!$H4722)*60+MINUTE(DAta!$H4722)</f>
        <v>962</v>
      </c>
      <c r="J4722" s="37">
        <v>4</v>
      </c>
      <c r="K4722" s="37">
        <v>13</v>
      </c>
      <c r="L4722" s="36">
        <v>46725</v>
      </c>
      <c r="M4722" s="37">
        <v>4</v>
      </c>
    </row>
    <row r="4723" spans="1:13">
      <c r="A4723" s="40" t="s">
        <v>4748</v>
      </c>
      <c r="B4723" s="39">
        <v>46726</v>
      </c>
      <c r="C4723" s="40" t="s">
        <v>39</v>
      </c>
      <c r="D4723" s="40" t="s">
        <v>17</v>
      </c>
      <c r="E4723" s="40" t="s">
        <v>14</v>
      </c>
      <c r="F4723" s="40" t="s">
        <v>14</v>
      </c>
      <c r="G4723" s="40">
        <v>49</v>
      </c>
      <c r="H4723" s="41">
        <v>196.70999085922301</v>
      </c>
      <c r="I4723" s="37">
        <f>HOUR(DAta!$H4723)*60+MINUTE(DAta!$H4723)</f>
        <v>1022</v>
      </c>
      <c r="J4723" s="40">
        <v>3</v>
      </c>
      <c r="K4723" s="40">
        <v>13</v>
      </c>
      <c r="L4723" s="39">
        <v>46726</v>
      </c>
      <c r="M4723" s="40">
        <v>4</v>
      </c>
    </row>
    <row r="4724" spans="1:13">
      <c r="A4724" s="37" t="s">
        <v>4749</v>
      </c>
      <c r="B4724" s="36">
        <v>46727</v>
      </c>
      <c r="C4724" s="37" t="s">
        <v>32</v>
      </c>
      <c r="D4724" s="37" t="s">
        <v>24</v>
      </c>
      <c r="E4724" s="37" t="s">
        <v>14</v>
      </c>
      <c r="F4724" s="37" t="s">
        <v>14</v>
      </c>
      <c r="G4724" s="37">
        <v>65</v>
      </c>
      <c r="H4724" s="38">
        <v>196.75165752589001</v>
      </c>
      <c r="I4724" s="37">
        <f>HOUR(DAta!$H4724)*60+MINUTE(DAta!$H4724)</f>
        <v>1082</v>
      </c>
      <c r="J4724" s="37">
        <v>3</v>
      </c>
      <c r="K4724" s="37">
        <v>13</v>
      </c>
      <c r="L4724" s="36">
        <v>46727</v>
      </c>
      <c r="M4724" s="37">
        <v>4</v>
      </c>
    </row>
    <row r="4725" spans="1:13">
      <c r="A4725" s="40" t="s">
        <v>4750</v>
      </c>
      <c r="B4725" s="39">
        <v>46728</v>
      </c>
      <c r="C4725" s="40" t="s">
        <v>16</v>
      </c>
      <c r="D4725" s="40" t="s">
        <v>13</v>
      </c>
      <c r="E4725" s="40" t="s">
        <v>14</v>
      </c>
      <c r="F4725" s="40" t="s">
        <v>14</v>
      </c>
      <c r="G4725" s="40">
        <v>74</v>
      </c>
      <c r="H4725" s="41">
        <v>196.79332419255701</v>
      </c>
      <c r="I4725" s="37">
        <f>HOUR(DAta!$H4725)*60+MINUTE(DAta!$H4725)</f>
        <v>1142</v>
      </c>
      <c r="J4725" s="40">
        <v>4</v>
      </c>
      <c r="K4725" s="40">
        <v>13</v>
      </c>
      <c r="L4725" s="39">
        <v>46728</v>
      </c>
      <c r="M4725" s="40">
        <v>4</v>
      </c>
    </row>
    <row r="4726" spans="1:13">
      <c r="A4726" s="37" t="s">
        <v>4751</v>
      </c>
      <c r="B4726" s="36">
        <v>46729</v>
      </c>
      <c r="C4726" s="37" t="s">
        <v>22</v>
      </c>
      <c r="D4726" s="37" t="s">
        <v>30</v>
      </c>
      <c r="E4726" s="37" t="s">
        <v>14</v>
      </c>
      <c r="F4726" s="37" t="s">
        <v>14</v>
      </c>
      <c r="G4726" s="37">
        <v>114</v>
      </c>
      <c r="H4726" s="38">
        <v>196.83499085922301</v>
      </c>
      <c r="I4726" s="37">
        <f>HOUR(DAta!$H4726)*60+MINUTE(DAta!$H4726)</f>
        <v>1202</v>
      </c>
      <c r="J4726" s="37">
        <v>4</v>
      </c>
      <c r="K4726" s="37">
        <v>13</v>
      </c>
      <c r="L4726" s="36">
        <v>46729</v>
      </c>
      <c r="M4726" s="37">
        <v>4</v>
      </c>
    </row>
    <row r="4727" spans="1:13">
      <c r="A4727" s="40" t="s">
        <v>4752</v>
      </c>
      <c r="B4727" s="39">
        <v>46730</v>
      </c>
      <c r="C4727" s="40" t="s">
        <v>20</v>
      </c>
      <c r="D4727" s="40" t="s">
        <v>13</v>
      </c>
      <c r="E4727" s="40" t="s">
        <v>18</v>
      </c>
      <c r="F4727" s="40" t="s">
        <v>18</v>
      </c>
      <c r="G4727" s="40" t="s">
        <v>26</v>
      </c>
      <c r="H4727" s="41">
        <v>196.87665752589001</v>
      </c>
      <c r="I4727" s="37">
        <f>HOUR(DAta!$H4727)*60+MINUTE(DAta!$H4727)</f>
        <v>1262</v>
      </c>
      <c r="J4727" s="40" t="s">
        <v>26</v>
      </c>
      <c r="K4727" s="40">
        <v>13</v>
      </c>
      <c r="L4727" s="39">
        <v>46730</v>
      </c>
      <c r="M4727" s="40">
        <v>4</v>
      </c>
    </row>
    <row r="4728" spans="1:13">
      <c r="A4728" s="37" t="s">
        <v>4753</v>
      </c>
      <c r="B4728" s="36">
        <v>46731</v>
      </c>
      <c r="C4728" s="37" t="s">
        <v>22</v>
      </c>
      <c r="D4728" s="37" t="s">
        <v>30</v>
      </c>
      <c r="E4728" s="37" t="s">
        <v>14</v>
      </c>
      <c r="F4728" s="37" t="s">
        <v>18</v>
      </c>
      <c r="G4728" s="37">
        <v>118</v>
      </c>
      <c r="H4728" s="38">
        <v>196.91832419255701</v>
      </c>
      <c r="I4728" s="37">
        <f>HOUR(DAta!$H4728)*60+MINUTE(DAta!$H4728)</f>
        <v>1322</v>
      </c>
      <c r="J4728" s="37">
        <v>3</v>
      </c>
      <c r="K4728" s="37">
        <v>13</v>
      </c>
      <c r="L4728" s="36">
        <v>46731</v>
      </c>
      <c r="M4728" s="37">
        <v>4</v>
      </c>
    </row>
    <row r="4729" spans="1:13">
      <c r="A4729" s="40" t="s">
        <v>4754</v>
      </c>
      <c r="B4729" s="39">
        <v>46732</v>
      </c>
      <c r="C4729" s="40" t="s">
        <v>39</v>
      </c>
      <c r="D4729" s="40" t="s">
        <v>24</v>
      </c>
      <c r="E4729" s="40" t="s">
        <v>14</v>
      </c>
      <c r="F4729" s="40" t="s">
        <v>14</v>
      </c>
      <c r="G4729" s="40">
        <v>119</v>
      </c>
      <c r="H4729" s="41">
        <v>196.95999085922301</v>
      </c>
      <c r="I4729" s="37">
        <f>HOUR(DAta!$H4729)*60+MINUTE(DAta!$H4729)</f>
        <v>1382</v>
      </c>
      <c r="J4729" s="40">
        <v>4</v>
      </c>
      <c r="K4729" s="40">
        <v>13</v>
      </c>
      <c r="L4729" s="39">
        <v>46732</v>
      </c>
      <c r="M4729" s="40">
        <v>4</v>
      </c>
    </row>
    <row r="4730" spans="1:13">
      <c r="A4730" s="37" t="s">
        <v>4755</v>
      </c>
      <c r="B4730" s="36">
        <v>46733</v>
      </c>
      <c r="C4730" s="37" t="s">
        <v>48</v>
      </c>
      <c r="D4730" s="37" t="s">
        <v>30</v>
      </c>
      <c r="E4730" s="37" t="s">
        <v>14</v>
      </c>
      <c r="F4730" s="37" t="s">
        <v>14</v>
      </c>
      <c r="G4730" s="37">
        <v>25</v>
      </c>
      <c r="H4730" s="38">
        <v>197.00165752589001</v>
      </c>
      <c r="I4730" s="37">
        <f>HOUR(DAta!$H4730)*60+MINUTE(DAta!$H4730)</f>
        <v>2</v>
      </c>
      <c r="J4730" s="37">
        <v>2</v>
      </c>
      <c r="K4730" s="37">
        <v>13</v>
      </c>
      <c r="L4730" s="36">
        <v>46733</v>
      </c>
      <c r="M4730" s="37">
        <v>4</v>
      </c>
    </row>
    <row r="4731" spans="1:13">
      <c r="A4731" s="40" t="s">
        <v>4756</v>
      </c>
      <c r="B4731" s="39">
        <v>46734</v>
      </c>
      <c r="C4731" s="40" t="s">
        <v>48</v>
      </c>
      <c r="D4731" s="40" t="s">
        <v>13</v>
      </c>
      <c r="E4731" s="40" t="s">
        <v>14</v>
      </c>
      <c r="F4731" s="40" t="s">
        <v>14</v>
      </c>
      <c r="G4731" s="40">
        <v>106</v>
      </c>
      <c r="H4731" s="41">
        <v>197.04332419255701</v>
      </c>
      <c r="I4731" s="37">
        <f>HOUR(DAta!$H4731)*60+MINUTE(DAta!$H4731)</f>
        <v>62</v>
      </c>
      <c r="J4731" s="40">
        <v>4</v>
      </c>
      <c r="K4731" s="40">
        <v>13</v>
      </c>
      <c r="L4731" s="39">
        <v>46734</v>
      </c>
      <c r="M4731" s="40">
        <v>4</v>
      </c>
    </row>
    <row r="4732" spans="1:13">
      <c r="A4732" s="37" t="s">
        <v>4757</v>
      </c>
      <c r="B4732" s="36">
        <v>46735</v>
      </c>
      <c r="C4732" s="37" t="s">
        <v>12</v>
      </c>
      <c r="D4732" s="37" t="s">
        <v>33</v>
      </c>
      <c r="E4732" s="37" t="s">
        <v>14</v>
      </c>
      <c r="F4732" s="37" t="s">
        <v>14</v>
      </c>
      <c r="G4732" s="37">
        <v>29</v>
      </c>
      <c r="H4732" s="38">
        <v>197.08499085922301</v>
      </c>
      <c r="I4732" s="37">
        <f>HOUR(DAta!$H4732)*60+MINUTE(DAta!$H4732)</f>
        <v>122</v>
      </c>
      <c r="J4732" s="37">
        <v>5</v>
      </c>
      <c r="K4732" s="37">
        <v>13</v>
      </c>
      <c r="L4732" s="36">
        <v>46735</v>
      </c>
      <c r="M4732" s="37">
        <v>4</v>
      </c>
    </row>
    <row r="4733" spans="1:13">
      <c r="A4733" s="40" t="s">
        <v>4758</v>
      </c>
      <c r="B4733" s="39">
        <v>46736</v>
      </c>
      <c r="C4733" s="40" t="s">
        <v>20</v>
      </c>
      <c r="D4733" s="40" t="s">
        <v>30</v>
      </c>
      <c r="E4733" s="40" t="s">
        <v>14</v>
      </c>
      <c r="F4733" s="40" t="s">
        <v>14</v>
      </c>
      <c r="G4733" s="40">
        <v>104</v>
      </c>
      <c r="H4733" s="41">
        <v>197.12665752589001</v>
      </c>
      <c r="I4733" s="37">
        <f>HOUR(DAta!$H4733)*60+MINUTE(DAta!$H4733)</f>
        <v>182</v>
      </c>
      <c r="J4733" s="40">
        <v>5</v>
      </c>
      <c r="K4733" s="40">
        <v>13</v>
      </c>
      <c r="L4733" s="39">
        <v>46736</v>
      </c>
      <c r="M4733" s="40">
        <v>4</v>
      </c>
    </row>
    <row r="4734" spans="1:13">
      <c r="A4734" s="37" t="s">
        <v>4759</v>
      </c>
      <c r="B4734" s="36">
        <v>46737</v>
      </c>
      <c r="C4734" s="37" t="s">
        <v>22</v>
      </c>
      <c r="D4734" s="37" t="s">
        <v>30</v>
      </c>
      <c r="E4734" s="37" t="s">
        <v>14</v>
      </c>
      <c r="F4734" s="37" t="s">
        <v>14</v>
      </c>
      <c r="G4734" s="37">
        <v>70</v>
      </c>
      <c r="H4734" s="38">
        <v>197.16832419255701</v>
      </c>
      <c r="I4734" s="37">
        <f>HOUR(DAta!$H4734)*60+MINUTE(DAta!$H4734)</f>
        <v>242</v>
      </c>
      <c r="J4734" s="37">
        <v>4</v>
      </c>
      <c r="K4734" s="37">
        <v>13</v>
      </c>
      <c r="L4734" s="36">
        <v>46737</v>
      </c>
      <c r="M4734" s="37">
        <v>4</v>
      </c>
    </row>
    <row r="4735" spans="1:13">
      <c r="A4735" s="40" t="s">
        <v>4760</v>
      </c>
      <c r="B4735" s="39">
        <v>46738</v>
      </c>
      <c r="C4735" s="40" t="s">
        <v>32</v>
      </c>
      <c r="D4735" s="40" t="s">
        <v>24</v>
      </c>
      <c r="E4735" s="40" t="s">
        <v>14</v>
      </c>
      <c r="F4735" s="40" t="s">
        <v>14</v>
      </c>
      <c r="G4735" s="40">
        <v>85</v>
      </c>
      <c r="H4735" s="41">
        <v>197.20999085922301</v>
      </c>
      <c r="I4735" s="37">
        <f>HOUR(DAta!$H4735)*60+MINUTE(DAta!$H4735)</f>
        <v>302</v>
      </c>
      <c r="J4735" s="40">
        <v>4</v>
      </c>
      <c r="K4735" s="40">
        <v>13</v>
      </c>
      <c r="L4735" s="39">
        <v>46738</v>
      </c>
      <c r="M4735" s="40">
        <v>4</v>
      </c>
    </row>
    <row r="4736" spans="1:13">
      <c r="A4736" s="37" t="s">
        <v>4761</v>
      </c>
      <c r="B4736" s="36">
        <v>46739</v>
      </c>
      <c r="C4736" s="37" t="s">
        <v>16</v>
      </c>
      <c r="D4736" s="37" t="s">
        <v>13</v>
      </c>
      <c r="E4736" s="37" t="s">
        <v>18</v>
      </c>
      <c r="F4736" s="37" t="s">
        <v>18</v>
      </c>
      <c r="G4736" s="37" t="s">
        <v>26</v>
      </c>
      <c r="H4736" s="38">
        <v>197.25165752589001</v>
      </c>
      <c r="I4736" s="37">
        <f>HOUR(DAta!$H4736)*60+MINUTE(DAta!$H4736)</f>
        <v>362</v>
      </c>
      <c r="J4736" s="37" t="s">
        <v>26</v>
      </c>
      <c r="K4736" s="37">
        <v>13</v>
      </c>
      <c r="L4736" s="36">
        <v>46739</v>
      </c>
      <c r="M4736" s="37">
        <v>4</v>
      </c>
    </row>
    <row r="4737" spans="1:13">
      <c r="A4737" s="40" t="s">
        <v>4762</v>
      </c>
      <c r="B4737" s="39">
        <v>46740</v>
      </c>
      <c r="C4737" s="40" t="s">
        <v>32</v>
      </c>
      <c r="D4737" s="40" t="s">
        <v>13</v>
      </c>
      <c r="E4737" s="40" t="s">
        <v>14</v>
      </c>
      <c r="F4737" s="40" t="s">
        <v>14</v>
      </c>
      <c r="G4737" s="40">
        <v>61</v>
      </c>
      <c r="H4737" s="41">
        <v>197.29332419255701</v>
      </c>
      <c r="I4737" s="37">
        <f>HOUR(DAta!$H4737)*60+MINUTE(DAta!$H4737)</f>
        <v>422</v>
      </c>
      <c r="J4737" s="40">
        <v>5</v>
      </c>
      <c r="K4737" s="40">
        <v>13</v>
      </c>
      <c r="L4737" s="39">
        <v>46740</v>
      </c>
      <c r="M4737" s="40">
        <v>4</v>
      </c>
    </row>
    <row r="4738" spans="1:13">
      <c r="A4738" s="37" t="s">
        <v>4763</v>
      </c>
      <c r="B4738" s="36">
        <v>46741</v>
      </c>
      <c r="C4738" s="37" t="s">
        <v>32</v>
      </c>
      <c r="D4738" s="37" t="s">
        <v>13</v>
      </c>
      <c r="E4738" s="37" t="s">
        <v>14</v>
      </c>
      <c r="F4738" s="37" t="s">
        <v>14</v>
      </c>
      <c r="G4738" s="37">
        <v>44</v>
      </c>
      <c r="H4738" s="38">
        <v>197.33499085922301</v>
      </c>
      <c r="I4738" s="37">
        <f>HOUR(DAta!$H4738)*60+MINUTE(DAta!$H4738)</f>
        <v>482</v>
      </c>
      <c r="J4738" s="37">
        <v>3</v>
      </c>
      <c r="K4738" s="37">
        <v>13</v>
      </c>
      <c r="L4738" s="36">
        <v>46741</v>
      </c>
      <c r="M4738" s="37">
        <v>4</v>
      </c>
    </row>
    <row r="4739" spans="1:13">
      <c r="A4739" s="40" t="s">
        <v>4764</v>
      </c>
      <c r="B4739" s="39">
        <v>46742</v>
      </c>
      <c r="C4739" s="40" t="s">
        <v>20</v>
      </c>
      <c r="D4739" s="40" t="s">
        <v>30</v>
      </c>
      <c r="E4739" s="40" t="s">
        <v>14</v>
      </c>
      <c r="F4739" s="40" t="s">
        <v>14</v>
      </c>
      <c r="G4739" s="40">
        <v>40</v>
      </c>
      <c r="H4739" s="41">
        <v>197.37665752589001</v>
      </c>
      <c r="I4739" s="37">
        <f>HOUR(DAta!$H4739)*60+MINUTE(DAta!$H4739)</f>
        <v>542</v>
      </c>
      <c r="J4739" s="40">
        <v>5</v>
      </c>
      <c r="K4739" s="40">
        <v>13</v>
      </c>
      <c r="L4739" s="39">
        <v>46742</v>
      </c>
      <c r="M4739" s="40">
        <v>4</v>
      </c>
    </row>
    <row r="4740" spans="1:13">
      <c r="A4740" s="37" t="s">
        <v>4765</v>
      </c>
      <c r="B4740" s="36">
        <v>46743</v>
      </c>
      <c r="C4740" s="37" t="s">
        <v>39</v>
      </c>
      <c r="D4740" s="37" t="s">
        <v>17</v>
      </c>
      <c r="E4740" s="37" t="s">
        <v>14</v>
      </c>
      <c r="F4740" s="37" t="s">
        <v>14</v>
      </c>
      <c r="G4740" s="37">
        <v>15</v>
      </c>
      <c r="H4740" s="38">
        <v>197.41832419255701</v>
      </c>
      <c r="I4740" s="37">
        <f>HOUR(DAta!$H4740)*60+MINUTE(DAta!$H4740)</f>
        <v>602</v>
      </c>
      <c r="J4740" s="37">
        <v>4</v>
      </c>
      <c r="K4740" s="37">
        <v>13</v>
      </c>
      <c r="L4740" s="36">
        <v>46743</v>
      </c>
      <c r="M4740" s="37">
        <v>5</v>
      </c>
    </row>
    <row r="4741" spans="1:13">
      <c r="A4741" s="40" t="s">
        <v>4766</v>
      </c>
      <c r="B4741" s="39">
        <v>46744</v>
      </c>
      <c r="C4741" s="40" t="s">
        <v>12</v>
      </c>
      <c r="D4741" s="40" t="s">
        <v>13</v>
      </c>
      <c r="E4741" s="40" t="s">
        <v>14</v>
      </c>
      <c r="F4741" s="40" t="s">
        <v>14</v>
      </c>
      <c r="G4741" s="40">
        <v>41</v>
      </c>
      <c r="H4741" s="41">
        <v>197.45999085922301</v>
      </c>
      <c r="I4741" s="37">
        <f>HOUR(DAta!$H4741)*60+MINUTE(DAta!$H4741)</f>
        <v>662</v>
      </c>
      <c r="J4741" s="40">
        <v>2</v>
      </c>
      <c r="K4741" s="40">
        <v>13</v>
      </c>
      <c r="L4741" s="39">
        <v>46744</v>
      </c>
      <c r="M4741" s="40">
        <v>5</v>
      </c>
    </row>
    <row r="4742" spans="1:13">
      <c r="A4742" s="37" t="s">
        <v>4767</v>
      </c>
      <c r="B4742" s="36">
        <v>46745</v>
      </c>
      <c r="C4742" s="37" t="s">
        <v>48</v>
      </c>
      <c r="D4742" s="37" t="s">
        <v>24</v>
      </c>
      <c r="E4742" s="37" t="s">
        <v>14</v>
      </c>
      <c r="F4742" s="37" t="s">
        <v>18</v>
      </c>
      <c r="G4742" s="37">
        <v>78</v>
      </c>
      <c r="H4742" s="38">
        <v>197.50165752589001</v>
      </c>
      <c r="I4742" s="37">
        <f>HOUR(DAta!$H4742)*60+MINUTE(DAta!$H4742)</f>
        <v>722</v>
      </c>
      <c r="J4742" s="37">
        <v>4</v>
      </c>
      <c r="K4742" s="37">
        <v>13</v>
      </c>
      <c r="L4742" s="36">
        <v>46745</v>
      </c>
      <c r="M4742" s="37">
        <v>5</v>
      </c>
    </row>
    <row r="4743" spans="1:13">
      <c r="A4743" s="40" t="s">
        <v>4768</v>
      </c>
      <c r="B4743" s="39">
        <v>46746</v>
      </c>
      <c r="C4743" s="40" t="s">
        <v>35</v>
      </c>
      <c r="D4743" s="40" t="s">
        <v>33</v>
      </c>
      <c r="E4743" s="40" t="s">
        <v>18</v>
      </c>
      <c r="F4743" s="40" t="s">
        <v>18</v>
      </c>
      <c r="G4743" s="40" t="s">
        <v>26</v>
      </c>
      <c r="H4743" s="41">
        <v>197.54332419255701</v>
      </c>
      <c r="I4743" s="37">
        <f>HOUR(DAta!$H4743)*60+MINUTE(DAta!$H4743)</f>
        <v>782</v>
      </c>
      <c r="J4743" s="40" t="s">
        <v>26</v>
      </c>
      <c r="K4743" s="40">
        <v>13</v>
      </c>
      <c r="L4743" s="39">
        <v>46746</v>
      </c>
      <c r="M4743" s="40">
        <v>5</v>
      </c>
    </row>
    <row r="4744" spans="1:13">
      <c r="A4744" s="37" t="s">
        <v>4769</v>
      </c>
      <c r="B4744" s="36">
        <v>46747</v>
      </c>
      <c r="C4744" s="37" t="s">
        <v>35</v>
      </c>
      <c r="D4744" s="37" t="s">
        <v>17</v>
      </c>
      <c r="E4744" s="37" t="s">
        <v>14</v>
      </c>
      <c r="F4744" s="37" t="s">
        <v>14</v>
      </c>
      <c r="G4744" s="37">
        <v>46</v>
      </c>
      <c r="H4744" s="38">
        <v>197.58499085922301</v>
      </c>
      <c r="I4744" s="37">
        <f>HOUR(DAta!$H4744)*60+MINUTE(DAta!$H4744)</f>
        <v>842</v>
      </c>
      <c r="J4744" s="37">
        <v>3</v>
      </c>
      <c r="K4744" s="37">
        <v>13</v>
      </c>
      <c r="L4744" s="36">
        <v>46747</v>
      </c>
      <c r="M4744" s="37">
        <v>5</v>
      </c>
    </row>
    <row r="4745" spans="1:13">
      <c r="A4745" s="40" t="s">
        <v>4770</v>
      </c>
      <c r="B4745" s="39">
        <v>46748</v>
      </c>
      <c r="C4745" s="40" t="s">
        <v>39</v>
      </c>
      <c r="D4745" s="40" t="s">
        <v>33</v>
      </c>
      <c r="E4745" s="40" t="s">
        <v>18</v>
      </c>
      <c r="F4745" s="40" t="s">
        <v>18</v>
      </c>
      <c r="G4745" s="40" t="s">
        <v>26</v>
      </c>
      <c r="H4745" s="41">
        <v>197.62665752589001</v>
      </c>
      <c r="I4745" s="37">
        <f>HOUR(DAta!$H4745)*60+MINUTE(DAta!$H4745)</f>
        <v>902</v>
      </c>
      <c r="J4745" s="40" t="s">
        <v>26</v>
      </c>
      <c r="K4745" s="40">
        <v>13</v>
      </c>
      <c r="L4745" s="39">
        <v>46748</v>
      </c>
      <c r="M4745" s="40">
        <v>5</v>
      </c>
    </row>
    <row r="4746" spans="1:13">
      <c r="A4746" s="37" t="s">
        <v>4771</v>
      </c>
      <c r="B4746" s="36">
        <v>46749</v>
      </c>
      <c r="C4746" s="37" t="s">
        <v>48</v>
      </c>
      <c r="D4746" s="37" t="s">
        <v>24</v>
      </c>
      <c r="E4746" s="37" t="s">
        <v>14</v>
      </c>
      <c r="F4746" s="37" t="s">
        <v>14</v>
      </c>
      <c r="G4746" s="37">
        <v>45</v>
      </c>
      <c r="H4746" s="38">
        <v>197.66832419255701</v>
      </c>
      <c r="I4746" s="37">
        <f>HOUR(DAta!$H4746)*60+MINUTE(DAta!$H4746)</f>
        <v>962</v>
      </c>
      <c r="J4746" s="37">
        <v>2</v>
      </c>
      <c r="K4746" s="37">
        <v>13</v>
      </c>
      <c r="L4746" s="36">
        <v>46749</v>
      </c>
      <c r="M4746" s="37">
        <v>5</v>
      </c>
    </row>
    <row r="4747" spans="1:13">
      <c r="A4747" s="40" t="s">
        <v>4772</v>
      </c>
      <c r="B4747" s="39">
        <v>46750</v>
      </c>
      <c r="C4747" s="40" t="s">
        <v>20</v>
      </c>
      <c r="D4747" s="40" t="s">
        <v>13</v>
      </c>
      <c r="E4747" s="40" t="s">
        <v>14</v>
      </c>
      <c r="F4747" s="40" t="s">
        <v>14</v>
      </c>
      <c r="G4747" s="40">
        <v>86</v>
      </c>
      <c r="H4747" s="41">
        <v>197.70999085922301</v>
      </c>
      <c r="I4747" s="37">
        <f>HOUR(DAta!$H4747)*60+MINUTE(DAta!$H4747)</f>
        <v>1022</v>
      </c>
      <c r="J4747" s="40">
        <v>1</v>
      </c>
      <c r="K4747" s="40">
        <v>13</v>
      </c>
      <c r="L4747" s="39">
        <v>46750</v>
      </c>
      <c r="M4747" s="40">
        <v>5</v>
      </c>
    </row>
    <row r="4748" spans="1:13">
      <c r="A4748" s="37" t="s">
        <v>4773</v>
      </c>
      <c r="B4748" s="36">
        <v>46751</v>
      </c>
      <c r="C4748" s="37" t="s">
        <v>12</v>
      </c>
      <c r="D4748" s="37" t="s">
        <v>17</v>
      </c>
      <c r="E4748" s="37" t="s">
        <v>18</v>
      </c>
      <c r="F4748" s="37" t="s">
        <v>18</v>
      </c>
      <c r="G4748" s="37" t="s">
        <v>26</v>
      </c>
      <c r="H4748" s="38">
        <v>197.75165752589001</v>
      </c>
      <c r="I4748" s="37">
        <f>HOUR(DAta!$H4748)*60+MINUTE(DAta!$H4748)</f>
        <v>1082</v>
      </c>
      <c r="J4748" s="37" t="s">
        <v>26</v>
      </c>
      <c r="K4748" s="37">
        <v>13</v>
      </c>
      <c r="L4748" s="36">
        <v>46751</v>
      </c>
      <c r="M4748" s="37">
        <v>5</v>
      </c>
    </row>
    <row r="4749" spans="1:13">
      <c r="A4749" s="40" t="s">
        <v>4774</v>
      </c>
      <c r="B4749" s="39">
        <v>46752</v>
      </c>
      <c r="C4749" s="40" t="s">
        <v>48</v>
      </c>
      <c r="D4749" s="40" t="s">
        <v>24</v>
      </c>
      <c r="E4749" s="40" t="s">
        <v>14</v>
      </c>
      <c r="F4749" s="40" t="s">
        <v>18</v>
      </c>
      <c r="G4749" s="40">
        <v>59</v>
      </c>
      <c r="H4749" s="41">
        <v>197.79332419255701</v>
      </c>
      <c r="I4749" s="37">
        <f>HOUR(DAta!$H4749)*60+MINUTE(DAta!$H4749)</f>
        <v>1142</v>
      </c>
      <c r="J4749" s="40">
        <v>2</v>
      </c>
      <c r="K4749" s="40">
        <v>13</v>
      </c>
      <c r="L4749" s="39">
        <v>46752</v>
      </c>
      <c r="M4749" s="40">
        <v>5</v>
      </c>
    </row>
    <row r="4750" spans="1:13">
      <c r="A4750" s="37" t="s">
        <v>4775</v>
      </c>
      <c r="B4750" s="36">
        <v>46753</v>
      </c>
      <c r="C4750" s="37" t="s">
        <v>35</v>
      </c>
      <c r="D4750" s="37" t="s">
        <v>30</v>
      </c>
      <c r="E4750" s="37" t="s">
        <v>14</v>
      </c>
      <c r="F4750" s="37" t="s">
        <v>14</v>
      </c>
      <c r="G4750" s="37">
        <v>23</v>
      </c>
      <c r="H4750" s="38">
        <v>197.83499085922301</v>
      </c>
      <c r="I4750" s="37">
        <f>HOUR(DAta!$H4750)*60+MINUTE(DAta!$H4750)</f>
        <v>1202</v>
      </c>
      <c r="J4750" s="37">
        <v>3</v>
      </c>
      <c r="K4750" s="37">
        <v>13</v>
      </c>
      <c r="L4750" s="36">
        <v>46753</v>
      </c>
      <c r="M4750" s="37">
        <v>5</v>
      </c>
    </row>
    <row r="4751" spans="1:13">
      <c r="A4751" s="40" t="s">
        <v>4776</v>
      </c>
      <c r="B4751" s="39">
        <v>46754</v>
      </c>
      <c r="C4751" s="40" t="s">
        <v>32</v>
      </c>
      <c r="D4751" s="40" t="s">
        <v>30</v>
      </c>
      <c r="E4751" s="40" t="s">
        <v>14</v>
      </c>
      <c r="F4751" s="40" t="s">
        <v>14</v>
      </c>
      <c r="G4751" s="40">
        <v>79</v>
      </c>
      <c r="H4751" s="41">
        <v>197.87665752589001</v>
      </c>
      <c r="I4751" s="37">
        <f>HOUR(DAta!$H4751)*60+MINUTE(DAta!$H4751)</f>
        <v>1262</v>
      </c>
      <c r="J4751" s="40">
        <v>4</v>
      </c>
      <c r="K4751" s="40">
        <v>13</v>
      </c>
      <c r="L4751" s="39">
        <v>46754</v>
      </c>
      <c r="M4751" s="40">
        <v>5</v>
      </c>
    </row>
    <row r="4752" spans="1:13">
      <c r="A4752" s="37" t="s">
        <v>4777</v>
      </c>
      <c r="B4752" s="36">
        <v>46755</v>
      </c>
      <c r="C4752" s="37" t="s">
        <v>20</v>
      </c>
      <c r="D4752" s="37" t="s">
        <v>13</v>
      </c>
      <c r="E4752" s="37" t="s">
        <v>14</v>
      </c>
      <c r="F4752" s="37" t="s">
        <v>14</v>
      </c>
      <c r="G4752" s="37">
        <v>105</v>
      </c>
      <c r="H4752" s="38">
        <v>197.91832419255701</v>
      </c>
      <c r="I4752" s="37">
        <f>HOUR(DAta!$H4752)*60+MINUTE(DAta!$H4752)</f>
        <v>1322</v>
      </c>
      <c r="J4752" s="37">
        <v>4</v>
      </c>
      <c r="K4752" s="37">
        <v>13</v>
      </c>
      <c r="L4752" s="36">
        <v>46755</v>
      </c>
      <c r="M4752" s="37">
        <v>5</v>
      </c>
    </row>
    <row r="4753" spans="1:13">
      <c r="A4753" s="40" t="s">
        <v>4778</v>
      </c>
      <c r="B4753" s="39">
        <v>46756</v>
      </c>
      <c r="C4753" s="40" t="s">
        <v>39</v>
      </c>
      <c r="D4753" s="40" t="s">
        <v>17</v>
      </c>
      <c r="E4753" s="40" t="s">
        <v>14</v>
      </c>
      <c r="F4753" s="40" t="s">
        <v>14</v>
      </c>
      <c r="G4753" s="40">
        <v>42</v>
      </c>
      <c r="H4753" s="41">
        <v>197.95999085922301</v>
      </c>
      <c r="I4753" s="37">
        <f>HOUR(DAta!$H4753)*60+MINUTE(DAta!$H4753)</f>
        <v>1382</v>
      </c>
      <c r="J4753" s="40">
        <v>5</v>
      </c>
      <c r="K4753" s="40">
        <v>13</v>
      </c>
      <c r="L4753" s="39">
        <v>46756</v>
      </c>
      <c r="M4753" s="40">
        <v>5</v>
      </c>
    </row>
    <row r="4754" spans="1:13">
      <c r="A4754" s="37" t="s">
        <v>4779</v>
      </c>
      <c r="B4754" s="36">
        <v>46757</v>
      </c>
      <c r="C4754" s="37" t="s">
        <v>16</v>
      </c>
      <c r="D4754" s="37" t="s">
        <v>33</v>
      </c>
      <c r="E4754" s="37" t="s">
        <v>14</v>
      </c>
      <c r="F4754" s="37" t="s">
        <v>14</v>
      </c>
      <c r="G4754" s="37">
        <v>20</v>
      </c>
      <c r="H4754" s="38">
        <v>198.00165752589001</v>
      </c>
      <c r="I4754" s="37">
        <f>HOUR(DAta!$H4754)*60+MINUTE(DAta!$H4754)</f>
        <v>2</v>
      </c>
      <c r="J4754" s="37">
        <v>4</v>
      </c>
      <c r="K4754" s="37">
        <v>13</v>
      </c>
      <c r="L4754" s="36">
        <v>46757</v>
      </c>
      <c r="M4754" s="37">
        <v>5</v>
      </c>
    </row>
    <row r="4755" spans="1:13">
      <c r="A4755" s="40" t="s">
        <v>4780</v>
      </c>
      <c r="B4755" s="39">
        <v>46758</v>
      </c>
      <c r="C4755" s="40" t="s">
        <v>22</v>
      </c>
      <c r="D4755" s="40" t="s">
        <v>17</v>
      </c>
      <c r="E4755" s="40" t="s">
        <v>14</v>
      </c>
      <c r="F4755" s="40" t="s">
        <v>14</v>
      </c>
      <c r="G4755" s="40">
        <v>48</v>
      </c>
      <c r="H4755" s="41">
        <v>198.04332419255701</v>
      </c>
      <c r="I4755" s="37">
        <f>HOUR(DAta!$H4755)*60+MINUTE(DAta!$H4755)</f>
        <v>62</v>
      </c>
      <c r="J4755" s="40">
        <v>4</v>
      </c>
      <c r="K4755" s="40">
        <v>13</v>
      </c>
      <c r="L4755" s="39">
        <v>46758</v>
      </c>
      <c r="M4755" s="40">
        <v>5</v>
      </c>
    </row>
    <row r="4756" spans="1:13">
      <c r="A4756" s="37" t="s">
        <v>4781</v>
      </c>
      <c r="B4756" s="36">
        <v>46759</v>
      </c>
      <c r="C4756" s="37" t="s">
        <v>16</v>
      </c>
      <c r="D4756" s="37" t="s">
        <v>30</v>
      </c>
      <c r="E4756" s="37" t="s">
        <v>14</v>
      </c>
      <c r="F4756" s="37" t="s">
        <v>14</v>
      </c>
      <c r="G4756" s="37">
        <v>29</v>
      </c>
      <c r="H4756" s="38">
        <v>198.08499085922301</v>
      </c>
      <c r="I4756" s="37">
        <f>HOUR(DAta!$H4756)*60+MINUTE(DAta!$H4756)</f>
        <v>122</v>
      </c>
      <c r="J4756" s="37">
        <v>3</v>
      </c>
      <c r="K4756" s="37">
        <v>13</v>
      </c>
      <c r="L4756" s="36">
        <v>46759</v>
      </c>
      <c r="M4756" s="37">
        <v>5</v>
      </c>
    </row>
    <row r="4757" spans="1:13">
      <c r="A4757" s="40" t="s">
        <v>4782</v>
      </c>
      <c r="B4757" s="39">
        <v>46760</v>
      </c>
      <c r="C4757" s="40" t="s">
        <v>48</v>
      </c>
      <c r="D4757" s="40" t="s">
        <v>17</v>
      </c>
      <c r="E4757" s="40" t="s">
        <v>14</v>
      </c>
      <c r="F4757" s="40" t="s">
        <v>14</v>
      </c>
      <c r="G4757" s="40">
        <v>49</v>
      </c>
      <c r="H4757" s="41">
        <v>198.12665752589001</v>
      </c>
      <c r="I4757" s="37">
        <f>HOUR(DAta!$H4757)*60+MINUTE(DAta!$H4757)</f>
        <v>182</v>
      </c>
      <c r="J4757" s="40">
        <v>3</v>
      </c>
      <c r="K4757" s="40">
        <v>13</v>
      </c>
      <c r="L4757" s="39">
        <v>46760</v>
      </c>
      <c r="M4757" s="40">
        <v>5</v>
      </c>
    </row>
    <row r="4758" spans="1:13">
      <c r="A4758" s="37" t="s">
        <v>4783</v>
      </c>
      <c r="B4758" s="36">
        <v>46761</v>
      </c>
      <c r="C4758" s="37" t="s">
        <v>22</v>
      </c>
      <c r="D4758" s="37" t="s">
        <v>33</v>
      </c>
      <c r="E4758" s="37" t="s">
        <v>14</v>
      </c>
      <c r="F4758" s="37" t="s">
        <v>14</v>
      </c>
      <c r="G4758" s="37">
        <v>94</v>
      </c>
      <c r="H4758" s="38">
        <v>198.16832419255701</v>
      </c>
      <c r="I4758" s="37">
        <f>HOUR(DAta!$H4758)*60+MINUTE(DAta!$H4758)</f>
        <v>242</v>
      </c>
      <c r="J4758" s="37">
        <v>5</v>
      </c>
      <c r="K4758" s="37">
        <v>13</v>
      </c>
      <c r="L4758" s="36">
        <v>46761</v>
      </c>
      <c r="M4758" s="37">
        <v>5</v>
      </c>
    </row>
    <row r="4759" spans="1:13">
      <c r="A4759" s="40" t="s">
        <v>4784</v>
      </c>
      <c r="B4759" s="39">
        <v>46762</v>
      </c>
      <c r="C4759" s="40" t="s">
        <v>20</v>
      </c>
      <c r="D4759" s="40" t="s">
        <v>17</v>
      </c>
      <c r="E4759" s="40" t="s">
        <v>14</v>
      </c>
      <c r="F4759" s="40" t="s">
        <v>18</v>
      </c>
      <c r="G4759" s="40">
        <v>22</v>
      </c>
      <c r="H4759" s="41">
        <v>198.20999085922301</v>
      </c>
      <c r="I4759" s="37">
        <f>HOUR(DAta!$H4759)*60+MINUTE(DAta!$H4759)</f>
        <v>302</v>
      </c>
      <c r="J4759" s="40">
        <v>4</v>
      </c>
      <c r="K4759" s="40">
        <v>13</v>
      </c>
      <c r="L4759" s="39">
        <v>46762</v>
      </c>
      <c r="M4759" s="40">
        <v>5</v>
      </c>
    </row>
    <row r="4760" spans="1:13">
      <c r="A4760" s="37" t="s">
        <v>4785</v>
      </c>
      <c r="B4760" s="36">
        <v>46763</v>
      </c>
      <c r="C4760" s="37" t="s">
        <v>20</v>
      </c>
      <c r="D4760" s="37" t="s">
        <v>30</v>
      </c>
      <c r="E4760" s="37" t="s">
        <v>14</v>
      </c>
      <c r="F4760" s="37" t="s">
        <v>14</v>
      </c>
      <c r="G4760" s="37">
        <v>93</v>
      </c>
      <c r="H4760" s="38">
        <v>198.25165752589001</v>
      </c>
      <c r="I4760" s="37">
        <f>HOUR(DAta!$H4760)*60+MINUTE(DAta!$H4760)</f>
        <v>362</v>
      </c>
      <c r="J4760" s="37">
        <v>4</v>
      </c>
      <c r="K4760" s="37">
        <v>13</v>
      </c>
      <c r="L4760" s="36">
        <v>46763</v>
      </c>
      <c r="M4760" s="37">
        <v>5</v>
      </c>
    </row>
    <row r="4761" spans="1:13">
      <c r="A4761" s="40" t="s">
        <v>4786</v>
      </c>
      <c r="B4761" s="39">
        <v>46764</v>
      </c>
      <c r="C4761" s="40" t="s">
        <v>39</v>
      </c>
      <c r="D4761" s="40" t="s">
        <v>33</v>
      </c>
      <c r="E4761" s="40" t="s">
        <v>14</v>
      </c>
      <c r="F4761" s="40" t="s">
        <v>14</v>
      </c>
      <c r="G4761" s="40">
        <v>56</v>
      </c>
      <c r="H4761" s="41">
        <v>198.29332419255701</v>
      </c>
      <c r="I4761" s="37">
        <f>HOUR(DAta!$H4761)*60+MINUTE(DAta!$H4761)</f>
        <v>422</v>
      </c>
      <c r="J4761" s="40">
        <v>5</v>
      </c>
      <c r="K4761" s="40">
        <v>13</v>
      </c>
      <c r="L4761" s="39">
        <v>46764</v>
      </c>
      <c r="M4761" s="40">
        <v>5</v>
      </c>
    </row>
    <row r="4762" spans="1:13">
      <c r="A4762" s="37" t="s">
        <v>4787</v>
      </c>
      <c r="B4762" s="36">
        <v>46765</v>
      </c>
      <c r="C4762" s="37" t="s">
        <v>16</v>
      </c>
      <c r="D4762" s="37" t="s">
        <v>13</v>
      </c>
      <c r="E4762" s="37" t="s">
        <v>14</v>
      </c>
      <c r="F4762" s="37" t="s">
        <v>14</v>
      </c>
      <c r="G4762" s="37">
        <v>16</v>
      </c>
      <c r="H4762" s="38">
        <v>198.33499085922301</v>
      </c>
      <c r="I4762" s="37">
        <f>HOUR(DAta!$H4762)*60+MINUTE(DAta!$H4762)</f>
        <v>482</v>
      </c>
      <c r="J4762" s="37">
        <v>5</v>
      </c>
      <c r="K4762" s="37">
        <v>13</v>
      </c>
      <c r="L4762" s="36">
        <v>46765</v>
      </c>
      <c r="M4762" s="37">
        <v>5</v>
      </c>
    </row>
    <row r="4763" spans="1:13">
      <c r="A4763" s="40" t="s">
        <v>4788</v>
      </c>
      <c r="B4763" s="39">
        <v>46766</v>
      </c>
      <c r="C4763" s="40" t="s">
        <v>12</v>
      </c>
      <c r="D4763" s="40" t="s">
        <v>30</v>
      </c>
      <c r="E4763" s="40" t="s">
        <v>18</v>
      </c>
      <c r="F4763" s="40" t="s">
        <v>18</v>
      </c>
      <c r="G4763" s="40" t="s">
        <v>26</v>
      </c>
      <c r="H4763" s="41">
        <v>198.37665752589001</v>
      </c>
      <c r="I4763" s="37">
        <f>HOUR(DAta!$H4763)*60+MINUTE(DAta!$H4763)</f>
        <v>542</v>
      </c>
      <c r="J4763" s="40" t="s">
        <v>26</v>
      </c>
      <c r="K4763" s="40">
        <v>13</v>
      </c>
      <c r="L4763" s="39">
        <v>46766</v>
      </c>
      <c r="M4763" s="40">
        <v>5</v>
      </c>
    </row>
    <row r="4764" spans="1:13">
      <c r="A4764" s="37" t="s">
        <v>4789</v>
      </c>
      <c r="B4764" s="36">
        <v>46767</v>
      </c>
      <c r="C4764" s="37" t="s">
        <v>20</v>
      </c>
      <c r="D4764" s="37" t="s">
        <v>13</v>
      </c>
      <c r="E4764" s="37" t="s">
        <v>14</v>
      </c>
      <c r="F4764" s="37" t="s">
        <v>14</v>
      </c>
      <c r="G4764" s="37">
        <v>124</v>
      </c>
      <c r="H4764" s="38">
        <v>198.41832419255701</v>
      </c>
      <c r="I4764" s="37">
        <f>HOUR(DAta!$H4764)*60+MINUTE(DAta!$H4764)</f>
        <v>602</v>
      </c>
      <c r="J4764" s="37">
        <v>2</v>
      </c>
      <c r="K4764" s="37">
        <v>13</v>
      </c>
      <c r="L4764" s="36">
        <v>46767</v>
      </c>
      <c r="M4764" s="37">
        <v>5</v>
      </c>
    </row>
    <row r="4765" spans="1:13">
      <c r="A4765" s="40" t="s">
        <v>4790</v>
      </c>
      <c r="B4765" s="39">
        <v>46768</v>
      </c>
      <c r="C4765" s="40" t="s">
        <v>20</v>
      </c>
      <c r="D4765" s="40" t="s">
        <v>33</v>
      </c>
      <c r="E4765" s="40" t="s">
        <v>18</v>
      </c>
      <c r="F4765" s="40" t="s">
        <v>18</v>
      </c>
      <c r="G4765" s="40" t="s">
        <v>26</v>
      </c>
      <c r="H4765" s="41">
        <v>198.45999085922301</v>
      </c>
      <c r="I4765" s="37">
        <f>HOUR(DAta!$H4765)*60+MINUTE(DAta!$H4765)</f>
        <v>662</v>
      </c>
      <c r="J4765" s="40" t="s">
        <v>26</v>
      </c>
      <c r="K4765" s="40">
        <v>13</v>
      </c>
      <c r="L4765" s="39">
        <v>46768</v>
      </c>
      <c r="M4765" s="40">
        <v>5</v>
      </c>
    </row>
    <row r="4766" spans="1:13">
      <c r="A4766" s="37" t="s">
        <v>4791</v>
      </c>
      <c r="B4766" s="36">
        <v>46769</v>
      </c>
      <c r="C4766" s="37" t="s">
        <v>22</v>
      </c>
      <c r="D4766" s="37" t="s">
        <v>13</v>
      </c>
      <c r="E4766" s="37" t="s">
        <v>14</v>
      </c>
      <c r="F4766" s="37" t="s">
        <v>14</v>
      </c>
      <c r="G4766" s="37">
        <v>93</v>
      </c>
      <c r="H4766" s="38">
        <v>198.50165752589001</v>
      </c>
      <c r="I4766" s="37">
        <f>HOUR(DAta!$H4766)*60+MINUTE(DAta!$H4766)</f>
        <v>722</v>
      </c>
      <c r="J4766" s="37">
        <v>5</v>
      </c>
      <c r="K4766" s="37">
        <v>13</v>
      </c>
      <c r="L4766" s="36">
        <v>46769</v>
      </c>
      <c r="M4766" s="37">
        <v>5</v>
      </c>
    </row>
    <row r="4767" spans="1:13">
      <c r="A4767" s="40" t="s">
        <v>4792</v>
      </c>
      <c r="B4767" s="39">
        <v>46770</v>
      </c>
      <c r="C4767" s="40" t="s">
        <v>12</v>
      </c>
      <c r="D4767" s="40" t="s">
        <v>33</v>
      </c>
      <c r="E4767" s="40" t="s">
        <v>14</v>
      </c>
      <c r="F4767" s="40" t="s">
        <v>14</v>
      </c>
      <c r="G4767" s="40">
        <v>10</v>
      </c>
      <c r="H4767" s="41">
        <v>198.54332419255701</v>
      </c>
      <c r="I4767" s="37">
        <f>HOUR(DAta!$H4767)*60+MINUTE(DAta!$H4767)</f>
        <v>782</v>
      </c>
      <c r="J4767" s="40">
        <v>3</v>
      </c>
      <c r="K4767" s="40">
        <v>13</v>
      </c>
      <c r="L4767" s="39">
        <v>46770</v>
      </c>
      <c r="M4767" s="40">
        <v>5</v>
      </c>
    </row>
    <row r="4768" spans="1:13">
      <c r="A4768" s="37" t="s">
        <v>4793</v>
      </c>
      <c r="B4768" s="36">
        <v>46771</v>
      </c>
      <c r="C4768" s="37" t="s">
        <v>16</v>
      </c>
      <c r="D4768" s="37" t="s">
        <v>17</v>
      </c>
      <c r="E4768" s="37" t="s">
        <v>14</v>
      </c>
      <c r="F4768" s="37" t="s">
        <v>18</v>
      </c>
      <c r="G4768" s="37">
        <v>17</v>
      </c>
      <c r="H4768" s="38">
        <v>198.58499085922301</v>
      </c>
      <c r="I4768" s="37">
        <f>HOUR(DAta!$H4768)*60+MINUTE(DAta!$H4768)</f>
        <v>842</v>
      </c>
      <c r="J4768" s="37">
        <v>4</v>
      </c>
      <c r="K4768" s="37">
        <v>13</v>
      </c>
      <c r="L4768" s="36">
        <v>46771</v>
      </c>
      <c r="M4768" s="37">
        <v>5</v>
      </c>
    </row>
    <row r="4769" spans="1:13">
      <c r="A4769" s="40" t="s">
        <v>4794</v>
      </c>
      <c r="B4769" s="39">
        <v>46772</v>
      </c>
      <c r="C4769" s="40" t="s">
        <v>48</v>
      </c>
      <c r="D4769" s="40" t="s">
        <v>17</v>
      </c>
      <c r="E4769" s="40" t="s">
        <v>14</v>
      </c>
      <c r="F4769" s="40" t="s">
        <v>14</v>
      </c>
      <c r="G4769" s="40">
        <v>121</v>
      </c>
      <c r="H4769" s="41">
        <v>198.62665752589001</v>
      </c>
      <c r="I4769" s="37">
        <f>HOUR(DAta!$H4769)*60+MINUTE(DAta!$H4769)</f>
        <v>902</v>
      </c>
      <c r="J4769" s="40">
        <v>3</v>
      </c>
      <c r="K4769" s="40">
        <v>13</v>
      </c>
      <c r="L4769" s="39">
        <v>46772</v>
      </c>
      <c r="M4769" s="40">
        <v>5</v>
      </c>
    </row>
    <row r="4770" spans="1:13">
      <c r="A4770" s="37" t="s">
        <v>4795</v>
      </c>
      <c r="B4770" s="36">
        <v>46773</v>
      </c>
      <c r="C4770" s="37" t="s">
        <v>39</v>
      </c>
      <c r="D4770" s="37" t="s">
        <v>17</v>
      </c>
      <c r="E4770" s="37" t="s">
        <v>14</v>
      </c>
      <c r="F4770" s="37" t="s">
        <v>14</v>
      </c>
      <c r="G4770" s="37">
        <v>74</v>
      </c>
      <c r="H4770" s="38">
        <v>198.66832419255701</v>
      </c>
      <c r="I4770" s="37">
        <f>HOUR(DAta!$H4770)*60+MINUTE(DAta!$H4770)</f>
        <v>962</v>
      </c>
      <c r="J4770" s="37">
        <v>5</v>
      </c>
      <c r="K4770" s="37">
        <v>13</v>
      </c>
      <c r="L4770" s="36">
        <v>46773</v>
      </c>
      <c r="M4770" s="37">
        <v>5</v>
      </c>
    </row>
    <row r="4771" spans="1:13">
      <c r="A4771" s="40" t="s">
        <v>4796</v>
      </c>
      <c r="B4771" s="39">
        <v>46774</v>
      </c>
      <c r="C4771" s="40" t="s">
        <v>22</v>
      </c>
      <c r="D4771" s="40" t="s">
        <v>24</v>
      </c>
      <c r="E4771" s="40" t="s">
        <v>14</v>
      </c>
      <c r="F4771" s="40" t="s">
        <v>14</v>
      </c>
      <c r="G4771" s="40">
        <v>22</v>
      </c>
      <c r="H4771" s="41">
        <v>198.70999085922301</v>
      </c>
      <c r="I4771" s="37">
        <f>HOUR(DAta!$H4771)*60+MINUTE(DAta!$H4771)</f>
        <v>1022</v>
      </c>
      <c r="J4771" s="40">
        <v>3</v>
      </c>
      <c r="K4771" s="40">
        <v>13</v>
      </c>
      <c r="L4771" s="39">
        <v>46774</v>
      </c>
      <c r="M4771" s="40">
        <v>5</v>
      </c>
    </row>
    <row r="4772" spans="1:13">
      <c r="A4772" s="37" t="s">
        <v>4797</v>
      </c>
      <c r="B4772" s="36">
        <v>46775</v>
      </c>
      <c r="C4772" s="37" t="s">
        <v>32</v>
      </c>
      <c r="D4772" s="37" t="s">
        <v>30</v>
      </c>
      <c r="E4772" s="37" t="s">
        <v>14</v>
      </c>
      <c r="F4772" s="37" t="s">
        <v>14</v>
      </c>
      <c r="G4772" s="37">
        <v>76</v>
      </c>
      <c r="H4772" s="38">
        <v>198.75165752589001</v>
      </c>
      <c r="I4772" s="37">
        <f>HOUR(DAta!$H4772)*60+MINUTE(DAta!$H4772)</f>
        <v>1082</v>
      </c>
      <c r="J4772" s="37">
        <v>4</v>
      </c>
      <c r="K4772" s="37">
        <v>13</v>
      </c>
      <c r="L4772" s="36">
        <v>46775</v>
      </c>
      <c r="M4772" s="37">
        <v>5</v>
      </c>
    </row>
    <row r="4773" spans="1:13">
      <c r="A4773" s="40" t="s">
        <v>4798</v>
      </c>
      <c r="B4773" s="39">
        <v>46776</v>
      </c>
      <c r="C4773" s="40" t="s">
        <v>32</v>
      </c>
      <c r="D4773" s="40" t="s">
        <v>17</v>
      </c>
      <c r="E4773" s="40" t="s">
        <v>14</v>
      </c>
      <c r="F4773" s="40" t="s">
        <v>18</v>
      </c>
      <c r="G4773" s="40">
        <v>86</v>
      </c>
      <c r="H4773" s="41">
        <v>198.79332419255701</v>
      </c>
      <c r="I4773" s="37">
        <f>HOUR(DAta!$H4773)*60+MINUTE(DAta!$H4773)</f>
        <v>1142</v>
      </c>
      <c r="J4773" s="40">
        <v>5</v>
      </c>
      <c r="K4773" s="40">
        <v>13</v>
      </c>
      <c r="L4773" s="39">
        <v>46776</v>
      </c>
      <c r="M4773" s="40">
        <v>5</v>
      </c>
    </row>
    <row r="4774" spans="1:13">
      <c r="A4774" s="37" t="s">
        <v>4799</v>
      </c>
      <c r="B4774" s="36">
        <v>46777</v>
      </c>
      <c r="C4774" s="37" t="s">
        <v>20</v>
      </c>
      <c r="D4774" s="37" t="s">
        <v>17</v>
      </c>
      <c r="E4774" s="37" t="s">
        <v>14</v>
      </c>
      <c r="F4774" s="37" t="s">
        <v>14</v>
      </c>
      <c r="G4774" s="37">
        <v>59</v>
      </c>
      <c r="H4774" s="38">
        <v>198.83499085922301</v>
      </c>
      <c r="I4774" s="37">
        <f>HOUR(DAta!$H4774)*60+MINUTE(DAta!$H4774)</f>
        <v>1202</v>
      </c>
      <c r="J4774" s="37">
        <v>3</v>
      </c>
      <c r="K4774" s="37">
        <v>13</v>
      </c>
      <c r="L4774" s="36">
        <v>46777</v>
      </c>
      <c r="M4774" s="37">
        <v>5</v>
      </c>
    </row>
    <row r="4775" spans="1:13">
      <c r="A4775" s="40" t="s">
        <v>4800</v>
      </c>
      <c r="B4775" s="39">
        <v>46778</v>
      </c>
      <c r="C4775" s="40" t="s">
        <v>16</v>
      </c>
      <c r="D4775" s="40" t="s">
        <v>30</v>
      </c>
      <c r="E4775" s="40" t="s">
        <v>18</v>
      </c>
      <c r="F4775" s="40" t="s">
        <v>18</v>
      </c>
      <c r="G4775" s="40" t="s">
        <v>26</v>
      </c>
      <c r="H4775" s="41">
        <v>198.87665752589001</v>
      </c>
      <c r="I4775" s="37">
        <f>HOUR(DAta!$H4775)*60+MINUTE(DAta!$H4775)</f>
        <v>1262</v>
      </c>
      <c r="J4775" s="40" t="s">
        <v>26</v>
      </c>
      <c r="K4775" s="40">
        <v>13</v>
      </c>
      <c r="L4775" s="39">
        <v>46778</v>
      </c>
      <c r="M4775" s="40">
        <v>5</v>
      </c>
    </row>
    <row r="4776" spans="1:13">
      <c r="A4776" s="37" t="s">
        <v>4801</v>
      </c>
      <c r="B4776" s="36">
        <v>46779</v>
      </c>
      <c r="C4776" s="37" t="s">
        <v>12</v>
      </c>
      <c r="D4776" s="37" t="s">
        <v>30</v>
      </c>
      <c r="E4776" s="37" t="s">
        <v>14</v>
      </c>
      <c r="F4776" s="37" t="s">
        <v>14</v>
      </c>
      <c r="G4776" s="37">
        <v>57</v>
      </c>
      <c r="H4776" s="38">
        <v>198.91832419255701</v>
      </c>
      <c r="I4776" s="37">
        <f>HOUR(DAta!$H4776)*60+MINUTE(DAta!$H4776)</f>
        <v>1322</v>
      </c>
      <c r="J4776" s="37">
        <v>5</v>
      </c>
      <c r="K4776" s="37">
        <v>13</v>
      </c>
      <c r="L4776" s="36">
        <v>46779</v>
      </c>
      <c r="M4776" s="37">
        <v>5</v>
      </c>
    </row>
    <row r="4777" spans="1:13">
      <c r="A4777" s="40" t="s">
        <v>4802</v>
      </c>
      <c r="B4777" s="39">
        <v>46780</v>
      </c>
      <c r="C4777" s="40" t="s">
        <v>35</v>
      </c>
      <c r="D4777" s="40" t="s">
        <v>30</v>
      </c>
      <c r="E4777" s="40" t="s">
        <v>14</v>
      </c>
      <c r="F4777" s="40" t="s">
        <v>14</v>
      </c>
      <c r="G4777" s="40">
        <v>92</v>
      </c>
      <c r="H4777" s="41">
        <v>198.95999085922301</v>
      </c>
      <c r="I4777" s="37">
        <f>HOUR(DAta!$H4777)*60+MINUTE(DAta!$H4777)</f>
        <v>1382</v>
      </c>
      <c r="J4777" s="40">
        <v>3</v>
      </c>
      <c r="K4777" s="40">
        <v>13</v>
      </c>
      <c r="L4777" s="39">
        <v>46780</v>
      </c>
      <c r="M4777" s="40">
        <v>5</v>
      </c>
    </row>
    <row r="4778" spans="1:13">
      <c r="A4778" s="37" t="s">
        <v>4803</v>
      </c>
      <c r="B4778" s="36">
        <v>46781</v>
      </c>
      <c r="C4778" s="37" t="s">
        <v>16</v>
      </c>
      <c r="D4778" s="37" t="s">
        <v>13</v>
      </c>
      <c r="E4778" s="37" t="s">
        <v>14</v>
      </c>
      <c r="F4778" s="37" t="s">
        <v>14</v>
      </c>
      <c r="G4778" s="37">
        <v>35</v>
      </c>
      <c r="H4778" s="38">
        <v>199.00165752589001</v>
      </c>
      <c r="I4778" s="37">
        <f>HOUR(DAta!$H4778)*60+MINUTE(DAta!$H4778)</f>
        <v>2</v>
      </c>
      <c r="J4778" s="37">
        <v>1</v>
      </c>
      <c r="K4778" s="37">
        <v>13</v>
      </c>
      <c r="L4778" s="36">
        <v>46781</v>
      </c>
      <c r="M4778" s="37">
        <v>5</v>
      </c>
    </row>
    <row r="4779" spans="1:13">
      <c r="A4779" s="40" t="s">
        <v>4804</v>
      </c>
      <c r="B4779" s="39">
        <v>46782</v>
      </c>
      <c r="C4779" s="40" t="s">
        <v>35</v>
      </c>
      <c r="D4779" s="40" t="s">
        <v>17</v>
      </c>
      <c r="E4779" s="40" t="s">
        <v>18</v>
      </c>
      <c r="F4779" s="40" t="s">
        <v>18</v>
      </c>
      <c r="G4779" s="40" t="s">
        <v>26</v>
      </c>
      <c r="H4779" s="41">
        <v>199.04332419255701</v>
      </c>
      <c r="I4779" s="37">
        <f>HOUR(DAta!$H4779)*60+MINUTE(DAta!$H4779)</f>
        <v>62</v>
      </c>
      <c r="J4779" s="40" t="s">
        <v>26</v>
      </c>
      <c r="K4779" s="40">
        <v>13</v>
      </c>
      <c r="L4779" s="39">
        <v>46782</v>
      </c>
      <c r="M4779" s="40">
        <v>5</v>
      </c>
    </row>
    <row r="4780" spans="1:13">
      <c r="A4780" s="37" t="s">
        <v>4805</v>
      </c>
      <c r="B4780" s="36">
        <v>46783</v>
      </c>
      <c r="C4780" s="37" t="s">
        <v>39</v>
      </c>
      <c r="D4780" s="37" t="s">
        <v>33</v>
      </c>
      <c r="E4780" s="37" t="s">
        <v>14</v>
      </c>
      <c r="F4780" s="37" t="s">
        <v>14</v>
      </c>
      <c r="G4780" s="37">
        <v>76</v>
      </c>
      <c r="H4780" s="38">
        <v>199.08499085922301</v>
      </c>
      <c r="I4780" s="37">
        <f>HOUR(DAta!$H4780)*60+MINUTE(DAta!$H4780)</f>
        <v>122</v>
      </c>
      <c r="J4780" s="37">
        <v>5</v>
      </c>
      <c r="K4780" s="37">
        <v>13</v>
      </c>
      <c r="L4780" s="36">
        <v>46783</v>
      </c>
      <c r="M4780" s="37">
        <v>5</v>
      </c>
    </row>
    <row r="4781" spans="1:13">
      <c r="A4781" s="40" t="s">
        <v>4806</v>
      </c>
      <c r="B4781" s="39">
        <v>46784</v>
      </c>
      <c r="C4781" s="40" t="s">
        <v>35</v>
      </c>
      <c r="D4781" s="40" t="s">
        <v>13</v>
      </c>
      <c r="E4781" s="40" t="s">
        <v>14</v>
      </c>
      <c r="F4781" s="40" t="s">
        <v>14</v>
      </c>
      <c r="G4781" s="40">
        <v>110</v>
      </c>
      <c r="H4781" s="41">
        <v>199.12665752589001</v>
      </c>
      <c r="I4781" s="37">
        <f>HOUR(DAta!$H4781)*60+MINUTE(DAta!$H4781)</f>
        <v>182</v>
      </c>
      <c r="J4781" s="40">
        <v>5</v>
      </c>
      <c r="K4781" s="40">
        <v>13</v>
      </c>
      <c r="L4781" s="39">
        <v>46784</v>
      </c>
      <c r="M4781" s="40">
        <v>5</v>
      </c>
    </row>
    <row r="4782" spans="1:13">
      <c r="A4782" s="37" t="s">
        <v>4807</v>
      </c>
      <c r="B4782" s="36">
        <v>46785</v>
      </c>
      <c r="C4782" s="37" t="s">
        <v>16</v>
      </c>
      <c r="D4782" s="37" t="s">
        <v>30</v>
      </c>
      <c r="E4782" s="37" t="s">
        <v>14</v>
      </c>
      <c r="F4782" s="37" t="s">
        <v>14</v>
      </c>
      <c r="G4782" s="37">
        <v>125</v>
      </c>
      <c r="H4782" s="38">
        <v>199.16832419255701</v>
      </c>
      <c r="I4782" s="37">
        <f>HOUR(DAta!$H4782)*60+MINUTE(DAta!$H4782)</f>
        <v>242</v>
      </c>
      <c r="J4782" s="37">
        <v>1</v>
      </c>
      <c r="K4782" s="37">
        <v>13</v>
      </c>
      <c r="L4782" s="36">
        <v>46785</v>
      </c>
      <c r="M4782" s="37">
        <v>5</v>
      </c>
    </row>
    <row r="4783" spans="1:13">
      <c r="A4783" s="40" t="s">
        <v>4808</v>
      </c>
      <c r="B4783" s="39">
        <v>46786</v>
      </c>
      <c r="C4783" s="40" t="s">
        <v>48</v>
      </c>
      <c r="D4783" s="40" t="s">
        <v>17</v>
      </c>
      <c r="E4783" s="40" t="s">
        <v>14</v>
      </c>
      <c r="F4783" s="40" t="s">
        <v>14</v>
      </c>
      <c r="G4783" s="40">
        <v>44</v>
      </c>
      <c r="H4783" s="41">
        <v>199.20999085922301</v>
      </c>
      <c r="I4783" s="37">
        <f>HOUR(DAta!$H4783)*60+MINUTE(DAta!$H4783)</f>
        <v>302</v>
      </c>
      <c r="J4783" s="40">
        <v>1</v>
      </c>
      <c r="K4783" s="40">
        <v>13</v>
      </c>
      <c r="L4783" s="39">
        <v>46786</v>
      </c>
      <c r="M4783" s="40">
        <v>5</v>
      </c>
    </row>
    <row r="4784" spans="1:13">
      <c r="A4784" s="37" t="s">
        <v>4809</v>
      </c>
      <c r="B4784" s="36">
        <v>46787</v>
      </c>
      <c r="C4784" s="37" t="s">
        <v>39</v>
      </c>
      <c r="D4784" s="37" t="s">
        <v>13</v>
      </c>
      <c r="E4784" s="37" t="s">
        <v>14</v>
      </c>
      <c r="F4784" s="37" t="s">
        <v>14</v>
      </c>
      <c r="G4784" s="37">
        <v>113</v>
      </c>
      <c r="H4784" s="38">
        <v>199.25165752589001</v>
      </c>
      <c r="I4784" s="37">
        <f>HOUR(DAta!$H4784)*60+MINUTE(DAta!$H4784)</f>
        <v>362</v>
      </c>
      <c r="J4784" s="37">
        <v>1</v>
      </c>
      <c r="K4784" s="37">
        <v>13</v>
      </c>
      <c r="L4784" s="36">
        <v>46787</v>
      </c>
      <c r="M4784" s="37">
        <v>5</v>
      </c>
    </row>
    <row r="4785" spans="1:13">
      <c r="A4785" s="40" t="s">
        <v>4810</v>
      </c>
      <c r="B4785" s="39">
        <v>46788</v>
      </c>
      <c r="C4785" s="40" t="s">
        <v>16</v>
      </c>
      <c r="D4785" s="40" t="s">
        <v>24</v>
      </c>
      <c r="E4785" s="40" t="s">
        <v>14</v>
      </c>
      <c r="F4785" s="40" t="s">
        <v>14</v>
      </c>
      <c r="G4785" s="40">
        <v>101</v>
      </c>
      <c r="H4785" s="41">
        <v>199.29332419255701</v>
      </c>
      <c r="I4785" s="37">
        <f>HOUR(DAta!$H4785)*60+MINUTE(DAta!$H4785)</f>
        <v>422</v>
      </c>
      <c r="J4785" s="40">
        <v>3</v>
      </c>
      <c r="K4785" s="40">
        <v>13</v>
      </c>
      <c r="L4785" s="39">
        <v>46788</v>
      </c>
      <c r="M4785" s="40">
        <v>5</v>
      </c>
    </row>
    <row r="4786" spans="1:13">
      <c r="A4786" s="37" t="s">
        <v>4811</v>
      </c>
      <c r="B4786" s="36">
        <v>46789</v>
      </c>
      <c r="C4786" s="37" t="s">
        <v>12</v>
      </c>
      <c r="D4786" s="37" t="s">
        <v>33</v>
      </c>
      <c r="E4786" s="37" t="s">
        <v>14</v>
      </c>
      <c r="F4786" s="37" t="s">
        <v>14</v>
      </c>
      <c r="G4786" s="37">
        <v>27</v>
      </c>
      <c r="H4786" s="38">
        <v>199.33499085922301</v>
      </c>
      <c r="I4786" s="37">
        <f>HOUR(DAta!$H4786)*60+MINUTE(DAta!$H4786)</f>
        <v>482</v>
      </c>
      <c r="J4786" s="37">
        <v>1</v>
      </c>
      <c r="K4786" s="37">
        <v>13</v>
      </c>
      <c r="L4786" s="36">
        <v>46789</v>
      </c>
      <c r="M4786" s="37">
        <v>5</v>
      </c>
    </row>
    <row r="4787" spans="1:13">
      <c r="A4787" s="40" t="s">
        <v>4812</v>
      </c>
      <c r="B4787" s="39">
        <v>46790</v>
      </c>
      <c r="C4787" s="40" t="s">
        <v>12</v>
      </c>
      <c r="D4787" s="40" t="s">
        <v>13</v>
      </c>
      <c r="E4787" s="40" t="s">
        <v>18</v>
      </c>
      <c r="F4787" s="40" t="s">
        <v>18</v>
      </c>
      <c r="G4787" s="40" t="s">
        <v>26</v>
      </c>
      <c r="H4787" s="41">
        <v>199.37665752589001</v>
      </c>
      <c r="I4787" s="37">
        <f>HOUR(DAta!$H4787)*60+MINUTE(DAta!$H4787)</f>
        <v>542</v>
      </c>
      <c r="J4787" s="40" t="s">
        <v>26</v>
      </c>
      <c r="K4787" s="40">
        <v>13</v>
      </c>
      <c r="L4787" s="39">
        <v>46790</v>
      </c>
      <c r="M4787" s="40">
        <v>5</v>
      </c>
    </row>
    <row r="4788" spans="1:13">
      <c r="A4788" s="37" t="s">
        <v>4813</v>
      </c>
      <c r="B4788" s="36">
        <v>46791</v>
      </c>
      <c r="C4788" s="37" t="s">
        <v>12</v>
      </c>
      <c r="D4788" s="37" t="s">
        <v>24</v>
      </c>
      <c r="E4788" s="37" t="s">
        <v>14</v>
      </c>
      <c r="F4788" s="37" t="s">
        <v>18</v>
      </c>
      <c r="G4788" s="37">
        <v>125</v>
      </c>
      <c r="H4788" s="38">
        <v>199.41832419255701</v>
      </c>
      <c r="I4788" s="37">
        <f>HOUR(DAta!$H4788)*60+MINUTE(DAta!$H4788)</f>
        <v>602</v>
      </c>
      <c r="J4788" s="37">
        <v>4</v>
      </c>
      <c r="K4788" s="37">
        <v>13</v>
      </c>
      <c r="L4788" s="36">
        <v>46791</v>
      </c>
      <c r="M4788" s="37">
        <v>5</v>
      </c>
    </row>
    <row r="4789" spans="1:13">
      <c r="A4789" s="40" t="s">
        <v>4814</v>
      </c>
      <c r="B4789" s="39">
        <v>46792</v>
      </c>
      <c r="C4789" s="40" t="s">
        <v>16</v>
      </c>
      <c r="D4789" s="40" t="s">
        <v>30</v>
      </c>
      <c r="E4789" s="40" t="s">
        <v>14</v>
      </c>
      <c r="F4789" s="40" t="s">
        <v>14</v>
      </c>
      <c r="G4789" s="40">
        <v>10</v>
      </c>
      <c r="H4789" s="41">
        <v>199.45999085922301</v>
      </c>
      <c r="I4789" s="37">
        <f>HOUR(DAta!$H4789)*60+MINUTE(DAta!$H4789)</f>
        <v>662</v>
      </c>
      <c r="J4789" s="40">
        <v>1</v>
      </c>
      <c r="K4789" s="40">
        <v>13</v>
      </c>
      <c r="L4789" s="39">
        <v>46792</v>
      </c>
      <c r="M4789" s="40">
        <v>5</v>
      </c>
    </row>
    <row r="4790" spans="1:13">
      <c r="A4790" s="37" t="s">
        <v>4815</v>
      </c>
      <c r="B4790" s="36">
        <v>46793</v>
      </c>
      <c r="C4790" s="37" t="s">
        <v>48</v>
      </c>
      <c r="D4790" s="37" t="s">
        <v>13</v>
      </c>
      <c r="E4790" s="37" t="s">
        <v>14</v>
      </c>
      <c r="F4790" s="37" t="s">
        <v>14</v>
      </c>
      <c r="G4790" s="37">
        <v>16</v>
      </c>
      <c r="H4790" s="38">
        <v>199.50165752589001</v>
      </c>
      <c r="I4790" s="37">
        <f>HOUR(DAta!$H4790)*60+MINUTE(DAta!$H4790)</f>
        <v>722</v>
      </c>
      <c r="J4790" s="37">
        <v>4</v>
      </c>
      <c r="K4790" s="37">
        <v>13</v>
      </c>
      <c r="L4790" s="36">
        <v>46793</v>
      </c>
      <c r="M4790" s="37">
        <v>5</v>
      </c>
    </row>
    <row r="4791" spans="1:13">
      <c r="A4791" s="40" t="s">
        <v>4816</v>
      </c>
      <c r="B4791" s="39">
        <v>46794</v>
      </c>
      <c r="C4791" s="40" t="s">
        <v>35</v>
      </c>
      <c r="D4791" s="40" t="s">
        <v>13</v>
      </c>
      <c r="E4791" s="40" t="s">
        <v>14</v>
      </c>
      <c r="F4791" s="40" t="s">
        <v>14</v>
      </c>
      <c r="G4791" s="40">
        <v>85</v>
      </c>
      <c r="H4791" s="41">
        <v>199.54332419255701</v>
      </c>
      <c r="I4791" s="37">
        <f>HOUR(DAta!$H4791)*60+MINUTE(DAta!$H4791)</f>
        <v>782</v>
      </c>
      <c r="J4791" s="40">
        <v>1</v>
      </c>
      <c r="K4791" s="40">
        <v>13</v>
      </c>
      <c r="L4791" s="39">
        <v>46794</v>
      </c>
      <c r="M4791" s="40">
        <v>5</v>
      </c>
    </row>
    <row r="4792" spans="1:13">
      <c r="A4792" s="37" t="s">
        <v>4817</v>
      </c>
      <c r="B4792" s="36">
        <v>46795</v>
      </c>
      <c r="C4792" s="37" t="s">
        <v>48</v>
      </c>
      <c r="D4792" s="37" t="s">
        <v>33</v>
      </c>
      <c r="E4792" s="37" t="s">
        <v>14</v>
      </c>
      <c r="F4792" s="37" t="s">
        <v>14</v>
      </c>
      <c r="G4792" s="37">
        <v>36</v>
      </c>
      <c r="H4792" s="38">
        <v>199.58499085922301</v>
      </c>
      <c r="I4792" s="37">
        <f>HOUR(DAta!$H4792)*60+MINUTE(DAta!$H4792)</f>
        <v>842</v>
      </c>
      <c r="J4792" s="37">
        <v>4</v>
      </c>
      <c r="K4792" s="37">
        <v>13</v>
      </c>
      <c r="L4792" s="36">
        <v>46795</v>
      </c>
      <c r="M4792" s="37">
        <v>5</v>
      </c>
    </row>
    <row r="4793" spans="1:13">
      <c r="A4793" s="40" t="s">
        <v>4818</v>
      </c>
      <c r="B4793" s="39">
        <v>46796</v>
      </c>
      <c r="C4793" s="40" t="s">
        <v>22</v>
      </c>
      <c r="D4793" s="40" t="s">
        <v>13</v>
      </c>
      <c r="E4793" s="40" t="s">
        <v>14</v>
      </c>
      <c r="F4793" s="40" t="s">
        <v>14</v>
      </c>
      <c r="G4793" s="40">
        <v>96</v>
      </c>
      <c r="H4793" s="41">
        <v>199.62665752589001</v>
      </c>
      <c r="I4793" s="37">
        <f>HOUR(DAta!$H4793)*60+MINUTE(DAta!$H4793)</f>
        <v>902</v>
      </c>
      <c r="J4793" s="40">
        <v>3</v>
      </c>
      <c r="K4793" s="40">
        <v>13</v>
      </c>
      <c r="L4793" s="39">
        <v>46796</v>
      </c>
      <c r="M4793" s="40">
        <v>5</v>
      </c>
    </row>
    <row r="4794" spans="1:13">
      <c r="A4794" s="37" t="s">
        <v>4819</v>
      </c>
      <c r="B4794" s="36">
        <v>46797</v>
      </c>
      <c r="C4794" s="37" t="s">
        <v>22</v>
      </c>
      <c r="D4794" s="37" t="s">
        <v>17</v>
      </c>
      <c r="E4794" s="37" t="s">
        <v>14</v>
      </c>
      <c r="F4794" s="37" t="s">
        <v>14</v>
      </c>
      <c r="G4794" s="37">
        <v>19</v>
      </c>
      <c r="H4794" s="38">
        <v>199.66832419255701</v>
      </c>
      <c r="I4794" s="37">
        <f>HOUR(DAta!$H4794)*60+MINUTE(DAta!$H4794)</f>
        <v>962</v>
      </c>
      <c r="J4794" s="37">
        <v>4</v>
      </c>
      <c r="K4794" s="37">
        <v>13</v>
      </c>
      <c r="L4794" s="36">
        <v>46797</v>
      </c>
      <c r="M4794" s="37">
        <v>6</v>
      </c>
    </row>
    <row r="4795" spans="1:13">
      <c r="A4795" s="40" t="s">
        <v>4820</v>
      </c>
      <c r="B4795" s="39">
        <v>46798</v>
      </c>
      <c r="C4795" s="40" t="s">
        <v>16</v>
      </c>
      <c r="D4795" s="40" t="s">
        <v>24</v>
      </c>
      <c r="E4795" s="40" t="s">
        <v>14</v>
      </c>
      <c r="F4795" s="40" t="s">
        <v>18</v>
      </c>
      <c r="G4795" s="40">
        <v>70</v>
      </c>
      <c r="H4795" s="41">
        <v>199.70999085922301</v>
      </c>
      <c r="I4795" s="37">
        <f>HOUR(DAta!$H4795)*60+MINUTE(DAta!$H4795)</f>
        <v>1022</v>
      </c>
      <c r="J4795" s="40">
        <v>5</v>
      </c>
      <c r="K4795" s="40">
        <v>13</v>
      </c>
      <c r="L4795" s="39">
        <v>46798</v>
      </c>
      <c r="M4795" s="40">
        <v>6</v>
      </c>
    </row>
    <row r="4796" spans="1:13">
      <c r="A4796" s="37" t="s">
        <v>4821</v>
      </c>
      <c r="B4796" s="36">
        <v>46799</v>
      </c>
      <c r="C4796" s="37" t="s">
        <v>22</v>
      </c>
      <c r="D4796" s="37" t="s">
        <v>17</v>
      </c>
      <c r="E4796" s="37" t="s">
        <v>18</v>
      </c>
      <c r="F4796" s="37" t="s">
        <v>18</v>
      </c>
      <c r="G4796" s="37" t="s">
        <v>26</v>
      </c>
      <c r="H4796" s="38">
        <v>199.75165752589001</v>
      </c>
      <c r="I4796" s="37">
        <f>HOUR(DAta!$H4796)*60+MINUTE(DAta!$H4796)</f>
        <v>1082</v>
      </c>
      <c r="J4796" s="37" t="s">
        <v>26</v>
      </c>
      <c r="K4796" s="37">
        <v>13</v>
      </c>
      <c r="L4796" s="36">
        <v>46799</v>
      </c>
      <c r="M4796" s="37">
        <v>6</v>
      </c>
    </row>
    <row r="4797" spans="1:13">
      <c r="A4797" s="40" t="s">
        <v>4822</v>
      </c>
      <c r="B4797" s="39">
        <v>46800</v>
      </c>
      <c r="C4797" s="40" t="s">
        <v>39</v>
      </c>
      <c r="D4797" s="40" t="s">
        <v>13</v>
      </c>
      <c r="E4797" s="40" t="s">
        <v>18</v>
      </c>
      <c r="F4797" s="40" t="s">
        <v>18</v>
      </c>
      <c r="G4797" s="40" t="s">
        <v>26</v>
      </c>
      <c r="H4797" s="41">
        <v>199.79332419255701</v>
      </c>
      <c r="I4797" s="37">
        <f>HOUR(DAta!$H4797)*60+MINUTE(DAta!$H4797)</f>
        <v>1142</v>
      </c>
      <c r="J4797" s="40" t="s">
        <v>26</v>
      </c>
      <c r="K4797" s="40">
        <v>13</v>
      </c>
      <c r="L4797" s="39">
        <v>46800</v>
      </c>
      <c r="M4797" s="40">
        <v>6</v>
      </c>
    </row>
    <row r="4798" spans="1:13">
      <c r="A4798" s="37" t="s">
        <v>4823</v>
      </c>
      <c r="B4798" s="36">
        <v>46801</v>
      </c>
      <c r="C4798" s="37" t="s">
        <v>32</v>
      </c>
      <c r="D4798" s="37" t="s">
        <v>17</v>
      </c>
      <c r="E4798" s="37" t="s">
        <v>18</v>
      </c>
      <c r="F4798" s="37" t="s">
        <v>18</v>
      </c>
      <c r="G4798" s="37" t="s">
        <v>26</v>
      </c>
      <c r="H4798" s="38">
        <v>199.83499085922301</v>
      </c>
      <c r="I4798" s="37">
        <f>HOUR(DAta!$H4798)*60+MINUTE(DAta!$H4798)</f>
        <v>1202</v>
      </c>
      <c r="J4798" s="37" t="s">
        <v>26</v>
      </c>
      <c r="K4798" s="37">
        <v>13</v>
      </c>
      <c r="L4798" s="36">
        <v>46801</v>
      </c>
      <c r="M4798" s="37">
        <v>6</v>
      </c>
    </row>
    <row r="4799" spans="1:13">
      <c r="A4799" s="40" t="s">
        <v>4824</v>
      </c>
      <c r="B4799" s="39">
        <v>46802</v>
      </c>
      <c r="C4799" s="40" t="s">
        <v>22</v>
      </c>
      <c r="D4799" s="40" t="s">
        <v>13</v>
      </c>
      <c r="E4799" s="40" t="s">
        <v>14</v>
      </c>
      <c r="F4799" s="40" t="s">
        <v>14</v>
      </c>
      <c r="G4799" s="40">
        <v>88</v>
      </c>
      <c r="H4799" s="41">
        <v>199.87665752589001</v>
      </c>
      <c r="I4799" s="37">
        <f>HOUR(DAta!$H4799)*60+MINUTE(DAta!$H4799)</f>
        <v>1262</v>
      </c>
      <c r="J4799" s="40">
        <v>5</v>
      </c>
      <c r="K4799" s="40">
        <v>13</v>
      </c>
      <c r="L4799" s="39">
        <v>46802</v>
      </c>
      <c r="M4799" s="40">
        <v>6</v>
      </c>
    </row>
    <row r="4800" spans="1:13">
      <c r="A4800" s="37" t="s">
        <v>4825</v>
      </c>
      <c r="B4800" s="36">
        <v>46803</v>
      </c>
      <c r="C4800" s="37" t="s">
        <v>22</v>
      </c>
      <c r="D4800" s="37" t="s">
        <v>30</v>
      </c>
      <c r="E4800" s="37" t="s">
        <v>14</v>
      </c>
      <c r="F4800" s="37" t="s">
        <v>14</v>
      </c>
      <c r="G4800" s="37">
        <v>23</v>
      </c>
      <c r="H4800" s="38">
        <v>199.91832419255701</v>
      </c>
      <c r="I4800" s="37">
        <f>HOUR(DAta!$H4800)*60+MINUTE(DAta!$H4800)</f>
        <v>1322</v>
      </c>
      <c r="J4800" s="37">
        <v>1</v>
      </c>
      <c r="K4800" s="37">
        <v>13</v>
      </c>
      <c r="L4800" s="36">
        <v>46803</v>
      </c>
      <c r="M4800" s="37">
        <v>6</v>
      </c>
    </row>
    <row r="4801" spans="1:13">
      <c r="A4801" s="40" t="s">
        <v>4826</v>
      </c>
      <c r="B4801" s="39">
        <v>46804</v>
      </c>
      <c r="C4801" s="40" t="s">
        <v>48</v>
      </c>
      <c r="D4801" s="40" t="s">
        <v>13</v>
      </c>
      <c r="E4801" s="40" t="s">
        <v>14</v>
      </c>
      <c r="F4801" s="40" t="s">
        <v>14</v>
      </c>
      <c r="G4801" s="40">
        <v>78</v>
      </c>
      <c r="H4801" s="41">
        <v>199.95999085922301</v>
      </c>
      <c r="I4801" s="37">
        <f>HOUR(DAta!$H4801)*60+MINUTE(DAta!$H4801)</f>
        <v>1382</v>
      </c>
      <c r="J4801" s="40">
        <v>2</v>
      </c>
      <c r="K4801" s="40">
        <v>13</v>
      </c>
      <c r="L4801" s="39">
        <v>46804</v>
      </c>
      <c r="M4801" s="40">
        <v>6</v>
      </c>
    </row>
    <row r="4802" spans="1:13">
      <c r="A4802" s="37" t="s">
        <v>4827</v>
      </c>
      <c r="B4802" s="36">
        <v>46805</v>
      </c>
      <c r="C4802" s="37" t="s">
        <v>32</v>
      </c>
      <c r="D4802" s="37" t="s">
        <v>33</v>
      </c>
      <c r="E4802" s="37" t="s">
        <v>14</v>
      </c>
      <c r="F4802" s="37" t="s">
        <v>14</v>
      </c>
      <c r="G4802" s="37">
        <v>100</v>
      </c>
      <c r="H4802" s="38">
        <v>200.00165752589001</v>
      </c>
      <c r="I4802" s="37">
        <f>HOUR(DAta!$H4802)*60+MINUTE(DAta!$H4802)</f>
        <v>2</v>
      </c>
      <c r="J4802" s="37">
        <v>2</v>
      </c>
      <c r="K4802" s="37">
        <v>13</v>
      </c>
      <c r="L4802" s="36">
        <v>46805</v>
      </c>
      <c r="M4802" s="37">
        <v>6</v>
      </c>
    </row>
    <row r="4803" spans="1:13">
      <c r="A4803" s="40" t="s">
        <v>4828</v>
      </c>
      <c r="B4803" s="39">
        <v>46806</v>
      </c>
      <c r="C4803" s="40" t="s">
        <v>16</v>
      </c>
      <c r="D4803" s="40" t="s">
        <v>24</v>
      </c>
      <c r="E4803" s="40" t="s">
        <v>14</v>
      </c>
      <c r="F4803" s="40" t="s">
        <v>14</v>
      </c>
      <c r="G4803" s="40">
        <v>124</v>
      </c>
      <c r="H4803" s="41">
        <v>200.04332419255701</v>
      </c>
      <c r="I4803" s="37">
        <f>HOUR(DAta!$H4803)*60+MINUTE(DAta!$H4803)</f>
        <v>62</v>
      </c>
      <c r="J4803" s="40">
        <v>5</v>
      </c>
      <c r="K4803" s="40">
        <v>13</v>
      </c>
      <c r="L4803" s="39">
        <v>46806</v>
      </c>
      <c r="M4803" s="40">
        <v>6</v>
      </c>
    </row>
    <row r="4804" spans="1:13">
      <c r="A4804" s="37" t="s">
        <v>4829</v>
      </c>
      <c r="B4804" s="36">
        <v>46807</v>
      </c>
      <c r="C4804" s="37" t="s">
        <v>35</v>
      </c>
      <c r="D4804" s="37" t="s">
        <v>17</v>
      </c>
      <c r="E4804" s="37" t="s">
        <v>14</v>
      </c>
      <c r="F4804" s="37" t="s">
        <v>14</v>
      </c>
      <c r="G4804" s="37">
        <v>73</v>
      </c>
      <c r="H4804" s="38">
        <v>200.08499085922301</v>
      </c>
      <c r="I4804" s="37">
        <f>HOUR(DAta!$H4804)*60+MINUTE(DAta!$H4804)</f>
        <v>122</v>
      </c>
      <c r="J4804" s="37">
        <v>3</v>
      </c>
      <c r="K4804" s="37">
        <v>13</v>
      </c>
      <c r="L4804" s="36">
        <v>46807</v>
      </c>
      <c r="M4804" s="37">
        <v>6</v>
      </c>
    </row>
    <row r="4805" spans="1:13">
      <c r="A4805" s="40" t="s">
        <v>4830</v>
      </c>
      <c r="B4805" s="39">
        <v>46808</v>
      </c>
      <c r="C4805" s="40" t="s">
        <v>16</v>
      </c>
      <c r="D4805" s="40" t="s">
        <v>30</v>
      </c>
      <c r="E4805" s="40" t="s">
        <v>14</v>
      </c>
      <c r="F4805" s="40" t="s">
        <v>14</v>
      </c>
      <c r="G4805" s="40">
        <v>94</v>
      </c>
      <c r="H4805" s="41">
        <v>200.12665752589001</v>
      </c>
      <c r="I4805" s="37">
        <f>HOUR(DAta!$H4805)*60+MINUTE(DAta!$H4805)</f>
        <v>182</v>
      </c>
      <c r="J4805" s="40">
        <v>4</v>
      </c>
      <c r="K4805" s="40">
        <v>13</v>
      </c>
      <c r="L4805" s="39">
        <v>46808</v>
      </c>
      <c r="M4805" s="40">
        <v>6</v>
      </c>
    </row>
    <row r="4806" spans="1:13">
      <c r="A4806" s="37" t="s">
        <v>4831</v>
      </c>
      <c r="B4806" s="36">
        <v>46809</v>
      </c>
      <c r="C4806" s="37" t="s">
        <v>22</v>
      </c>
      <c r="D4806" s="37" t="s">
        <v>33</v>
      </c>
      <c r="E4806" s="37" t="s">
        <v>18</v>
      </c>
      <c r="F4806" s="37" t="s">
        <v>18</v>
      </c>
      <c r="G4806" s="37" t="s">
        <v>26</v>
      </c>
      <c r="H4806" s="38">
        <v>200.16832419255701</v>
      </c>
      <c r="I4806" s="37">
        <f>HOUR(DAta!$H4806)*60+MINUTE(DAta!$H4806)</f>
        <v>242</v>
      </c>
      <c r="J4806" s="37" t="s">
        <v>26</v>
      </c>
      <c r="K4806" s="37">
        <v>13</v>
      </c>
      <c r="L4806" s="36">
        <v>46809</v>
      </c>
      <c r="M4806" s="37">
        <v>6</v>
      </c>
    </row>
    <row r="4807" spans="1:13">
      <c r="A4807" s="40" t="s">
        <v>4832</v>
      </c>
      <c r="B4807" s="39">
        <v>46810</v>
      </c>
      <c r="C4807" s="40" t="s">
        <v>22</v>
      </c>
      <c r="D4807" s="40" t="s">
        <v>24</v>
      </c>
      <c r="E4807" s="40" t="s">
        <v>14</v>
      </c>
      <c r="F4807" s="40" t="s">
        <v>14</v>
      </c>
      <c r="G4807" s="40">
        <v>40</v>
      </c>
      <c r="H4807" s="41">
        <v>200.20999085922301</v>
      </c>
      <c r="I4807" s="37">
        <f>HOUR(DAta!$H4807)*60+MINUTE(DAta!$H4807)</f>
        <v>302</v>
      </c>
      <c r="J4807" s="40">
        <v>2</v>
      </c>
      <c r="K4807" s="40">
        <v>13</v>
      </c>
      <c r="L4807" s="39">
        <v>46810</v>
      </c>
      <c r="M4807" s="40">
        <v>6</v>
      </c>
    </row>
    <row r="4808" spans="1:13">
      <c r="A4808" s="37" t="s">
        <v>4833</v>
      </c>
      <c r="B4808" s="36">
        <v>46811</v>
      </c>
      <c r="C4808" s="37" t="s">
        <v>39</v>
      </c>
      <c r="D4808" s="37" t="s">
        <v>24</v>
      </c>
      <c r="E4808" s="37" t="s">
        <v>14</v>
      </c>
      <c r="F4808" s="37" t="s">
        <v>14</v>
      </c>
      <c r="G4808" s="37">
        <v>15</v>
      </c>
      <c r="H4808" s="38">
        <v>200.25165752589001</v>
      </c>
      <c r="I4808" s="37">
        <f>HOUR(DAta!$H4808)*60+MINUTE(DAta!$H4808)</f>
        <v>362</v>
      </c>
      <c r="J4808" s="37">
        <v>3</v>
      </c>
      <c r="K4808" s="37">
        <v>13</v>
      </c>
      <c r="L4808" s="36">
        <v>46811</v>
      </c>
      <c r="M4808" s="37">
        <v>6</v>
      </c>
    </row>
    <row r="4809" spans="1:13">
      <c r="A4809" s="40" t="s">
        <v>4834</v>
      </c>
      <c r="B4809" s="39">
        <v>46812</v>
      </c>
      <c r="C4809" s="40" t="s">
        <v>16</v>
      </c>
      <c r="D4809" s="40" t="s">
        <v>24</v>
      </c>
      <c r="E4809" s="40" t="s">
        <v>18</v>
      </c>
      <c r="F4809" s="40" t="s">
        <v>18</v>
      </c>
      <c r="G4809" s="40" t="s">
        <v>26</v>
      </c>
      <c r="H4809" s="41">
        <v>200.29332419255701</v>
      </c>
      <c r="I4809" s="37">
        <f>HOUR(DAta!$H4809)*60+MINUTE(DAta!$H4809)</f>
        <v>422</v>
      </c>
      <c r="J4809" s="40" t="s">
        <v>26</v>
      </c>
      <c r="K4809" s="40">
        <v>13</v>
      </c>
      <c r="L4809" s="39">
        <v>46812</v>
      </c>
      <c r="M4809" s="40">
        <v>6</v>
      </c>
    </row>
    <row r="4810" spans="1:13">
      <c r="A4810" s="37" t="s">
        <v>4835</v>
      </c>
      <c r="B4810" s="36">
        <v>46813</v>
      </c>
      <c r="C4810" s="37" t="s">
        <v>22</v>
      </c>
      <c r="D4810" s="37" t="s">
        <v>30</v>
      </c>
      <c r="E4810" s="37" t="s">
        <v>14</v>
      </c>
      <c r="F4810" s="37" t="s">
        <v>14</v>
      </c>
      <c r="G4810" s="37">
        <v>104</v>
      </c>
      <c r="H4810" s="38">
        <v>200.33499085922301</v>
      </c>
      <c r="I4810" s="37">
        <f>HOUR(DAta!$H4810)*60+MINUTE(DAta!$H4810)</f>
        <v>482</v>
      </c>
      <c r="J4810" s="37">
        <v>4</v>
      </c>
      <c r="K4810" s="37">
        <v>13</v>
      </c>
      <c r="L4810" s="36">
        <v>46813</v>
      </c>
      <c r="M4810" s="37">
        <v>6</v>
      </c>
    </row>
    <row r="4811" spans="1:13">
      <c r="A4811" s="40" t="s">
        <v>4836</v>
      </c>
      <c r="B4811" s="39">
        <v>46814</v>
      </c>
      <c r="C4811" s="40" t="s">
        <v>48</v>
      </c>
      <c r="D4811" s="40" t="s">
        <v>33</v>
      </c>
      <c r="E4811" s="40" t="s">
        <v>14</v>
      </c>
      <c r="F4811" s="40" t="s">
        <v>14</v>
      </c>
      <c r="G4811" s="40">
        <v>92</v>
      </c>
      <c r="H4811" s="41">
        <v>200.37665752589001</v>
      </c>
      <c r="I4811" s="37">
        <f>HOUR(DAta!$H4811)*60+MINUTE(DAta!$H4811)</f>
        <v>542</v>
      </c>
      <c r="J4811" s="40">
        <v>3</v>
      </c>
      <c r="K4811" s="40">
        <v>13</v>
      </c>
      <c r="L4811" s="39">
        <v>46814</v>
      </c>
      <c r="M4811" s="40">
        <v>6</v>
      </c>
    </row>
    <row r="4812" spans="1:13">
      <c r="A4812" s="37" t="s">
        <v>4837</v>
      </c>
      <c r="B4812" s="36">
        <v>46815</v>
      </c>
      <c r="C4812" s="37" t="s">
        <v>22</v>
      </c>
      <c r="D4812" s="37" t="s">
        <v>24</v>
      </c>
      <c r="E4812" s="37" t="s">
        <v>14</v>
      </c>
      <c r="F4812" s="37" t="s">
        <v>14</v>
      </c>
      <c r="G4812" s="37">
        <v>103</v>
      </c>
      <c r="H4812" s="38">
        <v>200.41832419255701</v>
      </c>
      <c r="I4812" s="37">
        <f>HOUR(DAta!$H4812)*60+MINUTE(DAta!$H4812)</f>
        <v>602</v>
      </c>
      <c r="J4812" s="37">
        <v>5</v>
      </c>
      <c r="K4812" s="37">
        <v>13</v>
      </c>
      <c r="L4812" s="36">
        <v>46815</v>
      </c>
      <c r="M4812" s="37">
        <v>6</v>
      </c>
    </row>
    <row r="4813" spans="1:13">
      <c r="A4813" s="40" t="s">
        <v>4838</v>
      </c>
      <c r="B4813" s="39">
        <v>46816</v>
      </c>
      <c r="C4813" s="40" t="s">
        <v>16</v>
      </c>
      <c r="D4813" s="40" t="s">
        <v>24</v>
      </c>
      <c r="E4813" s="40" t="s">
        <v>14</v>
      </c>
      <c r="F4813" s="40" t="s">
        <v>14</v>
      </c>
      <c r="G4813" s="40">
        <v>43</v>
      </c>
      <c r="H4813" s="41">
        <v>200.45999085922301</v>
      </c>
      <c r="I4813" s="37">
        <f>HOUR(DAta!$H4813)*60+MINUTE(DAta!$H4813)</f>
        <v>662</v>
      </c>
      <c r="J4813" s="40">
        <v>4</v>
      </c>
      <c r="K4813" s="40">
        <v>13</v>
      </c>
      <c r="L4813" s="39">
        <v>46816</v>
      </c>
      <c r="M4813" s="40">
        <v>6</v>
      </c>
    </row>
    <row r="4814" spans="1:13">
      <c r="A4814" s="37" t="s">
        <v>4839</v>
      </c>
      <c r="B4814" s="36">
        <v>46817</v>
      </c>
      <c r="C4814" s="37" t="s">
        <v>20</v>
      </c>
      <c r="D4814" s="37" t="s">
        <v>17</v>
      </c>
      <c r="E4814" s="37" t="s">
        <v>14</v>
      </c>
      <c r="F4814" s="37" t="s">
        <v>14</v>
      </c>
      <c r="G4814" s="37">
        <v>93</v>
      </c>
      <c r="H4814" s="38">
        <v>200.50165752589001</v>
      </c>
      <c r="I4814" s="37">
        <f>HOUR(DAta!$H4814)*60+MINUTE(DAta!$H4814)</f>
        <v>722</v>
      </c>
      <c r="J4814" s="37">
        <v>4</v>
      </c>
      <c r="K4814" s="37">
        <v>13</v>
      </c>
      <c r="L4814" s="36">
        <v>46817</v>
      </c>
      <c r="M4814" s="37">
        <v>6</v>
      </c>
    </row>
    <row r="4815" spans="1:13">
      <c r="A4815" s="40" t="s">
        <v>4840</v>
      </c>
      <c r="B4815" s="39">
        <v>46818</v>
      </c>
      <c r="C4815" s="40" t="s">
        <v>35</v>
      </c>
      <c r="D4815" s="40" t="s">
        <v>24</v>
      </c>
      <c r="E4815" s="40" t="s">
        <v>18</v>
      </c>
      <c r="F4815" s="40" t="s">
        <v>18</v>
      </c>
      <c r="G4815" s="40" t="s">
        <v>26</v>
      </c>
      <c r="H4815" s="41">
        <v>200.54332419255701</v>
      </c>
      <c r="I4815" s="37">
        <f>HOUR(DAta!$H4815)*60+MINUTE(DAta!$H4815)</f>
        <v>782</v>
      </c>
      <c r="J4815" s="40" t="s">
        <v>26</v>
      </c>
      <c r="K4815" s="40">
        <v>13</v>
      </c>
      <c r="L4815" s="39">
        <v>46818</v>
      </c>
      <c r="M4815" s="40">
        <v>6</v>
      </c>
    </row>
    <row r="4816" spans="1:13">
      <c r="A4816" s="37" t="s">
        <v>4841</v>
      </c>
      <c r="B4816" s="36">
        <v>46819</v>
      </c>
      <c r="C4816" s="37" t="s">
        <v>32</v>
      </c>
      <c r="D4816" s="37" t="s">
        <v>33</v>
      </c>
      <c r="E4816" s="37" t="s">
        <v>14</v>
      </c>
      <c r="F4816" s="37" t="s">
        <v>14</v>
      </c>
      <c r="G4816" s="37">
        <v>107</v>
      </c>
      <c r="H4816" s="38">
        <v>200.58499085922301</v>
      </c>
      <c r="I4816" s="37">
        <f>HOUR(DAta!$H4816)*60+MINUTE(DAta!$H4816)</f>
        <v>842</v>
      </c>
      <c r="J4816" s="37">
        <v>3</v>
      </c>
      <c r="K4816" s="37">
        <v>13</v>
      </c>
      <c r="L4816" s="36">
        <v>46819</v>
      </c>
      <c r="M4816" s="37">
        <v>6</v>
      </c>
    </row>
    <row r="4817" spans="1:13">
      <c r="A4817" s="40" t="s">
        <v>4842</v>
      </c>
      <c r="B4817" s="39">
        <v>46820</v>
      </c>
      <c r="C4817" s="40" t="s">
        <v>16</v>
      </c>
      <c r="D4817" s="40" t="s">
        <v>24</v>
      </c>
      <c r="E4817" s="40" t="s">
        <v>14</v>
      </c>
      <c r="F4817" s="40" t="s">
        <v>14</v>
      </c>
      <c r="G4817" s="40">
        <v>51</v>
      </c>
      <c r="H4817" s="41">
        <v>200.62665752589001</v>
      </c>
      <c r="I4817" s="37">
        <f>HOUR(DAta!$H4817)*60+MINUTE(DAta!$H4817)</f>
        <v>902</v>
      </c>
      <c r="J4817" s="40">
        <v>3</v>
      </c>
      <c r="K4817" s="40">
        <v>13</v>
      </c>
      <c r="L4817" s="39">
        <v>46820</v>
      </c>
      <c r="M4817" s="40">
        <v>6</v>
      </c>
    </row>
    <row r="4818" spans="1:13">
      <c r="A4818" s="37" t="s">
        <v>4843</v>
      </c>
      <c r="B4818" s="36">
        <v>46821</v>
      </c>
      <c r="C4818" s="37" t="s">
        <v>22</v>
      </c>
      <c r="D4818" s="37" t="s">
        <v>24</v>
      </c>
      <c r="E4818" s="37" t="s">
        <v>18</v>
      </c>
      <c r="F4818" s="37" t="s">
        <v>18</v>
      </c>
      <c r="G4818" s="37" t="s">
        <v>26</v>
      </c>
      <c r="H4818" s="38">
        <v>200.66832419255701</v>
      </c>
      <c r="I4818" s="37">
        <f>HOUR(DAta!$H4818)*60+MINUTE(DAta!$H4818)</f>
        <v>962</v>
      </c>
      <c r="J4818" s="37" t="s">
        <v>26</v>
      </c>
      <c r="K4818" s="37">
        <v>13</v>
      </c>
      <c r="L4818" s="36">
        <v>46821</v>
      </c>
      <c r="M4818" s="37">
        <v>6</v>
      </c>
    </row>
    <row r="4819" spans="1:13">
      <c r="A4819" s="40" t="s">
        <v>4844</v>
      </c>
      <c r="B4819" s="39">
        <v>46822</v>
      </c>
      <c r="C4819" s="40" t="s">
        <v>32</v>
      </c>
      <c r="D4819" s="40" t="s">
        <v>24</v>
      </c>
      <c r="E4819" s="40" t="s">
        <v>14</v>
      </c>
      <c r="F4819" s="40" t="s">
        <v>14</v>
      </c>
      <c r="G4819" s="40">
        <v>50</v>
      </c>
      <c r="H4819" s="41">
        <v>200.70999085922301</v>
      </c>
      <c r="I4819" s="37">
        <f>HOUR(DAta!$H4819)*60+MINUTE(DAta!$H4819)</f>
        <v>1022</v>
      </c>
      <c r="J4819" s="40">
        <v>3</v>
      </c>
      <c r="K4819" s="40">
        <v>13</v>
      </c>
      <c r="L4819" s="39">
        <v>46822</v>
      </c>
      <c r="M4819" s="40">
        <v>6</v>
      </c>
    </row>
    <row r="4820" spans="1:13">
      <c r="A4820" s="37" t="s">
        <v>4845</v>
      </c>
      <c r="B4820" s="36">
        <v>46823</v>
      </c>
      <c r="C4820" s="37" t="s">
        <v>48</v>
      </c>
      <c r="D4820" s="37" t="s">
        <v>33</v>
      </c>
      <c r="E4820" s="37" t="s">
        <v>14</v>
      </c>
      <c r="F4820" s="37" t="s">
        <v>14</v>
      </c>
      <c r="G4820" s="37">
        <v>68</v>
      </c>
      <c r="H4820" s="38">
        <v>200.75165752589001</v>
      </c>
      <c r="I4820" s="37">
        <f>HOUR(DAta!$H4820)*60+MINUTE(DAta!$H4820)</f>
        <v>1082</v>
      </c>
      <c r="J4820" s="37">
        <v>5</v>
      </c>
      <c r="K4820" s="37">
        <v>13</v>
      </c>
      <c r="L4820" s="36">
        <v>46823</v>
      </c>
      <c r="M4820" s="37">
        <v>6</v>
      </c>
    </row>
    <row r="4821" spans="1:13">
      <c r="A4821" s="40" t="s">
        <v>4846</v>
      </c>
      <c r="B4821" s="39">
        <v>46824</v>
      </c>
      <c r="C4821" s="40" t="s">
        <v>20</v>
      </c>
      <c r="D4821" s="40" t="s">
        <v>24</v>
      </c>
      <c r="E4821" s="40" t="s">
        <v>14</v>
      </c>
      <c r="F4821" s="40" t="s">
        <v>14</v>
      </c>
      <c r="G4821" s="40">
        <v>35</v>
      </c>
      <c r="H4821" s="41">
        <v>200.79332419255701</v>
      </c>
      <c r="I4821" s="37">
        <f>HOUR(DAta!$H4821)*60+MINUTE(DAta!$H4821)</f>
        <v>1142</v>
      </c>
      <c r="J4821" s="40">
        <v>4</v>
      </c>
      <c r="K4821" s="40">
        <v>13</v>
      </c>
      <c r="L4821" s="39">
        <v>46824</v>
      </c>
      <c r="M4821" s="40">
        <v>6</v>
      </c>
    </row>
    <row r="4822" spans="1:13">
      <c r="A4822" s="37" t="s">
        <v>4847</v>
      </c>
      <c r="B4822" s="36">
        <v>46825</v>
      </c>
      <c r="C4822" s="37" t="s">
        <v>20</v>
      </c>
      <c r="D4822" s="37" t="s">
        <v>13</v>
      </c>
      <c r="E4822" s="37" t="s">
        <v>14</v>
      </c>
      <c r="F4822" s="37" t="s">
        <v>14</v>
      </c>
      <c r="G4822" s="37">
        <v>87</v>
      </c>
      <c r="H4822" s="38">
        <v>200.83499085922301</v>
      </c>
      <c r="I4822" s="37">
        <f>HOUR(DAta!$H4822)*60+MINUTE(DAta!$H4822)</f>
        <v>1202</v>
      </c>
      <c r="J4822" s="37">
        <v>1</v>
      </c>
      <c r="K4822" s="37">
        <v>13</v>
      </c>
      <c r="L4822" s="36">
        <v>46825</v>
      </c>
      <c r="M4822" s="37">
        <v>6</v>
      </c>
    </row>
    <row r="4823" spans="1:13">
      <c r="A4823" s="40" t="s">
        <v>4848</v>
      </c>
      <c r="B4823" s="39">
        <v>46826</v>
      </c>
      <c r="C4823" s="40" t="s">
        <v>39</v>
      </c>
      <c r="D4823" s="40" t="s">
        <v>33</v>
      </c>
      <c r="E4823" s="40" t="s">
        <v>18</v>
      </c>
      <c r="F4823" s="40" t="s">
        <v>18</v>
      </c>
      <c r="G4823" s="40" t="s">
        <v>26</v>
      </c>
      <c r="H4823" s="41">
        <v>200.87665752589001</v>
      </c>
      <c r="I4823" s="37">
        <f>HOUR(DAta!$H4823)*60+MINUTE(DAta!$H4823)</f>
        <v>1262</v>
      </c>
      <c r="J4823" s="40" t="s">
        <v>26</v>
      </c>
      <c r="K4823" s="40">
        <v>13</v>
      </c>
      <c r="L4823" s="39">
        <v>46826</v>
      </c>
      <c r="M4823" s="40">
        <v>6</v>
      </c>
    </row>
    <row r="4824" spans="1:13">
      <c r="A4824" s="37" t="s">
        <v>4849</v>
      </c>
      <c r="B4824" s="36">
        <v>46827</v>
      </c>
      <c r="C4824" s="37" t="s">
        <v>16</v>
      </c>
      <c r="D4824" s="37" t="s">
        <v>13</v>
      </c>
      <c r="E4824" s="37" t="s">
        <v>18</v>
      </c>
      <c r="F4824" s="37" t="s">
        <v>18</v>
      </c>
      <c r="G4824" s="37" t="s">
        <v>26</v>
      </c>
      <c r="H4824" s="38">
        <v>200.91832419255701</v>
      </c>
      <c r="I4824" s="37">
        <f>HOUR(DAta!$H4824)*60+MINUTE(DAta!$H4824)</f>
        <v>1322</v>
      </c>
      <c r="J4824" s="37" t="s">
        <v>26</v>
      </c>
      <c r="K4824" s="37">
        <v>13</v>
      </c>
      <c r="L4824" s="36">
        <v>46827</v>
      </c>
      <c r="M4824" s="37">
        <v>6</v>
      </c>
    </row>
    <row r="4825" spans="1:13">
      <c r="A4825" s="40" t="s">
        <v>4850</v>
      </c>
      <c r="B4825" s="39">
        <v>46828</v>
      </c>
      <c r="C4825" s="40" t="s">
        <v>48</v>
      </c>
      <c r="D4825" s="40" t="s">
        <v>24</v>
      </c>
      <c r="E4825" s="40" t="s">
        <v>14</v>
      </c>
      <c r="F4825" s="40" t="s">
        <v>14</v>
      </c>
      <c r="G4825" s="40">
        <v>79</v>
      </c>
      <c r="H4825" s="41">
        <v>200.95999085922301</v>
      </c>
      <c r="I4825" s="37">
        <f>HOUR(DAta!$H4825)*60+MINUTE(DAta!$H4825)</f>
        <v>1382</v>
      </c>
      <c r="J4825" s="40">
        <v>3</v>
      </c>
      <c r="K4825" s="40">
        <v>13</v>
      </c>
      <c r="L4825" s="39">
        <v>46828</v>
      </c>
      <c r="M4825" s="40">
        <v>6</v>
      </c>
    </row>
    <row r="4826" spans="1:13">
      <c r="A4826" s="37" t="s">
        <v>4851</v>
      </c>
      <c r="B4826" s="36">
        <v>46829</v>
      </c>
      <c r="C4826" s="37" t="s">
        <v>35</v>
      </c>
      <c r="D4826" s="37" t="s">
        <v>30</v>
      </c>
      <c r="E4826" s="37" t="s">
        <v>14</v>
      </c>
      <c r="F4826" s="37" t="s">
        <v>14</v>
      </c>
      <c r="G4826" s="37">
        <v>28</v>
      </c>
      <c r="H4826" s="38">
        <v>201.00165752589001</v>
      </c>
      <c r="I4826" s="37">
        <f>HOUR(DAta!$H4826)*60+MINUTE(DAta!$H4826)</f>
        <v>2</v>
      </c>
      <c r="J4826" s="37">
        <v>1</v>
      </c>
      <c r="K4826" s="37">
        <v>13</v>
      </c>
      <c r="L4826" s="36">
        <v>46829</v>
      </c>
      <c r="M4826" s="37">
        <v>6</v>
      </c>
    </row>
    <row r="4827" spans="1:13">
      <c r="A4827" s="40" t="s">
        <v>4852</v>
      </c>
      <c r="B4827" s="39">
        <v>46830</v>
      </c>
      <c r="C4827" s="40" t="s">
        <v>22</v>
      </c>
      <c r="D4827" s="40" t="s">
        <v>13</v>
      </c>
      <c r="E4827" s="40" t="s">
        <v>14</v>
      </c>
      <c r="F4827" s="40" t="s">
        <v>14</v>
      </c>
      <c r="G4827" s="40">
        <v>82</v>
      </c>
      <c r="H4827" s="41">
        <v>201.04332419255701</v>
      </c>
      <c r="I4827" s="37">
        <f>HOUR(DAta!$H4827)*60+MINUTE(DAta!$H4827)</f>
        <v>62</v>
      </c>
      <c r="J4827" s="40">
        <v>5</v>
      </c>
      <c r="K4827" s="40">
        <v>13</v>
      </c>
      <c r="L4827" s="39">
        <v>46830</v>
      </c>
      <c r="M4827" s="40">
        <v>6</v>
      </c>
    </row>
    <row r="4828" spans="1:13">
      <c r="A4828" s="37" t="s">
        <v>4853</v>
      </c>
      <c r="B4828" s="36">
        <v>46831</v>
      </c>
      <c r="C4828" s="37" t="s">
        <v>48</v>
      </c>
      <c r="D4828" s="37" t="s">
        <v>33</v>
      </c>
      <c r="E4828" s="37" t="s">
        <v>14</v>
      </c>
      <c r="F4828" s="37" t="s">
        <v>14</v>
      </c>
      <c r="G4828" s="37">
        <v>56</v>
      </c>
      <c r="H4828" s="38">
        <v>201.08499085922301</v>
      </c>
      <c r="I4828" s="37">
        <f>HOUR(DAta!$H4828)*60+MINUTE(DAta!$H4828)</f>
        <v>122</v>
      </c>
      <c r="J4828" s="37">
        <v>3</v>
      </c>
      <c r="K4828" s="37">
        <v>13</v>
      </c>
      <c r="L4828" s="36">
        <v>46831</v>
      </c>
      <c r="M4828" s="37">
        <v>6</v>
      </c>
    </row>
    <row r="4829" spans="1:13">
      <c r="A4829" s="40" t="s">
        <v>4854</v>
      </c>
      <c r="B4829" s="39">
        <v>46832</v>
      </c>
      <c r="C4829" s="40" t="s">
        <v>16</v>
      </c>
      <c r="D4829" s="40" t="s">
        <v>24</v>
      </c>
      <c r="E4829" s="40" t="s">
        <v>14</v>
      </c>
      <c r="F4829" s="40" t="s">
        <v>14</v>
      </c>
      <c r="G4829" s="40">
        <v>102</v>
      </c>
      <c r="H4829" s="41">
        <v>201.12665752589001</v>
      </c>
      <c r="I4829" s="37">
        <f>HOUR(DAta!$H4829)*60+MINUTE(DAta!$H4829)</f>
        <v>182</v>
      </c>
      <c r="J4829" s="40">
        <v>4</v>
      </c>
      <c r="K4829" s="40">
        <v>13</v>
      </c>
      <c r="L4829" s="39">
        <v>46832</v>
      </c>
      <c r="M4829" s="40">
        <v>6</v>
      </c>
    </row>
    <row r="4830" spans="1:13">
      <c r="A4830" s="37" t="s">
        <v>4855</v>
      </c>
      <c r="B4830" s="36">
        <v>46833</v>
      </c>
      <c r="C4830" s="37" t="s">
        <v>12</v>
      </c>
      <c r="D4830" s="37" t="s">
        <v>17</v>
      </c>
      <c r="E4830" s="37" t="s">
        <v>18</v>
      </c>
      <c r="F4830" s="37" t="s">
        <v>18</v>
      </c>
      <c r="G4830" s="37" t="s">
        <v>26</v>
      </c>
      <c r="H4830" s="38">
        <v>201.16832419255701</v>
      </c>
      <c r="I4830" s="37">
        <f>HOUR(DAta!$H4830)*60+MINUTE(DAta!$H4830)</f>
        <v>242</v>
      </c>
      <c r="J4830" s="37" t="s">
        <v>26</v>
      </c>
      <c r="K4830" s="37">
        <v>13</v>
      </c>
      <c r="L4830" s="36">
        <v>46833</v>
      </c>
      <c r="M4830" s="37">
        <v>6</v>
      </c>
    </row>
    <row r="4831" spans="1:13">
      <c r="A4831" s="40" t="s">
        <v>4856</v>
      </c>
      <c r="B4831" s="39">
        <v>46834</v>
      </c>
      <c r="C4831" s="40" t="s">
        <v>35</v>
      </c>
      <c r="D4831" s="40" t="s">
        <v>30</v>
      </c>
      <c r="E4831" s="40" t="s">
        <v>14</v>
      </c>
      <c r="F4831" s="40" t="s">
        <v>14</v>
      </c>
      <c r="G4831" s="40">
        <v>11</v>
      </c>
      <c r="H4831" s="41">
        <v>201.20999085922301</v>
      </c>
      <c r="I4831" s="37">
        <f>HOUR(DAta!$H4831)*60+MINUTE(DAta!$H4831)</f>
        <v>302</v>
      </c>
      <c r="J4831" s="40">
        <v>5</v>
      </c>
      <c r="K4831" s="40">
        <v>13</v>
      </c>
      <c r="L4831" s="39">
        <v>46834</v>
      </c>
      <c r="M4831" s="40">
        <v>6</v>
      </c>
    </row>
    <row r="4832" spans="1:13">
      <c r="A4832" s="37" t="s">
        <v>4857</v>
      </c>
      <c r="B4832" s="36">
        <v>46835</v>
      </c>
      <c r="C4832" s="37" t="s">
        <v>35</v>
      </c>
      <c r="D4832" s="37" t="s">
        <v>24</v>
      </c>
      <c r="E4832" s="37" t="s">
        <v>14</v>
      </c>
      <c r="F4832" s="37" t="s">
        <v>14</v>
      </c>
      <c r="G4832" s="37">
        <v>76</v>
      </c>
      <c r="H4832" s="38">
        <v>201.25165752589001</v>
      </c>
      <c r="I4832" s="37">
        <f>HOUR(DAta!$H4832)*60+MINUTE(DAta!$H4832)</f>
        <v>362</v>
      </c>
      <c r="J4832" s="37">
        <v>1</v>
      </c>
      <c r="K4832" s="37">
        <v>13</v>
      </c>
      <c r="L4832" s="36">
        <v>46835</v>
      </c>
      <c r="M4832" s="37">
        <v>6</v>
      </c>
    </row>
    <row r="4833" spans="1:13">
      <c r="A4833" s="40" t="s">
        <v>4858</v>
      </c>
      <c r="B4833" s="39">
        <v>46836</v>
      </c>
      <c r="C4833" s="40" t="s">
        <v>48</v>
      </c>
      <c r="D4833" s="40" t="s">
        <v>24</v>
      </c>
      <c r="E4833" s="40" t="s">
        <v>14</v>
      </c>
      <c r="F4833" s="40" t="s">
        <v>14</v>
      </c>
      <c r="G4833" s="40">
        <v>69</v>
      </c>
      <c r="H4833" s="41">
        <v>201.29332419255701</v>
      </c>
      <c r="I4833" s="37">
        <f>HOUR(DAta!$H4833)*60+MINUTE(DAta!$H4833)</f>
        <v>422</v>
      </c>
      <c r="J4833" s="40">
        <v>5</v>
      </c>
      <c r="K4833" s="40">
        <v>13</v>
      </c>
      <c r="L4833" s="39">
        <v>46836</v>
      </c>
      <c r="M4833" s="40">
        <v>6</v>
      </c>
    </row>
    <row r="4834" spans="1:13">
      <c r="A4834" s="37" t="s">
        <v>4859</v>
      </c>
      <c r="B4834" s="36">
        <v>46837</v>
      </c>
      <c r="C4834" s="37" t="s">
        <v>20</v>
      </c>
      <c r="D4834" s="37" t="s">
        <v>30</v>
      </c>
      <c r="E4834" s="37" t="s">
        <v>14</v>
      </c>
      <c r="F4834" s="37" t="s">
        <v>18</v>
      </c>
      <c r="G4834" s="37">
        <v>108</v>
      </c>
      <c r="H4834" s="38">
        <v>201.33499085922301</v>
      </c>
      <c r="I4834" s="37">
        <f>HOUR(DAta!$H4834)*60+MINUTE(DAta!$H4834)</f>
        <v>482</v>
      </c>
      <c r="J4834" s="37">
        <v>3</v>
      </c>
      <c r="K4834" s="37">
        <v>13</v>
      </c>
      <c r="L4834" s="36">
        <v>46837</v>
      </c>
      <c r="M4834" s="37">
        <v>6</v>
      </c>
    </row>
    <row r="4835" spans="1:13">
      <c r="A4835" s="40" t="s">
        <v>4860</v>
      </c>
      <c r="B4835" s="39">
        <v>46838</v>
      </c>
      <c r="C4835" s="40" t="s">
        <v>16</v>
      </c>
      <c r="D4835" s="40" t="s">
        <v>17</v>
      </c>
      <c r="E4835" s="40" t="s">
        <v>14</v>
      </c>
      <c r="F4835" s="40" t="s">
        <v>14</v>
      </c>
      <c r="G4835" s="40">
        <v>47</v>
      </c>
      <c r="H4835" s="41">
        <v>201.37665752589001</v>
      </c>
      <c r="I4835" s="37">
        <f>HOUR(DAta!$H4835)*60+MINUTE(DAta!$H4835)</f>
        <v>542</v>
      </c>
      <c r="J4835" s="40">
        <v>3</v>
      </c>
      <c r="K4835" s="40">
        <v>13</v>
      </c>
      <c r="L4835" s="39">
        <v>46838</v>
      </c>
      <c r="M4835" s="40">
        <v>6</v>
      </c>
    </row>
    <row r="4836" spans="1:13">
      <c r="A4836" s="37" t="s">
        <v>4861</v>
      </c>
      <c r="B4836" s="36">
        <v>46839</v>
      </c>
      <c r="C4836" s="37" t="s">
        <v>35</v>
      </c>
      <c r="D4836" s="37" t="s">
        <v>30</v>
      </c>
      <c r="E4836" s="37" t="s">
        <v>14</v>
      </c>
      <c r="F4836" s="37" t="s">
        <v>18</v>
      </c>
      <c r="G4836" s="37">
        <v>51</v>
      </c>
      <c r="H4836" s="38">
        <v>201.41832419255701</v>
      </c>
      <c r="I4836" s="37">
        <f>HOUR(DAta!$H4836)*60+MINUTE(DAta!$H4836)</f>
        <v>602</v>
      </c>
      <c r="J4836" s="37">
        <v>3</v>
      </c>
      <c r="K4836" s="37">
        <v>13</v>
      </c>
      <c r="L4836" s="36">
        <v>46839</v>
      </c>
      <c r="M4836" s="37">
        <v>6</v>
      </c>
    </row>
    <row r="4837" spans="1:13">
      <c r="A4837" s="40" t="s">
        <v>4862</v>
      </c>
      <c r="B4837" s="39">
        <v>46840</v>
      </c>
      <c r="C4837" s="40" t="s">
        <v>48</v>
      </c>
      <c r="D4837" s="40" t="s">
        <v>17</v>
      </c>
      <c r="E4837" s="40" t="s">
        <v>14</v>
      </c>
      <c r="F4837" s="40" t="s">
        <v>14</v>
      </c>
      <c r="G4837" s="40">
        <v>57</v>
      </c>
      <c r="H4837" s="41">
        <v>201.45999085922301</v>
      </c>
      <c r="I4837" s="37">
        <f>HOUR(DAta!$H4837)*60+MINUTE(DAta!$H4837)</f>
        <v>662</v>
      </c>
      <c r="J4837" s="40">
        <v>3</v>
      </c>
      <c r="K4837" s="40">
        <v>13</v>
      </c>
      <c r="L4837" s="39">
        <v>46840</v>
      </c>
      <c r="M4837" s="40">
        <v>6</v>
      </c>
    </row>
    <row r="4838" spans="1:13">
      <c r="A4838" s="37" t="s">
        <v>4863</v>
      </c>
      <c r="B4838" s="36">
        <v>46841</v>
      </c>
      <c r="C4838" s="37" t="s">
        <v>20</v>
      </c>
      <c r="D4838" s="37" t="s">
        <v>17</v>
      </c>
      <c r="E4838" s="37" t="s">
        <v>14</v>
      </c>
      <c r="F4838" s="37" t="s">
        <v>18</v>
      </c>
      <c r="G4838" s="37">
        <v>67</v>
      </c>
      <c r="H4838" s="38">
        <v>201.50165752589001</v>
      </c>
      <c r="I4838" s="37">
        <f>HOUR(DAta!$H4838)*60+MINUTE(DAta!$H4838)</f>
        <v>722</v>
      </c>
      <c r="J4838" s="37">
        <v>4</v>
      </c>
      <c r="K4838" s="37">
        <v>13</v>
      </c>
      <c r="L4838" s="36">
        <v>46841</v>
      </c>
      <c r="M4838" s="37">
        <v>6</v>
      </c>
    </row>
    <row r="4839" spans="1:13">
      <c r="A4839" s="40" t="s">
        <v>4864</v>
      </c>
      <c r="B4839" s="39">
        <v>46842</v>
      </c>
      <c r="C4839" s="40" t="s">
        <v>12</v>
      </c>
      <c r="D4839" s="40" t="s">
        <v>33</v>
      </c>
      <c r="E4839" s="40" t="s">
        <v>14</v>
      </c>
      <c r="F4839" s="40" t="s">
        <v>18</v>
      </c>
      <c r="G4839" s="40">
        <v>22</v>
      </c>
      <c r="H4839" s="41">
        <v>201.54332419255701</v>
      </c>
      <c r="I4839" s="37">
        <f>HOUR(DAta!$H4839)*60+MINUTE(DAta!$H4839)</f>
        <v>782</v>
      </c>
      <c r="J4839" s="40">
        <v>4</v>
      </c>
      <c r="K4839" s="40">
        <v>13</v>
      </c>
      <c r="L4839" s="39">
        <v>46842</v>
      </c>
      <c r="M4839" s="40">
        <v>6</v>
      </c>
    </row>
    <row r="4840" spans="1:13">
      <c r="A4840" s="37" t="s">
        <v>4865</v>
      </c>
      <c r="B4840" s="36">
        <v>46843</v>
      </c>
      <c r="C4840" s="37" t="s">
        <v>39</v>
      </c>
      <c r="D4840" s="37" t="s">
        <v>24</v>
      </c>
      <c r="E4840" s="37" t="s">
        <v>14</v>
      </c>
      <c r="F4840" s="37" t="s">
        <v>14</v>
      </c>
      <c r="G4840" s="37">
        <v>23</v>
      </c>
      <c r="H4840" s="38">
        <v>201.58499085922301</v>
      </c>
      <c r="I4840" s="37">
        <f>HOUR(DAta!$H4840)*60+MINUTE(DAta!$H4840)</f>
        <v>842</v>
      </c>
      <c r="J4840" s="37">
        <v>2</v>
      </c>
      <c r="K4840" s="37">
        <v>13</v>
      </c>
      <c r="L4840" s="36">
        <v>46843</v>
      </c>
      <c r="M4840" s="37">
        <v>6</v>
      </c>
    </row>
    <row r="4841" spans="1:13">
      <c r="A4841" s="40" t="s">
        <v>4866</v>
      </c>
      <c r="B4841" s="39">
        <v>46844</v>
      </c>
      <c r="C4841" s="40" t="s">
        <v>48</v>
      </c>
      <c r="D4841" s="40" t="s">
        <v>30</v>
      </c>
      <c r="E4841" s="40" t="s">
        <v>14</v>
      </c>
      <c r="F4841" s="40" t="s">
        <v>14</v>
      </c>
      <c r="G4841" s="40">
        <v>88</v>
      </c>
      <c r="H4841" s="41">
        <v>201.62665752589001</v>
      </c>
      <c r="I4841" s="37">
        <f>HOUR(DAta!$H4841)*60+MINUTE(DAta!$H4841)</f>
        <v>902</v>
      </c>
      <c r="J4841" s="40">
        <v>4</v>
      </c>
      <c r="K4841" s="40">
        <v>13</v>
      </c>
      <c r="L4841" s="39">
        <v>46844</v>
      </c>
      <c r="M4841" s="40">
        <v>6</v>
      </c>
    </row>
    <row r="4842" spans="1:13">
      <c r="A4842" s="37" t="s">
        <v>4867</v>
      </c>
      <c r="B4842" s="36">
        <v>46845</v>
      </c>
      <c r="C4842" s="37" t="s">
        <v>39</v>
      </c>
      <c r="D4842" s="37" t="s">
        <v>17</v>
      </c>
      <c r="E4842" s="37" t="s">
        <v>14</v>
      </c>
      <c r="F4842" s="37" t="s">
        <v>14</v>
      </c>
      <c r="G4842" s="37">
        <v>44</v>
      </c>
      <c r="H4842" s="38">
        <v>201.66832419255701</v>
      </c>
      <c r="I4842" s="37">
        <f>HOUR(DAta!$H4842)*60+MINUTE(DAta!$H4842)</f>
        <v>962</v>
      </c>
      <c r="J4842" s="37">
        <v>3</v>
      </c>
      <c r="K4842" s="37">
        <v>13</v>
      </c>
      <c r="L4842" s="36">
        <v>46845</v>
      </c>
      <c r="M4842" s="37">
        <v>6</v>
      </c>
    </row>
    <row r="4843" spans="1:13">
      <c r="A4843" s="40" t="s">
        <v>4868</v>
      </c>
      <c r="B4843" s="39">
        <v>46846</v>
      </c>
      <c r="C4843" s="40" t="s">
        <v>35</v>
      </c>
      <c r="D4843" s="40" t="s">
        <v>33</v>
      </c>
      <c r="E4843" s="40" t="s">
        <v>14</v>
      </c>
      <c r="F4843" s="40" t="s">
        <v>14</v>
      </c>
      <c r="G4843" s="40">
        <v>111</v>
      </c>
      <c r="H4843" s="41">
        <v>201.70999085922301</v>
      </c>
      <c r="I4843" s="37">
        <f>HOUR(DAta!$H4843)*60+MINUTE(DAta!$H4843)</f>
        <v>1022</v>
      </c>
      <c r="J4843" s="40">
        <v>4</v>
      </c>
      <c r="K4843" s="40">
        <v>13</v>
      </c>
      <c r="L4843" s="39">
        <v>46846</v>
      </c>
      <c r="M4843" s="40">
        <v>6</v>
      </c>
    </row>
    <row r="4844" spans="1:13">
      <c r="A4844" s="37" t="s">
        <v>4869</v>
      </c>
      <c r="B4844" s="36">
        <v>46847</v>
      </c>
      <c r="C4844" s="37" t="s">
        <v>32</v>
      </c>
      <c r="D4844" s="37" t="s">
        <v>30</v>
      </c>
      <c r="E4844" s="37" t="s">
        <v>18</v>
      </c>
      <c r="F4844" s="37" t="s">
        <v>18</v>
      </c>
      <c r="G4844" s="37" t="s">
        <v>26</v>
      </c>
      <c r="H4844" s="38">
        <v>201.75165752589001</v>
      </c>
      <c r="I4844" s="37">
        <f>HOUR(DAta!$H4844)*60+MINUTE(DAta!$H4844)</f>
        <v>1082</v>
      </c>
      <c r="J4844" s="37" t="s">
        <v>26</v>
      </c>
      <c r="K4844" s="37">
        <v>13</v>
      </c>
      <c r="L4844" s="36">
        <v>46847</v>
      </c>
      <c r="M4844" s="37">
        <v>6</v>
      </c>
    </row>
    <row r="4845" spans="1:13">
      <c r="A4845" s="40" t="s">
        <v>4870</v>
      </c>
      <c r="B4845" s="39">
        <v>46848</v>
      </c>
      <c r="C4845" s="40" t="s">
        <v>12</v>
      </c>
      <c r="D4845" s="40" t="s">
        <v>30</v>
      </c>
      <c r="E4845" s="40" t="s">
        <v>14</v>
      </c>
      <c r="F4845" s="40" t="s">
        <v>14</v>
      </c>
      <c r="G4845" s="40">
        <v>61</v>
      </c>
      <c r="H4845" s="41">
        <v>201.79332419255701</v>
      </c>
      <c r="I4845" s="37">
        <f>HOUR(DAta!$H4845)*60+MINUTE(DAta!$H4845)</f>
        <v>1142</v>
      </c>
      <c r="J4845" s="40">
        <v>4</v>
      </c>
      <c r="K4845" s="40">
        <v>13</v>
      </c>
      <c r="L4845" s="39">
        <v>46848</v>
      </c>
      <c r="M4845" s="40">
        <v>6</v>
      </c>
    </row>
    <row r="4846" spans="1:13">
      <c r="A4846" s="37" t="s">
        <v>4871</v>
      </c>
      <c r="B4846" s="36">
        <v>46849</v>
      </c>
      <c r="C4846" s="37" t="s">
        <v>39</v>
      </c>
      <c r="D4846" s="37" t="s">
        <v>24</v>
      </c>
      <c r="E4846" s="37" t="s">
        <v>14</v>
      </c>
      <c r="F4846" s="37" t="s">
        <v>14</v>
      </c>
      <c r="G4846" s="37">
        <v>108</v>
      </c>
      <c r="H4846" s="38">
        <v>201.83499085922301</v>
      </c>
      <c r="I4846" s="37">
        <f>HOUR(DAta!$H4846)*60+MINUTE(DAta!$H4846)</f>
        <v>1202</v>
      </c>
      <c r="J4846" s="37">
        <v>4</v>
      </c>
      <c r="K4846" s="37">
        <v>13</v>
      </c>
      <c r="L4846" s="36">
        <v>46849</v>
      </c>
      <c r="M4846" s="37">
        <v>6</v>
      </c>
    </row>
    <row r="4847" spans="1:13">
      <c r="A4847" s="40" t="s">
        <v>4872</v>
      </c>
      <c r="B4847" s="39">
        <v>46850</v>
      </c>
      <c r="C4847" s="40" t="s">
        <v>20</v>
      </c>
      <c r="D4847" s="40" t="s">
        <v>13</v>
      </c>
      <c r="E4847" s="40" t="s">
        <v>18</v>
      </c>
      <c r="F4847" s="40" t="s">
        <v>18</v>
      </c>
      <c r="G4847" s="40" t="s">
        <v>26</v>
      </c>
      <c r="H4847" s="41">
        <v>201.87665752589001</v>
      </c>
      <c r="I4847" s="37">
        <f>HOUR(DAta!$H4847)*60+MINUTE(DAta!$H4847)</f>
        <v>1262</v>
      </c>
      <c r="J4847" s="40" t="s">
        <v>26</v>
      </c>
      <c r="K4847" s="40">
        <v>13</v>
      </c>
      <c r="L4847" s="39">
        <v>46850</v>
      </c>
      <c r="M4847" s="40">
        <v>6</v>
      </c>
    </row>
    <row r="4848" spans="1:13">
      <c r="A4848" s="37" t="s">
        <v>4873</v>
      </c>
      <c r="B4848" s="36">
        <v>46851</v>
      </c>
      <c r="C4848" s="37" t="s">
        <v>20</v>
      </c>
      <c r="D4848" s="37" t="s">
        <v>33</v>
      </c>
      <c r="E4848" s="37" t="s">
        <v>14</v>
      </c>
      <c r="F4848" s="37" t="s">
        <v>14</v>
      </c>
      <c r="G4848" s="37">
        <v>57</v>
      </c>
      <c r="H4848" s="38">
        <v>201.91832419255701</v>
      </c>
      <c r="I4848" s="37">
        <f>HOUR(DAta!$H4848)*60+MINUTE(DAta!$H4848)</f>
        <v>1322</v>
      </c>
      <c r="J4848" s="37">
        <v>5</v>
      </c>
      <c r="K4848" s="37">
        <v>13</v>
      </c>
      <c r="L4848" s="36">
        <v>46851</v>
      </c>
      <c r="M4848" s="37">
        <v>6</v>
      </c>
    </row>
    <row r="4849" spans="1:13">
      <c r="A4849" s="40" t="s">
        <v>4874</v>
      </c>
      <c r="B4849" s="39">
        <v>46852</v>
      </c>
      <c r="C4849" s="40" t="s">
        <v>16</v>
      </c>
      <c r="D4849" s="40" t="s">
        <v>17</v>
      </c>
      <c r="E4849" s="40" t="s">
        <v>14</v>
      </c>
      <c r="F4849" s="40" t="s">
        <v>14</v>
      </c>
      <c r="G4849" s="40">
        <v>55</v>
      </c>
      <c r="H4849" s="41">
        <v>201.95999085922301</v>
      </c>
      <c r="I4849" s="37">
        <f>HOUR(DAta!$H4849)*60+MINUTE(DAta!$H4849)</f>
        <v>1382</v>
      </c>
      <c r="J4849" s="40">
        <v>4</v>
      </c>
      <c r="K4849" s="40">
        <v>13</v>
      </c>
      <c r="L4849" s="39">
        <v>46852</v>
      </c>
      <c r="M4849" s="40">
        <v>6</v>
      </c>
    </row>
    <row r="4850" spans="1:13">
      <c r="A4850" s="37" t="s">
        <v>4875</v>
      </c>
      <c r="B4850" s="36">
        <v>46853</v>
      </c>
      <c r="C4850" s="37" t="s">
        <v>39</v>
      </c>
      <c r="D4850" s="37" t="s">
        <v>17</v>
      </c>
      <c r="E4850" s="37" t="s">
        <v>14</v>
      </c>
      <c r="F4850" s="37" t="s">
        <v>18</v>
      </c>
      <c r="G4850" s="37">
        <v>35</v>
      </c>
      <c r="H4850" s="38">
        <v>202.00165752589001</v>
      </c>
      <c r="I4850" s="37">
        <f>HOUR(DAta!$H4850)*60+MINUTE(DAta!$H4850)</f>
        <v>2</v>
      </c>
      <c r="J4850" s="37">
        <v>4</v>
      </c>
      <c r="K4850" s="37">
        <v>13</v>
      </c>
      <c r="L4850" s="36">
        <v>46853</v>
      </c>
      <c r="M4850" s="37">
        <v>6</v>
      </c>
    </row>
    <row r="4851" spans="1:13">
      <c r="A4851" s="40" t="s">
        <v>4876</v>
      </c>
      <c r="B4851" s="39">
        <v>46854</v>
      </c>
      <c r="C4851" s="40" t="s">
        <v>32</v>
      </c>
      <c r="D4851" s="40" t="s">
        <v>13</v>
      </c>
      <c r="E4851" s="40" t="s">
        <v>14</v>
      </c>
      <c r="F4851" s="40" t="s">
        <v>14</v>
      </c>
      <c r="G4851" s="40">
        <v>28</v>
      </c>
      <c r="H4851" s="41">
        <v>202.04332419255701</v>
      </c>
      <c r="I4851" s="37">
        <f>HOUR(DAta!$H4851)*60+MINUTE(DAta!$H4851)</f>
        <v>62</v>
      </c>
      <c r="J4851" s="40">
        <v>4</v>
      </c>
      <c r="K4851" s="40">
        <v>13</v>
      </c>
      <c r="L4851" s="39">
        <v>46854</v>
      </c>
      <c r="M4851" s="40">
        <v>6</v>
      </c>
    </row>
    <row r="4852" spans="1:13">
      <c r="A4852" s="37" t="s">
        <v>4877</v>
      </c>
      <c r="B4852" s="36">
        <v>46855</v>
      </c>
      <c r="C4852" s="37" t="s">
        <v>48</v>
      </c>
      <c r="D4852" s="37" t="s">
        <v>33</v>
      </c>
      <c r="E4852" s="37" t="s">
        <v>14</v>
      </c>
      <c r="F4852" s="37" t="s">
        <v>14</v>
      </c>
      <c r="G4852" s="37">
        <v>13</v>
      </c>
      <c r="H4852" s="38">
        <v>202.08499085922301</v>
      </c>
      <c r="I4852" s="37">
        <f>HOUR(DAta!$H4852)*60+MINUTE(DAta!$H4852)</f>
        <v>122</v>
      </c>
      <c r="J4852" s="37">
        <v>3</v>
      </c>
      <c r="K4852" s="37">
        <v>13</v>
      </c>
      <c r="L4852" s="36">
        <v>46855</v>
      </c>
      <c r="M4852" s="37">
        <v>7</v>
      </c>
    </row>
    <row r="4853" spans="1:13">
      <c r="A4853" s="40" t="s">
        <v>4878</v>
      </c>
      <c r="B4853" s="39">
        <v>46856</v>
      </c>
      <c r="C4853" s="40" t="s">
        <v>32</v>
      </c>
      <c r="D4853" s="40" t="s">
        <v>30</v>
      </c>
      <c r="E4853" s="40" t="s">
        <v>14</v>
      </c>
      <c r="F4853" s="40" t="s">
        <v>14</v>
      </c>
      <c r="G4853" s="40">
        <v>37</v>
      </c>
      <c r="H4853" s="41">
        <v>202.12665752589001</v>
      </c>
      <c r="I4853" s="37">
        <f>HOUR(DAta!$H4853)*60+MINUTE(DAta!$H4853)</f>
        <v>182</v>
      </c>
      <c r="J4853" s="40">
        <v>2</v>
      </c>
      <c r="K4853" s="40">
        <v>13</v>
      </c>
      <c r="L4853" s="39">
        <v>46856</v>
      </c>
      <c r="M4853" s="40">
        <v>7</v>
      </c>
    </row>
    <row r="4854" spans="1:13">
      <c r="A4854" s="37" t="s">
        <v>4879</v>
      </c>
      <c r="B4854" s="36">
        <v>46857</v>
      </c>
      <c r="C4854" s="37" t="s">
        <v>48</v>
      </c>
      <c r="D4854" s="37" t="s">
        <v>17</v>
      </c>
      <c r="E4854" s="37" t="s">
        <v>14</v>
      </c>
      <c r="F4854" s="37" t="s">
        <v>14</v>
      </c>
      <c r="G4854" s="37">
        <v>99</v>
      </c>
      <c r="H4854" s="38">
        <v>202.16832419255701</v>
      </c>
      <c r="I4854" s="37">
        <f>HOUR(DAta!$H4854)*60+MINUTE(DAta!$H4854)</f>
        <v>242</v>
      </c>
      <c r="J4854" s="37">
        <v>3</v>
      </c>
      <c r="K4854" s="37">
        <v>13</v>
      </c>
      <c r="L4854" s="36">
        <v>46857</v>
      </c>
      <c r="M4854" s="37">
        <v>7</v>
      </c>
    </row>
    <row r="4855" spans="1:13">
      <c r="A4855" s="40" t="s">
        <v>4880</v>
      </c>
      <c r="B4855" s="39">
        <v>46858</v>
      </c>
      <c r="C4855" s="40" t="s">
        <v>35</v>
      </c>
      <c r="D4855" s="40" t="s">
        <v>17</v>
      </c>
      <c r="E4855" s="40" t="s">
        <v>14</v>
      </c>
      <c r="F4855" s="40" t="s">
        <v>18</v>
      </c>
      <c r="G4855" s="40">
        <v>89</v>
      </c>
      <c r="H4855" s="41">
        <v>202.20999085922301</v>
      </c>
      <c r="I4855" s="37">
        <f>HOUR(DAta!$H4855)*60+MINUTE(DAta!$H4855)</f>
        <v>302</v>
      </c>
      <c r="J4855" s="40">
        <v>1</v>
      </c>
      <c r="K4855" s="40">
        <v>13</v>
      </c>
      <c r="L4855" s="39">
        <v>46858</v>
      </c>
      <c r="M4855" s="40">
        <v>7</v>
      </c>
    </row>
    <row r="4856" spans="1:13">
      <c r="A4856" s="37" t="s">
        <v>4881</v>
      </c>
      <c r="B4856" s="36">
        <v>46859</v>
      </c>
      <c r="C4856" s="37" t="s">
        <v>48</v>
      </c>
      <c r="D4856" s="37" t="s">
        <v>30</v>
      </c>
      <c r="E4856" s="37" t="s">
        <v>14</v>
      </c>
      <c r="F4856" s="37" t="s">
        <v>18</v>
      </c>
      <c r="G4856" s="37">
        <v>22</v>
      </c>
      <c r="H4856" s="38">
        <v>202.25165752589001</v>
      </c>
      <c r="I4856" s="37">
        <f>HOUR(DAta!$H4856)*60+MINUTE(DAta!$H4856)</f>
        <v>362</v>
      </c>
      <c r="J4856" s="37">
        <v>5</v>
      </c>
      <c r="K4856" s="37">
        <v>13</v>
      </c>
      <c r="L4856" s="36">
        <v>46859</v>
      </c>
      <c r="M4856" s="37">
        <v>7</v>
      </c>
    </row>
    <row r="4857" spans="1:13">
      <c r="A4857" s="40" t="s">
        <v>4882</v>
      </c>
      <c r="B4857" s="39">
        <v>46860</v>
      </c>
      <c r="C4857" s="40" t="s">
        <v>39</v>
      </c>
      <c r="D4857" s="40" t="s">
        <v>17</v>
      </c>
      <c r="E4857" s="40" t="s">
        <v>18</v>
      </c>
      <c r="F4857" s="40" t="s">
        <v>18</v>
      </c>
      <c r="G4857" s="40" t="s">
        <v>26</v>
      </c>
      <c r="H4857" s="41">
        <v>202.29332419255701</v>
      </c>
      <c r="I4857" s="37">
        <f>HOUR(DAta!$H4857)*60+MINUTE(DAta!$H4857)</f>
        <v>422</v>
      </c>
      <c r="J4857" s="40" t="s">
        <v>26</v>
      </c>
      <c r="K4857" s="40">
        <v>13</v>
      </c>
      <c r="L4857" s="39">
        <v>46860</v>
      </c>
      <c r="M4857" s="40">
        <v>7</v>
      </c>
    </row>
    <row r="4858" spans="1:13">
      <c r="A4858" s="37" t="s">
        <v>4883</v>
      </c>
      <c r="B4858" s="36">
        <v>46861</v>
      </c>
      <c r="C4858" s="37" t="s">
        <v>12</v>
      </c>
      <c r="D4858" s="37" t="s">
        <v>24</v>
      </c>
      <c r="E4858" s="37" t="s">
        <v>14</v>
      </c>
      <c r="F4858" s="37" t="s">
        <v>14</v>
      </c>
      <c r="G4858" s="37">
        <v>32</v>
      </c>
      <c r="H4858" s="38">
        <v>202.33499085922301</v>
      </c>
      <c r="I4858" s="37">
        <f>HOUR(DAta!$H4858)*60+MINUTE(DAta!$H4858)</f>
        <v>482</v>
      </c>
      <c r="J4858" s="37">
        <v>4</v>
      </c>
      <c r="K4858" s="37">
        <v>13</v>
      </c>
      <c r="L4858" s="36">
        <v>46861</v>
      </c>
      <c r="M4858" s="37">
        <v>7</v>
      </c>
    </row>
    <row r="4859" spans="1:13">
      <c r="A4859" s="40" t="s">
        <v>4884</v>
      </c>
      <c r="B4859" s="39">
        <v>46862</v>
      </c>
      <c r="C4859" s="40" t="s">
        <v>16</v>
      </c>
      <c r="D4859" s="40" t="s">
        <v>24</v>
      </c>
      <c r="E4859" s="40" t="s">
        <v>18</v>
      </c>
      <c r="F4859" s="40" t="s">
        <v>18</v>
      </c>
      <c r="G4859" s="40" t="s">
        <v>26</v>
      </c>
      <c r="H4859" s="41">
        <v>202.37665752589001</v>
      </c>
      <c r="I4859" s="37">
        <f>HOUR(DAta!$H4859)*60+MINUTE(DAta!$H4859)</f>
        <v>542</v>
      </c>
      <c r="J4859" s="40" t="s">
        <v>26</v>
      </c>
      <c r="K4859" s="40">
        <v>13</v>
      </c>
      <c r="L4859" s="39">
        <v>46862</v>
      </c>
      <c r="M4859" s="40">
        <v>7</v>
      </c>
    </row>
    <row r="4860" spans="1:13">
      <c r="A4860" s="37" t="s">
        <v>4885</v>
      </c>
      <c r="B4860" s="36">
        <v>46863</v>
      </c>
      <c r="C4860" s="37" t="s">
        <v>22</v>
      </c>
      <c r="D4860" s="37" t="s">
        <v>24</v>
      </c>
      <c r="E4860" s="37" t="s">
        <v>14</v>
      </c>
      <c r="F4860" s="37" t="s">
        <v>14</v>
      </c>
      <c r="G4860" s="37">
        <v>88</v>
      </c>
      <c r="H4860" s="38">
        <v>202.41832419255701</v>
      </c>
      <c r="I4860" s="37">
        <f>HOUR(DAta!$H4860)*60+MINUTE(DAta!$H4860)</f>
        <v>602</v>
      </c>
      <c r="J4860" s="37">
        <v>3</v>
      </c>
      <c r="K4860" s="37">
        <v>13</v>
      </c>
      <c r="L4860" s="36">
        <v>46863</v>
      </c>
      <c r="M4860" s="37">
        <v>7</v>
      </c>
    </row>
    <row r="4861" spans="1:13">
      <c r="A4861" s="40" t="s">
        <v>4886</v>
      </c>
      <c r="B4861" s="39">
        <v>46864</v>
      </c>
      <c r="C4861" s="40" t="s">
        <v>20</v>
      </c>
      <c r="D4861" s="40" t="s">
        <v>17</v>
      </c>
      <c r="E4861" s="40" t="s">
        <v>18</v>
      </c>
      <c r="F4861" s="40" t="s">
        <v>18</v>
      </c>
      <c r="G4861" s="40" t="s">
        <v>26</v>
      </c>
      <c r="H4861" s="41">
        <v>202.45999085922301</v>
      </c>
      <c r="I4861" s="37">
        <f>HOUR(DAta!$H4861)*60+MINUTE(DAta!$H4861)</f>
        <v>662</v>
      </c>
      <c r="J4861" s="40" t="s">
        <v>26</v>
      </c>
      <c r="K4861" s="40">
        <v>13</v>
      </c>
      <c r="L4861" s="39">
        <v>46864</v>
      </c>
      <c r="M4861" s="40">
        <v>7</v>
      </c>
    </row>
    <row r="4862" spans="1:13">
      <c r="A4862" s="37" t="s">
        <v>4887</v>
      </c>
      <c r="B4862" s="36">
        <v>46865</v>
      </c>
      <c r="C4862" s="37" t="s">
        <v>12</v>
      </c>
      <c r="D4862" s="37" t="s">
        <v>13</v>
      </c>
      <c r="E4862" s="37" t="s">
        <v>14</v>
      </c>
      <c r="F4862" s="37" t="s">
        <v>14</v>
      </c>
      <c r="G4862" s="37">
        <v>29</v>
      </c>
      <c r="H4862" s="38">
        <v>202.50165752589001</v>
      </c>
      <c r="I4862" s="37">
        <f>HOUR(DAta!$H4862)*60+MINUTE(DAta!$H4862)</f>
        <v>722</v>
      </c>
      <c r="J4862" s="37">
        <v>3</v>
      </c>
      <c r="K4862" s="37">
        <v>13</v>
      </c>
      <c r="L4862" s="36">
        <v>46865</v>
      </c>
      <c r="M4862" s="37">
        <v>7</v>
      </c>
    </row>
    <row r="4863" spans="1:13">
      <c r="A4863" s="40" t="s">
        <v>4888</v>
      </c>
      <c r="B4863" s="39">
        <v>46866</v>
      </c>
      <c r="C4863" s="40" t="s">
        <v>35</v>
      </c>
      <c r="D4863" s="40" t="s">
        <v>30</v>
      </c>
      <c r="E4863" s="40" t="s">
        <v>14</v>
      </c>
      <c r="F4863" s="40" t="s">
        <v>14</v>
      </c>
      <c r="G4863" s="40">
        <v>32</v>
      </c>
      <c r="H4863" s="41">
        <v>202.54332419255701</v>
      </c>
      <c r="I4863" s="37">
        <f>HOUR(DAta!$H4863)*60+MINUTE(DAta!$H4863)</f>
        <v>782</v>
      </c>
      <c r="J4863" s="40">
        <v>3</v>
      </c>
      <c r="K4863" s="40">
        <v>13</v>
      </c>
      <c r="L4863" s="39">
        <v>46866</v>
      </c>
      <c r="M4863" s="40">
        <v>7</v>
      </c>
    </row>
    <row r="4864" spans="1:13">
      <c r="A4864" s="37" t="s">
        <v>4889</v>
      </c>
      <c r="B4864" s="36">
        <v>46867</v>
      </c>
      <c r="C4864" s="37" t="s">
        <v>32</v>
      </c>
      <c r="D4864" s="37" t="s">
        <v>13</v>
      </c>
      <c r="E4864" s="37" t="s">
        <v>14</v>
      </c>
      <c r="F4864" s="37" t="s">
        <v>14</v>
      </c>
      <c r="G4864" s="37">
        <v>16</v>
      </c>
      <c r="H4864" s="38">
        <v>202.58499085922301</v>
      </c>
      <c r="I4864" s="37">
        <f>HOUR(DAta!$H4864)*60+MINUTE(DAta!$H4864)</f>
        <v>842</v>
      </c>
      <c r="J4864" s="37">
        <v>1</v>
      </c>
      <c r="K4864" s="37">
        <v>13</v>
      </c>
      <c r="L4864" s="36">
        <v>46867</v>
      </c>
      <c r="M4864" s="37">
        <v>7</v>
      </c>
    </row>
    <row r="4865" spans="1:13">
      <c r="A4865" s="40" t="s">
        <v>4890</v>
      </c>
      <c r="B4865" s="39">
        <v>46868</v>
      </c>
      <c r="C4865" s="40" t="s">
        <v>16</v>
      </c>
      <c r="D4865" s="40" t="s">
        <v>17</v>
      </c>
      <c r="E4865" s="40" t="s">
        <v>14</v>
      </c>
      <c r="F4865" s="40" t="s">
        <v>14</v>
      </c>
      <c r="G4865" s="40">
        <v>79</v>
      </c>
      <c r="H4865" s="41">
        <v>202.62665752589001</v>
      </c>
      <c r="I4865" s="37">
        <f>HOUR(DAta!$H4865)*60+MINUTE(DAta!$H4865)</f>
        <v>902</v>
      </c>
      <c r="J4865" s="40">
        <v>1</v>
      </c>
      <c r="K4865" s="40">
        <v>13</v>
      </c>
      <c r="L4865" s="39">
        <v>46868</v>
      </c>
      <c r="M4865" s="40">
        <v>7</v>
      </c>
    </row>
    <row r="4866" spans="1:13">
      <c r="A4866" s="37" t="s">
        <v>4891</v>
      </c>
      <c r="B4866" s="36">
        <v>46869</v>
      </c>
      <c r="C4866" s="37" t="s">
        <v>16</v>
      </c>
      <c r="D4866" s="37" t="s">
        <v>30</v>
      </c>
      <c r="E4866" s="37" t="s">
        <v>14</v>
      </c>
      <c r="F4866" s="37" t="s">
        <v>14</v>
      </c>
      <c r="G4866" s="37">
        <v>23</v>
      </c>
      <c r="H4866" s="38">
        <v>202.66832419255701</v>
      </c>
      <c r="I4866" s="37">
        <f>HOUR(DAta!$H4866)*60+MINUTE(DAta!$H4866)</f>
        <v>962</v>
      </c>
      <c r="J4866" s="37">
        <v>1</v>
      </c>
      <c r="K4866" s="37">
        <v>13</v>
      </c>
      <c r="L4866" s="36">
        <v>46869</v>
      </c>
      <c r="M4866" s="37">
        <v>7</v>
      </c>
    </row>
    <row r="4867" spans="1:13">
      <c r="A4867" s="40" t="s">
        <v>4892</v>
      </c>
      <c r="B4867" s="39">
        <v>46870</v>
      </c>
      <c r="C4867" s="40" t="s">
        <v>32</v>
      </c>
      <c r="D4867" s="40" t="s">
        <v>17</v>
      </c>
      <c r="E4867" s="40" t="s">
        <v>14</v>
      </c>
      <c r="F4867" s="40" t="s">
        <v>18</v>
      </c>
      <c r="G4867" s="40">
        <v>94</v>
      </c>
      <c r="H4867" s="41">
        <v>202.70999085922301</v>
      </c>
      <c r="I4867" s="37">
        <f>HOUR(DAta!$H4867)*60+MINUTE(DAta!$H4867)</f>
        <v>1022</v>
      </c>
      <c r="J4867" s="40">
        <v>5</v>
      </c>
      <c r="K4867" s="40">
        <v>13</v>
      </c>
      <c r="L4867" s="39">
        <v>46870</v>
      </c>
      <c r="M4867" s="40">
        <v>7</v>
      </c>
    </row>
    <row r="4868" spans="1:13">
      <c r="A4868" s="37" t="s">
        <v>4893</v>
      </c>
      <c r="B4868" s="36">
        <v>46871</v>
      </c>
      <c r="C4868" s="37" t="s">
        <v>35</v>
      </c>
      <c r="D4868" s="37" t="s">
        <v>30</v>
      </c>
      <c r="E4868" s="37" t="s">
        <v>14</v>
      </c>
      <c r="F4868" s="37" t="s">
        <v>14</v>
      </c>
      <c r="G4868" s="37">
        <v>39</v>
      </c>
      <c r="H4868" s="38">
        <v>202.75165752589001</v>
      </c>
      <c r="I4868" s="37">
        <f>HOUR(DAta!$H4868)*60+MINUTE(DAta!$H4868)</f>
        <v>1082</v>
      </c>
      <c r="J4868" s="37">
        <v>4</v>
      </c>
      <c r="K4868" s="37">
        <v>13</v>
      </c>
      <c r="L4868" s="36">
        <v>46871</v>
      </c>
      <c r="M4868" s="37">
        <v>7</v>
      </c>
    </row>
    <row r="4869" spans="1:13">
      <c r="A4869" s="40" t="s">
        <v>4894</v>
      </c>
      <c r="B4869" s="39">
        <v>46872</v>
      </c>
      <c r="C4869" s="40" t="s">
        <v>22</v>
      </c>
      <c r="D4869" s="40" t="s">
        <v>33</v>
      </c>
      <c r="E4869" s="40" t="s">
        <v>14</v>
      </c>
      <c r="F4869" s="40" t="s">
        <v>14</v>
      </c>
      <c r="G4869" s="40">
        <v>12</v>
      </c>
      <c r="H4869" s="41">
        <v>202.79332419255701</v>
      </c>
      <c r="I4869" s="37">
        <f>HOUR(DAta!$H4869)*60+MINUTE(DAta!$H4869)</f>
        <v>1142</v>
      </c>
      <c r="J4869" s="40">
        <v>2</v>
      </c>
      <c r="K4869" s="40">
        <v>13</v>
      </c>
      <c r="L4869" s="39">
        <v>46872</v>
      </c>
      <c r="M4869" s="40">
        <v>7</v>
      </c>
    </row>
    <row r="4870" spans="1:13">
      <c r="A4870" s="37" t="s">
        <v>4895</v>
      </c>
      <c r="B4870" s="36">
        <v>46873</v>
      </c>
      <c r="C4870" s="37" t="s">
        <v>20</v>
      </c>
      <c r="D4870" s="37" t="s">
        <v>33</v>
      </c>
      <c r="E4870" s="37" t="s">
        <v>14</v>
      </c>
      <c r="F4870" s="37" t="s">
        <v>14</v>
      </c>
      <c r="G4870" s="37">
        <v>54</v>
      </c>
      <c r="H4870" s="38">
        <v>202.83499085922301</v>
      </c>
      <c r="I4870" s="37">
        <f>HOUR(DAta!$H4870)*60+MINUTE(DAta!$H4870)</f>
        <v>1202</v>
      </c>
      <c r="J4870" s="37">
        <v>3</v>
      </c>
      <c r="K4870" s="37">
        <v>13</v>
      </c>
      <c r="L4870" s="36">
        <v>46873</v>
      </c>
      <c r="M4870" s="37">
        <v>7</v>
      </c>
    </row>
    <row r="4871" spans="1:13">
      <c r="A4871" s="40" t="s">
        <v>4896</v>
      </c>
      <c r="B4871" s="39">
        <v>46874</v>
      </c>
      <c r="C4871" s="40" t="s">
        <v>35</v>
      </c>
      <c r="D4871" s="40" t="s">
        <v>30</v>
      </c>
      <c r="E4871" s="40" t="s">
        <v>18</v>
      </c>
      <c r="F4871" s="40" t="s">
        <v>18</v>
      </c>
      <c r="G4871" s="40" t="s">
        <v>26</v>
      </c>
      <c r="H4871" s="41">
        <v>202.87665752589001</v>
      </c>
      <c r="I4871" s="37">
        <f>HOUR(DAta!$H4871)*60+MINUTE(DAta!$H4871)</f>
        <v>1262</v>
      </c>
      <c r="J4871" s="40" t="s">
        <v>26</v>
      </c>
      <c r="K4871" s="40">
        <v>13</v>
      </c>
      <c r="L4871" s="39">
        <v>46874</v>
      </c>
      <c r="M4871" s="40">
        <v>7</v>
      </c>
    </row>
    <row r="4872" spans="1:13">
      <c r="A4872" s="37" t="s">
        <v>4897</v>
      </c>
      <c r="B4872" s="36">
        <v>46875</v>
      </c>
      <c r="C4872" s="37" t="s">
        <v>48</v>
      </c>
      <c r="D4872" s="37" t="s">
        <v>17</v>
      </c>
      <c r="E4872" s="37" t="s">
        <v>14</v>
      </c>
      <c r="F4872" s="37" t="s">
        <v>18</v>
      </c>
      <c r="G4872" s="37">
        <v>70</v>
      </c>
      <c r="H4872" s="38">
        <v>202.91832419255701</v>
      </c>
      <c r="I4872" s="37">
        <f>HOUR(DAta!$H4872)*60+MINUTE(DAta!$H4872)</f>
        <v>1322</v>
      </c>
      <c r="J4872" s="37">
        <v>5</v>
      </c>
      <c r="K4872" s="37">
        <v>13</v>
      </c>
      <c r="L4872" s="36">
        <v>46875</v>
      </c>
      <c r="M4872" s="37">
        <v>7</v>
      </c>
    </row>
    <row r="4873" spans="1:13">
      <c r="A4873" s="40" t="s">
        <v>4898</v>
      </c>
      <c r="B4873" s="39">
        <v>46876</v>
      </c>
      <c r="C4873" s="40" t="s">
        <v>39</v>
      </c>
      <c r="D4873" s="40" t="s">
        <v>33</v>
      </c>
      <c r="E4873" s="40" t="s">
        <v>14</v>
      </c>
      <c r="F4873" s="40" t="s">
        <v>14</v>
      </c>
      <c r="G4873" s="40">
        <v>123</v>
      </c>
      <c r="H4873" s="41">
        <v>202.95999085922301</v>
      </c>
      <c r="I4873" s="37">
        <f>HOUR(DAta!$H4873)*60+MINUTE(DAta!$H4873)</f>
        <v>1382</v>
      </c>
      <c r="J4873" s="40">
        <v>2</v>
      </c>
      <c r="K4873" s="40">
        <v>13</v>
      </c>
      <c r="L4873" s="39">
        <v>46876</v>
      </c>
      <c r="M4873" s="40">
        <v>7</v>
      </c>
    </row>
    <row r="4874" spans="1:13">
      <c r="A4874" s="37" t="s">
        <v>4899</v>
      </c>
      <c r="B4874" s="36">
        <v>46877</v>
      </c>
      <c r="C4874" s="37" t="s">
        <v>20</v>
      </c>
      <c r="D4874" s="37" t="s">
        <v>17</v>
      </c>
      <c r="E4874" s="37" t="s">
        <v>14</v>
      </c>
      <c r="F4874" s="37" t="s">
        <v>14</v>
      </c>
      <c r="G4874" s="37">
        <v>27</v>
      </c>
      <c r="H4874" s="38">
        <v>203.00165752589001</v>
      </c>
      <c r="I4874" s="37">
        <f>HOUR(DAta!$H4874)*60+MINUTE(DAta!$H4874)</f>
        <v>2</v>
      </c>
      <c r="J4874" s="37">
        <v>1</v>
      </c>
      <c r="K4874" s="37">
        <v>13</v>
      </c>
      <c r="L4874" s="36">
        <v>46877</v>
      </c>
      <c r="M4874" s="37">
        <v>7</v>
      </c>
    </row>
    <row r="4875" spans="1:13">
      <c r="A4875" s="40" t="s">
        <v>4900</v>
      </c>
      <c r="B4875" s="39">
        <v>46878</v>
      </c>
      <c r="C4875" s="40" t="s">
        <v>48</v>
      </c>
      <c r="D4875" s="40" t="s">
        <v>24</v>
      </c>
      <c r="E4875" s="40" t="s">
        <v>14</v>
      </c>
      <c r="F4875" s="40" t="s">
        <v>14</v>
      </c>
      <c r="G4875" s="40">
        <v>112</v>
      </c>
      <c r="H4875" s="41">
        <v>203.04332419255701</v>
      </c>
      <c r="I4875" s="37">
        <f>HOUR(DAta!$H4875)*60+MINUTE(DAta!$H4875)</f>
        <v>62</v>
      </c>
      <c r="J4875" s="40">
        <v>5</v>
      </c>
      <c r="K4875" s="40">
        <v>13</v>
      </c>
      <c r="L4875" s="39">
        <v>46878</v>
      </c>
      <c r="M4875" s="40">
        <v>7</v>
      </c>
    </row>
    <row r="4876" spans="1:13">
      <c r="A4876" s="37" t="s">
        <v>4901</v>
      </c>
      <c r="B4876" s="36">
        <v>46879</v>
      </c>
      <c r="C4876" s="37" t="s">
        <v>12</v>
      </c>
      <c r="D4876" s="37" t="s">
        <v>17</v>
      </c>
      <c r="E4876" s="37" t="s">
        <v>18</v>
      </c>
      <c r="F4876" s="37" t="s">
        <v>18</v>
      </c>
      <c r="G4876" s="37" t="s">
        <v>26</v>
      </c>
      <c r="H4876" s="38">
        <v>203.08499085922301</v>
      </c>
      <c r="I4876" s="37">
        <f>HOUR(DAta!$H4876)*60+MINUTE(DAta!$H4876)</f>
        <v>122</v>
      </c>
      <c r="J4876" s="37" t="s">
        <v>26</v>
      </c>
      <c r="K4876" s="37">
        <v>13</v>
      </c>
      <c r="L4876" s="36">
        <v>46879</v>
      </c>
      <c r="M4876" s="37">
        <v>7</v>
      </c>
    </row>
    <row r="4877" spans="1:13">
      <c r="A4877" s="40" t="s">
        <v>4902</v>
      </c>
      <c r="B4877" s="39">
        <v>46880</v>
      </c>
      <c r="C4877" s="40" t="s">
        <v>48</v>
      </c>
      <c r="D4877" s="40" t="s">
        <v>24</v>
      </c>
      <c r="E4877" s="40" t="s">
        <v>18</v>
      </c>
      <c r="F4877" s="40" t="s">
        <v>18</v>
      </c>
      <c r="G4877" s="40" t="s">
        <v>26</v>
      </c>
      <c r="H4877" s="41">
        <v>203.12665752589001</v>
      </c>
      <c r="I4877" s="37">
        <f>HOUR(DAta!$H4877)*60+MINUTE(DAta!$H4877)</f>
        <v>182</v>
      </c>
      <c r="J4877" s="40" t="s">
        <v>26</v>
      </c>
      <c r="K4877" s="40">
        <v>13</v>
      </c>
      <c r="L4877" s="39">
        <v>46880</v>
      </c>
      <c r="M4877" s="40">
        <v>7</v>
      </c>
    </row>
    <row r="4878" spans="1:13">
      <c r="A4878" s="37" t="s">
        <v>4903</v>
      </c>
      <c r="B4878" s="36">
        <v>46881</v>
      </c>
      <c r="C4878" s="37" t="s">
        <v>16</v>
      </c>
      <c r="D4878" s="37" t="s">
        <v>24</v>
      </c>
      <c r="E4878" s="37" t="s">
        <v>14</v>
      </c>
      <c r="F4878" s="37" t="s">
        <v>14</v>
      </c>
      <c r="G4878" s="37">
        <v>119</v>
      </c>
      <c r="H4878" s="38">
        <v>203.16832419255701</v>
      </c>
      <c r="I4878" s="37">
        <f>HOUR(DAta!$H4878)*60+MINUTE(DAta!$H4878)</f>
        <v>242</v>
      </c>
      <c r="J4878" s="37">
        <v>1</v>
      </c>
      <c r="K4878" s="37">
        <v>13</v>
      </c>
      <c r="L4878" s="36">
        <v>46881</v>
      </c>
      <c r="M4878" s="37">
        <v>7</v>
      </c>
    </row>
    <row r="4879" spans="1:13">
      <c r="A4879" s="40" t="s">
        <v>4904</v>
      </c>
      <c r="B4879" s="39">
        <v>46882</v>
      </c>
      <c r="C4879" s="40" t="s">
        <v>20</v>
      </c>
      <c r="D4879" s="40" t="s">
        <v>13</v>
      </c>
      <c r="E4879" s="40" t="s">
        <v>14</v>
      </c>
      <c r="F4879" s="40" t="s">
        <v>14</v>
      </c>
      <c r="G4879" s="40">
        <v>18</v>
      </c>
      <c r="H4879" s="41">
        <v>203.20999085922301</v>
      </c>
      <c r="I4879" s="37">
        <f>HOUR(DAta!$H4879)*60+MINUTE(DAta!$H4879)</f>
        <v>302</v>
      </c>
      <c r="J4879" s="40">
        <v>4</v>
      </c>
      <c r="K4879" s="40">
        <v>13</v>
      </c>
      <c r="L4879" s="39">
        <v>46882</v>
      </c>
      <c r="M4879" s="40">
        <v>7</v>
      </c>
    </row>
    <row r="4880" spans="1:13">
      <c r="A4880" s="37" t="s">
        <v>4905</v>
      </c>
      <c r="B4880" s="36">
        <v>46883</v>
      </c>
      <c r="C4880" s="37" t="s">
        <v>12</v>
      </c>
      <c r="D4880" s="37" t="s">
        <v>24</v>
      </c>
      <c r="E4880" s="37" t="s">
        <v>14</v>
      </c>
      <c r="F4880" s="37" t="s">
        <v>14</v>
      </c>
      <c r="G4880" s="37">
        <v>24</v>
      </c>
      <c r="H4880" s="38">
        <v>203.25165752589001</v>
      </c>
      <c r="I4880" s="37">
        <f>HOUR(DAta!$H4880)*60+MINUTE(DAta!$H4880)</f>
        <v>362</v>
      </c>
      <c r="J4880" s="37">
        <v>3</v>
      </c>
      <c r="K4880" s="37">
        <v>13</v>
      </c>
      <c r="L4880" s="36">
        <v>46883</v>
      </c>
      <c r="M4880" s="37">
        <v>7</v>
      </c>
    </row>
    <row r="4881" spans="1:13">
      <c r="A4881" s="40" t="s">
        <v>4906</v>
      </c>
      <c r="B4881" s="39">
        <v>46884</v>
      </c>
      <c r="C4881" s="40" t="s">
        <v>35</v>
      </c>
      <c r="D4881" s="40" t="s">
        <v>13</v>
      </c>
      <c r="E4881" s="40" t="s">
        <v>14</v>
      </c>
      <c r="F4881" s="40" t="s">
        <v>14</v>
      </c>
      <c r="G4881" s="40">
        <v>70</v>
      </c>
      <c r="H4881" s="41">
        <v>203.29332419255701</v>
      </c>
      <c r="I4881" s="37">
        <f>HOUR(DAta!$H4881)*60+MINUTE(DAta!$H4881)</f>
        <v>422</v>
      </c>
      <c r="J4881" s="40">
        <v>3</v>
      </c>
      <c r="K4881" s="40">
        <v>13</v>
      </c>
      <c r="L4881" s="39">
        <v>46884</v>
      </c>
      <c r="M4881" s="40">
        <v>7</v>
      </c>
    </row>
    <row r="4882" spans="1:13">
      <c r="A4882" s="37" t="s">
        <v>4907</v>
      </c>
      <c r="B4882" s="36">
        <v>46885</v>
      </c>
      <c r="C4882" s="37" t="s">
        <v>22</v>
      </c>
      <c r="D4882" s="37" t="s">
        <v>30</v>
      </c>
      <c r="E4882" s="37" t="s">
        <v>18</v>
      </c>
      <c r="F4882" s="37" t="s">
        <v>18</v>
      </c>
      <c r="G4882" s="37" t="s">
        <v>26</v>
      </c>
      <c r="H4882" s="38">
        <v>203.33499085922301</v>
      </c>
      <c r="I4882" s="37">
        <f>HOUR(DAta!$H4882)*60+MINUTE(DAta!$H4882)</f>
        <v>482</v>
      </c>
      <c r="J4882" s="37" t="s">
        <v>26</v>
      </c>
      <c r="K4882" s="37">
        <v>13</v>
      </c>
      <c r="L4882" s="36">
        <v>46885</v>
      </c>
      <c r="M4882" s="37">
        <v>7</v>
      </c>
    </row>
    <row r="4883" spans="1:13">
      <c r="A4883" s="40" t="s">
        <v>4908</v>
      </c>
      <c r="B4883" s="39">
        <v>46886</v>
      </c>
      <c r="C4883" s="40" t="s">
        <v>22</v>
      </c>
      <c r="D4883" s="40" t="s">
        <v>33</v>
      </c>
      <c r="E4883" s="40" t="s">
        <v>14</v>
      </c>
      <c r="F4883" s="40" t="s">
        <v>14</v>
      </c>
      <c r="G4883" s="40">
        <v>120</v>
      </c>
      <c r="H4883" s="41">
        <v>203.37665752589001</v>
      </c>
      <c r="I4883" s="37">
        <f>HOUR(DAta!$H4883)*60+MINUTE(DAta!$H4883)</f>
        <v>542</v>
      </c>
      <c r="J4883" s="40">
        <v>2</v>
      </c>
      <c r="K4883" s="40">
        <v>13</v>
      </c>
      <c r="L4883" s="39">
        <v>46886</v>
      </c>
      <c r="M4883" s="40">
        <v>7</v>
      </c>
    </row>
    <row r="4884" spans="1:13">
      <c r="A4884" s="37" t="s">
        <v>4909</v>
      </c>
      <c r="B4884" s="36">
        <v>46887</v>
      </c>
      <c r="C4884" s="37" t="s">
        <v>32</v>
      </c>
      <c r="D4884" s="37" t="s">
        <v>17</v>
      </c>
      <c r="E4884" s="37" t="s">
        <v>14</v>
      </c>
      <c r="F4884" s="37" t="s">
        <v>14</v>
      </c>
      <c r="G4884" s="37">
        <v>46</v>
      </c>
      <c r="H4884" s="38">
        <v>203.41832419255701</v>
      </c>
      <c r="I4884" s="37">
        <f>HOUR(DAta!$H4884)*60+MINUTE(DAta!$H4884)</f>
        <v>602</v>
      </c>
      <c r="J4884" s="37">
        <v>3</v>
      </c>
      <c r="K4884" s="37">
        <v>13</v>
      </c>
      <c r="L4884" s="36">
        <v>46887</v>
      </c>
      <c r="M4884" s="37">
        <v>7</v>
      </c>
    </row>
    <row r="4885" spans="1:13">
      <c r="A4885" s="40" t="s">
        <v>4910</v>
      </c>
      <c r="B4885" s="39">
        <v>46888</v>
      </c>
      <c r="C4885" s="40" t="s">
        <v>22</v>
      </c>
      <c r="D4885" s="40" t="s">
        <v>24</v>
      </c>
      <c r="E4885" s="40" t="s">
        <v>14</v>
      </c>
      <c r="F4885" s="40" t="s">
        <v>14</v>
      </c>
      <c r="G4885" s="40">
        <v>10</v>
      </c>
      <c r="H4885" s="41">
        <v>203.45999085922301</v>
      </c>
      <c r="I4885" s="37">
        <f>HOUR(DAta!$H4885)*60+MINUTE(DAta!$H4885)</f>
        <v>662</v>
      </c>
      <c r="J4885" s="40">
        <v>2</v>
      </c>
      <c r="K4885" s="40">
        <v>13</v>
      </c>
      <c r="L4885" s="39">
        <v>46888</v>
      </c>
      <c r="M4885" s="40">
        <v>7</v>
      </c>
    </row>
    <row r="4886" spans="1:13">
      <c r="A4886" s="37" t="s">
        <v>4911</v>
      </c>
      <c r="B4886" s="36">
        <v>46889</v>
      </c>
      <c r="C4886" s="37" t="s">
        <v>48</v>
      </c>
      <c r="D4886" s="37" t="s">
        <v>13</v>
      </c>
      <c r="E4886" s="37" t="s">
        <v>14</v>
      </c>
      <c r="F4886" s="37" t="s">
        <v>14</v>
      </c>
      <c r="G4886" s="37">
        <v>32</v>
      </c>
      <c r="H4886" s="38">
        <v>203.50165752589001</v>
      </c>
      <c r="I4886" s="37">
        <f>HOUR(DAta!$H4886)*60+MINUTE(DAta!$H4886)</f>
        <v>722</v>
      </c>
      <c r="J4886" s="37">
        <v>3</v>
      </c>
      <c r="K4886" s="37">
        <v>13</v>
      </c>
      <c r="L4886" s="36">
        <v>46889</v>
      </c>
      <c r="M4886" s="37">
        <v>7</v>
      </c>
    </row>
    <row r="4887" spans="1:13">
      <c r="A4887" s="40" t="s">
        <v>4912</v>
      </c>
      <c r="B4887" s="39">
        <v>46890</v>
      </c>
      <c r="C4887" s="40" t="s">
        <v>20</v>
      </c>
      <c r="D4887" s="40" t="s">
        <v>33</v>
      </c>
      <c r="E4887" s="40" t="s">
        <v>14</v>
      </c>
      <c r="F4887" s="40" t="s">
        <v>14</v>
      </c>
      <c r="G4887" s="40">
        <v>16</v>
      </c>
      <c r="H4887" s="41">
        <v>203.54332419255701</v>
      </c>
      <c r="I4887" s="37">
        <f>HOUR(DAta!$H4887)*60+MINUTE(DAta!$H4887)</f>
        <v>782</v>
      </c>
      <c r="J4887" s="40">
        <v>4</v>
      </c>
      <c r="K4887" s="40">
        <v>13</v>
      </c>
      <c r="L4887" s="39">
        <v>46890</v>
      </c>
      <c r="M4887" s="40">
        <v>7</v>
      </c>
    </row>
    <row r="4888" spans="1:13">
      <c r="A4888" s="37" t="s">
        <v>4913</v>
      </c>
      <c r="B4888" s="36">
        <v>46891</v>
      </c>
      <c r="C4888" s="37" t="s">
        <v>35</v>
      </c>
      <c r="D4888" s="37" t="s">
        <v>24</v>
      </c>
      <c r="E4888" s="37" t="s">
        <v>14</v>
      </c>
      <c r="F4888" s="37" t="s">
        <v>14</v>
      </c>
      <c r="G4888" s="37">
        <v>64</v>
      </c>
      <c r="H4888" s="38">
        <v>203.58499085922301</v>
      </c>
      <c r="I4888" s="37">
        <f>HOUR(DAta!$H4888)*60+MINUTE(DAta!$H4888)</f>
        <v>842</v>
      </c>
      <c r="J4888" s="37">
        <v>3</v>
      </c>
      <c r="K4888" s="37">
        <v>13</v>
      </c>
      <c r="L4888" s="36">
        <v>46891</v>
      </c>
      <c r="M4888" s="37">
        <v>7</v>
      </c>
    </row>
    <row r="4889" spans="1:13">
      <c r="A4889" s="40" t="s">
        <v>4914</v>
      </c>
      <c r="B4889" s="39">
        <v>46892</v>
      </c>
      <c r="C4889" s="40" t="s">
        <v>12</v>
      </c>
      <c r="D4889" s="40" t="s">
        <v>13</v>
      </c>
      <c r="E4889" s="40" t="s">
        <v>14</v>
      </c>
      <c r="F4889" s="40" t="s">
        <v>14</v>
      </c>
      <c r="G4889" s="40">
        <v>103</v>
      </c>
      <c r="H4889" s="41">
        <v>203.62665752589001</v>
      </c>
      <c r="I4889" s="37">
        <f>HOUR(DAta!$H4889)*60+MINUTE(DAta!$H4889)</f>
        <v>902</v>
      </c>
      <c r="J4889" s="40">
        <v>5</v>
      </c>
      <c r="K4889" s="40">
        <v>13</v>
      </c>
      <c r="L4889" s="39">
        <v>46892</v>
      </c>
      <c r="M4889" s="40">
        <v>7</v>
      </c>
    </row>
    <row r="4890" spans="1:13">
      <c r="A4890" s="37" t="s">
        <v>4915</v>
      </c>
      <c r="B4890" s="36">
        <v>46893</v>
      </c>
      <c r="C4890" s="37" t="s">
        <v>39</v>
      </c>
      <c r="D4890" s="37" t="s">
        <v>30</v>
      </c>
      <c r="E4890" s="37" t="s">
        <v>14</v>
      </c>
      <c r="F4890" s="37" t="s">
        <v>14</v>
      </c>
      <c r="G4890" s="37">
        <v>109</v>
      </c>
      <c r="H4890" s="38">
        <v>203.66832419255701</v>
      </c>
      <c r="I4890" s="37">
        <f>HOUR(DAta!$H4890)*60+MINUTE(DAta!$H4890)</f>
        <v>962</v>
      </c>
      <c r="J4890" s="37">
        <v>5</v>
      </c>
      <c r="K4890" s="37">
        <v>13</v>
      </c>
      <c r="L4890" s="36">
        <v>46893</v>
      </c>
      <c r="M4890" s="37">
        <v>1</v>
      </c>
    </row>
    <row r="4891" spans="1:13">
      <c r="A4891" s="40" t="s">
        <v>4916</v>
      </c>
      <c r="B4891" s="39">
        <v>46894</v>
      </c>
      <c r="C4891" s="40" t="s">
        <v>39</v>
      </c>
      <c r="D4891" s="40" t="s">
        <v>17</v>
      </c>
      <c r="E4891" s="40" t="s">
        <v>14</v>
      </c>
      <c r="F4891" s="40" t="s">
        <v>14</v>
      </c>
      <c r="G4891" s="40">
        <v>61</v>
      </c>
      <c r="H4891" s="41">
        <v>203.70999085922301</v>
      </c>
      <c r="I4891" s="37">
        <f>HOUR(DAta!$H4891)*60+MINUTE(DAta!$H4891)</f>
        <v>1022</v>
      </c>
      <c r="J4891" s="40">
        <v>5</v>
      </c>
      <c r="K4891" s="40">
        <v>13</v>
      </c>
      <c r="L4891" s="39">
        <v>46894</v>
      </c>
      <c r="M4891" s="40">
        <v>1</v>
      </c>
    </row>
    <row r="4892" spans="1:13">
      <c r="A4892" s="37" t="s">
        <v>4917</v>
      </c>
      <c r="B4892" s="36">
        <v>46895</v>
      </c>
      <c r="C4892" s="37" t="s">
        <v>39</v>
      </c>
      <c r="D4892" s="37" t="s">
        <v>33</v>
      </c>
      <c r="E4892" s="37" t="s">
        <v>18</v>
      </c>
      <c r="F4892" s="37" t="s">
        <v>18</v>
      </c>
      <c r="G4892" s="37" t="s">
        <v>26</v>
      </c>
      <c r="H4892" s="38">
        <v>203.75165752589001</v>
      </c>
      <c r="I4892" s="37">
        <f>HOUR(DAta!$H4892)*60+MINUTE(DAta!$H4892)</f>
        <v>1082</v>
      </c>
      <c r="J4892" s="37" t="s">
        <v>26</v>
      </c>
      <c r="K4892" s="37">
        <v>13</v>
      </c>
      <c r="L4892" s="36">
        <v>46895</v>
      </c>
      <c r="M4892" s="37">
        <v>1</v>
      </c>
    </row>
    <row r="4893" spans="1:13">
      <c r="A4893" s="40" t="s">
        <v>4918</v>
      </c>
      <c r="B4893" s="39">
        <v>46896</v>
      </c>
      <c r="C4893" s="40" t="s">
        <v>35</v>
      </c>
      <c r="D4893" s="40" t="s">
        <v>24</v>
      </c>
      <c r="E4893" s="40" t="s">
        <v>14</v>
      </c>
      <c r="F4893" s="40" t="s">
        <v>14</v>
      </c>
      <c r="G4893" s="40">
        <v>23</v>
      </c>
      <c r="H4893" s="41">
        <v>203.79332419255701</v>
      </c>
      <c r="I4893" s="37">
        <f>HOUR(DAta!$H4893)*60+MINUTE(DAta!$H4893)</f>
        <v>1142</v>
      </c>
      <c r="J4893" s="40">
        <v>5</v>
      </c>
      <c r="K4893" s="40">
        <v>13</v>
      </c>
      <c r="L4893" s="39">
        <v>46896</v>
      </c>
      <c r="M4893" s="40">
        <v>1</v>
      </c>
    </row>
    <row r="4894" spans="1:13">
      <c r="A4894" s="37" t="s">
        <v>4919</v>
      </c>
      <c r="B4894" s="36">
        <v>46897</v>
      </c>
      <c r="C4894" s="37" t="s">
        <v>12</v>
      </c>
      <c r="D4894" s="37" t="s">
        <v>13</v>
      </c>
      <c r="E4894" s="37" t="s">
        <v>14</v>
      </c>
      <c r="F4894" s="37" t="s">
        <v>14</v>
      </c>
      <c r="G4894" s="37">
        <v>63</v>
      </c>
      <c r="H4894" s="38">
        <v>203.83499085922301</v>
      </c>
      <c r="I4894" s="37">
        <f>HOUR(DAta!$H4894)*60+MINUTE(DAta!$H4894)</f>
        <v>1202</v>
      </c>
      <c r="J4894" s="37">
        <v>4</v>
      </c>
      <c r="K4894" s="37">
        <v>13</v>
      </c>
      <c r="L4894" s="36">
        <v>46897</v>
      </c>
      <c r="M4894" s="37">
        <v>1</v>
      </c>
    </row>
    <row r="4895" spans="1:13">
      <c r="A4895" s="40" t="s">
        <v>4920</v>
      </c>
      <c r="B4895" s="39">
        <v>46898</v>
      </c>
      <c r="C4895" s="40" t="s">
        <v>12</v>
      </c>
      <c r="D4895" s="40" t="s">
        <v>13</v>
      </c>
      <c r="E4895" s="40" t="s">
        <v>14</v>
      </c>
      <c r="F4895" s="40" t="s">
        <v>14</v>
      </c>
      <c r="G4895" s="40">
        <v>117</v>
      </c>
      <c r="H4895" s="41">
        <v>203.87665752589001</v>
      </c>
      <c r="I4895" s="37">
        <f>HOUR(DAta!$H4895)*60+MINUTE(DAta!$H4895)</f>
        <v>1262</v>
      </c>
      <c r="J4895" s="40">
        <v>5</v>
      </c>
      <c r="K4895" s="40">
        <v>13</v>
      </c>
      <c r="L4895" s="39">
        <v>46898</v>
      </c>
      <c r="M4895" s="40">
        <v>1</v>
      </c>
    </row>
    <row r="4896" spans="1:13">
      <c r="A4896" s="37" t="s">
        <v>4921</v>
      </c>
      <c r="B4896" s="36">
        <v>46899</v>
      </c>
      <c r="C4896" s="37" t="s">
        <v>20</v>
      </c>
      <c r="D4896" s="37" t="s">
        <v>17</v>
      </c>
      <c r="E4896" s="37" t="s">
        <v>14</v>
      </c>
      <c r="F4896" s="37" t="s">
        <v>14</v>
      </c>
      <c r="G4896" s="37">
        <v>122</v>
      </c>
      <c r="H4896" s="38">
        <v>203.91832419255701</v>
      </c>
      <c r="I4896" s="37">
        <f>HOUR(DAta!$H4896)*60+MINUTE(DAta!$H4896)</f>
        <v>1322</v>
      </c>
      <c r="J4896" s="37">
        <v>1</v>
      </c>
      <c r="K4896" s="37">
        <v>13</v>
      </c>
      <c r="L4896" s="36">
        <v>46899</v>
      </c>
      <c r="M4896" s="37">
        <v>1</v>
      </c>
    </row>
    <row r="4897" spans="1:13">
      <c r="A4897" s="40" t="s">
        <v>4922</v>
      </c>
      <c r="B4897" s="39">
        <v>46900</v>
      </c>
      <c r="C4897" s="40" t="s">
        <v>39</v>
      </c>
      <c r="D4897" s="40" t="s">
        <v>17</v>
      </c>
      <c r="E4897" s="40" t="s">
        <v>18</v>
      </c>
      <c r="F4897" s="40" t="s">
        <v>18</v>
      </c>
      <c r="G4897" s="40" t="s">
        <v>26</v>
      </c>
      <c r="H4897" s="41">
        <v>203.95999085922301</v>
      </c>
      <c r="I4897" s="37">
        <f>HOUR(DAta!$H4897)*60+MINUTE(DAta!$H4897)</f>
        <v>1382</v>
      </c>
      <c r="J4897" s="40" t="s">
        <v>26</v>
      </c>
      <c r="K4897" s="40">
        <v>13</v>
      </c>
      <c r="L4897" s="39">
        <v>46900</v>
      </c>
      <c r="M4897" s="40">
        <v>1</v>
      </c>
    </row>
    <row r="4898" spans="1:13">
      <c r="A4898" s="37" t="s">
        <v>4923</v>
      </c>
      <c r="B4898" s="36">
        <v>46901</v>
      </c>
      <c r="C4898" s="37" t="s">
        <v>16</v>
      </c>
      <c r="D4898" s="37" t="s">
        <v>30</v>
      </c>
      <c r="E4898" s="37" t="s">
        <v>14</v>
      </c>
      <c r="F4898" s="37" t="s">
        <v>14</v>
      </c>
      <c r="G4898" s="37">
        <v>77</v>
      </c>
      <c r="H4898" s="38">
        <v>204.00165752589001</v>
      </c>
      <c r="I4898" s="37">
        <f>HOUR(DAta!$H4898)*60+MINUTE(DAta!$H4898)</f>
        <v>2</v>
      </c>
      <c r="J4898" s="37">
        <v>4</v>
      </c>
      <c r="K4898" s="37">
        <v>13</v>
      </c>
      <c r="L4898" s="36">
        <v>46901</v>
      </c>
      <c r="M4898" s="37">
        <v>1</v>
      </c>
    </row>
    <row r="4899" spans="1:13">
      <c r="A4899" s="40" t="s">
        <v>4924</v>
      </c>
      <c r="B4899" s="39">
        <v>46902</v>
      </c>
      <c r="C4899" s="40" t="s">
        <v>12</v>
      </c>
      <c r="D4899" s="40" t="s">
        <v>13</v>
      </c>
      <c r="E4899" s="40" t="s">
        <v>14</v>
      </c>
      <c r="F4899" s="40" t="s">
        <v>14</v>
      </c>
      <c r="G4899" s="40">
        <v>93</v>
      </c>
      <c r="H4899" s="41">
        <v>204.04332419255701</v>
      </c>
      <c r="I4899" s="37">
        <f>HOUR(DAta!$H4899)*60+MINUTE(DAta!$H4899)</f>
        <v>62</v>
      </c>
      <c r="J4899" s="40">
        <v>2</v>
      </c>
      <c r="K4899" s="40">
        <v>13</v>
      </c>
      <c r="L4899" s="39">
        <v>46902</v>
      </c>
      <c r="M4899" s="40">
        <v>1</v>
      </c>
    </row>
    <row r="4900" spans="1:13">
      <c r="A4900" s="37" t="s">
        <v>4925</v>
      </c>
      <c r="B4900" s="36">
        <v>46903</v>
      </c>
      <c r="C4900" s="37" t="s">
        <v>20</v>
      </c>
      <c r="D4900" s="37" t="s">
        <v>17</v>
      </c>
      <c r="E4900" s="37" t="s">
        <v>14</v>
      </c>
      <c r="F4900" s="37" t="s">
        <v>14</v>
      </c>
      <c r="G4900" s="37">
        <v>53</v>
      </c>
      <c r="H4900" s="38">
        <v>204.08499085922301</v>
      </c>
      <c r="I4900" s="37">
        <f>HOUR(DAta!$H4900)*60+MINUTE(DAta!$H4900)</f>
        <v>122</v>
      </c>
      <c r="J4900" s="37">
        <v>2</v>
      </c>
      <c r="K4900" s="37">
        <v>13</v>
      </c>
      <c r="L4900" s="36">
        <v>46903</v>
      </c>
      <c r="M4900" s="37">
        <v>1</v>
      </c>
    </row>
    <row r="4901" spans="1:13">
      <c r="A4901" s="40" t="s">
        <v>4926</v>
      </c>
      <c r="B4901" s="39">
        <v>46904</v>
      </c>
      <c r="C4901" s="40" t="s">
        <v>22</v>
      </c>
      <c r="D4901" s="40" t="s">
        <v>17</v>
      </c>
      <c r="E4901" s="40" t="s">
        <v>18</v>
      </c>
      <c r="F4901" s="40" t="s">
        <v>18</v>
      </c>
      <c r="G4901" s="40" t="s">
        <v>26</v>
      </c>
      <c r="H4901" s="41">
        <v>204.12665752589001</v>
      </c>
      <c r="I4901" s="37">
        <f>HOUR(DAta!$H4901)*60+MINUTE(DAta!$H4901)</f>
        <v>182</v>
      </c>
      <c r="J4901" s="40" t="s">
        <v>26</v>
      </c>
      <c r="K4901" s="40">
        <v>13</v>
      </c>
      <c r="L4901" s="39">
        <v>46904</v>
      </c>
      <c r="M4901" s="40">
        <v>1</v>
      </c>
    </row>
    <row r="4902" spans="1:13">
      <c r="A4902" s="37" t="s">
        <v>4927</v>
      </c>
      <c r="B4902" s="36">
        <v>46905</v>
      </c>
      <c r="C4902" s="37" t="s">
        <v>39</v>
      </c>
      <c r="D4902" s="37" t="s">
        <v>17</v>
      </c>
      <c r="E4902" s="37" t="s">
        <v>14</v>
      </c>
      <c r="F4902" s="37" t="s">
        <v>14</v>
      </c>
      <c r="G4902" s="37">
        <v>27</v>
      </c>
      <c r="H4902" s="38">
        <v>204.16832419255701</v>
      </c>
      <c r="I4902" s="37">
        <f>HOUR(DAta!$H4902)*60+MINUTE(DAta!$H4902)</f>
        <v>242</v>
      </c>
      <c r="J4902" s="37">
        <v>2</v>
      </c>
      <c r="K4902" s="37">
        <v>13</v>
      </c>
      <c r="L4902" s="36">
        <v>46905</v>
      </c>
      <c r="M4902" s="37">
        <v>1</v>
      </c>
    </row>
    <row r="4903" spans="1:13">
      <c r="A4903" s="40" t="s">
        <v>4928</v>
      </c>
      <c r="B4903" s="39">
        <v>46906</v>
      </c>
      <c r="C4903" s="40" t="s">
        <v>39</v>
      </c>
      <c r="D4903" s="40" t="s">
        <v>24</v>
      </c>
      <c r="E4903" s="40" t="s">
        <v>14</v>
      </c>
      <c r="F4903" s="40" t="s">
        <v>14</v>
      </c>
      <c r="G4903" s="40">
        <v>111</v>
      </c>
      <c r="H4903" s="41">
        <v>204.20999085922301</v>
      </c>
      <c r="I4903" s="37">
        <f>HOUR(DAta!$H4903)*60+MINUTE(DAta!$H4903)</f>
        <v>302</v>
      </c>
      <c r="J4903" s="40">
        <v>5</v>
      </c>
      <c r="K4903" s="40">
        <v>13</v>
      </c>
      <c r="L4903" s="39">
        <v>46906</v>
      </c>
      <c r="M4903" s="40">
        <v>1</v>
      </c>
    </row>
    <row r="4904" spans="1:13">
      <c r="A4904" s="37" t="s">
        <v>4929</v>
      </c>
      <c r="B4904" s="36">
        <v>46907</v>
      </c>
      <c r="C4904" s="37" t="s">
        <v>20</v>
      </c>
      <c r="D4904" s="37" t="s">
        <v>24</v>
      </c>
      <c r="E4904" s="37" t="s">
        <v>14</v>
      </c>
      <c r="F4904" s="37" t="s">
        <v>14</v>
      </c>
      <c r="G4904" s="37">
        <v>87</v>
      </c>
      <c r="H4904" s="38">
        <v>204.25165752589001</v>
      </c>
      <c r="I4904" s="37">
        <f>HOUR(DAta!$H4904)*60+MINUTE(DAta!$H4904)</f>
        <v>362</v>
      </c>
      <c r="J4904" s="37">
        <v>3</v>
      </c>
      <c r="K4904" s="37">
        <v>13</v>
      </c>
      <c r="L4904" s="36">
        <v>46907</v>
      </c>
      <c r="M4904" s="37">
        <v>1</v>
      </c>
    </row>
    <row r="4905" spans="1:13">
      <c r="A4905" s="40" t="s">
        <v>4930</v>
      </c>
      <c r="B4905" s="39">
        <v>46908</v>
      </c>
      <c r="C4905" s="40" t="s">
        <v>39</v>
      </c>
      <c r="D4905" s="40" t="s">
        <v>13</v>
      </c>
      <c r="E4905" s="40" t="s">
        <v>14</v>
      </c>
      <c r="F4905" s="40" t="s">
        <v>14</v>
      </c>
      <c r="G4905" s="40">
        <v>78</v>
      </c>
      <c r="H4905" s="41">
        <v>204.29332419255701</v>
      </c>
      <c r="I4905" s="37">
        <f>HOUR(DAta!$H4905)*60+MINUTE(DAta!$H4905)</f>
        <v>422</v>
      </c>
      <c r="J4905" s="40">
        <v>4</v>
      </c>
      <c r="K4905" s="40">
        <v>13</v>
      </c>
      <c r="L4905" s="39">
        <v>46908</v>
      </c>
      <c r="M4905" s="40">
        <v>1</v>
      </c>
    </row>
    <row r="4906" spans="1:13">
      <c r="A4906" s="37" t="s">
        <v>4931</v>
      </c>
      <c r="B4906" s="36">
        <v>46909</v>
      </c>
      <c r="C4906" s="37" t="s">
        <v>22</v>
      </c>
      <c r="D4906" s="37" t="s">
        <v>13</v>
      </c>
      <c r="E4906" s="37" t="s">
        <v>14</v>
      </c>
      <c r="F4906" s="37" t="s">
        <v>14</v>
      </c>
      <c r="G4906" s="37">
        <v>78</v>
      </c>
      <c r="H4906" s="38">
        <v>204.33499085922301</v>
      </c>
      <c r="I4906" s="37">
        <f>HOUR(DAta!$H4906)*60+MINUTE(DAta!$H4906)</f>
        <v>482</v>
      </c>
      <c r="J4906" s="37">
        <v>1</v>
      </c>
      <c r="K4906" s="37">
        <v>13</v>
      </c>
      <c r="L4906" s="36">
        <v>46909</v>
      </c>
      <c r="M4906" s="37">
        <v>1</v>
      </c>
    </row>
    <row r="4907" spans="1:13">
      <c r="A4907" s="40" t="s">
        <v>4932</v>
      </c>
      <c r="B4907" s="39">
        <v>46910</v>
      </c>
      <c r="C4907" s="40" t="s">
        <v>39</v>
      </c>
      <c r="D4907" s="40" t="s">
        <v>13</v>
      </c>
      <c r="E4907" s="40" t="s">
        <v>14</v>
      </c>
      <c r="F4907" s="40" t="s">
        <v>14</v>
      </c>
      <c r="G4907" s="40">
        <v>116</v>
      </c>
      <c r="H4907" s="41">
        <v>204.37665752589001</v>
      </c>
      <c r="I4907" s="37">
        <f>HOUR(DAta!$H4907)*60+MINUTE(DAta!$H4907)</f>
        <v>542</v>
      </c>
      <c r="J4907" s="40">
        <v>3</v>
      </c>
      <c r="K4907" s="40">
        <v>13</v>
      </c>
      <c r="L4907" s="39">
        <v>46910</v>
      </c>
      <c r="M4907" s="40">
        <v>1</v>
      </c>
    </row>
    <row r="4908" spans="1:13">
      <c r="A4908" s="37" t="s">
        <v>4933</v>
      </c>
      <c r="B4908" s="36">
        <v>46911</v>
      </c>
      <c r="C4908" s="37" t="s">
        <v>20</v>
      </c>
      <c r="D4908" s="37" t="s">
        <v>17</v>
      </c>
      <c r="E4908" s="37" t="s">
        <v>14</v>
      </c>
      <c r="F4908" s="37" t="s">
        <v>14</v>
      </c>
      <c r="G4908" s="37">
        <v>84</v>
      </c>
      <c r="H4908" s="38">
        <v>204.41832419255701</v>
      </c>
      <c r="I4908" s="37">
        <f>HOUR(DAta!$H4908)*60+MINUTE(DAta!$H4908)</f>
        <v>602</v>
      </c>
      <c r="J4908" s="37">
        <v>3</v>
      </c>
      <c r="K4908" s="37">
        <v>13</v>
      </c>
      <c r="L4908" s="36">
        <v>46911</v>
      </c>
      <c r="M4908" s="37">
        <v>1</v>
      </c>
    </row>
    <row r="4909" spans="1:13">
      <c r="A4909" s="40" t="s">
        <v>4934</v>
      </c>
      <c r="B4909" s="39">
        <v>46912</v>
      </c>
      <c r="C4909" s="40" t="s">
        <v>16</v>
      </c>
      <c r="D4909" s="40" t="s">
        <v>30</v>
      </c>
      <c r="E4909" s="40" t="s">
        <v>14</v>
      </c>
      <c r="F4909" s="40" t="s">
        <v>14</v>
      </c>
      <c r="G4909" s="40">
        <v>44</v>
      </c>
      <c r="H4909" s="41">
        <v>204.45999085922301</v>
      </c>
      <c r="I4909" s="37">
        <f>HOUR(DAta!$H4909)*60+MINUTE(DAta!$H4909)</f>
        <v>662</v>
      </c>
      <c r="J4909" s="40">
        <v>2</v>
      </c>
      <c r="K4909" s="40">
        <v>13</v>
      </c>
      <c r="L4909" s="39">
        <v>46912</v>
      </c>
      <c r="M4909" s="40">
        <v>1</v>
      </c>
    </row>
    <row r="4910" spans="1:13">
      <c r="A4910" s="37" t="s">
        <v>4935</v>
      </c>
      <c r="B4910" s="36">
        <v>46913</v>
      </c>
      <c r="C4910" s="37" t="s">
        <v>32</v>
      </c>
      <c r="D4910" s="37" t="s">
        <v>13</v>
      </c>
      <c r="E4910" s="37" t="s">
        <v>14</v>
      </c>
      <c r="F4910" s="37" t="s">
        <v>18</v>
      </c>
      <c r="G4910" s="37">
        <v>121</v>
      </c>
      <c r="H4910" s="38">
        <v>204.50165752589001</v>
      </c>
      <c r="I4910" s="37">
        <f>HOUR(DAta!$H4910)*60+MINUTE(DAta!$H4910)</f>
        <v>722</v>
      </c>
      <c r="J4910" s="37">
        <v>3</v>
      </c>
      <c r="K4910" s="37">
        <v>13</v>
      </c>
      <c r="L4910" s="36">
        <v>46913</v>
      </c>
      <c r="M4910" s="37">
        <v>1</v>
      </c>
    </row>
    <row r="4911" spans="1:13">
      <c r="A4911" s="40" t="s">
        <v>4936</v>
      </c>
      <c r="B4911" s="39">
        <v>46914</v>
      </c>
      <c r="C4911" s="40" t="s">
        <v>32</v>
      </c>
      <c r="D4911" s="40" t="s">
        <v>24</v>
      </c>
      <c r="E4911" s="40" t="s">
        <v>14</v>
      </c>
      <c r="F4911" s="40" t="s">
        <v>14</v>
      </c>
      <c r="G4911" s="40">
        <v>92</v>
      </c>
      <c r="H4911" s="41">
        <v>204.54332419255701</v>
      </c>
      <c r="I4911" s="37">
        <f>HOUR(DAta!$H4911)*60+MINUTE(DAta!$H4911)</f>
        <v>782</v>
      </c>
      <c r="J4911" s="40">
        <v>3</v>
      </c>
      <c r="K4911" s="40">
        <v>13</v>
      </c>
      <c r="L4911" s="39">
        <v>46914</v>
      </c>
      <c r="M4911" s="40">
        <v>1</v>
      </c>
    </row>
    <row r="4912" spans="1:13">
      <c r="A4912" s="37" t="s">
        <v>4937</v>
      </c>
      <c r="B4912" s="36">
        <v>46915</v>
      </c>
      <c r="C4912" s="37" t="s">
        <v>20</v>
      </c>
      <c r="D4912" s="37" t="s">
        <v>13</v>
      </c>
      <c r="E4912" s="37" t="s">
        <v>14</v>
      </c>
      <c r="F4912" s="37" t="s">
        <v>14</v>
      </c>
      <c r="G4912" s="37">
        <v>83</v>
      </c>
      <c r="H4912" s="38">
        <v>204.58499085922301</v>
      </c>
      <c r="I4912" s="37">
        <f>HOUR(DAta!$H4912)*60+MINUTE(DAta!$H4912)</f>
        <v>842</v>
      </c>
      <c r="J4912" s="37">
        <v>3</v>
      </c>
      <c r="K4912" s="37">
        <v>13</v>
      </c>
      <c r="L4912" s="36">
        <v>46915</v>
      </c>
      <c r="M4912" s="37">
        <v>1</v>
      </c>
    </row>
    <row r="4913" spans="1:13">
      <c r="A4913" s="40" t="s">
        <v>4938</v>
      </c>
      <c r="B4913" s="39">
        <v>46916</v>
      </c>
      <c r="C4913" s="40" t="s">
        <v>20</v>
      </c>
      <c r="D4913" s="40" t="s">
        <v>13</v>
      </c>
      <c r="E4913" s="40" t="s">
        <v>14</v>
      </c>
      <c r="F4913" s="40" t="s">
        <v>14</v>
      </c>
      <c r="G4913" s="40">
        <v>12</v>
      </c>
      <c r="H4913" s="41">
        <v>204.62665752589001</v>
      </c>
      <c r="I4913" s="37">
        <f>HOUR(DAta!$H4913)*60+MINUTE(DAta!$H4913)</f>
        <v>902</v>
      </c>
      <c r="J4913" s="40">
        <v>4</v>
      </c>
      <c r="K4913" s="40">
        <v>13</v>
      </c>
      <c r="L4913" s="39">
        <v>46916</v>
      </c>
      <c r="M4913" s="40">
        <v>1</v>
      </c>
    </row>
    <row r="4914" spans="1:13">
      <c r="A4914" s="37" t="s">
        <v>4939</v>
      </c>
      <c r="B4914" s="36">
        <v>46917</v>
      </c>
      <c r="C4914" s="37" t="s">
        <v>48</v>
      </c>
      <c r="D4914" s="37" t="s">
        <v>30</v>
      </c>
      <c r="E4914" s="37" t="s">
        <v>14</v>
      </c>
      <c r="F4914" s="37" t="s">
        <v>18</v>
      </c>
      <c r="G4914" s="37">
        <v>27</v>
      </c>
      <c r="H4914" s="38">
        <v>204.66832419255701</v>
      </c>
      <c r="I4914" s="37">
        <f>HOUR(DAta!$H4914)*60+MINUTE(DAta!$H4914)</f>
        <v>962</v>
      </c>
      <c r="J4914" s="37">
        <v>3</v>
      </c>
      <c r="K4914" s="37">
        <v>13</v>
      </c>
      <c r="L4914" s="36">
        <v>46917</v>
      </c>
      <c r="M4914" s="37">
        <v>1</v>
      </c>
    </row>
    <row r="4915" spans="1:13">
      <c r="A4915" s="40" t="s">
        <v>4940</v>
      </c>
      <c r="B4915" s="39">
        <v>46918</v>
      </c>
      <c r="C4915" s="40" t="s">
        <v>32</v>
      </c>
      <c r="D4915" s="40" t="s">
        <v>33</v>
      </c>
      <c r="E4915" s="40" t="s">
        <v>14</v>
      </c>
      <c r="F4915" s="40" t="s">
        <v>14</v>
      </c>
      <c r="G4915" s="40">
        <v>56</v>
      </c>
      <c r="H4915" s="41">
        <v>204.70999085922301</v>
      </c>
      <c r="I4915" s="37">
        <f>HOUR(DAta!$H4915)*60+MINUTE(DAta!$H4915)</f>
        <v>1022</v>
      </c>
      <c r="J4915" s="40">
        <v>3</v>
      </c>
      <c r="K4915" s="40">
        <v>13</v>
      </c>
      <c r="L4915" s="39">
        <v>46918</v>
      </c>
      <c r="M4915" s="40">
        <v>1</v>
      </c>
    </row>
    <row r="4916" spans="1:13">
      <c r="A4916" s="37" t="s">
        <v>4941</v>
      </c>
      <c r="B4916" s="36">
        <v>46919</v>
      </c>
      <c r="C4916" s="37" t="s">
        <v>20</v>
      </c>
      <c r="D4916" s="37" t="s">
        <v>33</v>
      </c>
      <c r="E4916" s="37" t="s">
        <v>14</v>
      </c>
      <c r="F4916" s="37" t="s">
        <v>14</v>
      </c>
      <c r="G4916" s="37">
        <v>45</v>
      </c>
      <c r="H4916" s="38">
        <v>204.75165752589001</v>
      </c>
      <c r="I4916" s="37">
        <f>HOUR(DAta!$H4916)*60+MINUTE(DAta!$H4916)</f>
        <v>1082</v>
      </c>
      <c r="J4916" s="37">
        <v>4</v>
      </c>
      <c r="K4916" s="37">
        <v>13</v>
      </c>
      <c r="L4916" s="36">
        <v>46919</v>
      </c>
      <c r="M4916" s="37">
        <v>1</v>
      </c>
    </row>
    <row r="4917" spans="1:13">
      <c r="A4917" s="40" t="s">
        <v>4942</v>
      </c>
      <c r="B4917" s="39">
        <v>46920</v>
      </c>
      <c r="C4917" s="40" t="s">
        <v>16</v>
      </c>
      <c r="D4917" s="40" t="s">
        <v>33</v>
      </c>
      <c r="E4917" s="40" t="s">
        <v>18</v>
      </c>
      <c r="F4917" s="40" t="s">
        <v>18</v>
      </c>
      <c r="G4917" s="40" t="s">
        <v>26</v>
      </c>
      <c r="H4917" s="41">
        <v>204.79332419255701</v>
      </c>
      <c r="I4917" s="37">
        <f>HOUR(DAta!$H4917)*60+MINUTE(DAta!$H4917)</f>
        <v>1142</v>
      </c>
      <c r="J4917" s="40" t="s">
        <v>26</v>
      </c>
      <c r="K4917" s="40">
        <v>13</v>
      </c>
      <c r="L4917" s="39">
        <v>46920</v>
      </c>
      <c r="M4917" s="40">
        <v>1</v>
      </c>
    </row>
    <row r="4918" spans="1:13">
      <c r="A4918" s="37" t="s">
        <v>4943</v>
      </c>
      <c r="B4918" s="36">
        <v>46921</v>
      </c>
      <c r="C4918" s="37" t="s">
        <v>16</v>
      </c>
      <c r="D4918" s="37" t="s">
        <v>17</v>
      </c>
      <c r="E4918" s="37" t="s">
        <v>18</v>
      </c>
      <c r="F4918" s="37" t="s">
        <v>18</v>
      </c>
      <c r="G4918" s="37" t="s">
        <v>26</v>
      </c>
      <c r="H4918" s="38">
        <v>204.83499085922301</v>
      </c>
      <c r="I4918" s="37">
        <f>HOUR(DAta!$H4918)*60+MINUTE(DAta!$H4918)</f>
        <v>1202</v>
      </c>
      <c r="J4918" s="37" t="s">
        <v>26</v>
      </c>
      <c r="K4918" s="37">
        <v>13</v>
      </c>
      <c r="L4918" s="36">
        <v>46921</v>
      </c>
      <c r="M4918" s="37">
        <v>1</v>
      </c>
    </row>
    <row r="4919" spans="1:13">
      <c r="A4919" s="40" t="s">
        <v>4944</v>
      </c>
      <c r="B4919" s="39">
        <v>46922</v>
      </c>
      <c r="C4919" s="40" t="s">
        <v>16</v>
      </c>
      <c r="D4919" s="40" t="s">
        <v>30</v>
      </c>
      <c r="E4919" s="40" t="s">
        <v>14</v>
      </c>
      <c r="F4919" s="40" t="s">
        <v>14</v>
      </c>
      <c r="G4919" s="40">
        <v>91</v>
      </c>
      <c r="H4919" s="41">
        <v>204.87665752589001</v>
      </c>
      <c r="I4919" s="37">
        <f>HOUR(DAta!$H4919)*60+MINUTE(DAta!$H4919)</f>
        <v>1262</v>
      </c>
      <c r="J4919" s="40">
        <v>4</v>
      </c>
      <c r="K4919" s="40">
        <v>13</v>
      </c>
      <c r="L4919" s="39">
        <v>46922</v>
      </c>
      <c r="M4919" s="40">
        <v>1</v>
      </c>
    </row>
    <row r="4920" spans="1:13">
      <c r="A4920" s="37" t="s">
        <v>4945</v>
      </c>
      <c r="B4920" s="36">
        <v>46923</v>
      </c>
      <c r="C4920" s="37" t="s">
        <v>35</v>
      </c>
      <c r="D4920" s="37" t="s">
        <v>17</v>
      </c>
      <c r="E4920" s="37" t="s">
        <v>14</v>
      </c>
      <c r="F4920" s="37" t="s">
        <v>14</v>
      </c>
      <c r="G4920" s="37">
        <v>84</v>
      </c>
      <c r="H4920" s="38">
        <v>204.91832419255701</v>
      </c>
      <c r="I4920" s="37">
        <f>HOUR(DAta!$H4920)*60+MINUTE(DAta!$H4920)</f>
        <v>1322</v>
      </c>
      <c r="J4920" s="37">
        <v>1</v>
      </c>
      <c r="K4920" s="37">
        <v>13</v>
      </c>
      <c r="L4920" s="36">
        <v>46923</v>
      </c>
      <c r="M4920" s="37">
        <v>1</v>
      </c>
    </row>
    <row r="4921" spans="1:13">
      <c r="A4921" s="40" t="s">
        <v>4946</v>
      </c>
      <c r="B4921" s="39">
        <v>46924</v>
      </c>
      <c r="C4921" s="40" t="s">
        <v>35</v>
      </c>
      <c r="D4921" s="40" t="s">
        <v>24</v>
      </c>
      <c r="E4921" s="40" t="s">
        <v>14</v>
      </c>
      <c r="F4921" s="40" t="s">
        <v>14</v>
      </c>
      <c r="G4921" s="40">
        <v>15</v>
      </c>
      <c r="H4921" s="41">
        <v>204.95999085922301</v>
      </c>
      <c r="I4921" s="37">
        <f>HOUR(DAta!$H4921)*60+MINUTE(DAta!$H4921)</f>
        <v>1382</v>
      </c>
      <c r="J4921" s="40">
        <v>1</v>
      </c>
      <c r="K4921" s="40">
        <v>13</v>
      </c>
      <c r="L4921" s="39">
        <v>46924</v>
      </c>
      <c r="M4921" s="40">
        <v>1</v>
      </c>
    </row>
    <row r="4922" spans="1:13">
      <c r="A4922" s="37" t="s">
        <v>4947</v>
      </c>
      <c r="B4922" s="36">
        <v>46925</v>
      </c>
      <c r="C4922" s="37" t="s">
        <v>35</v>
      </c>
      <c r="D4922" s="37" t="s">
        <v>17</v>
      </c>
      <c r="E4922" s="37" t="s">
        <v>14</v>
      </c>
      <c r="F4922" s="37" t="s">
        <v>14</v>
      </c>
      <c r="G4922" s="37">
        <v>31</v>
      </c>
      <c r="H4922" s="38">
        <v>205.00165752589001</v>
      </c>
      <c r="I4922" s="37">
        <f>HOUR(DAta!$H4922)*60+MINUTE(DAta!$H4922)</f>
        <v>2</v>
      </c>
      <c r="J4922" s="37">
        <v>5</v>
      </c>
      <c r="K4922" s="37">
        <v>13</v>
      </c>
      <c r="L4922" s="36">
        <v>46925</v>
      </c>
      <c r="M4922" s="37">
        <v>1</v>
      </c>
    </row>
    <row r="4923" spans="1:13">
      <c r="A4923" s="40" t="s">
        <v>4948</v>
      </c>
      <c r="B4923" s="39">
        <v>46926</v>
      </c>
      <c r="C4923" s="40" t="s">
        <v>32</v>
      </c>
      <c r="D4923" s="40" t="s">
        <v>17</v>
      </c>
      <c r="E4923" s="40" t="s">
        <v>14</v>
      </c>
      <c r="F4923" s="40" t="s">
        <v>14</v>
      </c>
      <c r="G4923" s="40">
        <v>100</v>
      </c>
      <c r="H4923" s="41">
        <v>205.04332419255701</v>
      </c>
      <c r="I4923" s="37">
        <f>HOUR(DAta!$H4923)*60+MINUTE(DAta!$H4923)</f>
        <v>62</v>
      </c>
      <c r="J4923" s="40">
        <v>4</v>
      </c>
      <c r="K4923" s="40">
        <v>13</v>
      </c>
      <c r="L4923" s="39">
        <v>46926</v>
      </c>
      <c r="M4923" s="40">
        <v>1</v>
      </c>
    </row>
    <row r="4924" spans="1:13">
      <c r="A4924" s="37" t="s">
        <v>4949</v>
      </c>
      <c r="B4924" s="36">
        <v>46927</v>
      </c>
      <c r="C4924" s="37" t="s">
        <v>32</v>
      </c>
      <c r="D4924" s="37" t="s">
        <v>30</v>
      </c>
      <c r="E4924" s="37" t="s">
        <v>14</v>
      </c>
      <c r="F4924" s="37" t="s">
        <v>14</v>
      </c>
      <c r="G4924" s="37">
        <v>75</v>
      </c>
      <c r="H4924" s="38">
        <v>205.08499085922301</v>
      </c>
      <c r="I4924" s="37">
        <f>HOUR(DAta!$H4924)*60+MINUTE(DAta!$H4924)</f>
        <v>122</v>
      </c>
      <c r="J4924" s="37">
        <v>3</v>
      </c>
      <c r="K4924" s="37">
        <v>13</v>
      </c>
      <c r="L4924" s="36">
        <v>46927</v>
      </c>
      <c r="M4924" s="37">
        <v>1</v>
      </c>
    </row>
    <row r="4925" spans="1:13">
      <c r="A4925" s="40" t="s">
        <v>4950</v>
      </c>
      <c r="B4925" s="39">
        <v>46928</v>
      </c>
      <c r="C4925" s="40" t="s">
        <v>16</v>
      </c>
      <c r="D4925" s="40" t="s">
        <v>13</v>
      </c>
      <c r="E4925" s="40" t="s">
        <v>18</v>
      </c>
      <c r="F4925" s="40" t="s">
        <v>18</v>
      </c>
      <c r="G4925" s="40" t="s">
        <v>26</v>
      </c>
      <c r="H4925" s="41">
        <v>205.12665752589001</v>
      </c>
      <c r="I4925" s="37">
        <f>HOUR(DAta!$H4925)*60+MINUTE(DAta!$H4925)</f>
        <v>182</v>
      </c>
      <c r="J4925" s="40" t="s">
        <v>26</v>
      </c>
      <c r="K4925" s="40">
        <v>13</v>
      </c>
      <c r="L4925" s="39">
        <v>46928</v>
      </c>
      <c r="M4925" s="40">
        <v>1</v>
      </c>
    </row>
    <row r="4926" spans="1:13">
      <c r="A4926" s="37" t="s">
        <v>4951</v>
      </c>
      <c r="B4926" s="36">
        <v>46929</v>
      </c>
      <c r="C4926" s="37" t="s">
        <v>16</v>
      </c>
      <c r="D4926" s="37" t="s">
        <v>30</v>
      </c>
      <c r="E4926" s="37" t="s">
        <v>14</v>
      </c>
      <c r="F4926" s="37" t="s">
        <v>14</v>
      </c>
      <c r="G4926" s="37">
        <v>47</v>
      </c>
      <c r="H4926" s="38">
        <v>205.16832419255701</v>
      </c>
      <c r="I4926" s="37">
        <f>HOUR(DAta!$H4926)*60+MINUTE(DAta!$H4926)</f>
        <v>242</v>
      </c>
      <c r="J4926" s="37">
        <v>5</v>
      </c>
      <c r="K4926" s="37">
        <v>13</v>
      </c>
      <c r="L4926" s="36">
        <v>46929</v>
      </c>
      <c r="M4926" s="37">
        <v>1</v>
      </c>
    </row>
    <row r="4927" spans="1:13">
      <c r="A4927" s="40" t="s">
        <v>4952</v>
      </c>
      <c r="B4927" s="39">
        <v>46930</v>
      </c>
      <c r="C4927" s="40" t="s">
        <v>48</v>
      </c>
      <c r="D4927" s="40" t="s">
        <v>33</v>
      </c>
      <c r="E4927" s="40" t="s">
        <v>18</v>
      </c>
      <c r="F4927" s="40" t="s">
        <v>18</v>
      </c>
      <c r="G4927" s="40" t="s">
        <v>26</v>
      </c>
      <c r="H4927" s="41">
        <v>205.20999085922301</v>
      </c>
      <c r="I4927" s="37">
        <f>HOUR(DAta!$H4927)*60+MINUTE(DAta!$H4927)</f>
        <v>302</v>
      </c>
      <c r="J4927" s="40" t="s">
        <v>26</v>
      </c>
      <c r="K4927" s="40">
        <v>13</v>
      </c>
      <c r="L4927" s="39">
        <v>46930</v>
      </c>
      <c r="M4927" s="40">
        <v>1</v>
      </c>
    </row>
    <row r="4928" spans="1:13">
      <c r="A4928" s="37" t="s">
        <v>4953</v>
      </c>
      <c r="B4928" s="36">
        <v>46931</v>
      </c>
      <c r="C4928" s="37" t="s">
        <v>48</v>
      </c>
      <c r="D4928" s="37" t="s">
        <v>17</v>
      </c>
      <c r="E4928" s="37" t="s">
        <v>14</v>
      </c>
      <c r="F4928" s="37" t="s">
        <v>14</v>
      </c>
      <c r="G4928" s="37">
        <v>73</v>
      </c>
      <c r="H4928" s="38">
        <v>205.25165752589001</v>
      </c>
      <c r="I4928" s="37">
        <f>HOUR(DAta!$H4928)*60+MINUTE(DAta!$H4928)</f>
        <v>362</v>
      </c>
      <c r="J4928" s="37">
        <v>3</v>
      </c>
      <c r="K4928" s="37">
        <v>13</v>
      </c>
      <c r="L4928" s="36">
        <v>46931</v>
      </c>
      <c r="M4928" s="37">
        <v>1</v>
      </c>
    </row>
    <row r="4929" spans="1:13">
      <c r="A4929" s="40" t="s">
        <v>4954</v>
      </c>
      <c r="B4929" s="39">
        <v>46932</v>
      </c>
      <c r="C4929" s="40" t="s">
        <v>32</v>
      </c>
      <c r="D4929" s="40" t="s">
        <v>33</v>
      </c>
      <c r="E4929" s="40" t="s">
        <v>14</v>
      </c>
      <c r="F4929" s="40" t="s">
        <v>14</v>
      </c>
      <c r="G4929" s="40">
        <v>33</v>
      </c>
      <c r="H4929" s="41">
        <v>205.29332419255701</v>
      </c>
      <c r="I4929" s="37">
        <f>HOUR(DAta!$H4929)*60+MINUTE(DAta!$H4929)</f>
        <v>422</v>
      </c>
      <c r="J4929" s="40">
        <v>3</v>
      </c>
      <c r="K4929" s="40">
        <v>13</v>
      </c>
      <c r="L4929" s="39">
        <v>46932</v>
      </c>
      <c r="M4929" s="40">
        <v>1</v>
      </c>
    </row>
    <row r="4930" spans="1:13">
      <c r="A4930" s="37" t="s">
        <v>4955</v>
      </c>
      <c r="B4930" s="36">
        <v>46933</v>
      </c>
      <c r="C4930" s="37" t="s">
        <v>35</v>
      </c>
      <c r="D4930" s="37" t="s">
        <v>30</v>
      </c>
      <c r="E4930" s="37" t="s">
        <v>18</v>
      </c>
      <c r="F4930" s="37" t="s">
        <v>18</v>
      </c>
      <c r="G4930" s="37" t="s">
        <v>26</v>
      </c>
      <c r="H4930" s="38">
        <v>205.33499085922301</v>
      </c>
      <c r="I4930" s="37">
        <f>HOUR(DAta!$H4930)*60+MINUTE(DAta!$H4930)</f>
        <v>482</v>
      </c>
      <c r="J4930" s="37" t="s">
        <v>26</v>
      </c>
      <c r="K4930" s="37">
        <v>13</v>
      </c>
      <c r="L4930" s="36">
        <v>46933</v>
      </c>
      <c r="M4930" s="37">
        <v>1</v>
      </c>
    </row>
    <row r="4931" spans="1:13">
      <c r="A4931" s="40" t="s">
        <v>4956</v>
      </c>
      <c r="B4931" s="39">
        <v>46934</v>
      </c>
      <c r="C4931" s="40" t="s">
        <v>20</v>
      </c>
      <c r="D4931" s="40" t="s">
        <v>13</v>
      </c>
      <c r="E4931" s="40" t="s">
        <v>14</v>
      </c>
      <c r="F4931" s="40" t="s">
        <v>14</v>
      </c>
      <c r="G4931" s="40">
        <v>103</v>
      </c>
      <c r="H4931" s="41">
        <v>205.37665752589001</v>
      </c>
      <c r="I4931" s="37">
        <f>HOUR(DAta!$H4931)*60+MINUTE(DAta!$H4931)</f>
        <v>542</v>
      </c>
      <c r="J4931" s="40">
        <v>1</v>
      </c>
      <c r="K4931" s="40">
        <v>13</v>
      </c>
      <c r="L4931" s="39">
        <v>46934</v>
      </c>
      <c r="M4931" s="40">
        <v>1</v>
      </c>
    </row>
    <row r="4932" spans="1:13">
      <c r="A4932" s="37" t="s">
        <v>4957</v>
      </c>
      <c r="B4932" s="36">
        <v>46935</v>
      </c>
      <c r="C4932" s="37" t="s">
        <v>16</v>
      </c>
      <c r="D4932" s="37" t="s">
        <v>13</v>
      </c>
      <c r="E4932" s="37" t="s">
        <v>14</v>
      </c>
      <c r="F4932" s="37" t="s">
        <v>14</v>
      </c>
      <c r="G4932" s="37">
        <v>75</v>
      </c>
      <c r="H4932" s="38">
        <v>205.41832419255701</v>
      </c>
      <c r="I4932" s="37">
        <f>HOUR(DAta!$H4932)*60+MINUTE(DAta!$H4932)</f>
        <v>602</v>
      </c>
      <c r="J4932" s="37">
        <v>4</v>
      </c>
      <c r="K4932" s="37">
        <v>13</v>
      </c>
      <c r="L4932" s="36">
        <v>46935</v>
      </c>
      <c r="M4932" s="37">
        <v>1</v>
      </c>
    </row>
    <row r="4933" spans="1:13">
      <c r="A4933" s="40" t="s">
        <v>4958</v>
      </c>
      <c r="B4933" s="39">
        <v>46936</v>
      </c>
      <c r="C4933" s="40" t="s">
        <v>12</v>
      </c>
      <c r="D4933" s="40" t="s">
        <v>24</v>
      </c>
      <c r="E4933" s="40" t="s">
        <v>14</v>
      </c>
      <c r="F4933" s="40" t="s">
        <v>14</v>
      </c>
      <c r="G4933" s="40">
        <v>65</v>
      </c>
      <c r="H4933" s="41">
        <v>205.45999085922301</v>
      </c>
      <c r="I4933" s="37">
        <f>HOUR(DAta!$H4933)*60+MINUTE(DAta!$H4933)</f>
        <v>662</v>
      </c>
      <c r="J4933" s="40">
        <v>4</v>
      </c>
      <c r="K4933" s="40">
        <v>13</v>
      </c>
      <c r="L4933" s="39">
        <v>46936</v>
      </c>
      <c r="M4933" s="40">
        <v>1</v>
      </c>
    </row>
    <row r="4934" spans="1:13">
      <c r="A4934" s="37" t="s">
        <v>4959</v>
      </c>
      <c r="B4934" s="36">
        <v>46937</v>
      </c>
      <c r="C4934" s="37" t="s">
        <v>35</v>
      </c>
      <c r="D4934" s="37" t="s">
        <v>33</v>
      </c>
      <c r="E4934" s="37" t="s">
        <v>14</v>
      </c>
      <c r="F4934" s="37" t="s">
        <v>14</v>
      </c>
      <c r="G4934" s="37">
        <v>110</v>
      </c>
      <c r="H4934" s="38">
        <v>205.50165752589001</v>
      </c>
      <c r="I4934" s="37">
        <f>HOUR(DAta!$H4934)*60+MINUTE(DAta!$H4934)</f>
        <v>722</v>
      </c>
      <c r="J4934" s="37">
        <v>3</v>
      </c>
      <c r="K4934" s="37">
        <v>13</v>
      </c>
      <c r="L4934" s="36">
        <v>46937</v>
      </c>
      <c r="M4934" s="37">
        <v>1</v>
      </c>
    </row>
    <row r="4935" spans="1:13">
      <c r="A4935" s="40" t="s">
        <v>4960</v>
      </c>
      <c r="B4935" s="39">
        <v>46938</v>
      </c>
      <c r="C4935" s="40" t="s">
        <v>12</v>
      </c>
      <c r="D4935" s="40" t="s">
        <v>24</v>
      </c>
      <c r="E4935" s="40" t="s">
        <v>14</v>
      </c>
      <c r="F4935" s="40" t="s">
        <v>14</v>
      </c>
      <c r="G4935" s="40">
        <v>109</v>
      </c>
      <c r="H4935" s="41">
        <v>205.54332419255701</v>
      </c>
      <c r="I4935" s="37">
        <f>HOUR(DAta!$H4935)*60+MINUTE(DAta!$H4935)</f>
        <v>782</v>
      </c>
      <c r="J4935" s="40">
        <v>5</v>
      </c>
      <c r="K4935" s="40">
        <v>13</v>
      </c>
      <c r="L4935" s="39">
        <v>46938</v>
      </c>
      <c r="M4935" s="40">
        <v>1</v>
      </c>
    </row>
    <row r="4936" spans="1:13">
      <c r="A4936" s="37" t="s">
        <v>4961</v>
      </c>
      <c r="B4936" s="36">
        <v>46939</v>
      </c>
      <c r="C4936" s="37" t="s">
        <v>16</v>
      </c>
      <c r="D4936" s="37" t="s">
        <v>17</v>
      </c>
      <c r="E4936" s="37" t="s">
        <v>14</v>
      </c>
      <c r="F4936" s="37" t="s">
        <v>14</v>
      </c>
      <c r="G4936" s="37">
        <v>96</v>
      </c>
      <c r="H4936" s="38">
        <v>205.58499085922301</v>
      </c>
      <c r="I4936" s="37">
        <f>HOUR(DAta!$H4936)*60+MINUTE(DAta!$H4936)</f>
        <v>842</v>
      </c>
      <c r="J4936" s="37">
        <v>5</v>
      </c>
      <c r="K4936" s="37">
        <v>13</v>
      </c>
      <c r="L4936" s="36">
        <v>46939</v>
      </c>
      <c r="M4936" s="37">
        <v>1</v>
      </c>
    </row>
    <row r="4937" spans="1:13">
      <c r="A4937" s="40" t="s">
        <v>4962</v>
      </c>
      <c r="B4937" s="39">
        <v>46940</v>
      </c>
      <c r="C4937" s="40" t="s">
        <v>32</v>
      </c>
      <c r="D4937" s="40" t="s">
        <v>13</v>
      </c>
      <c r="E4937" s="40" t="s">
        <v>14</v>
      </c>
      <c r="F4937" s="40" t="s">
        <v>14</v>
      </c>
      <c r="G4937" s="40">
        <v>80</v>
      </c>
      <c r="H4937" s="41">
        <v>205.62665752589001</v>
      </c>
      <c r="I4937" s="37">
        <f>HOUR(DAta!$H4937)*60+MINUTE(DAta!$H4937)</f>
        <v>902</v>
      </c>
      <c r="J4937" s="40">
        <v>4</v>
      </c>
      <c r="K4937" s="40">
        <v>13</v>
      </c>
      <c r="L4937" s="39">
        <v>46940</v>
      </c>
      <c r="M4937" s="40">
        <v>1</v>
      </c>
    </row>
    <row r="4938" spans="1:13">
      <c r="A4938" s="37" t="s">
        <v>4963</v>
      </c>
      <c r="B4938" s="36">
        <v>46941</v>
      </c>
      <c r="C4938" s="37" t="s">
        <v>32</v>
      </c>
      <c r="D4938" s="37" t="s">
        <v>33</v>
      </c>
      <c r="E4938" s="37" t="s">
        <v>14</v>
      </c>
      <c r="F4938" s="37" t="s">
        <v>14</v>
      </c>
      <c r="G4938" s="37">
        <v>82</v>
      </c>
      <c r="H4938" s="38">
        <v>205.66832419255701</v>
      </c>
      <c r="I4938" s="37">
        <f>HOUR(DAta!$H4938)*60+MINUTE(DAta!$H4938)</f>
        <v>962</v>
      </c>
      <c r="J4938" s="37">
        <v>4</v>
      </c>
      <c r="K4938" s="37">
        <v>13</v>
      </c>
      <c r="L4938" s="36">
        <v>46941</v>
      </c>
      <c r="M4938" s="37">
        <v>1</v>
      </c>
    </row>
    <row r="4939" spans="1:13">
      <c r="A4939" s="40" t="s">
        <v>4964</v>
      </c>
      <c r="B4939" s="39">
        <v>46942</v>
      </c>
      <c r="C4939" s="40" t="s">
        <v>20</v>
      </c>
      <c r="D4939" s="40" t="s">
        <v>30</v>
      </c>
      <c r="E4939" s="40" t="s">
        <v>14</v>
      </c>
      <c r="F4939" s="40" t="s">
        <v>18</v>
      </c>
      <c r="G4939" s="40">
        <v>26</v>
      </c>
      <c r="H4939" s="41">
        <v>205.70999085922301</v>
      </c>
      <c r="I4939" s="37">
        <f>HOUR(DAta!$H4939)*60+MINUTE(DAta!$H4939)</f>
        <v>1022</v>
      </c>
      <c r="J4939" s="40">
        <v>2</v>
      </c>
      <c r="K4939" s="40">
        <v>13</v>
      </c>
      <c r="L4939" s="39">
        <v>46942</v>
      </c>
      <c r="M4939" s="40">
        <v>1</v>
      </c>
    </row>
    <row r="4940" spans="1:13">
      <c r="A4940" s="37" t="s">
        <v>4965</v>
      </c>
      <c r="B4940" s="36">
        <v>46943</v>
      </c>
      <c r="C4940" s="37" t="s">
        <v>48</v>
      </c>
      <c r="D4940" s="37" t="s">
        <v>13</v>
      </c>
      <c r="E4940" s="37" t="s">
        <v>14</v>
      </c>
      <c r="F4940" s="37" t="s">
        <v>14</v>
      </c>
      <c r="G4940" s="37">
        <v>109</v>
      </c>
      <c r="H4940" s="38">
        <v>205.75165752589001</v>
      </c>
      <c r="I4940" s="37">
        <f>HOUR(DAta!$H4940)*60+MINUTE(DAta!$H4940)</f>
        <v>1082</v>
      </c>
      <c r="J4940" s="37">
        <v>2</v>
      </c>
      <c r="K4940" s="37">
        <v>13</v>
      </c>
      <c r="L4940" s="36">
        <v>46943</v>
      </c>
      <c r="M4940" s="37">
        <v>1</v>
      </c>
    </row>
    <row r="4941" spans="1:13">
      <c r="A4941" s="40" t="s">
        <v>4966</v>
      </c>
      <c r="B4941" s="39">
        <v>46944</v>
      </c>
      <c r="C4941" s="40" t="s">
        <v>35</v>
      </c>
      <c r="D4941" s="40" t="s">
        <v>17</v>
      </c>
      <c r="E4941" s="40" t="s">
        <v>14</v>
      </c>
      <c r="F4941" s="40" t="s">
        <v>18</v>
      </c>
      <c r="G4941" s="40">
        <v>27</v>
      </c>
      <c r="H4941" s="41">
        <v>205.79332419255701</v>
      </c>
      <c r="I4941" s="37">
        <f>HOUR(DAta!$H4941)*60+MINUTE(DAta!$H4941)</f>
        <v>1142</v>
      </c>
      <c r="J4941" s="40">
        <v>1</v>
      </c>
      <c r="K4941" s="40">
        <v>13</v>
      </c>
      <c r="L4941" s="39">
        <v>46944</v>
      </c>
      <c r="M4941" s="40">
        <v>1</v>
      </c>
    </row>
    <row r="4942" spans="1:13">
      <c r="A4942" s="37" t="s">
        <v>4967</v>
      </c>
      <c r="B4942" s="36">
        <v>46945</v>
      </c>
      <c r="C4942" s="37" t="s">
        <v>48</v>
      </c>
      <c r="D4942" s="37" t="s">
        <v>17</v>
      </c>
      <c r="E4942" s="37" t="s">
        <v>14</v>
      </c>
      <c r="F4942" s="37" t="s">
        <v>14</v>
      </c>
      <c r="G4942" s="37">
        <v>63</v>
      </c>
      <c r="H4942" s="38">
        <v>205.83499085922301</v>
      </c>
      <c r="I4942" s="37">
        <f>HOUR(DAta!$H4942)*60+MINUTE(DAta!$H4942)</f>
        <v>1202</v>
      </c>
      <c r="J4942" s="37">
        <v>5</v>
      </c>
      <c r="K4942" s="37">
        <v>13</v>
      </c>
      <c r="L4942" s="36">
        <v>46945</v>
      </c>
      <c r="M4942" s="37">
        <v>1</v>
      </c>
    </row>
    <row r="4943" spans="1:13">
      <c r="A4943" s="40" t="s">
        <v>4968</v>
      </c>
      <c r="B4943" s="39">
        <v>46946</v>
      </c>
      <c r="C4943" s="40" t="s">
        <v>39</v>
      </c>
      <c r="D4943" s="40" t="s">
        <v>30</v>
      </c>
      <c r="E4943" s="40" t="s">
        <v>18</v>
      </c>
      <c r="F4943" s="40" t="s">
        <v>18</v>
      </c>
      <c r="G4943" s="40" t="s">
        <v>26</v>
      </c>
      <c r="H4943" s="41">
        <v>205.87665752589001</v>
      </c>
      <c r="I4943" s="37">
        <f>HOUR(DAta!$H4943)*60+MINUTE(DAta!$H4943)</f>
        <v>1262</v>
      </c>
      <c r="J4943" s="40" t="s">
        <v>26</v>
      </c>
      <c r="K4943" s="40">
        <v>13</v>
      </c>
      <c r="L4943" s="39">
        <v>46946</v>
      </c>
      <c r="M4943" s="40">
        <v>1</v>
      </c>
    </row>
    <row r="4944" spans="1:13">
      <c r="A4944" s="37" t="s">
        <v>4969</v>
      </c>
      <c r="B4944" s="36">
        <v>46947</v>
      </c>
      <c r="C4944" s="37" t="s">
        <v>32</v>
      </c>
      <c r="D4944" s="37" t="s">
        <v>13</v>
      </c>
      <c r="E4944" s="37" t="s">
        <v>14</v>
      </c>
      <c r="F4944" s="37" t="s">
        <v>14</v>
      </c>
      <c r="G4944" s="37">
        <v>76</v>
      </c>
      <c r="H4944" s="38">
        <v>205.91832419255701</v>
      </c>
      <c r="I4944" s="37">
        <f>HOUR(DAta!$H4944)*60+MINUTE(DAta!$H4944)</f>
        <v>1322</v>
      </c>
      <c r="J4944" s="37">
        <v>4</v>
      </c>
      <c r="K4944" s="37">
        <v>13</v>
      </c>
      <c r="L4944" s="36">
        <v>46947</v>
      </c>
      <c r="M4944" s="37">
        <v>1</v>
      </c>
    </row>
    <row r="4945" spans="1:13">
      <c r="A4945" s="40" t="s">
        <v>4970</v>
      </c>
      <c r="B4945" s="39">
        <v>46948</v>
      </c>
      <c r="C4945" s="40" t="s">
        <v>48</v>
      </c>
      <c r="D4945" s="40" t="s">
        <v>30</v>
      </c>
      <c r="E4945" s="40" t="s">
        <v>14</v>
      </c>
      <c r="F4945" s="40" t="s">
        <v>14</v>
      </c>
      <c r="G4945" s="40">
        <v>91</v>
      </c>
      <c r="H4945" s="41">
        <v>205.95999085922301</v>
      </c>
      <c r="I4945" s="37">
        <f>HOUR(DAta!$H4945)*60+MINUTE(DAta!$H4945)</f>
        <v>1382</v>
      </c>
      <c r="J4945" s="40">
        <v>3</v>
      </c>
      <c r="K4945" s="40">
        <v>13</v>
      </c>
      <c r="L4945" s="39">
        <v>46948</v>
      </c>
      <c r="M4945" s="40">
        <v>1</v>
      </c>
    </row>
    <row r="4946" spans="1:13">
      <c r="A4946" s="37" t="s">
        <v>4971</v>
      </c>
      <c r="B4946" s="36">
        <v>46949</v>
      </c>
      <c r="C4946" s="37" t="s">
        <v>12</v>
      </c>
      <c r="D4946" s="37" t="s">
        <v>13</v>
      </c>
      <c r="E4946" s="37" t="s">
        <v>14</v>
      </c>
      <c r="F4946" s="37" t="s">
        <v>14</v>
      </c>
      <c r="G4946" s="37">
        <v>68</v>
      </c>
      <c r="H4946" s="38">
        <v>206.00165752589001</v>
      </c>
      <c r="I4946" s="37">
        <f>HOUR(DAta!$H4946)*60+MINUTE(DAta!$H4946)</f>
        <v>2</v>
      </c>
      <c r="J4946" s="37">
        <v>4</v>
      </c>
      <c r="K4946" s="37">
        <v>13</v>
      </c>
      <c r="L4946" s="36">
        <v>46949</v>
      </c>
      <c r="M4946" s="37">
        <v>1</v>
      </c>
    </row>
    <row r="4947" spans="1:13">
      <c r="A4947" s="40" t="s">
        <v>4972</v>
      </c>
      <c r="B4947" s="39">
        <v>46950</v>
      </c>
      <c r="C4947" s="40" t="s">
        <v>35</v>
      </c>
      <c r="D4947" s="40" t="s">
        <v>33</v>
      </c>
      <c r="E4947" s="40" t="s">
        <v>14</v>
      </c>
      <c r="F4947" s="40" t="s">
        <v>14</v>
      </c>
      <c r="G4947" s="40">
        <v>123</v>
      </c>
      <c r="H4947" s="41">
        <v>206.04332419255701</v>
      </c>
      <c r="I4947" s="37">
        <f>HOUR(DAta!$H4947)*60+MINUTE(DAta!$H4947)</f>
        <v>62</v>
      </c>
      <c r="J4947" s="40">
        <v>4</v>
      </c>
      <c r="K4947" s="40">
        <v>13</v>
      </c>
      <c r="L4947" s="39">
        <v>46950</v>
      </c>
      <c r="M4947" s="40">
        <v>1</v>
      </c>
    </row>
    <row r="4948" spans="1:13">
      <c r="A4948" s="37" t="s">
        <v>4973</v>
      </c>
      <c r="B4948" s="36">
        <v>46951</v>
      </c>
      <c r="C4948" s="37" t="s">
        <v>22</v>
      </c>
      <c r="D4948" s="37" t="s">
        <v>30</v>
      </c>
      <c r="E4948" s="37" t="s">
        <v>14</v>
      </c>
      <c r="F4948" s="37" t="s">
        <v>14</v>
      </c>
      <c r="G4948" s="37">
        <v>74</v>
      </c>
      <c r="H4948" s="38">
        <v>206.08499085922301</v>
      </c>
      <c r="I4948" s="37">
        <f>HOUR(DAta!$H4948)*60+MINUTE(DAta!$H4948)</f>
        <v>122</v>
      </c>
      <c r="J4948" s="37">
        <v>3</v>
      </c>
      <c r="K4948" s="37">
        <v>13</v>
      </c>
      <c r="L4948" s="36">
        <v>46951</v>
      </c>
      <c r="M4948" s="37">
        <v>1</v>
      </c>
    </row>
    <row r="4949" spans="1:13">
      <c r="A4949" s="40" t="s">
        <v>4974</v>
      </c>
      <c r="B4949" s="39">
        <v>46952</v>
      </c>
      <c r="C4949" s="40" t="s">
        <v>35</v>
      </c>
      <c r="D4949" s="40" t="s">
        <v>13</v>
      </c>
      <c r="E4949" s="40" t="s">
        <v>18</v>
      </c>
      <c r="F4949" s="40" t="s">
        <v>18</v>
      </c>
      <c r="G4949" s="40" t="s">
        <v>26</v>
      </c>
      <c r="H4949" s="41">
        <v>206.12665752589001</v>
      </c>
      <c r="I4949" s="37">
        <f>HOUR(DAta!$H4949)*60+MINUTE(DAta!$H4949)</f>
        <v>182</v>
      </c>
      <c r="J4949" s="40" t="s">
        <v>26</v>
      </c>
      <c r="K4949" s="40">
        <v>13</v>
      </c>
      <c r="L4949" s="39">
        <v>46952</v>
      </c>
      <c r="M4949" s="40">
        <v>1</v>
      </c>
    </row>
    <row r="4950" spans="1:13">
      <c r="A4950" s="37" t="s">
        <v>4975</v>
      </c>
      <c r="B4950" s="36">
        <v>46953</v>
      </c>
      <c r="C4950" s="37" t="s">
        <v>32</v>
      </c>
      <c r="D4950" s="37" t="s">
        <v>24</v>
      </c>
      <c r="E4950" s="37" t="s">
        <v>14</v>
      </c>
      <c r="F4950" s="37" t="s">
        <v>14</v>
      </c>
      <c r="G4950" s="37">
        <v>92</v>
      </c>
      <c r="H4950" s="38">
        <v>206.16832419255701</v>
      </c>
      <c r="I4950" s="37">
        <f>HOUR(DAta!$H4950)*60+MINUTE(DAta!$H4950)</f>
        <v>242</v>
      </c>
      <c r="J4950" s="37">
        <v>2</v>
      </c>
      <c r="K4950" s="37">
        <v>14</v>
      </c>
      <c r="L4950" s="36">
        <v>46953</v>
      </c>
      <c r="M4950" s="37">
        <v>2</v>
      </c>
    </row>
    <row r="4951" spans="1:13">
      <c r="A4951" s="40" t="s">
        <v>4976</v>
      </c>
      <c r="B4951" s="39">
        <v>46954</v>
      </c>
      <c r="C4951" s="40" t="s">
        <v>12</v>
      </c>
      <c r="D4951" s="40" t="s">
        <v>24</v>
      </c>
      <c r="E4951" s="40" t="s">
        <v>14</v>
      </c>
      <c r="F4951" s="40" t="s">
        <v>14</v>
      </c>
      <c r="G4951" s="40">
        <v>108</v>
      </c>
      <c r="H4951" s="41">
        <v>206.20999085922301</v>
      </c>
      <c r="I4951" s="37">
        <f>HOUR(DAta!$H4951)*60+MINUTE(DAta!$H4951)</f>
        <v>302</v>
      </c>
      <c r="J4951" s="40">
        <v>3</v>
      </c>
      <c r="K4951" s="40">
        <v>14</v>
      </c>
      <c r="L4951" s="39">
        <v>46954</v>
      </c>
      <c r="M4951" s="40">
        <v>2</v>
      </c>
    </row>
    <row r="4952" spans="1:13">
      <c r="A4952" s="37" t="s">
        <v>4977</v>
      </c>
      <c r="B4952" s="36">
        <v>46955</v>
      </c>
      <c r="C4952" s="37" t="s">
        <v>16</v>
      </c>
      <c r="D4952" s="37" t="s">
        <v>13</v>
      </c>
      <c r="E4952" s="37" t="s">
        <v>14</v>
      </c>
      <c r="F4952" s="37" t="s">
        <v>14</v>
      </c>
      <c r="G4952" s="37">
        <v>63</v>
      </c>
      <c r="H4952" s="38">
        <v>206.25165752589001</v>
      </c>
      <c r="I4952" s="37">
        <f>HOUR(DAta!$H4952)*60+MINUTE(DAta!$H4952)</f>
        <v>362</v>
      </c>
      <c r="J4952" s="37">
        <v>5</v>
      </c>
      <c r="K4952" s="37">
        <v>14</v>
      </c>
      <c r="L4952" s="36">
        <v>46955</v>
      </c>
      <c r="M4952" s="37">
        <v>2</v>
      </c>
    </row>
    <row r="4953" spans="1:13">
      <c r="A4953" s="40" t="s">
        <v>4978</v>
      </c>
      <c r="B4953" s="39">
        <v>46956</v>
      </c>
      <c r="C4953" s="40" t="s">
        <v>12</v>
      </c>
      <c r="D4953" s="40" t="s">
        <v>30</v>
      </c>
      <c r="E4953" s="40" t="s">
        <v>14</v>
      </c>
      <c r="F4953" s="40" t="s">
        <v>14</v>
      </c>
      <c r="G4953" s="40">
        <v>120</v>
      </c>
      <c r="H4953" s="41">
        <v>206.29332419255701</v>
      </c>
      <c r="I4953" s="37">
        <f>HOUR(DAta!$H4953)*60+MINUTE(DAta!$H4953)</f>
        <v>422</v>
      </c>
      <c r="J4953" s="40">
        <v>3</v>
      </c>
      <c r="K4953" s="40">
        <v>14</v>
      </c>
      <c r="L4953" s="39">
        <v>46956</v>
      </c>
      <c r="M4953" s="40">
        <v>2</v>
      </c>
    </row>
    <row r="4954" spans="1:13">
      <c r="A4954" s="37" t="s">
        <v>4979</v>
      </c>
      <c r="B4954" s="36">
        <v>46957</v>
      </c>
      <c r="C4954" s="37" t="s">
        <v>32</v>
      </c>
      <c r="D4954" s="37" t="s">
        <v>33</v>
      </c>
      <c r="E4954" s="37" t="s">
        <v>14</v>
      </c>
      <c r="F4954" s="37" t="s">
        <v>14</v>
      </c>
      <c r="G4954" s="37">
        <v>50</v>
      </c>
      <c r="H4954" s="38">
        <v>206.33499085922301</v>
      </c>
      <c r="I4954" s="37">
        <f>HOUR(DAta!$H4954)*60+MINUTE(DAta!$H4954)</f>
        <v>482</v>
      </c>
      <c r="J4954" s="37">
        <v>3</v>
      </c>
      <c r="K4954" s="37">
        <v>14</v>
      </c>
      <c r="L4954" s="36">
        <v>46957</v>
      </c>
      <c r="M4954" s="37">
        <v>2</v>
      </c>
    </row>
    <row r="4955" spans="1:13">
      <c r="A4955" s="40" t="s">
        <v>4980</v>
      </c>
      <c r="B4955" s="39">
        <v>46958</v>
      </c>
      <c r="C4955" s="40" t="s">
        <v>48</v>
      </c>
      <c r="D4955" s="40" t="s">
        <v>33</v>
      </c>
      <c r="E4955" s="40" t="s">
        <v>18</v>
      </c>
      <c r="F4955" s="40" t="s">
        <v>18</v>
      </c>
      <c r="G4955" s="40" t="s">
        <v>26</v>
      </c>
      <c r="H4955" s="41">
        <v>206.37665752589001</v>
      </c>
      <c r="I4955" s="37">
        <f>HOUR(DAta!$H4955)*60+MINUTE(DAta!$H4955)</f>
        <v>542</v>
      </c>
      <c r="J4955" s="40" t="s">
        <v>26</v>
      </c>
      <c r="K4955" s="40">
        <v>14</v>
      </c>
      <c r="L4955" s="39">
        <v>46958</v>
      </c>
      <c r="M4955" s="40">
        <v>2</v>
      </c>
    </row>
    <row r="4956" spans="1:13">
      <c r="A4956" s="37" t="s">
        <v>4981</v>
      </c>
      <c r="B4956" s="36">
        <v>46959</v>
      </c>
      <c r="C4956" s="37" t="s">
        <v>35</v>
      </c>
      <c r="D4956" s="37" t="s">
        <v>30</v>
      </c>
      <c r="E4956" s="37" t="s">
        <v>14</v>
      </c>
      <c r="F4956" s="37" t="s">
        <v>14</v>
      </c>
      <c r="G4956" s="37">
        <v>18</v>
      </c>
      <c r="H4956" s="38">
        <v>206.41832419255701</v>
      </c>
      <c r="I4956" s="37">
        <f>HOUR(DAta!$H4956)*60+MINUTE(DAta!$H4956)</f>
        <v>602</v>
      </c>
      <c r="J4956" s="37">
        <v>3</v>
      </c>
      <c r="K4956" s="37">
        <v>14</v>
      </c>
      <c r="L4956" s="36">
        <v>46959</v>
      </c>
      <c r="M4956" s="37">
        <v>2</v>
      </c>
    </row>
    <row r="4957" spans="1:13">
      <c r="A4957" s="40" t="s">
        <v>4982</v>
      </c>
      <c r="B4957" s="39">
        <v>46960</v>
      </c>
      <c r="C4957" s="40" t="s">
        <v>20</v>
      </c>
      <c r="D4957" s="40" t="s">
        <v>30</v>
      </c>
      <c r="E4957" s="40" t="s">
        <v>18</v>
      </c>
      <c r="F4957" s="40" t="s">
        <v>18</v>
      </c>
      <c r="G4957" s="40" t="s">
        <v>26</v>
      </c>
      <c r="H4957" s="41">
        <v>206.45999085922301</v>
      </c>
      <c r="I4957" s="37">
        <f>HOUR(DAta!$H4957)*60+MINUTE(DAta!$H4957)</f>
        <v>662</v>
      </c>
      <c r="J4957" s="40" t="s">
        <v>26</v>
      </c>
      <c r="K4957" s="40">
        <v>14</v>
      </c>
      <c r="L4957" s="39">
        <v>46960</v>
      </c>
      <c r="M4957" s="40">
        <v>2</v>
      </c>
    </row>
    <row r="4958" spans="1:13">
      <c r="A4958" s="37" t="s">
        <v>4983</v>
      </c>
      <c r="B4958" s="36">
        <v>46961</v>
      </c>
      <c r="C4958" s="37" t="s">
        <v>48</v>
      </c>
      <c r="D4958" s="37" t="s">
        <v>30</v>
      </c>
      <c r="E4958" s="37" t="s">
        <v>14</v>
      </c>
      <c r="F4958" s="37" t="s">
        <v>14</v>
      </c>
      <c r="G4958" s="37">
        <v>114</v>
      </c>
      <c r="H4958" s="38">
        <v>206.50165752589001</v>
      </c>
      <c r="I4958" s="37">
        <f>HOUR(DAta!$H4958)*60+MINUTE(DAta!$H4958)</f>
        <v>722</v>
      </c>
      <c r="J4958" s="37">
        <v>4</v>
      </c>
      <c r="K4958" s="37">
        <v>14</v>
      </c>
      <c r="L4958" s="36">
        <v>46961</v>
      </c>
      <c r="M4958" s="37">
        <v>2</v>
      </c>
    </row>
    <row r="4959" spans="1:13">
      <c r="A4959" s="40" t="s">
        <v>4984</v>
      </c>
      <c r="B4959" s="39">
        <v>46962</v>
      </c>
      <c r="C4959" s="40" t="s">
        <v>16</v>
      </c>
      <c r="D4959" s="40" t="s">
        <v>24</v>
      </c>
      <c r="E4959" s="40" t="s">
        <v>14</v>
      </c>
      <c r="F4959" s="40" t="s">
        <v>18</v>
      </c>
      <c r="G4959" s="40">
        <v>116</v>
      </c>
      <c r="H4959" s="41">
        <v>206.54332419255701</v>
      </c>
      <c r="I4959" s="37">
        <f>HOUR(DAta!$H4959)*60+MINUTE(DAta!$H4959)</f>
        <v>782</v>
      </c>
      <c r="J4959" s="40">
        <v>4</v>
      </c>
      <c r="K4959" s="40">
        <v>14</v>
      </c>
      <c r="L4959" s="39">
        <v>46962</v>
      </c>
      <c r="M4959" s="40">
        <v>2</v>
      </c>
    </row>
    <row r="4960" spans="1:13">
      <c r="A4960" s="37" t="s">
        <v>4985</v>
      </c>
      <c r="B4960" s="36">
        <v>46963</v>
      </c>
      <c r="C4960" s="37" t="s">
        <v>12</v>
      </c>
      <c r="D4960" s="37" t="s">
        <v>24</v>
      </c>
      <c r="E4960" s="37" t="s">
        <v>14</v>
      </c>
      <c r="F4960" s="37" t="s">
        <v>14</v>
      </c>
      <c r="G4960" s="37">
        <v>124</v>
      </c>
      <c r="H4960" s="38">
        <v>206.58499085922301</v>
      </c>
      <c r="I4960" s="37">
        <f>HOUR(DAta!$H4960)*60+MINUTE(DAta!$H4960)</f>
        <v>842</v>
      </c>
      <c r="J4960" s="37">
        <v>4</v>
      </c>
      <c r="K4960" s="37">
        <v>14</v>
      </c>
      <c r="L4960" s="36">
        <v>46963</v>
      </c>
      <c r="M4960" s="37">
        <v>2</v>
      </c>
    </row>
    <row r="4961" spans="1:13">
      <c r="A4961" s="40" t="s">
        <v>4986</v>
      </c>
      <c r="B4961" s="39">
        <v>46964</v>
      </c>
      <c r="C4961" s="40" t="s">
        <v>39</v>
      </c>
      <c r="D4961" s="40" t="s">
        <v>13</v>
      </c>
      <c r="E4961" s="40" t="s">
        <v>14</v>
      </c>
      <c r="F4961" s="40" t="s">
        <v>14</v>
      </c>
      <c r="G4961" s="40">
        <v>27</v>
      </c>
      <c r="H4961" s="41">
        <v>206.62665752589001</v>
      </c>
      <c r="I4961" s="37">
        <f>HOUR(DAta!$H4961)*60+MINUTE(DAta!$H4961)</f>
        <v>902</v>
      </c>
      <c r="J4961" s="40">
        <v>5</v>
      </c>
      <c r="K4961" s="40">
        <v>14</v>
      </c>
      <c r="L4961" s="39">
        <v>46964</v>
      </c>
      <c r="M4961" s="40">
        <v>2</v>
      </c>
    </row>
    <row r="4962" spans="1:13">
      <c r="A4962" s="37" t="s">
        <v>4987</v>
      </c>
      <c r="B4962" s="36">
        <v>46965</v>
      </c>
      <c r="C4962" s="37" t="s">
        <v>48</v>
      </c>
      <c r="D4962" s="37" t="s">
        <v>13</v>
      </c>
      <c r="E4962" s="37" t="s">
        <v>18</v>
      </c>
      <c r="F4962" s="37" t="s">
        <v>18</v>
      </c>
      <c r="G4962" s="37" t="s">
        <v>26</v>
      </c>
      <c r="H4962" s="38">
        <v>206.66832419255701</v>
      </c>
      <c r="I4962" s="37">
        <f>HOUR(DAta!$H4962)*60+MINUTE(DAta!$H4962)</f>
        <v>962</v>
      </c>
      <c r="J4962" s="37" t="s">
        <v>26</v>
      </c>
      <c r="K4962" s="37">
        <v>14</v>
      </c>
      <c r="L4962" s="36">
        <v>46965</v>
      </c>
      <c r="M4962" s="37">
        <v>2</v>
      </c>
    </row>
    <row r="4963" spans="1:13">
      <c r="A4963" s="40" t="s">
        <v>4988</v>
      </c>
      <c r="B4963" s="39">
        <v>46966</v>
      </c>
      <c r="C4963" s="40" t="s">
        <v>32</v>
      </c>
      <c r="D4963" s="40" t="s">
        <v>33</v>
      </c>
      <c r="E4963" s="40" t="s">
        <v>18</v>
      </c>
      <c r="F4963" s="40" t="s">
        <v>18</v>
      </c>
      <c r="G4963" s="40" t="s">
        <v>26</v>
      </c>
      <c r="H4963" s="41">
        <v>206.70999085922301</v>
      </c>
      <c r="I4963" s="37">
        <f>HOUR(DAta!$H4963)*60+MINUTE(DAta!$H4963)</f>
        <v>1022</v>
      </c>
      <c r="J4963" s="40" t="s">
        <v>26</v>
      </c>
      <c r="K4963" s="40">
        <v>14</v>
      </c>
      <c r="L4963" s="39">
        <v>46966</v>
      </c>
      <c r="M4963" s="40">
        <v>2</v>
      </c>
    </row>
    <row r="4964" spans="1:13">
      <c r="A4964" s="37" t="s">
        <v>4989</v>
      </c>
      <c r="B4964" s="36">
        <v>46967</v>
      </c>
      <c r="C4964" s="37" t="s">
        <v>22</v>
      </c>
      <c r="D4964" s="37" t="s">
        <v>30</v>
      </c>
      <c r="E4964" s="37" t="s">
        <v>14</v>
      </c>
      <c r="F4964" s="37" t="s">
        <v>18</v>
      </c>
      <c r="G4964" s="37">
        <v>22</v>
      </c>
      <c r="H4964" s="38">
        <v>206.75165752589001</v>
      </c>
      <c r="I4964" s="37">
        <f>HOUR(DAta!$H4964)*60+MINUTE(DAta!$H4964)</f>
        <v>1082</v>
      </c>
      <c r="J4964" s="37">
        <v>4</v>
      </c>
      <c r="K4964" s="37">
        <v>14</v>
      </c>
      <c r="L4964" s="36">
        <v>46967</v>
      </c>
      <c r="M4964" s="37">
        <v>2</v>
      </c>
    </row>
    <row r="4965" spans="1:13">
      <c r="A4965" s="40" t="s">
        <v>4990</v>
      </c>
      <c r="B4965" s="39">
        <v>46968</v>
      </c>
      <c r="C4965" s="40" t="s">
        <v>12</v>
      </c>
      <c r="D4965" s="40" t="s">
        <v>17</v>
      </c>
      <c r="E4965" s="40" t="s">
        <v>14</v>
      </c>
      <c r="F4965" s="40" t="s">
        <v>14</v>
      </c>
      <c r="G4965" s="40">
        <v>55</v>
      </c>
      <c r="H4965" s="41">
        <v>206.79332419255701</v>
      </c>
      <c r="I4965" s="37">
        <f>HOUR(DAta!$H4965)*60+MINUTE(DAta!$H4965)</f>
        <v>1142</v>
      </c>
      <c r="J4965" s="40">
        <v>2</v>
      </c>
      <c r="K4965" s="40">
        <v>14</v>
      </c>
      <c r="L4965" s="39">
        <v>46968</v>
      </c>
      <c r="M4965" s="40">
        <v>2</v>
      </c>
    </row>
    <row r="4966" spans="1:13">
      <c r="A4966" s="37" t="s">
        <v>4991</v>
      </c>
      <c r="B4966" s="36">
        <v>46969</v>
      </c>
      <c r="C4966" s="37" t="s">
        <v>16</v>
      </c>
      <c r="D4966" s="37" t="s">
        <v>30</v>
      </c>
      <c r="E4966" s="37" t="s">
        <v>18</v>
      </c>
      <c r="F4966" s="37" t="s">
        <v>18</v>
      </c>
      <c r="G4966" s="37" t="s">
        <v>26</v>
      </c>
      <c r="H4966" s="38">
        <v>206.83499085922301</v>
      </c>
      <c r="I4966" s="37">
        <f>HOUR(DAta!$H4966)*60+MINUTE(DAta!$H4966)</f>
        <v>1202</v>
      </c>
      <c r="J4966" s="37" t="s">
        <v>26</v>
      </c>
      <c r="K4966" s="37">
        <v>14</v>
      </c>
      <c r="L4966" s="36">
        <v>46969</v>
      </c>
      <c r="M4966" s="37">
        <v>2</v>
      </c>
    </row>
    <row r="4967" spans="1:13">
      <c r="A4967" s="40" t="s">
        <v>4992</v>
      </c>
      <c r="B4967" s="39">
        <v>46970</v>
      </c>
      <c r="C4967" s="40" t="s">
        <v>32</v>
      </c>
      <c r="D4967" s="40" t="s">
        <v>33</v>
      </c>
      <c r="E4967" s="40" t="s">
        <v>18</v>
      </c>
      <c r="F4967" s="40" t="s">
        <v>18</v>
      </c>
      <c r="G4967" s="40" t="s">
        <v>26</v>
      </c>
      <c r="H4967" s="41">
        <v>206.87665752589001</v>
      </c>
      <c r="I4967" s="37">
        <f>HOUR(DAta!$H4967)*60+MINUTE(DAta!$H4967)</f>
        <v>1262</v>
      </c>
      <c r="J4967" s="40" t="s">
        <v>26</v>
      </c>
      <c r="K4967" s="40">
        <v>14</v>
      </c>
      <c r="L4967" s="39">
        <v>46970</v>
      </c>
      <c r="M4967" s="40">
        <v>2</v>
      </c>
    </row>
    <row r="4968" spans="1:13">
      <c r="A4968" s="37" t="s">
        <v>4993</v>
      </c>
      <c r="B4968" s="36">
        <v>46971</v>
      </c>
      <c r="C4968" s="37" t="s">
        <v>35</v>
      </c>
      <c r="D4968" s="37" t="s">
        <v>13</v>
      </c>
      <c r="E4968" s="37" t="s">
        <v>18</v>
      </c>
      <c r="F4968" s="37" t="s">
        <v>18</v>
      </c>
      <c r="G4968" s="37" t="s">
        <v>26</v>
      </c>
      <c r="H4968" s="38">
        <v>206.91832419255701</v>
      </c>
      <c r="I4968" s="37">
        <f>HOUR(DAta!$H4968)*60+MINUTE(DAta!$H4968)</f>
        <v>1322</v>
      </c>
      <c r="J4968" s="37" t="s">
        <v>26</v>
      </c>
      <c r="K4968" s="37">
        <v>14</v>
      </c>
      <c r="L4968" s="36">
        <v>46971</v>
      </c>
      <c r="M4968" s="37">
        <v>2</v>
      </c>
    </row>
    <row r="4969" spans="1:13">
      <c r="A4969" s="40" t="s">
        <v>4994</v>
      </c>
      <c r="B4969" s="39">
        <v>46972</v>
      </c>
      <c r="C4969" s="40" t="s">
        <v>32</v>
      </c>
      <c r="D4969" s="40" t="s">
        <v>17</v>
      </c>
      <c r="E4969" s="40" t="s">
        <v>18</v>
      </c>
      <c r="F4969" s="40" t="s">
        <v>18</v>
      </c>
      <c r="G4969" s="40" t="s">
        <v>26</v>
      </c>
      <c r="H4969" s="41">
        <v>206.95999085922301</v>
      </c>
      <c r="I4969" s="37">
        <f>HOUR(DAta!$H4969)*60+MINUTE(DAta!$H4969)</f>
        <v>1382</v>
      </c>
      <c r="J4969" s="40" t="s">
        <v>26</v>
      </c>
      <c r="K4969" s="40">
        <v>14</v>
      </c>
      <c r="L4969" s="39">
        <v>46972</v>
      </c>
      <c r="M4969" s="40">
        <v>2</v>
      </c>
    </row>
    <row r="4970" spans="1:13">
      <c r="A4970" s="37" t="s">
        <v>4995</v>
      </c>
      <c r="B4970" s="36">
        <v>46973</v>
      </c>
      <c r="C4970" s="37" t="s">
        <v>22</v>
      </c>
      <c r="D4970" s="37" t="s">
        <v>17</v>
      </c>
      <c r="E4970" s="37" t="s">
        <v>14</v>
      </c>
      <c r="F4970" s="37" t="s">
        <v>14</v>
      </c>
      <c r="G4970" s="37">
        <v>105</v>
      </c>
      <c r="H4970" s="38">
        <v>207.00165752589001</v>
      </c>
      <c r="I4970" s="37">
        <f>HOUR(DAta!$H4970)*60+MINUTE(DAta!$H4970)</f>
        <v>2</v>
      </c>
      <c r="J4970" s="37">
        <v>4</v>
      </c>
      <c r="K4970" s="37">
        <v>14</v>
      </c>
      <c r="L4970" s="36">
        <v>46973</v>
      </c>
      <c r="M4970" s="37">
        <v>2</v>
      </c>
    </row>
    <row r="4971" spans="1:13">
      <c r="A4971" s="40" t="s">
        <v>4996</v>
      </c>
      <c r="B4971" s="39">
        <v>46974</v>
      </c>
      <c r="C4971" s="40" t="s">
        <v>48</v>
      </c>
      <c r="D4971" s="40" t="s">
        <v>17</v>
      </c>
      <c r="E4971" s="40" t="s">
        <v>14</v>
      </c>
      <c r="F4971" s="40" t="s">
        <v>14</v>
      </c>
      <c r="G4971" s="40">
        <v>41</v>
      </c>
      <c r="H4971" s="41">
        <v>207.04332419255701</v>
      </c>
      <c r="I4971" s="37">
        <f>HOUR(DAta!$H4971)*60+MINUTE(DAta!$H4971)</f>
        <v>62</v>
      </c>
      <c r="J4971" s="40">
        <v>5</v>
      </c>
      <c r="K4971" s="40">
        <v>14</v>
      </c>
      <c r="L4971" s="39">
        <v>46974</v>
      </c>
      <c r="M4971" s="40">
        <v>2</v>
      </c>
    </row>
    <row r="4972" spans="1:13">
      <c r="A4972" s="37" t="s">
        <v>4997</v>
      </c>
      <c r="B4972" s="36">
        <v>46975</v>
      </c>
      <c r="C4972" s="37" t="s">
        <v>22</v>
      </c>
      <c r="D4972" s="37" t="s">
        <v>33</v>
      </c>
      <c r="E4972" s="37" t="s">
        <v>18</v>
      </c>
      <c r="F4972" s="37" t="s">
        <v>18</v>
      </c>
      <c r="G4972" s="37" t="s">
        <v>26</v>
      </c>
      <c r="H4972" s="38">
        <v>207.08499085922301</v>
      </c>
      <c r="I4972" s="37">
        <f>HOUR(DAta!$H4972)*60+MINUTE(DAta!$H4972)</f>
        <v>122</v>
      </c>
      <c r="J4972" s="37" t="s">
        <v>26</v>
      </c>
      <c r="K4972" s="37">
        <v>14</v>
      </c>
      <c r="L4972" s="36">
        <v>46975</v>
      </c>
      <c r="M4972" s="37">
        <v>2</v>
      </c>
    </row>
    <row r="4973" spans="1:13">
      <c r="A4973" s="40" t="s">
        <v>4998</v>
      </c>
      <c r="B4973" s="39">
        <v>46976</v>
      </c>
      <c r="C4973" s="40" t="s">
        <v>35</v>
      </c>
      <c r="D4973" s="40" t="s">
        <v>13</v>
      </c>
      <c r="E4973" s="40" t="s">
        <v>14</v>
      </c>
      <c r="F4973" s="40" t="s">
        <v>14</v>
      </c>
      <c r="G4973" s="40">
        <v>42</v>
      </c>
      <c r="H4973" s="41">
        <v>207.12665752589001</v>
      </c>
      <c r="I4973" s="37">
        <f>HOUR(DAta!$H4973)*60+MINUTE(DAta!$H4973)</f>
        <v>182</v>
      </c>
      <c r="J4973" s="40">
        <v>5</v>
      </c>
      <c r="K4973" s="40">
        <v>14</v>
      </c>
      <c r="L4973" s="39">
        <v>46976</v>
      </c>
      <c r="M4973" s="40">
        <v>2</v>
      </c>
    </row>
    <row r="4974" spans="1:13">
      <c r="A4974" s="37" t="s">
        <v>4999</v>
      </c>
      <c r="B4974" s="36">
        <v>46977</v>
      </c>
      <c r="C4974" s="37" t="s">
        <v>35</v>
      </c>
      <c r="D4974" s="37" t="s">
        <v>30</v>
      </c>
      <c r="E4974" s="37" t="s">
        <v>14</v>
      </c>
      <c r="F4974" s="37" t="s">
        <v>14</v>
      </c>
      <c r="G4974" s="37">
        <v>103</v>
      </c>
      <c r="H4974" s="38">
        <v>207.16832419255701</v>
      </c>
      <c r="I4974" s="37">
        <f>HOUR(DAta!$H4974)*60+MINUTE(DAta!$H4974)</f>
        <v>242</v>
      </c>
      <c r="J4974" s="37">
        <v>3</v>
      </c>
      <c r="K4974" s="37">
        <v>14</v>
      </c>
      <c r="L4974" s="36">
        <v>46977</v>
      </c>
      <c r="M4974" s="37">
        <v>2</v>
      </c>
    </row>
    <row r="4975" spans="1:13">
      <c r="A4975" s="40" t="s">
        <v>5000</v>
      </c>
      <c r="B4975" s="39">
        <v>46978</v>
      </c>
      <c r="C4975" s="40" t="s">
        <v>39</v>
      </c>
      <c r="D4975" s="40" t="s">
        <v>24</v>
      </c>
      <c r="E4975" s="40" t="s">
        <v>14</v>
      </c>
      <c r="F4975" s="40" t="s">
        <v>14</v>
      </c>
      <c r="G4975" s="40">
        <v>124</v>
      </c>
      <c r="H4975" s="41">
        <v>207.20999085922301</v>
      </c>
      <c r="I4975" s="37">
        <f>HOUR(DAta!$H4975)*60+MINUTE(DAta!$H4975)</f>
        <v>302</v>
      </c>
      <c r="J4975" s="40">
        <v>3</v>
      </c>
      <c r="K4975" s="40">
        <v>14</v>
      </c>
      <c r="L4975" s="39">
        <v>46978</v>
      </c>
      <c r="M4975" s="40">
        <v>3</v>
      </c>
    </row>
    <row r="4976" spans="1:13">
      <c r="A4976" s="37" t="s">
        <v>5001</v>
      </c>
      <c r="B4976" s="36">
        <v>46979</v>
      </c>
      <c r="C4976" s="37" t="s">
        <v>48</v>
      </c>
      <c r="D4976" s="37" t="s">
        <v>17</v>
      </c>
      <c r="E4976" s="37" t="s">
        <v>14</v>
      </c>
      <c r="F4976" s="37" t="s">
        <v>14</v>
      </c>
      <c r="G4976" s="37">
        <v>102</v>
      </c>
      <c r="H4976" s="38">
        <v>207.25165752589001</v>
      </c>
      <c r="I4976" s="37">
        <f>HOUR(DAta!$H4976)*60+MINUTE(DAta!$H4976)</f>
        <v>362</v>
      </c>
      <c r="J4976" s="37">
        <v>5</v>
      </c>
      <c r="K4976" s="37">
        <v>14</v>
      </c>
      <c r="L4976" s="36">
        <v>46979</v>
      </c>
      <c r="M4976" s="37">
        <v>3</v>
      </c>
    </row>
    <row r="4977" spans="1:13">
      <c r="A4977" s="40" t="s">
        <v>5002</v>
      </c>
      <c r="B4977" s="39">
        <v>46980</v>
      </c>
      <c r="C4977" s="40" t="s">
        <v>39</v>
      </c>
      <c r="D4977" s="40" t="s">
        <v>17</v>
      </c>
      <c r="E4977" s="40" t="s">
        <v>14</v>
      </c>
      <c r="F4977" s="40" t="s">
        <v>14</v>
      </c>
      <c r="G4977" s="40">
        <v>87</v>
      </c>
      <c r="H4977" s="41">
        <v>207.29332419255701</v>
      </c>
      <c r="I4977" s="37">
        <f>HOUR(DAta!$H4977)*60+MINUTE(DAta!$H4977)</f>
        <v>422</v>
      </c>
      <c r="J4977" s="40">
        <v>4</v>
      </c>
      <c r="K4977" s="40">
        <v>14</v>
      </c>
      <c r="L4977" s="39">
        <v>46980</v>
      </c>
      <c r="M4977" s="40">
        <v>3</v>
      </c>
    </row>
    <row r="4978" spans="1:13">
      <c r="A4978" s="37" t="s">
        <v>5003</v>
      </c>
      <c r="B4978" s="36">
        <v>46981</v>
      </c>
      <c r="C4978" s="37" t="s">
        <v>22</v>
      </c>
      <c r="D4978" s="37" t="s">
        <v>33</v>
      </c>
      <c r="E4978" s="37" t="s">
        <v>14</v>
      </c>
      <c r="F4978" s="37" t="s">
        <v>14</v>
      </c>
      <c r="G4978" s="37">
        <v>40</v>
      </c>
      <c r="H4978" s="38">
        <v>207.33499085922301</v>
      </c>
      <c r="I4978" s="37">
        <f>HOUR(DAta!$H4978)*60+MINUTE(DAta!$H4978)</f>
        <v>482</v>
      </c>
      <c r="J4978" s="37">
        <v>4</v>
      </c>
      <c r="K4978" s="37">
        <v>14</v>
      </c>
      <c r="L4978" s="36">
        <v>46981</v>
      </c>
      <c r="M4978" s="37">
        <v>3</v>
      </c>
    </row>
    <row r="4979" spans="1:13">
      <c r="A4979" s="40" t="s">
        <v>5004</v>
      </c>
      <c r="B4979" s="39">
        <v>46982</v>
      </c>
      <c r="C4979" s="40" t="s">
        <v>22</v>
      </c>
      <c r="D4979" s="40" t="s">
        <v>13</v>
      </c>
      <c r="E4979" s="40" t="s">
        <v>14</v>
      </c>
      <c r="F4979" s="40" t="s">
        <v>14</v>
      </c>
      <c r="G4979" s="40">
        <v>94</v>
      </c>
      <c r="H4979" s="41">
        <v>207.37665752589001</v>
      </c>
      <c r="I4979" s="37">
        <f>HOUR(DAta!$H4979)*60+MINUTE(DAta!$H4979)</f>
        <v>542</v>
      </c>
      <c r="J4979" s="40">
        <v>4</v>
      </c>
      <c r="K4979" s="40">
        <v>14</v>
      </c>
      <c r="L4979" s="39">
        <v>46982</v>
      </c>
      <c r="M4979" s="40">
        <v>3</v>
      </c>
    </row>
    <row r="4980" spans="1:13">
      <c r="A4980" s="37" t="s">
        <v>5005</v>
      </c>
      <c r="B4980" s="36">
        <v>46983</v>
      </c>
      <c r="C4980" s="37" t="s">
        <v>22</v>
      </c>
      <c r="D4980" s="37" t="s">
        <v>17</v>
      </c>
      <c r="E4980" s="37" t="s">
        <v>18</v>
      </c>
      <c r="F4980" s="37" t="s">
        <v>18</v>
      </c>
      <c r="G4980" s="37" t="s">
        <v>26</v>
      </c>
      <c r="H4980" s="38">
        <v>207.41832419255701</v>
      </c>
      <c r="I4980" s="37">
        <f>HOUR(DAta!$H4980)*60+MINUTE(DAta!$H4980)</f>
        <v>602</v>
      </c>
      <c r="J4980" s="37" t="s">
        <v>26</v>
      </c>
      <c r="K4980" s="37">
        <v>14</v>
      </c>
      <c r="L4980" s="36">
        <v>46983</v>
      </c>
      <c r="M4980" s="37">
        <v>3</v>
      </c>
    </row>
    <row r="4981" spans="1:13">
      <c r="A4981" s="40" t="s">
        <v>5006</v>
      </c>
      <c r="B4981" s="39">
        <v>46984</v>
      </c>
      <c r="C4981" s="40" t="s">
        <v>16</v>
      </c>
      <c r="D4981" s="40" t="s">
        <v>30</v>
      </c>
      <c r="E4981" s="40" t="s">
        <v>14</v>
      </c>
      <c r="F4981" s="40" t="s">
        <v>14</v>
      </c>
      <c r="G4981" s="40">
        <v>37</v>
      </c>
      <c r="H4981" s="41">
        <v>207.45999085922301</v>
      </c>
      <c r="I4981" s="37">
        <f>HOUR(DAta!$H4981)*60+MINUTE(DAta!$H4981)</f>
        <v>662</v>
      </c>
      <c r="J4981" s="40">
        <v>5</v>
      </c>
      <c r="K4981" s="40">
        <v>14</v>
      </c>
      <c r="L4981" s="39">
        <v>46984</v>
      </c>
      <c r="M4981" s="40">
        <v>3</v>
      </c>
    </row>
    <row r="4982" spans="1:13">
      <c r="A4982" s="37" t="s">
        <v>5007</v>
      </c>
      <c r="B4982" s="36">
        <v>46985</v>
      </c>
      <c r="C4982" s="37" t="s">
        <v>16</v>
      </c>
      <c r="D4982" s="37" t="s">
        <v>30</v>
      </c>
      <c r="E4982" s="37" t="s">
        <v>14</v>
      </c>
      <c r="F4982" s="37" t="s">
        <v>14</v>
      </c>
      <c r="G4982" s="37">
        <v>23</v>
      </c>
      <c r="H4982" s="38">
        <v>207.50165752589001</v>
      </c>
      <c r="I4982" s="37">
        <f>HOUR(DAta!$H4982)*60+MINUTE(DAta!$H4982)</f>
        <v>722</v>
      </c>
      <c r="J4982" s="37">
        <v>4</v>
      </c>
      <c r="K4982" s="37">
        <v>14</v>
      </c>
      <c r="L4982" s="36">
        <v>46985</v>
      </c>
      <c r="M4982" s="37">
        <v>3</v>
      </c>
    </row>
    <row r="4983" spans="1:13">
      <c r="A4983" s="40" t="s">
        <v>5008</v>
      </c>
      <c r="B4983" s="39">
        <v>46986</v>
      </c>
      <c r="C4983" s="40" t="s">
        <v>32</v>
      </c>
      <c r="D4983" s="40" t="s">
        <v>13</v>
      </c>
      <c r="E4983" s="40" t="s">
        <v>14</v>
      </c>
      <c r="F4983" s="40" t="s">
        <v>14</v>
      </c>
      <c r="G4983" s="40">
        <v>80</v>
      </c>
      <c r="H4983" s="41">
        <v>207.54332419255701</v>
      </c>
      <c r="I4983" s="37">
        <f>HOUR(DAta!$H4983)*60+MINUTE(DAta!$H4983)</f>
        <v>782</v>
      </c>
      <c r="J4983" s="40">
        <v>3</v>
      </c>
      <c r="K4983" s="40">
        <v>14</v>
      </c>
      <c r="L4983" s="39">
        <v>46986</v>
      </c>
      <c r="M4983" s="40">
        <v>3</v>
      </c>
    </row>
    <row r="4984" spans="1:13">
      <c r="A4984" s="37" t="s">
        <v>5009</v>
      </c>
      <c r="B4984" s="36">
        <v>46987</v>
      </c>
      <c r="C4984" s="37" t="s">
        <v>20</v>
      </c>
      <c r="D4984" s="37" t="s">
        <v>24</v>
      </c>
      <c r="E4984" s="37" t="s">
        <v>14</v>
      </c>
      <c r="F4984" s="37" t="s">
        <v>14</v>
      </c>
      <c r="G4984" s="37">
        <v>81</v>
      </c>
      <c r="H4984" s="38">
        <v>207.58499085922301</v>
      </c>
      <c r="I4984" s="37">
        <f>HOUR(DAta!$H4984)*60+MINUTE(DAta!$H4984)</f>
        <v>842</v>
      </c>
      <c r="J4984" s="37">
        <v>1</v>
      </c>
      <c r="K4984" s="37">
        <v>14</v>
      </c>
      <c r="L4984" s="36">
        <v>46987</v>
      </c>
      <c r="M4984" s="37">
        <v>3</v>
      </c>
    </row>
    <row r="4985" spans="1:13">
      <c r="A4985" s="40" t="s">
        <v>5010</v>
      </c>
      <c r="B4985" s="39">
        <v>46988</v>
      </c>
      <c r="C4985" s="40" t="s">
        <v>35</v>
      </c>
      <c r="D4985" s="40" t="s">
        <v>13</v>
      </c>
      <c r="E4985" s="40" t="s">
        <v>14</v>
      </c>
      <c r="F4985" s="40" t="s">
        <v>14</v>
      </c>
      <c r="G4985" s="40">
        <v>53</v>
      </c>
      <c r="H4985" s="41">
        <v>207.62665752589001</v>
      </c>
      <c r="I4985" s="37">
        <f>HOUR(DAta!$H4985)*60+MINUTE(DAta!$H4985)</f>
        <v>902</v>
      </c>
      <c r="J4985" s="40">
        <v>4</v>
      </c>
      <c r="K4985" s="40">
        <v>14</v>
      </c>
      <c r="L4985" s="39">
        <v>46988</v>
      </c>
      <c r="M4985" s="40">
        <v>3</v>
      </c>
    </row>
    <row r="4986" spans="1:13">
      <c r="A4986" s="37" t="s">
        <v>5011</v>
      </c>
      <c r="B4986" s="36">
        <v>46989</v>
      </c>
      <c r="C4986" s="37" t="s">
        <v>32</v>
      </c>
      <c r="D4986" s="37" t="s">
        <v>24</v>
      </c>
      <c r="E4986" s="37" t="s">
        <v>18</v>
      </c>
      <c r="F4986" s="37" t="s">
        <v>18</v>
      </c>
      <c r="G4986" s="37" t="s">
        <v>26</v>
      </c>
      <c r="H4986" s="38">
        <v>207.66832419255701</v>
      </c>
      <c r="I4986" s="37">
        <f>HOUR(DAta!$H4986)*60+MINUTE(DAta!$H4986)</f>
        <v>962</v>
      </c>
      <c r="J4986" s="37" t="s">
        <v>26</v>
      </c>
      <c r="K4986" s="37">
        <v>14</v>
      </c>
      <c r="L4986" s="36">
        <v>46989</v>
      </c>
      <c r="M4986" s="37">
        <v>3</v>
      </c>
    </row>
    <row r="4987" spans="1:13">
      <c r="A4987" s="40" t="s">
        <v>5012</v>
      </c>
      <c r="B4987" s="39">
        <v>46990</v>
      </c>
      <c r="C4987" s="40" t="s">
        <v>12</v>
      </c>
      <c r="D4987" s="40" t="s">
        <v>33</v>
      </c>
      <c r="E4987" s="40" t="s">
        <v>14</v>
      </c>
      <c r="F4987" s="40" t="s">
        <v>18</v>
      </c>
      <c r="G4987" s="40">
        <v>55</v>
      </c>
      <c r="H4987" s="41">
        <v>207.70999085922301</v>
      </c>
      <c r="I4987" s="37">
        <f>HOUR(DAta!$H4987)*60+MINUTE(DAta!$H4987)</f>
        <v>1022</v>
      </c>
      <c r="J4987" s="40">
        <v>1</v>
      </c>
      <c r="K4987" s="40">
        <v>14</v>
      </c>
      <c r="L4987" s="39">
        <v>46990</v>
      </c>
      <c r="M4987" s="40">
        <v>3</v>
      </c>
    </row>
    <row r="4988" spans="1:13">
      <c r="A4988" s="37" t="s">
        <v>5013</v>
      </c>
      <c r="B4988" s="36">
        <v>46991</v>
      </c>
      <c r="C4988" s="37" t="s">
        <v>20</v>
      </c>
      <c r="D4988" s="37" t="s">
        <v>24</v>
      </c>
      <c r="E4988" s="37" t="s">
        <v>14</v>
      </c>
      <c r="F4988" s="37" t="s">
        <v>18</v>
      </c>
      <c r="G4988" s="37">
        <v>10</v>
      </c>
      <c r="H4988" s="38">
        <v>207.75165752589001</v>
      </c>
      <c r="I4988" s="37">
        <f>HOUR(DAta!$H4988)*60+MINUTE(DAta!$H4988)</f>
        <v>1082</v>
      </c>
      <c r="J4988" s="37">
        <v>4</v>
      </c>
      <c r="K4988" s="37">
        <v>14</v>
      </c>
      <c r="L4988" s="36">
        <v>46991</v>
      </c>
      <c r="M4988" s="37">
        <v>3</v>
      </c>
    </row>
    <row r="4989" spans="1:13">
      <c r="A4989" s="40" t="s">
        <v>5014</v>
      </c>
      <c r="B4989" s="39">
        <v>46992</v>
      </c>
      <c r="C4989" s="40" t="s">
        <v>20</v>
      </c>
      <c r="D4989" s="40" t="s">
        <v>13</v>
      </c>
      <c r="E4989" s="40" t="s">
        <v>14</v>
      </c>
      <c r="F4989" s="40" t="s">
        <v>14</v>
      </c>
      <c r="G4989" s="40">
        <v>14</v>
      </c>
      <c r="H4989" s="41">
        <v>207.79332419255701</v>
      </c>
      <c r="I4989" s="37">
        <f>HOUR(DAta!$H4989)*60+MINUTE(DAta!$H4989)</f>
        <v>1142</v>
      </c>
      <c r="J4989" s="40">
        <v>4</v>
      </c>
      <c r="K4989" s="40">
        <v>14</v>
      </c>
      <c r="L4989" s="39">
        <v>46992</v>
      </c>
      <c r="M4989" s="40">
        <v>3</v>
      </c>
    </row>
    <row r="4990" spans="1:13">
      <c r="A4990" s="37" t="s">
        <v>5015</v>
      </c>
      <c r="B4990" s="36">
        <v>46993</v>
      </c>
      <c r="C4990" s="37" t="s">
        <v>39</v>
      </c>
      <c r="D4990" s="37" t="s">
        <v>13</v>
      </c>
      <c r="E4990" s="37" t="s">
        <v>14</v>
      </c>
      <c r="F4990" s="37" t="s">
        <v>14</v>
      </c>
      <c r="G4990" s="37">
        <v>62</v>
      </c>
      <c r="H4990" s="38">
        <v>207.83499085922301</v>
      </c>
      <c r="I4990" s="37">
        <f>HOUR(DAta!$H4990)*60+MINUTE(DAta!$H4990)</f>
        <v>1202</v>
      </c>
      <c r="J4990" s="37">
        <v>5</v>
      </c>
      <c r="K4990" s="37">
        <v>14</v>
      </c>
      <c r="L4990" s="36">
        <v>46993</v>
      </c>
      <c r="M4990" s="37">
        <v>3</v>
      </c>
    </row>
    <row r="4991" spans="1:13">
      <c r="A4991" s="40" t="s">
        <v>5016</v>
      </c>
      <c r="B4991" s="39">
        <v>46994</v>
      </c>
      <c r="C4991" s="40" t="s">
        <v>16</v>
      </c>
      <c r="D4991" s="40" t="s">
        <v>24</v>
      </c>
      <c r="E4991" s="40" t="s">
        <v>14</v>
      </c>
      <c r="F4991" s="40" t="s">
        <v>14</v>
      </c>
      <c r="G4991" s="40">
        <v>122</v>
      </c>
      <c r="H4991" s="41">
        <v>207.87665752589001</v>
      </c>
      <c r="I4991" s="37">
        <f>HOUR(DAta!$H4991)*60+MINUTE(DAta!$H4991)</f>
        <v>1262</v>
      </c>
      <c r="J4991" s="40">
        <v>4</v>
      </c>
      <c r="K4991" s="40">
        <v>14</v>
      </c>
      <c r="L4991" s="39">
        <v>46994</v>
      </c>
      <c r="M4991" s="40">
        <v>3</v>
      </c>
    </row>
    <row r="4992" spans="1:13">
      <c r="A4992" s="37" t="s">
        <v>5017</v>
      </c>
      <c r="B4992" s="36">
        <v>46995</v>
      </c>
      <c r="C4992" s="37" t="s">
        <v>20</v>
      </c>
      <c r="D4992" s="37" t="s">
        <v>33</v>
      </c>
      <c r="E4992" s="37" t="s">
        <v>14</v>
      </c>
      <c r="F4992" s="37" t="s">
        <v>14</v>
      </c>
      <c r="G4992" s="37">
        <v>73</v>
      </c>
      <c r="H4992" s="38">
        <v>207.91832419255701</v>
      </c>
      <c r="I4992" s="37">
        <f>HOUR(DAta!$H4992)*60+MINUTE(DAta!$H4992)</f>
        <v>1322</v>
      </c>
      <c r="J4992" s="37">
        <v>1</v>
      </c>
      <c r="K4992" s="37">
        <v>14</v>
      </c>
      <c r="L4992" s="36">
        <v>46995</v>
      </c>
      <c r="M4992" s="37">
        <v>3</v>
      </c>
    </row>
    <row r="4993" spans="1:13">
      <c r="A4993" s="40" t="s">
        <v>5018</v>
      </c>
      <c r="B4993" s="39">
        <v>46996</v>
      </c>
      <c r="C4993" s="40" t="s">
        <v>35</v>
      </c>
      <c r="D4993" s="40" t="s">
        <v>33</v>
      </c>
      <c r="E4993" s="40" t="s">
        <v>18</v>
      </c>
      <c r="F4993" s="40" t="s">
        <v>18</v>
      </c>
      <c r="G4993" s="40" t="s">
        <v>26</v>
      </c>
      <c r="H4993" s="41">
        <v>207.95999085922301</v>
      </c>
      <c r="I4993" s="37">
        <f>HOUR(DAta!$H4993)*60+MINUTE(DAta!$H4993)</f>
        <v>1382</v>
      </c>
      <c r="J4993" s="40" t="s">
        <v>26</v>
      </c>
      <c r="K4993" s="40">
        <v>14</v>
      </c>
      <c r="L4993" s="39">
        <v>46996</v>
      </c>
      <c r="M4993" s="40">
        <v>3</v>
      </c>
    </row>
    <row r="4994" spans="1:13">
      <c r="A4994" s="37" t="s">
        <v>5019</v>
      </c>
      <c r="B4994" s="36">
        <v>46997</v>
      </c>
      <c r="C4994" s="37" t="s">
        <v>35</v>
      </c>
      <c r="D4994" s="37" t="s">
        <v>30</v>
      </c>
      <c r="E4994" s="37" t="s">
        <v>18</v>
      </c>
      <c r="F4994" s="37" t="s">
        <v>18</v>
      </c>
      <c r="G4994" s="37" t="s">
        <v>26</v>
      </c>
      <c r="H4994" s="38">
        <v>208.00165752589001</v>
      </c>
      <c r="I4994" s="37">
        <f>HOUR(DAta!$H4994)*60+MINUTE(DAta!$H4994)</f>
        <v>2</v>
      </c>
      <c r="J4994" s="37" t="s">
        <v>26</v>
      </c>
      <c r="K4994" s="37">
        <v>14</v>
      </c>
      <c r="L4994" s="36">
        <v>46997</v>
      </c>
      <c r="M4994" s="37">
        <v>3</v>
      </c>
    </row>
    <row r="4995" spans="1:13">
      <c r="A4995" s="40" t="s">
        <v>5020</v>
      </c>
      <c r="B4995" s="39">
        <v>46998</v>
      </c>
      <c r="C4995" s="40" t="s">
        <v>22</v>
      </c>
      <c r="D4995" s="40" t="s">
        <v>13</v>
      </c>
      <c r="E4995" s="40" t="s">
        <v>18</v>
      </c>
      <c r="F4995" s="40" t="s">
        <v>18</v>
      </c>
      <c r="G4995" s="40" t="s">
        <v>26</v>
      </c>
      <c r="H4995" s="41">
        <v>208.04332419255701</v>
      </c>
      <c r="I4995" s="37">
        <f>HOUR(DAta!$H4995)*60+MINUTE(DAta!$H4995)</f>
        <v>62</v>
      </c>
      <c r="J4995" s="40" t="s">
        <v>26</v>
      </c>
      <c r="K4995" s="40">
        <v>14</v>
      </c>
      <c r="L4995" s="39">
        <v>46998</v>
      </c>
      <c r="M4995" s="40">
        <v>3</v>
      </c>
    </row>
    <row r="4996" spans="1:13">
      <c r="A4996" s="37" t="s">
        <v>5021</v>
      </c>
      <c r="B4996" s="36">
        <v>46999</v>
      </c>
      <c r="C4996" s="37" t="s">
        <v>48</v>
      </c>
      <c r="D4996" s="37" t="s">
        <v>24</v>
      </c>
      <c r="E4996" s="37" t="s">
        <v>18</v>
      </c>
      <c r="F4996" s="37" t="s">
        <v>18</v>
      </c>
      <c r="G4996" s="37" t="s">
        <v>26</v>
      </c>
      <c r="H4996" s="38">
        <v>208.08499085922301</v>
      </c>
      <c r="I4996" s="37">
        <f>HOUR(DAta!$H4996)*60+MINUTE(DAta!$H4996)</f>
        <v>122</v>
      </c>
      <c r="J4996" s="37" t="s">
        <v>26</v>
      </c>
      <c r="K4996" s="37">
        <v>14</v>
      </c>
      <c r="L4996" s="36">
        <v>46999</v>
      </c>
      <c r="M4996" s="37">
        <v>3</v>
      </c>
    </row>
    <row r="4997" spans="1:13">
      <c r="A4997" s="40" t="s">
        <v>5022</v>
      </c>
      <c r="B4997" s="39">
        <v>47000</v>
      </c>
      <c r="C4997" s="40" t="s">
        <v>32</v>
      </c>
      <c r="D4997" s="40" t="s">
        <v>24</v>
      </c>
      <c r="E4997" s="40" t="s">
        <v>14</v>
      </c>
      <c r="F4997" s="40" t="s">
        <v>14</v>
      </c>
      <c r="G4997" s="40">
        <v>22</v>
      </c>
      <c r="H4997" s="41">
        <v>208.12665752589001</v>
      </c>
      <c r="I4997" s="37">
        <f>HOUR(DAta!$H4997)*60+MINUTE(DAta!$H4997)</f>
        <v>182</v>
      </c>
      <c r="J4997" s="40">
        <v>1</v>
      </c>
      <c r="K4997" s="40">
        <v>14</v>
      </c>
      <c r="L4997" s="39">
        <v>47000</v>
      </c>
      <c r="M4997" s="40">
        <v>3</v>
      </c>
    </row>
    <row r="4998" spans="1:13">
      <c r="A4998" s="37" t="s">
        <v>5023</v>
      </c>
      <c r="B4998" s="36">
        <v>47001</v>
      </c>
      <c r="C4998" s="37" t="s">
        <v>12</v>
      </c>
      <c r="D4998" s="37" t="s">
        <v>24</v>
      </c>
      <c r="E4998" s="37" t="s">
        <v>14</v>
      </c>
      <c r="F4998" s="37" t="s">
        <v>14</v>
      </c>
      <c r="G4998" s="37">
        <v>100</v>
      </c>
      <c r="H4998" s="38">
        <v>208.16832419255701</v>
      </c>
      <c r="I4998" s="37">
        <f>HOUR(DAta!$H4998)*60+MINUTE(DAta!$H4998)</f>
        <v>242</v>
      </c>
      <c r="J4998" s="37">
        <v>3</v>
      </c>
      <c r="K4998" s="37">
        <v>14</v>
      </c>
      <c r="L4998" s="36">
        <v>47001</v>
      </c>
      <c r="M4998" s="37">
        <v>3</v>
      </c>
    </row>
    <row r="4999" spans="1:13">
      <c r="A4999" s="40" t="s">
        <v>5024</v>
      </c>
      <c r="B4999" s="39">
        <v>47002</v>
      </c>
      <c r="C4999" s="40" t="s">
        <v>12</v>
      </c>
      <c r="D4999" s="40" t="s">
        <v>24</v>
      </c>
      <c r="E4999" s="40" t="s">
        <v>14</v>
      </c>
      <c r="F4999" s="40" t="s">
        <v>14</v>
      </c>
      <c r="G4999" s="40">
        <v>84</v>
      </c>
      <c r="H4999" s="41">
        <v>208.20999085922301</v>
      </c>
      <c r="I4999" s="37">
        <f>HOUR(DAta!$H4999)*60+MINUTE(DAta!$H4999)</f>
        <v>302</v>
      </c>
      <c r="J4999" s="40">
        <v>4</v>
      </c>
      <c r="K4999" s="40">
        <v>14</v>
      </c>
      <c r="L4999" s="39">
        <v>47002</v>
      </c>
      <c r="M4999" s="40">
        <v>3</v>
      </c>
    </row>
    <row r="5000" spans="1:13">
      <c r="A5000" s="37" t="s">
        <v>5025</v>
      </c>
      <c r="B5000" s="36">
        <v>47003</v>
      </c>
      <c r="C5000" s="37" t="s">
        <v>32</v>
      </c>
      <c r="D5000" s="37" t="s">
        <v>33</v>
      </c>
      <c r="E5000" s="37" t="s">
        <v>14</v>
      </c>
      <c r="F5000" s="37" t="s">
        <v>14</v>
      </c>
      <c r="G5000" s="37">
        <v>98</v>
      </c>
      <c r="H5000" s="38">
        <v>208.25165752589001</v>
      </c>
      <c r="I5000" s="37">
        <f>HOUR(DAta!$H5000)*60+MINUTE(DAta!$H5000)</f>
        <v>362</v>
      </c>
      <c r="J5000" s="37">
        <v>5</v>
      </c>
      <c r="K5000" s="37">
        <v>14</v>
      </c>
      <c r="L5000" s="36">
        <v>47003</v>
      </c>
      <c r="M5000" s="37">
        <v>3</v>
      </c>
    </row>
    <row r="5001" spans="1:13">
      <c r="A5001" s="40" t="s">
        <v>5026</v>
      </c>
      <c r="B5001" s="39">
        <v>47004</v>
      </c>
      <c r="C5001" s="40" t="s">
        <v>12</v>
      </c>
      <c r="D5001" s="40" t="s">
        <v>13</v>
      </c>
      <c r="E5001" s="40" t="s">
        <v>18</v>
      </c>
      <c r="F5001" s="40" t="s">
        <v>18</v>
      </c>
      <c r="G5001" s="40" t="s">
        <v>26</v>
      </c>
      <c r="H5001" s="41">
        <v>208.29332419255701</v>
      </c>
      <c r="I5001" s="37">
        <f>HOUR(DAta!$H5001)*60+MINUTE(DAta!$H5001)</f>
        <v>422</v>
      </c>
      <c r="J5001" s="40" t="s">
        <v>26</v>
      </c>
      <c r="K5001" s="40">
        <v>14</v>
      </c>
      <c r="L5001" s="39">
        <v>47004</v>
      </c>
      <c r="M5001" s="40">
        <v>3</v>
      </c>
    </row>
  </sheetData>
  <sheetProtection sheet="1" objects="1" scenarios="1" selectLockedCell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M186"/>
  <sheetViews>
    <sheetView topLeftCell="A130" workbookViewId="0">
      <selection activeCell="F145" sqref="F145"/>
    </sheetView>
  </sheetViews>
  <sheetFormatPr defaultColWidth="9" defaultRowHeight="15"/>
  <cols>
    <col min="2" max="2" width="11" customWidth="1"/>
    <col min="3" max="3" width="13.7109375" customWidth="1"/>
    <col min="4" max="4" width="12.140625" customWidth="1"/>
    <col min="5" max="5" width="11.28515625" customWidth="1"/>
    <col min="6" max="6" width="24.140625" customWidth="1"/>
    <col min="7" max="7" width="19.42578125" customWidth="1"/>
    <col min="8" max="8" width="21.42578125" customWidth="1"/>
    <col min="9" max="9" width="22.140625" customWidth="1"/>
    <col min="10" max="10" width="12.140625" customWidth="1"/>
    <col min="11" max="11" width="21.85546875" customWidth="1"/>
    <col min="13" max="13" width="11.5703125" customWidth="1"/>
  </cols>
  <sheetData>
    <row r="4" spans="2:13">
      <c r="B4" s="1" t="s">
        <v>5036</v>
      </c>
      <c r="C4" s="32" t="s">
        <v>5052</v>
      </c>
      <c r="D4" s="1" t="s">
        <v>5037</v>
      </c>
      <c r="E4" s="32" t="s">
        <v>4</v>
      </c>
      <c r="F4" s="1" t="s">
        <v>5038</v>
      </c>
      <c r="G4" s="1" t="s">
        <v>5039</v>
      </c>
      <c r="H4" s="1" t="s">
        <v>5040</v>
      </c>
      <c r="I4" s="1" t="s">
        <v>5041</v>
      </c>
      <c r="J4" s="1" t="s">
        <v>5042</v>
      </c>
      <c r="K4" s="33" t="s">
        <v>5053</v>
      </c>
    </row>
    <row r="5" spans="2:13">
      <c r="B5" s="13">
        <v>1</v>
      </c>
      <c r="C5" s="13">
        <f t="array" ref="C5">COUNTIFS(WEEK,tbl_total[[#This Row],[week]:[week]])</f>
        <v>230</v>
      </c>
      <c r="D5" s="13">
        <f t="array" ref="D5">COUNTIFS(Answered__Y_N,"Y",WEEK,tbl_total[[#This Row],[week]:[week]])</f>
        <v>185</v>
      </c>
      <c r="E5" s="13">
        <f t="array" ref="E5">COUNTIFS(Resolved,"Y",WEEK,tbl_total[[#This Row],[week]:[week]])</f>
        <v>164</v>
      </c>
      <c r="F5" s="14">
        <f t="array" ref="F5">AVERAGEIFS(Speed_of_Answer,WEEK,tbl_total[[#This Row],[week]:[week]])</f>
        <v>70.654054054054058</v>
      </c>
      <c r="G5" s="15">
        <f t="array" ref="G5">AVERAGEIFS(TalkDuration,WEEK,tbl_total[[#This Row],[week]:[week]])</f>
        <v>4.7724908592233772</v>
      </c>
      <c r="H5" s="16">
        <f t="array" ref="H5">((COUNTIFS(Satisfaction_rating,"=4",WEEK,tbl_total[[#This Row],[week]:[week]])+COUNTIFS(Satisfaction_rating,"=5",WEEK,tbl_total[[#This Row],[week]:[week]]))/tbl_total[[#This Row],[week]:[week]])/100</f>
        <v>0.85</v>
      </c>
      <c r="I5" s="16">
        <f>(tbl_total[[#This Row],[total calls]]-tbl_total[[#This Row],[Answered]])/tbl_total[[#This Row],[total calls]]</f>
        <v>0.19565217391304349</v>
      </c>
      <c r="J5" s="16">
        <f>M5/tbl_total[[#This Row],[Talk Duration]]</f>
        <v>0.49422222222222223</v>
      </c>
      <c r="K5" s="13">
        <f t="shared" ref="K5:K18" si="0">7.5*5*60</f>
        <v>2250</v>
      </c>
      <c r="M5" s="20">
        <f>HOUR(tbl_total[[#This Row],[Avg Talk Duration]])*60+MINUTE(tbl_total[[#This Row],[Avg Talk Duration]])</f>
        <v>1112</v>
      </c>
    </row>
    <row r="6" spans="2:13">
      <c r="B6" s="13">
        <v>2</v>
      </c>
      <c r="C6" s="13">
        <f t="array" ref="C6">COUNTIFS(WEEK,tbl_total[[#This Row],[week]:[week]])</f>
        <v>432</v>
      </c>
      <c r="D6" s="13">
        <f t="array" ref="D6">COUNTIFS(Answered__Y_N,"Y",WEEK,tbl_total[[#This Row],[week]:[week]])</f>
        <v>359</v>
      </c>
      <c r="E6" s="13">
        <f t="array" ref="E6">COUNTIFS(Resolved,"Y",WEEK,tbl_total[[#This Row],[week]:[week]])</f>
        <v>327</v>
      </c>
      <c r="F6" s="14">
        <f t="array" ref="F6">AVERAGEIFS(Speed_of_Answer,WEEK,tbl_total[[#This Row],[week]:[week]])</f>
        <v>68.055710306406681</v>
      </c>
      <c r="G6" s="15">
        <f t="array" ref="G6">AVERAGEIFS(TalkDuration,WEEK,tbl_total[[#This Row],[week]:[week]])</f>
        <v>18.564157525890014</v>
      </c>
      <c r="H6" s="16">
        <f t="array" ref="H6">((COUNTIFS(Satisfaction_rating,"=4",WEEK,tbl_total[[#This Row],[week]:[week]])+COUNTIFS(Satisfaction_rating,"=5",WEEK,tbl_total[[#This Row],[week]:[week]]))/tbl_total[[#This Row],[week]:[week]])/100</f>
        <v>0.88</v>
      </c>
      <c r="I6" s="16">
        <f>(tbl_total[[#This Row],[total calls]]-tbl_total[[#This Row],[Answered]])/tbl_total[[#This Row],[total calls]]</f>
        <v>0.16898148148148148</v>
      </c>
      <c r="J6" s="16">
        <f>M6/tbl_total[[#This Row],[Talk Duration]]</f>
        <v>0.36088888888888887</v>
      </c>
      <c r="K6" s="13">
        <f t="shared" si="0"/>
        <v>2250</v>
      </c>
      <c r="M6" s="20">
        <f>HOUR(tbl_total[[#This Row],[Avg Talk Duration]])*60+MINUTE(tbl_total[[#This Row],[Avg Talk Duration]])</f>
        <v>812</v>
      </c>
    </row>
    <row r="7" spans="2:13">
      <c r="B7" s="13">
        <v>3</v>
      </c>
      <c r="C7" s="13">
        <f t="array" ref="C7">COUNTIFS(WEEK,tbl_total[[#This Row],[week]:[week]])</f>
        <v>368</v>
      </c>
      <c r="D7" s="13">
        <f t="array" ref="D7">COUNTIFS(Answered__Y_N,"Y",WEEK,tbl_total[[#This Row],[week]:[week]])</f>
        <v>304</v>
      </c>
      <c r="E7" s="13">
        <f t="array" ref="E7">COUNTIFS(Resolved,"Y",WEEK,tbl_total[[#This Row],[week]:[week]])</f>
        <v>270</v>
      </c>
      <c r="F7" s="14">
        <f t="array" ref="F7">AVERAGEIFS(Speed_of_Answer,WEEK,tbl_total[[#This Row],[week]:[week]])</f>
        <v>66.266447368421055</v>
      </c>
      <c r="G7" s="15">
        <f t="array" ref="G7">AVERAGEIFS(TalkDuration,WEEK,tbl_total[[#This Row],[week]:[week]])</f>
        <v>35.230824192556653</v>
      </c>
      <c r="H7" s="16">
        <f t="array" ref="H7">((COUNTIFS(Satisfaction_rating,"=4",WEEK,tbl_total[[#This Row],[week]:[week]])+COUNTIFS(Satisfaction_rating,"=5",WEEK,tbl_total[[#This Row],[week]:[week]]))/tbl_total[[#This Row],[week]:[week]])/100</f>
        <v>0.53333333333333333</v>
      </c>
      <c r="I7" s="16">
        <f>(tbl_total[[#This Row],[total calls]]-tbl_total[[#This Row],[Answered]])/tbl_total[[#This Row],[total calls]]</f>
        <v>0.17391304347826086</v>
      </c>
      <c r="J7" s="16">
        <f>M7/tbl_total[[#This Row],[Talk Duration]]</f>
        <v>0.14755555555555555</v>
      </c>
      <c r="K7" s="13">
        <f t="shared" si="0"/>
        <v>2250</v>
      </c>
      <c r="M7" s="20">
        <f>HOUR(tbl_total[[#This Row],[Avg Talk Duration]])*60+MINUTE(tbl_total[[#This Row],[Avg Talk Duration]])</f>
        <v>332</v>
      </c>
    </row>
    <row r="8" spans="2:13">
      <c r="B8" s="13">
        <v>4</v>
      </c>
      <c r="C8" s="13">
        <f t="array" ref="C8">COUNTIFS(WEEK,tbl_total[[#This Row],[week]:[week]])</f>
        <v>372</v>
      </c>
      <c r="D8" s="13">
        <f t="array" ref="D8">COUNTIFS(Answered__Y_N,"Y",WEEK,tbl_total[[#This Row],[week]:[week]])</f>
        <v>294</v>
      </c>
      <c r="E8" s="13">
        <f t="array" ref="E8">COUNTIFS(Resolved,"Y",WEEK,tbl_total[[#This Row],[week]:[week]])</f>
        <v>265</v>
      </c>
      <c r="F8" s="14">
        <f t="array" ref="F8">AVERAGEIFS(Speed_of_Answer,WEEK,tbl_total[[#This Row],[week]:[week]])</f>
        <v>66.836734693877546</v>
      </c>
      <c r="G8" s="15">
        <f t="array" ref="G8">AVERAGEIFS(TalkDuration,WEEK,tbl_total[[#This Row],[week]:[week]])</f>
        <v>50.647490859223304</v>
      </c>
      <c r="H8" s="16">
        <f t="array" ref="H8">((COUNTIFS(Satisfaction_rating,"=4",WEEK,tbl_total[[#This Row],[week]:[week]])+COUNTIFS(Satisfaction_rating,"=5",WEEK,tbl_total[[#This Row],[week]:[week]]))/tbl_total[[#This Row],[week]:[week]])/100</f>
        <v>0.38750000000000001</v>
      </c>
      <c r="I8" s="16">
        <f>(tbl_total[[#This Row],[total calls]]-tbl_total[[#This Row],[Answered]])/tbl_total[[#This Row],[total calls]]</f>
        <v>0.20967741935483872</v>
      </c>
      <c r="J8" s="16">
        <f>M8/tbl_total[[#This Row],[Talk Duration]]</f>
        <v>0.41422222222222221</v>
      </c>
      <c r="K8" s="13">
        <f t="shared" si="0"/>
        <v>2250</v>
      </c>
      <c r="M8" s="20">
        <f>HOUR(tbl_total[[#This Row],[Avg Talk Duration]])*60+MINUTE(tbl_total[[#This Row],[Avg Talk Duration]])</f>
        <v>932</v>
      </c>
    </row>
    <row r="9" spans="2:13">
      <c r="B9" s="13">
        <v>5</v>
      </c>
      <c r="C9" s="13">
        <f t="array" ref="C9">COUNTIFS(WEEK,tbl_total[[#This Row],[week]:[week]])</f>
        <v>442</v>
      </c>
      <c r="D9" s="13">
        <f t="array" ref="D9">COUNTIFS(Answered__Y_N,"Y",WEEK,tbl_total[[#This Row],[week]:[week]])</f>
        <v>370</v>
      </c>
      <c r="E9" s="13">
        <f t="array" ref="E9">COUNTIFS(Resolved,"Y",WEEK,tbl_total[[#This Row],[week]:[week]])</f>
        <v>335</v>
      </c>
      <c r="F9" s="14">
        <f t="array" ref="F9">AVERAGEIFS(Speed_of_Answer,WEEK,tbl_total[[#This Row],[week]:[week]])</f>
        <v>66.567567567567565</v>
      </c>
      <c r="G9" s="15">
        <f t="array" ref="G9">AVERAGEIFS(TalkDuration,WEEK,tbl_total[[#This Row],[week]:[week]])</f>
        <v>67.605824192556625</v>
      </c>
      <c r="H9" s="16">
        <f t="array" ref="H9">((COUNTIFS(Satisfaction_rating,"=4",WEEK,tbl_total[[#This Row],[week]:[week]])+COUNTIFS(Satisfaction_rating,"=5",WEEK,tbl_total[[#This Row],[week]:[week]]))/tbl_total[[#This Row],[week]:[week]])/100</f>
        <v>0.36599999999999999</v>
      </c>
      <c r="I9" s="16">
        <f>(tbl_total[[#This Row],[total calls]]-tbl_total[[#This Row],[Answered]])/tbl_total[[#This Row],[total calls]]</f>
        <v>0.16289592760180996</v>
      </c>
      <c r="J9" s="16">
        <f>M9/tbl_total[[#This Row],[Talk Duration]]</f>
        <v>0.38755555555555554</v>
      </c>
      <c r="K9" s="13">
        <f t="shared" si="0"/>
        <v>2250</v>
      </c>
      <c r="M9" s="20">
        <f>HOUR(tbl_total[[#This Row],[Avg Talk Duration]])*60+MINUTE(tbl_total[[#This Row],[Avg Talk Duration]])</f>
        <v>872</v>
      </c>
    </row>
    <row r="10" spans="2:13">
      <c r="B10" s="13">
        <v>6</v>
      </c>
      <c r="C10" s="13">
        <f t="array" ref="C10">COUNTIFS(WEEK,tbl_total[[#This Row],[week]:[week]])</f>
        <v>402</v>
      </c>
      <c r="D10" s="13">
        <f t="array" ref="D10">COUNTIFS(Answered__Y_N,"Y",WEEK,tbl_total[[#This Row],[week]:[week]])</f>
        <v>323</v>
      </c>
      <c r="E10" s="13">
        <f t="array" ref="E10">COUNTIFS(Resolved,"Y",WEEK,tbl_total[[#This Row],[week]:[week]])</f>
        <v>295</v>
      </c>
      <c r="F10" s="14">
        <f t="array" ref="F10">AVERAGEIFS(Speed_of_Answer,WEEK,tbl_total[[#This Row],[week]:[week]])</f>
        <v>66.848297213622288</v>
      </c>
      <c r="G10" s="15">
        <f t="array" ref="G10">AVERAGEIFS(TalkDuration,WEEK,tbl_total[[#This Row],[week]:[week]])</f>
        <v>85.189157525889968</v>
      </c>
      <c r="H10" s="16">
        <f t="array" ref="H10">((COUNTIFS(Satisfaction_rating,"=4",WEEK,tbl_total[[#This Row],[week]:[week]])+COUNTIFS(Satisfaction_rating,"=5",WEEK,tbl_total[[#This Row],[week]:[week]]))/tbl_total[[#This Row],[week]:[week]])/100</f>
        <v>0.27333333333333332</v>
      </c>
      <c r="I10" s="16">
        <f>(tbl_total[[#This Row],[total calls]]-tbl_total[[#This Row],[Answered]])/tbl_total[[#This Row],[total calls]]</f>
        <v>0.19651741293532338</v>
      </c>
      <c r="J10" s="16">
        <f>M10/tbl_total[[#This Row],[Talk Duration]]</f>
        <v>0.12088888888888889</v>
      </c>
      <c r="K10" s="13">
        <f t="shared" si="0"/>
        <v>2250</v>
      </c>
      <c r="M10" s="20">
        <f>HOUR(tbl_total[[#This Row],[Avg Talk Duration]])*60+MINUTE(tbl_total[[#This Row],[Avg Talk Duration]])</f>
        <v>272</v>
      </c>
    </row>
    <row r="11" spans="2:13">
      <c r="B11" s="13">
        <v>7</v>
      </c>
      <c r="C11" s="13">
        <f t="array" ref="C11">COUNTIFS(WEEK,tbl_total[[#This Row],[week]:[week]])</f>
        <v>406</v>
      </c>
      <c r="D11" s="13">
        <f t="array" ref="D11">COUNTIFS(Answered__Y_N,"Y",WEEK,tbl_total[[#This Row],[week]:[week]])</f>
        <v>325</v>
      </c>
      <c r="E11" s="13">
        <f t="array" ref="E11">COUNTIFS(Resolved,"Y",WEEK,tbl_total[[#This Row],[week]:[week]])</f>
        <v>296</v>
      </c>
      <c r="F11" s="14">
        <f t="array" ref="F11">AVERAGEIFS(Speed_of_Answer,WEEK,tbl_total[[#This Row],[week]:[week]])</f>
        <v>68.8</v>
      </c>
      <c r="G11" s="15">
        <f t="array" ref="G11">AVERAGEIFS(TalkDuration,WEEK,tbl_total[[#This Row],[week]:[week]])</f>
        <v>102.0224908592233</v>
      </c>
      <c r="H11" s="16">
        <f t="array" ref="H11">((COUNTIFS(Satisfaction_rating,"=4",WEEK,tbl_total[[#This Row],[week]:[week]])+COUNTIFS(Satisfaction_rating,"=5",WEEK,tbl_total[[#This Row],[week]:[week]]))/tbl_total[[#This Row],[week]:[week]])/100</f>
        <v>0.24428571428571427</v>
      </c>
      <c r="I11" s="16">
        <f>(tbl_total[[#This Row],[total calls]]-tbl_total[[#This Row],[Answered]])/tbl_total[[#This Row],[total calls]]</f>
        <v>0.19950738916256158</v>
      </c>
      <c r="J11" s="16">
        <f>M11/tbl_total[[#This Row],[Talk Duration]]</f>
        <v>1.4222222222222223E-2</v>
      </c>
      <c r="K11" s="13">
        <f t="shared" si="0"/>
        <v>2250</v>
      </c>
      <c r="M11" s="20">
        <f>HOUR(tbl_total[[#This Row],[Avg Talk Duration]])*60+MINUTE(tbl_total[[#This Row],[Avg Talk Duration]])</f>
        <v>32</v>
      </c>
    </row>
    <row r="12" spans="2:13">
      <c r="B12" s="13">
        <v>8</v>
      </c>
      <c r="C12" s="13">
        <f t="array" ref="C12">COUNTIFS(WEEK,tbl_total[[#This Row],[week]:[week]])</f>
        <v>394</v>
      </c>
      <c r="D12" s="13">
        <f t="array" ref="D12">COUNTIFS(Answered__Y_N,"Y",WEEK,tbl_total[[#This Row],[week]:[week]])</f>
        <v>318</v>
      </c>
      <c r="E12" s="13">
        <f t="array" ref="E12">COUNTIFS(Resolved,"Y",WEEK,tbl_total[[#This Row],[week]:[week]])</f>
        <v>275</v>
      </c>
      <c r="F12" s="14">
        <f t="array" ref="F12">AVERAGEIFS(Speed_of_Answer,WEEK,tbl_total[[#This Row],[week]:[week]])</f>
        <v>65.273584905660371</v>
      </c>
      <c r="G12" s="15">
        <f t="array" ref="G12">AVERAGEIFS(TalkDuration,WEEK,tbl_total[[#This Row],[week]:[week]])</f>
        <v>118.68915752588993</v>
      </c>
      <c r="H12" s="16">
        <f t="array" ref="H12">((COUNTIFS(Satisfaction_rating,"=4",WEEK,tbl_total[[#This Row],[week]:[week]])+COUNTIFS(Satisfaction_rating,"=5",WEEK,tbl_total[[#This Row],[week]:[week]]))/tbl_total[[#This Row],[week]:[week]])/100</f>
        <v>0.1825</v>
      </c>
      <c r="I12" s="16">
        <f>(tbl_total[[#This Row],[total calls]]-tbl_total[[#This Row],[Answered]])/tbl_total[[#This Row],[total calls]]</f>
        <v>0.19289340101522842</v>
      </c>
      <c r="J12" s="16">
        <f>M12/tbl_total[[#This Row],[Talk Duration]]</f>
        <v>0.44088888888888889</v>
      </c>
      <c r="K12" s="13">
        <f t="shared" si="0"/>
        <v>2250</v>
      </c>
      <c r="M12" s="20">
        <f>HOUR(tbl_total[[#This Row],[Avg Talk Duration]])*60+MINUTE(tbl_total[[#This Row],[Avg Talk Duration]])</f>
        <v>992</v>
      </c>
    </row>
    <row r="13" spans="2:13">
      <c r="B13" s="13">
        <v>9</v>
      </c>
      <c r="C13" s="13">
        <f t="array" ref="C13">COUNTIFS(WEEK,tbl_total[[#This Row],[week]:[week]])</f>
        <v>406</v>
      </c>
      <c r="D13" s="13">
        <f t="array" ref="D13">COUNTIFS(Answered__Y_N,"Y",WEEK,tbl_total[[#This Row],[week]:[week]])</f>
        <v>327</v>
      </c>
      <c r="E13" s="13">
        <f t="array" ref="E13">COUNTIFS(Resolved,"Y",WEEK,tbl_total[[#This Row],[week]:[week]])</f>
        <v>293</v>
      </c>
      <c r="F13" s="14">
        <f t="array" ref="F13">AVERAGEIFS(Speed_of_Answer,WEEK,tbl_total[[#This Row],[week]:[week]])</f>
        <v>69.232415902140673</v>
      </c>
      <c r="G13" s="15">
        <f t="array" ref="G13">AVERAGEIFS(TalkDuration,WEEK,tbl_total[[#This Row],[week]:[week]])</f>
        <v>135.35582419255661</v>
      </c>
      <c r="H13" s="16">
        <f t="array" ref="H13">((COUNTIFS(Satisfaction_rating,"=4",WEEK,tbl_total[[#This Row],[week]:[week]])+COUNTIFS(Satisfaction_rating,"=5",WEEK,tbl_total[[#This Row],[week]:[week]]))/tbl_total[[#This Row],[week]:[week]])/100</f>
        <v>0.19555555555555557</v>
      </c>
      <c r="I13" s="16">
        <f>(tbl_total[[#This Row],[total calls]]-tbl_total[[#This Row],[Answered]])/tbl_total[[#This Row],[total calls]]</f>
        <v>0.19458128078817735</v>
      </c>
      <c r="J13" s="16">
        <f>M13/tbl_total[[#This Row],[Talk Duration]]</f>
        <v>0.22755555555555557</v>
      </c>
      <c r="K13" s="13">
        <f t="shared" si="0"/>
        <v>2250</v>
      </c>
      <c r="M13" s="20">
        <f>HOUR(tbl_total[[#This Row],[Avg Talk Duration]])*60+MINUTE(tbl_total[[#This Row],[Avg Talk Duration]])</f>
        <v>512</v>
      </c>
    </row>
    <row r="14" spans="2:13">
      <c r="B14" s="13">
        <v>10</v>
      </c>
      <c r="C14" s="13">
        <f t="array" ref="C14">COUNTIFS(WEEK,tbl_total[[#This Row],[week]:[week]])</f>
        <v>404</v>
      </c>
      <c r="D14" s="13">
        <f t="array" ref="D14">COUNTIFS(Answered__Y_N,"Y",WEEK,tbl_total[[#This Row],[week]:[week]])</f>
        <v>329</v>
      </c>
      <c r="E14" s="13">
        <f t="array" ref="E14">COUNTIFS(Resolved,"Y",WEEK,tbl_total[[#This Row],[week]:[week]])</f>
        <v>299</v>
      </c>
      <c r="F14" s="14">
        <f t="array" ref="F14">AVERAGEIFS(Speed_of_Answer,WEEK,tbl_total[[#This Row],[week]:[week]])</f>
        <v>65.580547112462</v>
      </c>
      <c r="G14" s="15">
        <f t="array" ref="G14">AVERAGEIFS(TalkDuration,WEEK,tbl_total[[#This Row],[week]:[week]])</f>
        <v>152.23082419255658</v>
      </c>
      <c r="H14" s="16">
        <f t="array" ref="H14">((COUNTIFS(Satisfaction_rating,"=4",WEEK,tbl_total[[#This Row],[week]:[week]])+COUNTIFS(Satisfaction_rating,"=5",WEEK,tbl_total[[#This Row],[week]:[week]]))/tbl_total[[#This Row],[week]:[week]])/100</f>
        <v>0.17300000000000001</v>
      </c>
      <c r="I14" s="16">
        <f>(tbl_total[[#This Row],[total calls]]-tbl_total[[#This Row],[Answered]])/tbl_total[[#This Row],[total calls]]</f>
        <v>0.18564356435643564</v>
      </c>
      <c r="J14" s="16">
        <f>M14/tbl_total[[#This Row],[Talk Duration]]</f>
        <v>0.14755555555555555</v>
      </c>
      <c r="K14" s="13">
        <f t="shared" si="0"/>
        <v>2250</v>
      </c>
      <c r="M14" s="20">
        <f>HOUR(tbl_total[[#This Row],[Avg Talk Duration]])*60+MINUTE(tbl_total[[#This Row],[Avg Talk Duration]])</f>
        <v>332</v>
      </c>
    </row>
    <row r="15" spans="2:13">
      <c r="B15" s="13">
        <v>11</v>
      </c>
      <c r="C15" s="13">
        <f t="array" ref="C15">COUNTIFS(WEEK,tbl_total[[#This Row],[week]:[week]])</f>
        <v>364</v>
      </c>
      <c r="D15" s="13">
        <f t="array" ref="D15">COUNTIFS(Answered__Y_N,"Y",WEEK,tbl_total[[#This Row],[week]:[week]])</f>
        <v>296</v>
      </c>
      <c r="E15" s="13">
        <f t="array" ref="E15">COUNTIFS(Resolved,"Y",WEEK,tbl_total[[#This Row],[week]:[week]])</f>
        <v>268</v>
      </c>
      <c r="F15" s="14">
        <f t="array" ref="F15">AVERAGEIFS(Speed_of_Answer,WEEK,tbl_total[[#This Row],[week]:[week]])</f>
        <v>68.979729729729726</v>
      </c>
      <c r="G15" s="15">
        <f t="array" ref="G15">AVERAGEIFS(TalkDuration,WEEK,tbl_total[[#This Row],[week]:[week]])</f>
        <v>168.23082419255661</v>
      </c>
      <c r="H15" s="16">
        <f t="array" ref="H15">((COUNTIFS(Satisfaction_rating,"=4",WEEK,tbl_total[[#This Row],[week]:[week]])+COUNTIFS(Satisfaction_rating,"=5",WEEK,tbl_total[[#This Row],[week]:[week]]))/tbl_total[[#This Row],[week]:[week]])/100</f>
        <v>0.11818181818181818</v>
      </c>
      <c r="I15" s="16">
        <f>(tbl_total[[#This Row],[total calls]]-tbl_total[[#This Row],[Answered]])/tbl_total[[#This Row],[total calls]]</f>
        <v>0.18681318681318682</v>
      </c>
      <c r="J15" s="16">
        <f>M15/tbl_total[[#This Row],[Talk Duration]]</f>
        <v>0.14755555555555555</v>
      </c>
      <c r="K15" s="13">
        <f t="shared" si="0"/>
        <v>2250</v>
      </c>
      <c r="M15" s="20">
        <f>HOUR(tbl_total[[#This Row],[Avg Talk Duration]])*60+MINUTE(tbl_total[[#This Row],[Avg Talk Duration]])</f>
        <v>332</v>
      </c>
    </row>
    <row r="16" spans="2:13">
      <c r="B16" s="13">
        <v>12</v>
      </c>
      <c r="C16" s="13">
        <f t="array" ref="C16">COUNTIFS(WEEK,tbl_total[[#This Row],[week]:[week]])</f>
        <v>372</v>
      </c>
      <c r="D16" s="13">
        <f t="array" ref="D16">COUNTIFS(Answered__Y_N,"Y",WEEK,tbl_total[[#This Row],[week]:[week]])</f>
        <v>294</v>
      </c>
      <c r="E16" s="13">
        <f t="array" ref="E16">COUNTIFS(Resolved,"Y",WEEK,tbl_total[[#This Row],[week]:[week]])</f>
        <v>264</v>
      </c>
      <c r="F16" s="14">
        <f t="array" ref="F16">AVERAGEIFS(Speed_of_Answer,WEEK,tbl_total[[#This Row],[week]:[week]])</f>
        <v>68.782312925170075</v>
      </c>
      <c r="G16" s="15">
        <f t="array" ref="G16">AVERAGEIFS(TalkDuration,WEEK,tbl_total[[#This Row],[week]:[week]])</f>
        <v>183.56415752589007</v>
      </c>
      <c r="H16" s="16">
        <f t="array" ref="H16">((COUNTIFS(Satisfaction_rating,"=4",WEEK,tbl_total[[#This Row],[week]:[week]])+COUNTIFS(Satisfaction_rating,"=5",WEEK,tbl_total[[#This Row],[week]:[week]]))/tbl_total[[#This Row],[week]:[week]])/100</f>
        <v>0.11583333333333334</v>
      </c>
      <c r="I16" s="16">
        <f>(tbl_total[[#This Row],[total calls]]-tbl_total[[#This Row],[Answered]])/tbl_total[[#This Row],[total calls]]</f>
        <v>0.20967741935483872</v>
      </c>
      <c r="J16" s="16">
        <f>M16/tbl_total[[#This Row],[Talk Duration]]</f>
        <v>0.36088888888888887</v>
      </c>
      <c r="K16" s="13">
        <f t="shared" si="0"/>
        <v>2250</v>
      </c>
      <c r="M16" s="20">
        <f>HOUR(tbl_total[[#This Row],[Avg Talk Duration]])*60+MINUTE(tbl_total[[#This Row],[Avg Talk Duration]])</f>
        <v>812</v>
      </c>
    </row>
    <row r="17" spans="2:13">
      <c r="B17" s="13">
        <v>13</v>
      </c>
      <c r="C17" s="13">
        <f t="array" ref="C17">COUNTIFS(WEEK,tbl_total[[#This Row],[week]:[week]])</f>
        <v>356</v>
      </c>
      <c r="D17" s="13">
        <f t="array" ref="D17">COUNTIFS(Answered__Y_N,"Y",WEEK,tbl_total[[#This Row],[week]:[week]])</f>
        <v>294</v>
      </c>
      <c r="E17" s="13">
        <f t="array" ref="E17">COUNTIFS(Resolved,"Y",WEEK,tbl_total[[#This Row],[week]:[week]])</f>
        <v>263</v>
      </c>
      <c r="F17" s="14">
        <f t="array" ref="F17">AVERAGEIFS(Speed_of_Answer,WEEK,tbl_total[[#This Row],[week]:[week]])</f>
        <v>66.925170068027214</v>
      </c>
      <c r="G17" s="15">
        <f t="array" ref="G17">AVERAGEIFS(TalkDuration,WEEK,tbl_total[[#This Row],[week]:[week]])</f>
        <v>198.73082419255678</v>
      </c>
      <c r="H17" s="16">
        <f t="array" ref="H17">((COUNTIFS(Satisfaction_rating,"=4",WEEK,tbl_total[[#This Row],[week]:[week]])+COUNTIFS(Satisfaction_rating,"=5",WEEK,tbl_total[[#This Row],[week]:[week]]))/tbl_total[[#This Row],[week]:[week]])/100</f>
        <v>0.11</v>
      </c>
      <c r="I17" s="16">
        <f>(tbl_total[[#This Row],[total calls]]-tbl_total[[#This Row],[Answered]])/tbl_total[[#This Row],[total calls]]</f>
        <v>0.17415730337078653</v>
      </c>
      <c r="J17" s="16">
        <f>M17/tbl_total[[#This Row],[Talk Duration]]</f>
        <v>0.46755555555555556</v>
      </c>
      <c r="K17" s="13">
        <f t="shared" si="0"/>
        <v>2250</v>
      </c>
      <c r="M17" s="20">
        <f>HOUR(tbl_total[[#This Row],[Avg Talk Duration]])*60+MINUTE(tbl_total[[#This Row],[Avg Talk Duration]])</f>
        <v>1052</v>
      </c>
    </row>
    <row r="18" spans="2:13">
      <c r="B18" s="13">
        <v>14</v>
      </c>
      <c r="C18" s="13">
        <f t="array" ref="C18">COUNTIFS(WEEK,tbl_total[[#This Row],[week]:[week]])</f>
        <v>52</v>
      </c>
      <c r="D18" s="13">
        <f t="array" ref="D18">COUNTIFS(Answered__Y_N,"Y",WEEK,tbl_total[[#This Row],[week]:[week]])</f>
        <v>36</v>
      </c>
      <c r="E18" s="13">
        <f t="array" ref="E18">COUNTIFS(Resolved,"Y",WEEK,tbl_total[[#This Row],[week]:[week]])</f>
        <v>32</v>
      </c>
      <c r="F18" s="14">
        <f t="array" ref="F18">AVERAGEIFS(Speed_of_Answer,WEEK,tbl_total[[#This Row],[week]:[week]])</f>
        <v>71.138888888888886</v>
      </c>
      <c r="G18" s="15">
        <f t="array" ref="G18">AVERAGEIFS(TalkDuration,WEEK,tbl_total[[#This Row],[week]:[week]])</f>
        <v>207.23082419255655</v>
      </c>
      <c r="H18" s="16">
        <f t="array" ref="H18">((COUNTIFS(Satisfaction_rating,"=4",WEEK,tbl_total[[#This Row],[week]:[week]])+COUNTIFS(Satisfaction_rating,"=5",WEEK,tbl_total[[#This Row],[week]:[week]]))/tbl_total[[#This Row],[week]:[week]])/100</f>
        <v>1.5714285714285715E-2</v>
      </c>
      <c r="I18" s="16">
        <f>(tbl_total[[#This Row],[total calls]]-tbl_total[[#This Row],[Answered]])/tbl_total[[#This Row],[total calls]]</f>
        <v>0.30769230769230771</v>
      </c>
      <c r="J18" s="16">
        <f>M18/tbl_total[[#This Row],[Talk Duration]]</f>
        <v>0.14755555555555555</v>
      </c>
      <c r="K18" s="13">
        <f t="shared" si="0"/>
        <v>2250</v>
      </c>
      <c r="M18" s="20">
        <f>HOUR(tbl_total[[#This Row],[Avg Talk Duration]])*60+MINUTE(tbl_total[[#This Row],[Avg Talk Duration]])</f>
        <v>332</v>
      </c>
    </row>
    <row r="21" spans="2:13">
      <c r="B21" s="17" t="s">
        <v>5043</v>
      </c>
      <c r="C21" s="17"/>
      <c r="D21" s="17"/>
      <c r="E21" s="17"/>
      <c r="F21" s="17"/>
      <c r="G21" s="17"/>
      <c r="H21" s="17"/>
      <c r="I21" s="17"/>
      <c r="J21" s="17"/>
    </row>
    <row r="22" spans="2:13">
      <c r="B22" s="1" t="s">
        <v>5036</v>
      </c>
      <c r="C22" s="1" t="s">
        <v>12</v>
      </c>
      <c r="D22" s="1" t="s">
        <v>16</v>
      </c>
      <c r="E22" s="1" t="s">
        <v>20</v>
      </c>
      <c r="F22" s="1" t="s">
        <v>22</v>
      </c>
      <c r="G22" s="1" t="s">
        <v>32</v>
      </c>
      <c r="H22" s="1" t="s">
        <v>35</v>
      </c>
      <c r="I22" s="1" t="s">
        <v>39</v>
      </c>
      <c r="J22" s="1" t="s">
        <v>48</v>
      </c>
    </row>
    <row r="23" spans="2:13">
      <c r="B23" s="1">
        <v>1</v>
      </c>
      <c r="C23" s="1">
        <f t="array" ref="C23">COUNTIFS(Agent,tbl_total_calls[[#Headers],[Diane]],WEEK,tbl_total_calls[[#This Row],[week]:[week]])</f>
        <v>30</v>
      </c>
      <c r="D23" s="1">
        <f t="array" ref="D23">COUNTIFS(Agent,tbl_total_calls[[#Headers],[Becky]],WEEK,tbl_total_calls[[#This Row],[week]:[week]])</f>
        <v>27</v>
      </c>
      <c r="E23" s="1">
        <f t="array" ref="E23">COUNTIFS(Agent,tbl_total_calls[[#Headers],[Stewart]],WEEK,tbl_total_calls[[#This Row],[week]:[week]])</f>
        <v>25</v>
      </c>
      <c r="F23" s="1">
        <f t="array" ref="F23">COUNTIFS(Agent,tbl_total_calls[[#Headers],[Greg]],WEEK,tbl_total_calls[[#This Row],[week]:[week]])</f>
        <v>19</v>
      </c>
      <c r="G23" s="1">
        <f t="array" ref="G23">COUNTIFS(Agent,tbl_total_calls[[#Headers],[Jim]],WEEK,tbl_total_calls[[#This Row],[week]:[week]])</f>
        <v>32</v>
      </c>
      <c r="H23" s="1">
        <f t="array" ref="H23">COUNTIFS(Agent,tbl_total_calls[[#Headers],[Joe]],WEEK,tbl_total_calls[[#This Row],[week]:[week]])</f>
        <v>34</v>
      </c>
      <c r="I23" s="1">
        <f t="array" ref="I23">COUNTIFS(Agent,tbl_total_calls[[#Headers],[Martha]],WEEK,tbl_total_calls[[#This Row],[week]:[week]])</f>
        <v>36</v>
      </c>
      <c r="J23" s="1">
        <f t="array" ref="J23">COUNTIFS(Agent,tbl_total_calls[[#Headers],[Dan]],WEEK,tbl_total_calls[[#This Row],[week]:[week]])</f>
        <v>27</v>
      </c>
    </row>
    <row r="24" spans="2:13">
      <c r="B24" s="1">
        <v>2</v>
      </c>
      <c r="C24" s="1">
        <f t="array" ref="C24">COUNTIFS(Agent,tbl_total_calls[[#Headers],[Diane]],WEEK,tbl_total_calls[[#This Row],[week]:[week]])</f>
        <v>54</v>
      </c>
      <c r="D24" s="1">
        <f t="array" ref="D24">COUNTIFS(Agent,tbl_total_calls[[#Headers],[Becky]],WEEK,tbl_total_calls[[#This Row],[week]:[week]])</f>
        <v>43</v>
      </c>
      <c r="E24" s="1">
        <f t="array" ref="E24">COUNTIFS(Agent,tbl_total_calls[[#Headers],[Stewart]],WEEK,tbl_total_calls[[#This Row],[week]:[week]])</f>
        <v>64</v>
      </c>
      <c r="F24" s="1">
        <f t="array" ref="F24">COUNTIFS(Agent,tbl_total_calls[[#Headers],[Greg]],WEEK,tbl_total_calls[[#This Row],[week]:[week]])</f>
        <v>56</v>
      </c>
      <c r="G24" s="1">
        <f t="array" ref="G24">COUNTIFS(Agent,tbl_total_calls[[#Headers],[Jim]],WEEK,tbl_total_calls[[#This Row],[week]:[week]])</f>
        <v>45</v>
      </c>
      <c r="H24" s="1">
        <f t="array" ref="H24">COUNTIFS(Agent,tbl_total_calls[[#Headers],[Joe]],WEEK,tbl_total_calls[[#This Row],[week]:[week]])</f>
        <v>63</v>
      </c>
      <c r="I24" s="1">
        <f t="array" ref="I24">COUNTIFS(Agent,tbl_total_calls[[#Headers],[Martha]],WEEK,tbl_total_calls[[#This Row],[week]:[week]])</f>
        <v>51</v>
      </c>
      <c r="J24" s="1">
        <f t="array" ref="J24">COUNTIFS(Agent,tbl_total_calls[[#Headers],[Dan]],WEEK,tbl_total_calls[[#This Row],[week]:[week]])</f>
        <v>56</v>
      </c>
    </row>
    <row r="25" spans="2:13">
      <c r="B25" s="1">
        <v>3</v>
      </c>
      <c r="C25" s="1">
        <f t="array" ref="C25">COUNTIFS(Agent,tbl_total_calls[[#Headers],[Diane]],WEEK,tbl_total_calls[[#This Row],[week]:[week]])</f>
        <v>45</v>
      </c>
      <c r="D25" s="1">
        <f t="array" ref="D25">COUNTIFS(Agent,tbl_total_calls[[#Headers],[Becky]],WEEK,tbl_total_calls[[#This Row],[week]:[week]])</f>
        <v>53</v>
      </c>
      <c r="E25" s="1">
        <f t="array" ref="E25">COUNTIFS(Agent,tbl_total_calls[[#Headers],[Stewart]],WEEK,tbl_total_calls[[#This Row],[week]:[week]])</f>
        <v>49</v>
      </c>
      <c r="F25" s="1">
        <f t="array" ref="F25">COUNTIFS(Agent,tbl_total_calls[[#Headers],[Greg]],WEEK,tbl_total_calls[[#This Row],[week]:[week]])</f>
        <v>44</v>
      </c>
      <c r="G25" s="1">
        <f t="array" ref="G25">COUNTIFS(Agent,tbl_total_calls[[#Headers],[Jim]],WEEK,tbl_total_calls[[#This Row],[week]:[week]])</f>
        <v>55</v>
      </c>
      <c r="H25" s="1">
        <f t="array" ref="H25">COUNTIFS(Agent,tbl_total_calls[[#Headers],[Joe]],WEEK,tbl_total_calls[[#This Row],[week]:[week]])</f>
        <v>41</v>
      </c>
      <c r="I25" s="1">
        <f t="array" ref="I25">COUNTIFS(Agent,tbl_total_calls[[#Headers],[Martha]],WEEK,tbl_total_calls[[#This Row],[week]:[week]])</f>
        <v>41</v>
      </c>
      <c r="J25" s="1">
        <f t="array" ref="J25">COUNTIFS(Agent,tbl_total_calls[[#Headers],[Dan]],WEEK,tbl_total_calls[[#This Row],[week]:[week]])</f>
        <v>40</v>
      </c>
    </row>
    <row r="26" spans="2:13">
      <c r="B26" s="1">
        <v>4</v>
      </c>
      <c r="C26" s="1">
        <f t="array" ref="C26">COUNTIFS(Agent,tbl_total_calls[[#Headers],[Diane]],WEEK,tbl_total_calls[[#This Row],[week]:[week]])</f>
        <v>39</v>
      </c>
      <c r="D26" s="1">
        <f t="array" ref="D26">COUNTIFS(Agent,tbl_total_calls[[#Headers],[Becky]],WEEK,tbl_total_calls[[#This Row],[week]:[week]])</f>
        <v>47</v>
      </c>
      <c r="E26" s="1">
        <f t="array" ref="E26">COUNTIFS(Agent,tbl_total_calls[[#Headers],[Stewart]],WEEK,tbl_total_calls[[#This Row],[week]:[week]])</f>
        <v>43</v>
      </c>
      <c r="F26" s="1">
        <f t="array" ref="F26">COUNTIFS(Agent,tbl_total_calls[[#Headers],[Greg]],WEEK,tbl_total_calls[[#This Row],[week]:[week]])</f>
        <v>49</v>
      </c>
      <c r="G26" s="1">
        <f t="array" ref="G26">COUNTIFS(Agent,tbl_total_calls[[#Headers],[Jim]],WEEK,tbl_total_calls[[#This Row],[week]:[week]])</f>
        <v>46</v>
      </c>
      <c r="H26" s="1">
        <f t="array" ref="H26">COUNTIFS(Agent,tbl_total_calls[[#Headers],[Joe]],WEEK,tbl_total_calls[[#This Row],[week]:[week]])</f>
        <v>52</v>
      </c>
      <c r="I26" s="1">
        <f t="array" ref="I26">COUNTIFS(Agent,tbl_total_calls[[#Headers],[Martha]],WEEK,tbl_total_calls[[#This Row],[week]:[week]])</f>
        <v>56</v>
      </c>
      <c r="J26" s="1">
        <f t="array" ref="J26">COUNTIFS(Agent,tbl_total_calls[[#Headers],[Dan]],WEEK,tbl_total_calls[[#This Row],[week]:[week]])</f>
        <v>40</v>
      </c>
    </row>
    <row r="27" spans="2:13">
      <c r="B27" s="1">
        <v>5</v>
      </c>
      <c r="C27" s="1">
        <f t="array" ref="C27">COUNTIFS(Agent,tbl_total_calls[[#Headers],[Diane]],WEEK,tbl_total_calls[[#This Row],[week]:[week]])</f>
        <v>60</v>
      </c>
      <c r="D27" s="1">
        <f t="array" ref="D27">COUNTIFS(Agent,tbl_total_calls[[#Headers],[Becky]],WEEK,tbl_total_calls[[#This Row],[week]:[week]])</f>
        <v>54</v>
      </c>
      <c r="E27" s="1">
        <f t="array" ref="E27">COUNTIFS(Agent,tbl_total_calls[[#Headers],[Stewart]],WEEK,tbl_total_calls[[#This Row],[week]:[week]])</f>
        <v>54</v>
      </c>
      <c r="F27" s="1">
        <f t="array" ref="F27">COUNTIFS(Agent,tbl_total_calls[[#Headers],[Greg]],WEEK,tbl_total_calls[[#This Row],[week]:[week]])</f>
        <v>52</v>
      </c>
      <c r="G27" s="1">
        <f t="array" ref="G27">COUNTIFS(Agent,tbl_total_calls[[#Headers],[Jim]],WEEK,tbl_total_calls[[#This Row],[week]:[week]])</f>
        <v>61</v>
      </c>
      <c r="H27" s="1">
        <f t="array" ref="H27">COUNTIFS(Agent,tbl_total_calls[[#Headers],[Joe]],WEEK,tbl_total_calls[[#This Row],[week]:[week]])</f>
        <v>35</v>
      </c>
      <c r="I27" s="1">
        <f t="array" ref="I27">COUNTIFS(Agent,tbl_total_calls[[#Headers],[Martha]],WEEK,tbl_total_calls[[#This Row],[week]:[week]])</f>
        <v>49</v>
      </c>
      <c r="J27" s="1">
        <f t="array" ref="J27">COUNTIFS(Agent,tbl_total_calls[[#Headers],[Dan]],WEEK,tbl_total_calls[[#This Row],[week]:[week]])</f>
        <v>77</v>
      </c>
    </row>
    <row r="28" spans="2:13">
      <c r="B28" s="1">
        <v>6</v>
      </c>
      <c r="C28" s="1">
        <f t="array" ref="C28">COUNTIFS(Agent,tbl_total_calls[[#Headers],[Diane]],WEEK,tbl_total_calls[[#This Row],[week]:[week]])</f>
        <v>56</v>
      </c>
      <c r="D28" s="1">
        <f t="array" ref="D28">COUNTIFS(Agent,tbl_total_calls[[#Headers],[Becky]],WEEK,tbl_total_calls[[#This Row],[week]:[week]])</f>
        <v>52</v>
      </c>
      <c r="E28" s="1">
        <f t="array" ref="E28">COUNTIFS(Agent,tbl_total_calls[[#Headers],[Stewart]],WEEK,tbl_total_calls[[#This Row],[week]:[week]])</f>
        <v>44</v>
      </c>
      <c r="F28" s="1">
        <f t="array" ref="F28">COUNTIFS(Agent,tbl_total_calls[[#Headers],[Greg]],WEEK,tbl_total_calls[[#This Row],[week]:[week]])</f>
        <v>59</v>
      </c>
      <c r="G28" s="1">
        <f t="array" ref="G28">COUNTIFS(Agent,tbl_total_calls[[#Headers],[Jim]],WEEK,tbl_total_calls[[#This Row],[week]:[week]])</f>
        <v>47</v>
      </c>
      <c r="H28" s="1">
        <f t="array" ref="H28">COUNTIFS(Agent,tbl_total_calls[[#Headers],[Joe]],WEEK,tbl_total_calls[[#This Row],[week]:[week]])</f>
        <v>36</v>
      </c>
      <c r="I28" s="1">
        <f t="array" ref="I28">COUNTIFS(Agent,tbl_total_calls[[#Headers],[Martha]],WEEK,tbl_total_calls[[#This Row],[week]:[week]])</f>
        <v>68</v>
      </c>
      <c r="J28" s="1">
        <f t="array" ref="J28">COUNTIFS(Agent,tbl_total_calls[[#Headers],[Dan]],WEEK,tbl_total_calls[[#This Row],[week]:[week]])</f>
        <v>40</v>
      </c>
    </row>
    <row r="29" spans="2:13">
      <c r="B29" s="1">
        <v>7</v>
      </c>
      <c r="C29" s="1">
        <f t="array" ref="C29">COUNTIFS(Agent,tbl_total_calls[[#Headers],[Diane]],WEEK,tbl_total_calls[[#This Row],[week]:[week]])</f>
        <v>47</v>
      </c>
      <c r="D29" s="1">
        <f t="array" ref="D29">COUNTIFS(Agent,tbl_total_calls[[#Headers],[Becky]],WEEK,tbl_total_calls[[#This Row],[week]:[week]])</f>
        <v>58</v>
      </c>
      <c r="E29" s="1">
        <f t="array" ref="E29">COUNTIFS(Agent,tbl_total_calls[[#Headers],[Stewart]],WEEK,tbl_total_calls[[#This Row],[week]:[week]])</f>
        <v>39</v>
      </c>
      <c r="F29" s="1">
        <f t="array" ref="F29">COUNTIFS(Agent,tbl_total_calls[[#Headers],[Greg]],WEEK,tbl_total_calls[[#This Row],[week]:[week]])</f>
        <v>52</v>
      </c>
      <c r="G29" s="1">
        <f t="array" ref="G29">COUNTIFS(Agent,tbl_total_calls[[#Headers],[Jim]],WEEK,tbl_total_calls[[#This Row],[week]:[week]])</f>
        <v>62</v>
      </c>
      <c r="H29" s="1">
        <f t="array" ref="H29">COUNTIFS(Agent,tbl_total_calls[[#Headers],[Joe]],WEEK,tbl_total_calls[[#This Row],[week]:[week]])</f>
        <v>44</v>
      </c>
      <c r="I29" s="1">
        <f t="array" ref="I29">COUNTIFS(Agent,tbl_total_calls[[#Headers],[Martha]],WEEK,tbl_total_calls[[#This Row],[week]:[week]])</f>
        <v>42</v>
      </c>
      <c r="J29" s="1">
        <f t="array" ref="J29">COUNTIFS(Agent,tbl_total_calls[[#Headers],[Dan]],WEEK,tbl_total_calls[[#This Row],[week]:[week]])</f>
        <v>62</v>
      </c>
    </row>
    <row r="30" spans="2:13">
      <c r="B30" s="1">
        <v>8</v>
      </c>
      <c r="C30" s="1">
        <f t="array" ref="C30">COUNTIFS(Agent,tbl_total_calls[[#Headers],[Diane]],WEEK,tbl_total_calls[[#This Row],[week]:[week]])</f>
        <v>47</v>
      </c>
      <c r="D30" s="1">
        <f t="array" ref="D30">COUNTIFS(Agent,tbl_total_calls[[#Headers],[Becky]],WEEK,tbl_total_calls[[#This Row],[week]:[week]])</f>
        <v>51</v>
      </c>
      <c r="E30" s="1">
        <f t="array" ref="E30">COUNTIFS(Agent,tbl_total_calls[[#Headers],[Stewart]],WEEK,tbl_total_calls[[#This Row],[week]:[week]])</f>
        <v>47</v>
      </c>
      <c r="F30" s="1">
        <f t="array" ref="F30">COUNTIFS(Agent,tbl_total_calls[[#Headers],[Greg]],WEEK,tbl_total_calls[[#This Row],[week]:[week]])</f>
        <v>47</v>
      </c>
      <c r="G30" s="1">
        <f t="array" ref="G30">COUNTIFS(Agent,tbl_total_calls[[#Headers],[Jim]],WEEK,tbl_total_calls[[#This Row],[week]:[week]])</f>
        <v>58</v>
      </c>
      <c r="H30" s="1">
        <f t="array" ref="H30">COUNTIFS(Agent,tbl_total_calls[[#Headers],[Joe]],WEEK,tbl_total_calls[[#This Row],[week]:[week]])</f>
        <v>51</v>
      </c>
      <c r="I30" s="1">
        <f t="array" ref="I30">COUNTIFS(Agent,tbl_total_calls[[#Headers],[Martha]],WEEK,tbl_total_calls[[#This Row],[week]:[week]])</f>
        <v>43</v>
      </c>
      <c r="J30" s="1">
        <f t="array" ref="J30">COUNTIFS(Agent,tbl_total_calls[[#Headers],[Dan]],WEEK,tbl_total_calls[[#This Row],[week]:[week]])</f>
        <v>50</v>
      </c>
    </row>
    <row r="31" spans="2:13">
      <c r="B31" s="1">
        <v>9</v>
      </c>
      <c r="C31" s="1">
        <f t="array" ref="C31">COUNTIFS(Agent,tbl_total_calls[[#Headers],[Diane]],WEEK,tbl_total_calls[[#This Row],[week]:[week]])</f>
        <v>52</v>
      </c>
      <c r="D31" s="1">
        <f t="array" ref="D31">COUNTIFS(Agent,tbl_total_calls[[#Headers],[Becky]],WEEK,tbl_total_calls[[#This Row],[week]:[week]])</f>
        <v>61</v>
      </c>
      <c r="E31" s="1">
        <f t="array" ref="E31">COUNTIFS(Agent,tbl_total_calls[[#Headers],[Stewart]],WEEK,tbl_total_calls[[#This Row],[week]:[week]])</f>
        <v>41</v>
      </c>
      <c r="F31" s="1">
        <f t="array" ref="F31">COUNTIFS(Agent,tbl_total_calls[[#Headers],[Greg]],WEEK,tbl_total_calls[[#This Row],[week]:[week]])</f>
        <v>46</v>
      </c>
      <c r="G31" s="1">
        <f t="array" ref="G31">COUNTIFS(Agent,tbl_total_calls[[#Headers],[Jim]],WEEK,tbl_total_calls[[#This Row],[week]:[week]])</f>
        <v>55</v>
      </c>
      <c r="H31" s="1">
        <f t="array" ref="H31">COUNTIFS(Agent,tbl_total_calls[[#Headers],[Joe]],WEEK,tbl_total_calls[[#This Row],[week]:[week]])</f>
        <v>48</v>
      </c>
      <c r="I31" s="1">
        <f t="array" ref="I31">COUNTIFS(Agent,tbl_total_calls[[#Headers],[Martha]],WEEK,tbl_total_calls[[#This Row],[week]:[week]])</f>
        <v>52</v>
      </c>
      <c r="J31" s="1">
        <f t="array" ref="J31">COUNTIFS(Agent,tbl_total_calls[[#Headers],[Dan]],WEEK,tbl_total_calls[[#This Row],[week]:[week]])</f>
        <v>51</v>
      </c>
    </row>
    <row r="32" spans="2:13">
      <c r="B32" s="1">
        <v>10</v>
      </c>
      <c r="C32" s="1">
        <f t="array" ref="C32">COUNTIFS(Agent,tbl_total_calls[[#Headers],[Diane]],WEEK,tbl_total_calls[[#This Row],[week]:[week]])</f>
        <v>55</v>
      </c>
      <c r="D32" s="1">
        <f t="array" ref="D32">COUNTIFS(Agent,tbl_total_calls[[#Headers],[Becky]],WEEK,tbl_total_calls[[#This Row],[week]:[week]])</f>
        <v>50</v>
      </c>
      <c r="E32" s="1">
        <f t="array" ref="E32">COUNTIFS(Agent,tbl_total_calls[[#Headers],[Stewart]],WEEK,tbl_total_calls[[#This Row],[week]:[week]])</f>
        <v>44</v>
      </c>
      <c r="F32" s="1">
        <f t="array" ref="F32">COUNTIFS(Agent,tbl_total_calls[[#Headers],[Greg]],WEEK,tbl_total_calls[[#This Row],[week]:[week]])</f>
        <v>52</v>
      </c>
      <c r="G32" s="1">
        <f t="array" ref="G32">COUNTIFS(Agent,tbl_total_calls[[#Headers],[Jim]],WEEK,tbl_total_calls[[#This Row],[week]:[week]])</f>
        <v>54</v>
      </c>
      <c r="H32" s="1">
        <f t="array" ref="H32">COUNTIFS(Agent,tbl_total_calls[[#Headers],[Joe]],WEEK,tbl_total_calls[[#This Row],[week]:[week]])</f>
        <v>48</v>
      </c>
      <c r="I32" s="1">
        <f t="array" ref="I32">COUNTIFS(Agent,tbl_total_calls[[#Headers],[Martha]],WEEK,tbl_total_calls[[#This Row],[week]:[week]])</f>
        <v>57</v>
      </c>
      <c r="J32" s="1">
        <f t="array" ref="J32">COUNTIFS(Agent,tbl_total_calls[[#Headers],[Dan]],WEEK,tbl_total_calls[[#This Row],[week]:[week]])</f>
        <v>44</v>
      </c>
    </row>
    <row r="33" spans="2:10">
      <c r="B33" s="1">
        <v>11</v>
      </c>
      <c r="C33" s="1">
        <f t="array" ref="C33">COUNTIFS(Agent,tbl_total_calls[[#Headers],[Diane]],WEEK,tbl_total_calls[[#This Row],[week]:[week]])</f>
        <v>51</v>
      </c>
      <c r="D33" s="1">
        <f t="array" ref="D33">COUNTIFS(Agent,tbl_total_calls[[#Headers],[Becky]],WEEK,tbl_total_calls[[#This Row],[week]:[week]])</f>
        <v>44</v>
      </c>
      <c r="E33" s="1">
        <f t="array" ref="E33">COUNTIFS(Agent,tbl_total_calls[[#Headers],[Stewart]],WEEK,tbl_total_calls[[#This Row],[week]:[week]])</f>
        <v>35</v>
      </c>
      <c r="F33" s="1">
        <f t="array" ref="F33">COUNTIFS(Agent,tbl_total_calls[[#Headers],[Greg]],WEEK,tbl_total_calls[[#This Row],[week]:[week]])</f>
        <v>47</v>
      </c>
      <c r="G33" s="1">
        <f t="array" ref="G33">COUNTIFS(Agent,tbl_total_calls[[#Headers],[Jim]],WEEK,tbl_total_calls[[#This Row],[week]:[week]])</f>
        <v>55</v>
      </c>
      <c r="H33" s="1">
        <f t="array" ref="H33">COUNTIFS(Agent,tbl_total_calls[[#Headers],[Joe]],WEEK,tbl_total_calls[[#This Row],[week]:[week]])</f>
        <v>42</v>
      </c>
      <c r="I33" s="1">
        <f t="array" ref="I33">COUNTIFS(Agent,tbl_total_calls[[#Headers],[Martha]],WEEK,tbl_total_calls[[#This Row],[week]:[week]])</f>
        <v>42</v>
      </c>
      <c r="J33" s="1">
        <f t="array" ref="J33">COUNTIFS(Agent,tbl_total_calls[[#Headers],[Dan]],WEEK,tbl_total_calls[[#This Row],[week]:[week]])</f>
        <v>48</v>
      </c>
    </row>
    <row r="34" spans="2:10">
      <c r="B34" s="1">
        <v>12</v>
      </c>
      <c r="C34" s="1">
        <f t="array" ref="C34">COUNTIFS(Agent,tbl_total_calls[[#Headers],[Diane]],WEEK,tbl_total_calls[[#This Row],[week]:[week]])</f>
        <v>55</v>
      </c>
      <c r="D34" s="1">
        <f t="array" ref="D34">COUNTIFS(Agent,tbl_total_calls[[#Headers],[Becky]],WEEK,tbl_total_calls[[#This Row],[week]:[week]])</f>
        <v>40</v>
      </c>
      <c r="E34" s="1">
        <f t="array" ref="E34">COUNTIFS(Agent,tbl_total_calls[[#Headers],[Stewart]],WEEK,tbl_total_calls[[#This Row],[week]:[week]])</f>
        <v>50</v>
      </c>
      <c r="F34" s="1">
        <f t="array" ref="F34">COUNTIFS(Agent,tbl_total_calls[[#Headers],[Greg]],WEEK,tbl_total_calls[[#This Row],[week]:[week]])</f>
        <v>47</v>
      </c>
      <c r="G34" s="1">
        <f t="array" ref="G34">COUNTIFS(Agent,tbl_total_calls[[#Headers],[Jim]],WEEK,tbl_total_calls[[#This Row],[week]:[week]])</f>
        <v>46</v>
      </c>
      <c r="H34" s="1">
        <f t="array" ref="H34">COUNTIFS(Agent,tbl_total_calls[[#Headers],[Joe]],WEEK,tbl_total_calls[[#This Row],[week]:[week]])</f>
        <v>43</v>
      </c>
      <c r="I34" s="1">
        <f t="array" ref="I34">COUNTIFS(Agent,tbl_total_calls[[#Headers],[Martha]],WEEK,tbl_total_calls[[#This Row],[week]:[week]])</f>
        <v>49</v>
      </c>
      <c r="J34" s="1">
        <f t="array" ref="J34">COUNTIFS(Agent,tbl_total_calls[[#Headers],[Dan]],WEEK,tbl_total_calls[[#This Row],[week]:[week]])</f>
        <v>42</v>
      </c>
    </row>
    <row r="35" spans="2:10">
      <c r="B35" s="1">
        <v>13</v>
      </c>
      <c r="C35" s="1">
        <f t="array" ref="C35">COUNTIFS(Agent,tbl_total_calls[[#Headers],[Diane]],WEEK,tbl_total_calls[[#This Row],[week]:[week]])</f>
        <v>34</v>
      </c>
      <c r="D35" s="1">
        <f t="array" ref="D35">COUNTIFS(Agent,tbl_total_calls[[#Headers],[Becky]],WEEK,tbl_total_calls[[#This Row],[week]:[week]])</f>
        <v>45</v>
      </c>
      <c r="E35" s="1">
        <f t="array" ref="E35">COUNTIFS(Agent,tbl_total_calls[[#Headers],[Stewart]],WEEK,tbl_total_calls[[#This Row],[week]:[week]])</f>
        <v>42</v>
      </c>
      <c r="F35" s="1">
        <f t="array" ref="F35">COUNTIFS(Agent,tbl_total_calls[[#Headers],[Greg]],WEEK,tbl_total_calls[[#This Row],[week]:[week]])</f>
        <v>47</v>
      </c>
      <c r="G35" s="1">
        <f t="array" ref="G35">COUNTIFS(Agent,tbl_total_calls[[#Headers],[Jim]],WEEK,tbl_total_calls[[#This Row],[week]:[week]])</f>
        <v>41</v>
      </c>
      <c r="H35" s="1">
        <f t="array" ref="H35">COUNTIFS(Agent,tbl_total_calls[[#Headers],[Joe]],WEEK,tbl_total_calls[[#This Row],[week]:[week]])</f>
        <v>49</v>
      </c>
      <c r="I35" s="1">
        <f t="array" ref="I35">COUNTIFS(Agent,tbl_total_calls[[#Headers],[Martha]],WEEK,tbl_total_calls[[#This Row],[week]:[week]])</f>
        <v>48</v>
      </c>
      <c r="J35" s="1">
        <f t="array" ref="J35">COUNTIFS(Agent,tbl_total_calls[[#Headers],[Dan]],WEEK,tbl_total_calls[[#This Row],[week]:[week]])</f>
        <v>50</v>
      </c>
    </row>
    <row r="36" spans="2:10">
      <c r="B36" s="1">
        <v>14</v>
      </c>
      <c r="C36" s="1">
        <f t="array" ref="C36">COUNTIFS(Agent,tbl_total_calls[[#Headers],[Diane]],WEEK,tbl_total_calls[[#This Row],[week]:[week]])</f>
        <v>8</v>
      </c>
      <c r="D36" s="1">
        <f t="array" ref="D36">COUNTIFS(Agent,tbl_total_calls[[#Headers],[Becky]],WEEK,tbl_total_calls[[#This Row],[week]:[week]])</f>
        <v>6</v>
      </c>
      <c r="E36" s="1">
        <f t="array" ref="E36">COUNTIFS(Agent,tbl_total_calls[[#Headers],[Stewart]],WEEK,tbl_total_calls[[#This Row],[week]:[week]])</f>
        <v>5</v>
      </c>
      <c r="F36" s="1">
        <f t="array" ref="F36">COUNTIFS(Agent,tbl_total_calls[[#Headers],[Greg]],WEEK,tbl_total_calls[[#This Row],[week]:[week]])</f>
        <v>7</v>
      </c>
      <c r="G36" s="1">
        <f t="array" ref="G36">COUNTIFS(Agent,tbl_total_calls[[#Headers],[Jim]],WEEK,tbl_total_calls[[#This Row],[week]:[week]])</f>
        <v>9</v>
      </c>
      <c r="H36" s="1">
        <f t="array" ref="H36">COUNTIFS(Agent,tbl_total_calls[[#Headers],[Joe]],WEEK,tbl_total_calls[[#This Row],[week]:[week]])</f>
        <v>7</v>
      </c>
      <c r="I36" s="1">
        <f t="array" ref="I36">COUNTIFS(Agent,tbl_total_calls[[#Headers],[Martha]],WEEK,tbl_total_calls[[#This Row],[week]:[week]])</f>
        <v>4</v>
      </c>
      <c r="J36" s="1">
        <f t="array" ref="J36">COUNTIFS(Agent,tbl_total_calls[[#Headers],[Dan]],WEEK,tbl_total_calls[[#This Row],[week]:[week]])</f>
        <v>6</v>
      </c>
    </row>
    <row r="37" spans="2:10">
      <c r="B37" s="1" t="s">
        <v>5056</v>
      </c>
      <c r="C37" s="1">
        <f>SUBTOTAL(109,tbl_total_calls[Diane])</f>
        <v>633</v>
      </c>
      <c r="D37" s="1">
        <f>SUBTOTAL(109,tbl_total_calls[Becky])</f>
        <v>631</v>
      </c>
      <c r="E37" s="1">
        <f>SUBTOTAL(109,tbl_total_calls[Stewart])</f>
        <v>582</v>
      </c>
      <c r="F37" s="1">
        <f>SUBTOTAL(109,tbl_total_calls[Greg])</f>
        <v>624</v>
      </c>
      <c r="G37" s="1">
        <f>SUBTOTAL(109,tbl_total_calls[Jim])</f>
        <v>666</v>
      </c>
      <c r="H37" s="1">
        <f>SUBTOTAL(109,tbl_total_calls[Joe])</f>
        <v>593</v>
      </c>
      <c r="I37" s="1">
        <f>SUBTOTAL(109,tbl_total_calls[Martha])</f>
        <v>638</v>
      </c>
      <c r="J37" s="1">
        <f>SUBTOTAL(109,tbl_total_calls[Dan])</f>
        <v>633</v>
      </c>
    </row>
    <row r="40" spans="2:10">
      <c r="B40" s="18" t="s">
        <v>5037</v>
      </c>
      <c r="C40" s="18"/>
      <c r="D40" s="18"/>
      <c r="E40" s="18"/>
      <c r="F40" s="18"/>
      <c r="G40" s="18"/>
      <c r="H40" s="18"/>
      <c r="I40" s="18"/>
      <c r="J40" s="18"/>
    </row>
    <row r="41" spans="2:10">
      <c r="B41" t="s">
        <v>5036</v>
      </c>
      <c r="C41" t="s">
        <v>12</v>
      </c>
      <c r="D41" t="s">
        <v>16</v>
      </c>
      <c r="E41" t="s">
        <v>20</v>
      </c>
      <c r="F41" t="s">
        <v>22</v>
      </c>
      <c r="G41" t="s">
        <v>32</v>
      </c>
      <c r="H41" t="s">
        <v>35</v>
      </c>
      <c r="I41" t="s">
        <v>39</v>
      </c>
      <c r="J41" t="s">
        <v>48</v>
      </c>
    </row>
    <row r="42" spans="2:10">
      <c r="B42">
        <v>1</v>
      </c>
      <c r="C42">
        <f t="array" ref="C42">COUNTIFS(Agent,tbl_Answered[[#Headers],[Diane]],WEEK,tbl_Answered[[#This Row],[week]:[week]],Answered__Y_N,"Y")</f>
        <v>24</v>
      </c>
      <c r="D42">
        <f t="array" ref="D42">COUNTIFS(Agent,tbl_Answered[[#Headers],[Becky]],WEEK,tbl_Answered[[#This Row],[week]:[week]],Answered__Y_N,"Y")</f>
        <v>24</v>
      </c>
      <c r="E42">
        <f t="array" ref="E42">COUNTIFS(Agent,tbl_Answered[[#Headers],[Stewart]],WEEK,tbl_Answered[[#This Row],[week]:[week]],Answered__Y_N,"Y")</f>
        <v>20</v>
      </c>
      <c r="F42">
        <f t="array" ref="F42">COUNTIFS(Agent,tbl_Answered[[#Headers],[Greg]],WEEK,tbl_Answered[[#This Row],[week]:[week]],Answered__Y_N,"Y")</f>
        <v>17</v>
      </c>
      <c r="G42">
        <f t="array" ref="G42">COUNTIFS(Agent,tbl_Answered[[#Headers],[Jim]],WEEK,tbl_Answered[[#This Row],[week]:[week]],Answered__Y_N,"Y")</f>
        <v>23</v>
      </c>
      <c r="H42">
        <f t="array" ref="H42">COUNTIFS(Agent,tbl_Answered[[#Headers],[Joe]],WEEK,tbl_Answered[[#This Row],[week]:[week]],Answered__Y_N,"Y")</f>
        <v>27</v>
      </c>
      <c r="I42">
        <f t="array" ref="I42">COUNTIFS(Agent,tbl_Answered[[#Headers],[Martha]],WEEK,tbl_Answered[[#This Row],[week]:[week]],Answered__Y_N,"Y")</f>
        <v>28</v>
      </c>
      <c r="J42">
        <f t="array" ref="J42">COUNTIFS(Agent,tbl_Answered[[#Headers],[Dan]],WEEK,tbl_Answered[[#This Row],[week]:[week]],Answered__Y_N,"Y")</f>
        <v>22</v>
      </c>
    </row>
    <row r="43" spans="2:10">
      <c r="B43">
        <v>2</v>
      </c>
      <c r="C43">
        <f t="array" ref="C43">COUNTIFS(Agent,tbl_Answered[[#Headers],[Diane]],WEEK,tbl_Answered[[#This Row],[week]:[week]],Answered__Y_N,"Y")</f>
        <v>43</v>
      </c>
      <c r="D43">
        <f t="array" ref="D43">COUNTIFS(Agent,tbl_Answered[[#Headers],[Becky]],WEEK,tbl_Answered[[#This Row],[week]:[week]],Answered__Y_N,"Y")</f>
        <v>35</v>
      </c>
      <c r="E43">
        <f t="array" ref="E43">COUNTIFS(Agent,tbl_Answered[[#Headers],[Stewart]],WEEK,tbl_Answered[[#This Row],[week]:[week]],Answered__Y_N,"Y")</f>
        <v>53</v>
      </c>
      <c r="F43">
        <f t="array" ref="F43">COUNTIFS(Agent,tbl_Answered[[#Headers],[Greg]],WEEK,tbl_Answered[[#This Row],[week]:[week]],Answered__Y_N,"Y")</f>
        <v>49</v>
      </c>
      <c r="G43">
        <f t="array" ref="G43">COUNTIFS(Agent,tbl_Answered[[#Headers],[Jim]],WEEK,tbl_Answered[[#This Row],[week]:[week]],Answered__Y_N,"Y")</f>
        <v>39</v>
      </c>
      <c r="H43">
        <f t="array" ref="H43">COUNTIFS(Agent,tbl_Answered[[#Headers],[Joe]],WEEK,tbl_Answered[[#This Row],[week]:[week]],Answered__Y_N,"Y")</f>
        <v>53</v>
      </c>
      <c r="I43">
        <f t="array" ref="I43">COUNTIFS(Agent,tbl_Answered[[#Headers],[Martha]],WEEK,tbl_Answered[[#This Row],[week]:[week]],Answered__Y_N,"Y")</f>
        <v>42</v>
      </c>
      <c r="J43">
        <f t="array" ref="J43">COUNTIFS(Agent,tbl_Answered[[#Headers],[Dan]],WEEK,tbl_Answered[[#This Row],[week]:[week]],Answered__Y_N,"Y")</f>
        <v>45</v>
      </c>
    </row>
    <row r="44" spans="2:10">
      <c r="B44">
        <v>3</v>
      </c>
      <c r="C44">
        <f t="array" ref="C44">COUNTIFS(Agent,tbl_Answered[[#Headers],[Diane]],WEEK,tbl_Answered[[#This Row],[week]:[week]],Answered__Y_N,"Y")</f>
        <v>35</v>
      </c>
      <c r="D44">
        <f t="array" ref="D44">COUNTIFS(Agent,tbl_Answered[[#Headers],[Becky]],WEEK,tbl_Answered[[#This Row],[week]:[week]],Answered__Y_N,"Y")</f>
        <v>43</v>
      </c>
      <c r="E44">
        <f t="array" ref="E44">COUNTIFS(Agent,tbl_Answered[[#Headers],[Stewart]],WEEK,tbl_Answered[[#This Row],[week]:[week]],Answered__Y_N,"Y")</f>
        <v>39</v>
      </c>
      <c r="F44">
        <f t="array" ref="F44">COUNTIFS(Agent,tbl_Answered[[#Headers],[Greg]],WEEK,tbl_Answered[[#This Row],[week]:[week]],Answered__Y_N,"Y")</f>
        <v>36</v>
      </c>
      <c r="G44">
        <f t="array" ref="G44">COUNTIFS(Agent,tbl_Answered[[#Headers],[Jim]],WEEK,tbl_Answered[[#This Row],[week]:[week]],Answered__Y_N,"Y")</f>
        <v>47</v>
      </c>
      <c r="H44">
        <f t="array" ref="H44">COUNTIFS(Agent,tbl_Answered[[#Headers],[Joe]],WEEK,tbl_Answered[[#This Row],[week]:[week]],Answered__Y_N,"Y")</f>
        <v>38</v>
      </c>
      <c r="I44">
        <f t="array" ref="I44">COUNTIFS(Agent,tbl_Answered[[#Headers],[Martha]],WEEK,tbl_Answered[[#This Row],[week]:[week]],Answered__Y_N,"Y")</f>
        <v>32</v>
      </c>
      <c r="J44">
        <f t="array" ref="J44">COUNTIFS(Agent,tbl_Answered[[#Headers],[Dan]],WEEK,tbl_Answered[[#This Row],[week]:[week]],Answered__Y_N,"Y")</f>
        <v>34</v>
      </c>
    </row>
    <row r="45" spans="2:10">
      <c r="B45">
        <v>4</v>
      </c>
      <c r="C45">
        <f t="array" ref="C45">COUNTIFS(Agent,tbl_Answered[[#Headers],[Diane]],WEEK,tbl_Answered[[#This Row],[week]:[week]],Answered__Y_N,"Y")</f>
        <v>33</v>
      </c>
      <c r="D45">
        <f t="array" ref="D45">COUNTIFS(Agent,tbl_Answered[[#Headers],[Becky]],WEEK,tbl_Answered[[#This Row],[week]:[week]],Answered__Y_N,"Y")</f>
        <v>35</v>
      </c>
      <c r="E45">
        <f t="array" ref="E45">COUNTIFS(Agent,tbl_Answered[[#Headers],[Stewart]],WEEK,tbl_Answered[[#This Row],[week]:[week]],Answered__Y_N,"Y")</f>
        <v>34</v>
      </c>
      <c r="F45">
        <f t="array" ref="F45">COUNTIFS(Agent,tbl_Answered[[#Headers],[Greg]],WEEK,tbl_Answered[[#This Row],[week]:[week]],Answered__Y_N,"Y")</f>
        <v>39</v>
      </c>
      <c r="G45">
        <f t="array" ref="G45">COUNTIFS(Agent,tbl_Answered[[#Headers],[Jim]],WEEK,tbl_Answered[[#This Row],[week]:[week]],Answered__Y_N,"Y")</f>
        <v>40</v>
      </c>
      <c r="H45">
        <f t="array" ref="H45">COUNTIFS(Agent,tbl_Answered[[#Headers],[Joe]],WEEK,tbl_Answered[[#This Row],[week]:[week]],Answered__Y_N,"Y")</f>
        <v>42</v>
      </c>
      <c r="I45">
        <f t="array" ref="I45">COUNTIFS(Agent,tbl_Answered[[#Headers],[Martha]],WEEK,tbl_Answered[[#This Row],[week]:[week]],Answered__Y_N,"Y")</f>
        <v>40</v>
      </c>
      <c r="J45">
        <f t="array" ref="J45">COUNTIFS(Agent,tbl_Answered[[#Headers],[Dan]],WEEK,tbl_Answered[[#This Row],[week]:[week]],Answered__Y_N,"Y")</f>
        <v>31</v>
      </c>
    </row>
    <row r="46" spans="2:10">
      <c r="B46">
        <v>5</v>
      </c>
      <c r="C46">
        <f t="array" ref="C46">COUNTIFS(Agent,tbl_Answered[[#Headers],[Diane]],WEEK,tbl_Answered[[#This Row],[week]:[week]],Answered__Y_N,"Y")</f>
        <v>55</v>
      </c>
      <c r="D46">
        <f t="array" ref="D46">COUNTIFS(Agent,tbl_Answered[[#Headers],[Becky]],WEEK,tbl_Answered[[#This Row],[week]:[week]],Answered__Y_N,"Y")</f>
        <v>45</v>
      </c>
      <c r="E46">
        <f t="array" ref="E46">COUNTIFS(Agent,tbl_Answered[[#Headers],[Stewart]],WEEK,tbl_Answered[[#This Row],[week]:[week]],Answered__Y_N,"Y")</f>
        <v>44</v>
      </c>
      <c r="F46">
        <f t="array" ref="F46">COUNTIFS(Agent,tbl_Answered[[#Headers],[Greg]],WEEK,tbl_Answered[[#This Row],[week]:[week]],Answered__Y_N,"Y")</f>
        <v>41</v>
      </c>
      <c r="G46">
        <f t="array" ref="G46">COUNTIFS(Agent,tbl_Answered[[#Headers],[Jim]],WEEK,tbl_Answered[[#This Row],[week]:[week]],Answered__Y_N,"Y")</f>
        <v>48</v>
      </c>
      <c r="H46">
        <f t="array" ref="H46">COUNTIFS(Agent,tbl_Answered[[#Headers],[Joe]],WEEK,tbl_Answered[[#This Row],[week]:[week]],Answered__Y_N,"Y")</f>
        <v>28</v>
      </c>
      <c r="I46">
        <f t="array" ref="I46">COUNTIFS(Agent,tbl_Answered[[#Headers],[Martha]],WEEK,tbl_Answered[[#This Row],[week]:[week]],Answered__Y_N,"Y")</f>
        <v>41</v>
      </c>
      <c r="J46">
        <f t="array" ref="J46">COUNTIFS(Agent,tbl_Answered[[#Headers],[Dan]],WEEK,tbl_Answered[[#This Row],[week]:[week]],Answered__Y_N,"Y")</f>
        <v>68</v>
      </c>
    </row>
    <row r="47" spans="2:10">
      <c r="B47">
        <v>6</v>
      </c>
      <c r="C47">
        <f t="array" ref="C47">COUNTIFS(Agent,tbl_Answered[[#Headers],[Diane]],WEEK,tbl_Answered[[#This Row],[week]:[week]],Answered__Y_N,"Y")</f>
        <v>40</v>
      </c>
      <c r="D47">
        <f t="array" ref="D47">COUNTIFS(Agent,tbl_Answered[[#Headers],[Becky]],WEEK,tbl_Answered[[#This Row],[week]:[week]],Answered__Y_N,"Y")</f>
        <v>47</v>
      </c>
      <c r="E47">
        <f t="array" ref="E47">COUNTIFS(Agent,tbl_Answered[[#Headers],[Stewart]],WEEK,tbl_Answered[[#This Row],[week]:[week]],Answered__Y_N,"Y")</f>
        <v>37</v>
      </c>
      <c r="F47">
        <f t="array" ref="F47">COUNTIFS(Agent,tbl_Answered[[#Headers],[Greg]],WEEK,tbl_Answered[[#This Row],[week]:[week]],Answered__Y_N,"Y")</f>
        <v>51</v>
      </c>
      <c r="G47">
        <f t="array" ref="G47">COUNTIFS(Agent,tbl_Answered[[#Headers],[Jim]],WEEK,tbl_Answered[[#This Row],[week]:[week]],Answered__Y_N,"Y")</f>
        <v>37</v>
      </c>
      <c r="H47">
        <f t="array" ref="H47">COUNTIFS(Agent,tbl_Answered[[#Headers],[Joe]],WEEK,tbl_Answered[[#This Row],[week]:[week]],Answered__Y_N,"Y")</f>
        <v>30</v>
      </c>
      <c r="I47">
        <f t="array" ref="I47">COUNTIFS(Agent,tbl_Answered[[#Headers],[Martha]],WEEK,tbl_Answered[[#This Row],[week]:[week]],Answered__Y_N,"Y")</f>
        <v>51</v>
      </c>
      <c r="J47">
        <f t="array" ref="J47">COUNTIFS(Agent,tbl_Answered[[#Headers],[Dan]],WEEK,tbl_Answered[[#This Row],[week]:[week]],Answered__Y_N,"Y")</f>
        <v>30</v>
      </c>
    </row>
    <row r="48" spans="2:10">
      <c r="B48">
        <v>7</v>
      </c>
      <c r="C48">
        <f t="array" ref="C48">COUNTIFS(Agent,tbl_Answered[[#Headers],[Diane]],WEEK,tbl_Answered[[#This Row],[week]:[week]],Answered__Y_N,"Y")</f>
        <v>37</v>
      </c>
      <c r="D48">
        <f t="array" ref="D48">COUNTIFS(Agent,tbl_Answered[[#Headers],[Becky]],WEEK,tbl_Answered[[#This Row],[week]:[week]],Answered__Y_N,"Y")</f>
        <v>43</v>
      </c>
      <c r="E48">
        <f t="array" ref="E48">COUNTIFS(Agent,tbl_Answered[[#Headers],[Stewart]],WEEK,tbl_Answered[[#This Row],[week]:[week]],Answered__Y_N,"Y")</f>
        <v>29</v>
      </c>
      <c r="F48">
        <f t="array" ref="F48">COUNTIFS(Agent,tbl_Answered[[#Headers],[Greg]],WEEK,tbl_Answered[[#This Row],[week]:[week]],Answered__Y_N,"Y")</f>
        <v>45</v>
      </c>
      <c r="G48">
        <f t="array" ref="G48">COUNTIFS(Agent,tbl_Answered[[#Headers],[Jim]],WEEK,tbl_Answered[[#This Row],[week]:[week]],Answered__Y_N,"Y")</f>
        <v>46</v>
      </c>
      <c r="H48">
        <f t="array" ref="H48">COUNTIFS(Agent,tbl_Answered[[#Headers],[Joe]],WEEK,tbl_Answered[[#This Row],[week]:[week]],Answered__Y_N,"Y")</f>
        <v>41</v>
      </c>
      <c r="I48">
        <f t="array" ref="I48">COUNTIFS(Agent,tbl_Answered[[#Headers],[Martha]],WEEK,tbl_Answered[[#This Row],[week]:[week]],Answered__Y_N,"Y")</f>
        <v>36</v>
      </c>
      <c r="J48">
        <f t="array" ref="J48">COUNTIFS(Agent,tbl_Answered[[#Headers],[Dan]],WEEK,tbl_Answered[[#This Row],[week]:[week]],Answered__Y_N,"Y")</f>
        <v>48</v>
      </c>
    </row>
    <row r="49" spans="2:10">
      <c r="B49">
        <v>8</v>
      </c>
      <c r="C49">
        <f t="array" ref="C49">COUNTIFS(Agent,tbl_Answered[[#Headers],[Diane]],WEEK,tbl_Answered[[#This Row],[week]:[week]],Answered__Y_N,"Y")</f>
        <v>40</v>
      </c>
      <c r="D49">
        <f t="array" ref="D49">COUNTIFS(Agent,tbl_Answered[[#Headers],[Becky]],WEEK,tbl_Answered[[#This Row],[week]:[week]],Answered__Y_N,"Y")</f>
        <v>40</v>
      </c>
      <c r="E49">
        <f t="array" ref="E49">COUNTIFS(Agent,tbl_Answered[[#Headers],[Stewart]],WEEK,tbl_Answered[[#This Row],[week]:[week]],Answered__Y_N,"Y")</f>
        <v>37</v>
      </c>
      <c r="F49">
        <f t="array" ref="F49">COUNTIFS(Agent,tbl_Answered[[#Headers],[Greg]],WEEK,tbl_Answered[[#This Row],[week]:[week]],Answered__Y_N,"Y")</f>
        <v>38</v>
      </c>
      <c r="G49">
        <f t="array" ref="G49">COUNTIFS(Agent,tbl_Answered[[#Headers],[Jim]],WEEK,tbl_Answered[[#This Row],[week]:[week]],Answered__Y_N,"Y")</f>
        <v>44</v>
      </c>
      <c r="H49">
        <f t="array" ref="H49">COUNTIFS(Agent,tbl_Answered[[#Headers],[Joe]],WEEK,tbl_Answered[[#This Row],[week]:[week]],Answered__Y_N,"Y")</f>
        <v>40</v>
      </c>
      <c r="I49">
        <f t="array" ref="I49">COUNTIFS(Agent,tbl_Answered[[#Headers],[Martha]],WEEK,tbl_Answered[[#This Row],[week]:[week]],Answered__Y_N,"Y")</f>
        <v>37</v>
      </c>
      <c r="J49">
        <f t="array" ref="J49">COUNTIFS(Agent,tbl_Answered[[#Headers],[Dan]],WEEK,tbl_Answered[[#This Row],[week]:[week]],Answered__Y_N,"Y")</f>
        <v>42</v>
      </c>
    </row>
    <row r="50" spans="2:10">
      <c r="B50">
        <v>9</v>
      </c>
      <c r="C50">
        <f t="array" ref="C50">COUNTIFS(Agent,tbl_Answered[[#Headers],[Diane]],WEEK,tbl_Answered[[#This Row],[week]:[week]],Answered__Y_N,"Y")</f>
        <v>38</v>
      </c>
      <c r="D50">
        <f t="array" ref="D50">COUNTIFS(Agent,tbl_Answered[[#Headers],[Becky]],WEEK,tbl_Answered[[#This Row],[week]:[week]],Answered__Y_N,"Y")</f>
        <v>50</v>
      </c>
      <c r="E50">
        <f t="array" ref="E50">COUNTIFS(Agent,tbl_Answered[[#Headers],[Stewart]],WEEK,tbl_Answered[[#This Row],[week]:[week]],Answered__Y_N,"Y")</f>
        <v>35</v>
      </c>
      <c r="F50">
        <f t="array" ref="F50">COUNTIFS(Agent,tbl_Answered[[#Headers],[Greg]],WEEK,tbl_Answered[[#This Row],[week]:[week]],Answered__Y_N,"Y")</f>
        <v>36</v>
      </c>
      <c r="G50">
        <f t="array" ref="G50">COUNTIFS(Agent,tbl_Answered[[#Headers],[Jim]],WEEK,tbl_Answered[[#This Row],[week]:[week]],Answered__Y_N,"Y")</f>
        <v>44</v>
      </c>
      <c r="H50">
        <f t="array" ref="H50">COUNTIFS(Agent,tbl_Answered[[#Headers],[Joe]],WEEK,tbl_Answered[[#This Row],[week]:[week]],Answered__Y_N,"Y")</f>
        <v>41</v>
      </c>
      <c r="I50">
        <f t="array" ref="I50">COUNTIFS(Agent,tbl_Answered[[#Headers],[Martha]],WEEK,tbl_Answered[[#This Row],[week]:[week]],Answered__Y_N,"Y")</f>
        <v>38</v>
      </c>
      <c r="J50">
        <f t="array" ref="J50">COUNTIFS(Agent,tbl_Answered[[#Headers],[Dan]],WEEK,tbl_Answered[[#This Row],[week]:[week]],Answered__Y_N,"Y")</f>
        <v>45</v>
      </c>
    </row>
    <row r="51" spans="2:10">
      <c r="B51">
        <v>10</v>
      </c>
      <c r="C51">
        <f t="array" ref="C51">COUNTIFS(Agent,tbl_Answered[[#Headers],[Diane]],WEEK,tbl_Answered[[#This Row],[week]:[week]],Answered__Y_N,"Y")</f>
        <v>43</v>
      </c>
      <c r="D51">
        <f t="array" ref="D51">COUNTIFS(Agent,tbl_Answered[[#Headers],[Becky]],WEEK,tbl_Answered[[#This Row],[week]:[week]],Answered__Y_N,"Y")</f>
        <v>45</v>
      </c>
      <c r="E51">
        <f t="array" ref="E51">COUNTIFS(Agent,tbl_Answered[[#Headers],[Stewart]],WEEK,tbl_Answered[[#This Row],[week]:[week]],Answered__Y_N,"Y")</f>
        <v>37</v>
      </c>
      <c r="F51">
        <f t="array" ref="F51">COUNTIFS(Agent,tbl_Answered[[#Headers],[Greg]],WEEK,tbl_Answered[[#This Row],[week]:[week]],Answered__Y_N,"Y")</f>
        <v>37</v>
      </c>
      <c r="G51">
        <f t="array" ref="G51">COUNTIFS(Agent,tbl_Answered[[#Headers],[Jim]],WEEK,tbl_Answered[[#This Row],[week]:[week]],Answered__Y_N,"Y")</f>
        <v>46</v>
      </c>
      <c r="H51">
        <f t="array" ref="H51">COUNTIFS(Agent,tbl_Answered[[#Headers],[Joe]],WEEK,tbl_Answered[[#This Row],[week]:[week]],Answered__Y_N,"Y")</f>
        <v>36</v>
      </c>
      <c r="I51">
        <f t="array" ref="I51">COUNTIFS(Agent,tbl_Answered[[#Headers],[Martha]],WEEK,tbl_Answered[[#This Row],[week]:[week]],Answered__Y_N,"Y")</f>
        <v>51</v>
      </c>
      <c r="J51">
        <f t="array" ref="J51">COUNTIFS(Agent,tbl_Answered[[#Headers],[Dan]],WEEK,tbl_Answered[[#This Row],[week]:[week]],Answered__Y_N,"Y")</f>
        <v>34</v>
      </c>
    </row>
    <row r="52" spans="2:10">
      <c r="B52">
        <v>11</v>
      </c>
      <c r="C52">
        <f t="array" ref="C52">COUNTIFS(Agent,tbl_Answered[[#Headers],[Diane]],WEEK,tbl_Answered[[#This Row],[week]:[week]],Answered__Y_N,"Y")</f>
        <v>40</v>
      </c>
      <c r="D52">
        <f t="array" ref="D52">COUNTIFS(Agent,tbl_Answered[[#Headers],[Becky]],WEEK,tbl_Answered[[#This Row],[week]:[week]],Answered__Y_N,"Y")</f>
        <v>37</v>
      </c>
      <c r="E52">
        <f t="array" ref="E52">COUNTIFS(Agent,tbl_Answered[[#Headers],[Stewart]],WEEK,tbl_Answered[[#This Row],[week]:[week]],Answered__Y_N,"Y")</f>
        <v>29</v>
      </c>
      <c r="F52">
        <f t="array" ref="F52">COUNTIFS(Agent,tbl_Answered[[#Headers],[Greg]],WEEK,tbl_Answered[[#This Row],[week]:[week]],Answered__Y_N,"Y")</f>
        <v>37</v>
      </c>
      <c r="G52">
        <f t="array" ref="G52">COUNTIFS(Agent,tbl_Answered[[#Headers],[Jim]],WEEK,tbl_Answered[[#This Row],[week]:[week]],Answered__Y_N,"Y")</f>
        <v>42</v>
      </c>
      <c r="H52">
        <f t="array" ref="H52">COUNTIFS(Agent,tbl_Answered[[#Headers],[Joe]],WEEK,tbl_Answered[[#This Row],[week]:[week]],Answered__Y_N,"Y")</f>
        <v>32</v>
      </c>
      <c r="I52">
        <f t="array" ref="I52">COUNTIFS(Agent,tbl_Answered[[#Headers],[Martha]],WEEK,tbl_Answered[[#This Row],[week]:[week]],Answered__Y_N,"Y")</f>
        <v>37</v>
      </c>
      <c r="J52">
        <f t="array" ref="J52">COUNTIFS(Agent,tbl_Answered[[#Headers],[Dan]],WEEK,tbl_Answered[[#This Row],[week]:[week]],Answered__Y_N,"Y")</f>
        <v>42</v>
      </c>
    </row>
    <row r="53" spans="2:10">
      <c r="B53">
        <v>12</v>
      </c>
      <c r="C53">
        <f t="array" ref="C53">COUNTIFS(Agent,tbl_Answered[[#Headers],[Diane]],WEEK,tbl_Answered[[#This Row],[week]:[week]],Answered__Y_N,"Y")</f>
        <v>40</v>
      </c>
      <c r="D53">
        <f t="array" ref="D53">COUNTIFS(Agent,tbl_Answered[[#Headers],[Becky]],WEEK,tbl_Answered[[#This Row],[week]:[week]],Answered__Y_N,"Y")</f>
        <v>31</v>
      </c>
      <c r="E53">
        <f t="array" ref="E53">COUNTIFS(Agent,tbl_Answered[[#Headers],[Stewart]],WEEK,tbl_Answered[[#This Row],[week]:[week]],Answered__Y_N,"Y")</f>
        <v>42</v>
      </c>
      <c r="F53">
        <f t="array" ref="F53">COUNTIFS(Agent,tbl_Answered[[#Headers],[Greg]],WEEK,tbl_Answered[[#This Row],[week]:[week]],Answered__Y_N,"Y")</f>
        <v>38</v>
      </c>
      <c r="G53">
        <f t="array" ref="G53">COUNTIFS(Agent,tbl_Answered[[#Headers],[Jim]],WEEK,tbl_Answered[[#This Row],[week]:[week]],Answered__Y_N,"Y")</f>
        <v>38</v>
      </c>
      <c r="H53">
        <f t="array" ref="H53">COUNTIFS(Agent,tbl_Answered[[#Headers],[Joe]],WEEK,tbl_Answered[[#This Row],[week]:[week]],Answered__Y_N,"Y")</f>
        <v>33</v>
      </c>
      <c r="I53">
        <f t="array" ref="I53">COUNTIFS(Agent,tbl_Answered[[#Headers],[Martha]],WEEK,tbl_Answered[[#This Row],[week]:[week]],Answered__Y_N,"Y")</f>
        <v>39</v>
      </c>
      <c r="J53">
        <f t="array" ref="J53">COUNTIFS(Agent,tbl_Answered[[#Headers],[Dan]],WEEK,tbl_Answered[[#This Row],[week]:[week]],Answered__Y_N,"Y")</f>
        <v>33</v>
      </c>
    </row>
    <row r="54" spans="2:10">
      <c r="B54">
        <v>13</v>
      </c>
      <c r="C54">
        <f t="array" ref="C54">COUNTIFS(Agent,tbl_Answered[[#Headers],[Diane]],WEEK,tbl_Answered[[#This Row],[week]:[week]],Answered__Y_N,"Y")</f>
        <v>26</v>
      </c>
      <c r="D54">
        <f t="array" ref="D54">COUNTIFS(Agent,tbl_Answered[[#Headers],[Becky]],WEEK,tbl_Answered[[#This Row],[week]:[week]],Answered__Y_N,"Y")</f>
        <v>37</v>
      </c>
      <c r="E54">
        <f t="array" ref="E54">COUNTIFS(Agent,tbl_Answered[[#Headers],[Stewart]],WEEK,tbl_Answered[[#This Row],[week]:[week]],Answered__Y_N,"Y")</f>
        <v>37</v>
      </c>
      <c r="F54">
        <f t="array" ref="F54">COUNTIFS(Agent,tbl_Answered[[#Headers],[Greg]],WEEK,tbl_Answered[[#This Row],[week]:[week]],Answered__Y_N,"Y")</f>
        <v>34</v>
      </c>
      <c r="G54">
        <f t="array" ref="G54">COUNTIFS(Agent,tbl_Answered[[#Headers],[Jim]],WEEK,tbl_Answered[[#This Row],[week]:[week]],Answered__Y_N,"Y")</f>
        <v>37</v>
      </c>
      <c r="H54">
        <f t="array" ref="H54">COUNTIFS(Agent,tbl_Answered[[#Headers],[Joe]],WEEK,tbl_Answered[[#This Row],[week]:[week]],Answered__Y_N,"Y")</f>
        <v>39</v>
      </c>
      <c r="I54">
        <f t="array" ref="I54">COUNTIFS(Agent,tbl_Answered[[#Headers],[Martha]],WEEK,tbl_Answered[[#This Row],[week]:[week]],Answered__Y_N,"Y")</f>
        <v>38</v>
      </c>
      <c r="J54">
        <f t="array" ref="J54">COUNTIFS(Agent,tbl_Answered[[#Headers],[Dan]],WEEK,tbl_Answered[[#This Row],[week]:[week]],Answered__Y_N,"Y")</f>
        <v>46</v>
      </c>
    </row>
    <row r="55" spans="2:10">
      <c r="B55">
        <v>14</v>
      </c>
      <c r="C55">
        <f t="array" ref="C55">COUNTIFS(Agent,tbl_Answered[[#Headers],[Diane]],WEEK,tbl_Answered[[#This Row],[week]:[week]],Answered__Y_N,"Y")</f>
        <v>7</v>
      </c>
      <c r="D55">
        <f t="array" ref="D55">COUNTIFS(Agent,tbl_Answered[[#Headers],[Becky]],WEEK,tbl_Answered[[#This Row],[week]:[week]],Answered__Y_N,"Y")</f>
        <v>5</v>
      </c>
      <c r="E55">
        <f t="array" ref="E55">COUNTIFS(Agent,tbl_Answered[[#Headers],[Stewart]],WEEK,tbl_Answered[[#This Row],[week]:[week]],Answered__Y_N,"Y")</f>
        <v>4</v>
      </c>
      <c r="F55">
        <f t="array" ref="F55">COUNTIFS(Agent,tbl_Answered[[#Headers],[Greg]],WEEK,tbl_Answered[[#This Row],[week]:[week]],Answered__Y_N,"Y")</f>
        <v>4</v>
      </c>
      <c r="G55">
        <f t="array" ref="G55">COUNTIFS(Agent,tbl_Answered[[#Headers],[Jim]],WEEK,tbl_Answered[[#This Row],[week]:[week]],Answered__Y_N,"Y")</f>
        <v>5</v>
      </c>
      <c r="H55">
        <f t="array" ref="H55">COUNTIFS(Agent,tbl_Answered[[#Headers],[Joe]],WEEK,tbl_Answered[[#This Row],[week]:[week]],Answered__Y_N,"Y")</f>
        <v>4</v>
      </c>
      <c r="I55">
        <f t="array" ref="I55">COUNTIFS(Agent,tbl_Answered[[#Headers],[Martha]],WEEK,tbl_Answered[[#This Row],[week]:[week]],Answered__Y_N,"Y")</f>
        <v>4</v>
      </c>
      <c r="J55">
        <f t="array" ref="J55">COUNTIFS(Agent,tbl_Answered[[#Headers],[Dan]],WEEK,tbl_Answered[[#This Row],[week]:[week]],Answered__Y_N,"Y")</f>
        <v>3</v>
      </c>
    </row>
    <row r="56" spans="2:10">
      <c r="B56" t="s">
        <v>5056</v>
      </c>
      <c r="C56">
        <f>SUBTOTAL(109,tbl_Answered[Diane])</f>
        <v>501</v>
      </c>
      <c r="D56">
        <f>SUBTOTAL(109,tbl_Answered[Becky])</f>
        <v>517</v>
      </c>
      <c r="E56">
        <f>SUBTOTAL(109,tbl_Answered[Stewart])</f>
        <v>477</v>
      </c>
      <c r="F56">
        <f>SUBTOTAL(109,tbl_Answered[Greg])</f>
        <v>502</v>
      </c>
      <c r="G56">
        <f>SUBTOTAL(109,tbl_Answered[Jim])</f>
        <v>536</v>
      </c>
      <c r="H56">
        <f>SUBTOTAL(109,tbl_Answered[Joe])</f>
        <v>484</v>
      </c>
      <c r="I56">
        <f>SUBTOTAL(109,tbl_Answered[Martha])</f>
        <v>514</v>
      </c>
      <c r="J56">
        <f>SUBTOTAL(109,tbl_Answered[Dan])</f>
        <v>523</v>
      </c>
    </row>
    <row r="60" spans="2:10">
      <c r="B60" s="19" t="s">
        <v>4</v>
      </c>
      <c r="C60" s="19"/>
      <c r="D60" s="19"/>
      <c r="E60" s="19"/>
      <c r="F60" s="19"/>
      <c r="G60" s="19"/>
      <c r="H60" s="19"/>
      <c r="I60" s="19"/>
      <c r="J60" s="19"/>
    </row>
    <row r="61" spans="2:10">
      <c r="B61" t="s">
        <v>5036</v>
      </c>
      <c r="C61" t="s">
        <v>12</v>
      </c>
      <c r="D61" t="s">
        <v>16</v>
      </c>
      <c r="E61" t="s">
        <v>20</v>
      </c>
      <c r="F61" t="s">
        <v>22</v>
      </c>
      <c r="G61" t="s">
        <v>32</v>
      </c>
      <c r="H61" t="s">
        <v>35</v>
      </c>
      <c r="I61" t="s">
        <v>39</v>
      </c>
      <c r="J61" t="s">
        <v>48</v>
      </c>
    </row>
    <row r="62" spans="2:10">
      <c r="B62">
        <v>1</v>
      </c>
      <c r="C62">
        <f t="array" ref="C62">COUNTIFS(Agent,tbl_Resolved[[#Headers],[Diane]],WEEK,tbl_Resolved[[#This Row],[week]:[week]],Resolved,"Y")</f>
        <v>22</v>
      </c>
      <c r="D62">
        <f t="array" ref="D62">COUNTIFS(Agent,tbl_Resolved[[#Headers],[Becky]],WEEK,tbl_Resolved[[#This Row],[week]:[week]],Resolved,"Y")</f>
        <v>18</v>
      </c>
      <c r="E62">
        <f t="array" ref="E62">COUNTIFS(Agent,tbl_Resolved[[#Headers],[Stewart]],WEEK,tbl_Resolved[[#This Row],[week]:[week]],Resolved,"Y")</f>
        <v>17</v>
      </c>
      <c r="F62">
        <f t="array" ref="F62">COUNTIFS(Agent,tbl_Resolved[[#Headers],[Greg]],WEEK,tbl_Resolved[[#This Row],[week]:[week]],Resolved,"Y")</f>
        <v>15</v>
      </c>
      <c r="G62">
        <f t="array" ref="G62">COUNTIFS(Agent,tbl_Resolved[[#Headers],[Jim]],WEEK,tbl_Resolved[[#This Row],[week]:[week]],Resolved,"Y")</f>
        <v>22</v>
      </c>
      <c r="H62">
        <f t="array" ref="H62">COUNTIFS(Agent,tbl_Resolved[[#Headers],[Joe]],WEEK,tbl_Resolved[[#This Row],[week]:[week]],Resolved,"Y")</f>
        <v>27</v>
      </c>
      <c r="I62">
        <f t="array" ref="I62">COUNTIFS(Agent,tbl_Resolved[[#Headers],[Martha]],WEEK,tbl_Resolved[[#This Row],[week]:[week]],Resolved,"Y")</f>
        <v>22</v>
      </c>
      <c r="J62">
        <f t="array" ref="J62">COUNTIFS(Agent,tbl_Resolved[[#Headers],[Dan]],WEEK,tbl_Resolved[[#This Row],[week]:[week]],Resolved,"Y")</f>
        <v>21</v>
      </c>
    </row>
    <row r="63" spans="2:10">
      <c r="B63">
        <v>2</v>
      </c>
      <c r="C63">
        <f t="array" ref="C63">COUNTIFS(Agent,tbl_Resolved[[#Headers],[Diane]],WEEK,tbl_Resolved[[#This Row],[week]:[week]],Resolved,"Y")</f>
        <v>40</v>
      </c>
      <c r="D63">
        <f t="array" ref="D63">COUNTIFS(Agent,tbl_Resolved[[#Headers],[Becky]],WEEK,tbl_Resolved[[#This Row],[week]:[week]],Resolved,"Y")</f>
        <v>31</v>
      </c>
      <c r="E63">
        <f t="array" ref="E63">COUNTIFS(Agent,tbl_Resolved[[#Headers],[Stewart]],WEEK,tbl_Resolved[[#This Row],[week]:[week]],Resolved,"Y")</f>
        <v>45</v>
      </c>
      <c r="F63">
        <f t="array" ref="F63">COUNTIFS(Agent,tbl_Resolved[[#Headers],[Greg]],WEEK,tbl_Resolved[[#This Row],[week]:[week]],Resolved,"Y")</f>
        <v>45</v>
      </c>
      <c r="G63">
        <f t="array" ref="G63">COUNTIFS(Agent,tbl_Resolved[[#Headers],[Jim]],WEEK,tbl_Resolved[[#This Row],[week]:[week]],Resolved,"Y")</f>
        <v>37</v>
      </c>
      <c r="H63">
        <f t="array" ref="H63">COUNTIFS(Agent,tbl_Resolved[[#Headers],[Joe]],WEEK,tbl_Resolved[[#This Row],[week]:[week]],Resolved,"Y")</f>
        <v>53</v>
      </c>
      <c r="I63">
        <f t="array" ref="I63">COUNTIFS(Agent,tbl_Resolved[[#Headers],[Martha]],WEEK,tbl_Resolved[[#This Row],[week]:[week]],Resolved,"Y")</f>
        <v>34</v>
      </c>
      <c r="J63">
        <f t="array" ref="J63">COUNTIFS(Agent,tbl_Resolved[[#Headers],[Dan]],WEEK,tbl_Resolved[[#This Row],[week]:[week]],Resolved,"Y")</f>
        <v>42</v>
      </c>
    </row>
    <row r="64" spans="2:10">
      <c r="B64">
        <v>3</v>
      </c>
      <c r="C64">
        <f t="array" ref="C64">COUNTIFS(Agent,tbl_Resolved[[#Headers],[Diane]],WEEK,tbl_Resolved[[#This Row],[week]:[week]],Resolved,"Y")</f>
        <v>30</v>
      </c>
      <c r="D64">
        <f t="array" ref="D64">COUNTIFS(Agent,tbl_Resolved[[#Headers],[Becky]],WEEK,tbl_Resolved[[#This Row],[week]:[week]],Resolved,"Y")</f>
        <v>39</v>
      </c>
      <c r="E64">
        <f t="array" ref="E64">COUNTIFS(Agent,tbl_Resolved[[#Headers],[Stewart]],WEEK,tbl_Resolved[[#This Row],[week]:[week]],Resolved,"Y")</f>
        <v>36</v>
      </c>
      <c r="F64">
        <f t="array" ref="F64">COUNTIFS(Agent,tbl_Resolved[[#Headers],[Greg]],WEEK,tbl_Resolved[[#This Row],[week]:[week]],Resolved,"Y")</f>
        <v>31</v>
      </c>
      <c r="G64">
        <f t="array" ref="G64">COUNTIFS(Agent,tbl_Resolved[[#Headers],[Jim]],WEEK,tbl_Resolved[[#This Row],[week]:[week]],Resolved,"Y")</f>
        <v>43</v>
      </c>
      <c r="H64">
        <f t="array" ref="H64">COUNTIFS(Agent,tbl_Resolved[[#Headers],[Joe]],WEEK,tbl_Resolved[[#This Row],[week]:[week]],Resolved,"Y")</f>
        <v>33</v>
      </c>
      <c r="I64">
        <f t="array" ref="I64">COUNTIFS(Agent,tbl_Resolved[[#Headers],[Martha]],WEEK,tbl_Resolved[[#This Row],[week]:[week]],Resolved,"Y")</f>
        <v>29</v>
      </c>
      <c r="J64">
        <f t="array" ref="J64">COUNTIFS(Agent,tbl_Resolved[[#Headers],[Dan]],WEEK,tbl_Resolved[[#This Row],[week]:[week]],Resolved,"Y")</f>
        <v>29</v>
      </c>
    </row>
    <row r="65" spans="2:10">
      <c r="B65">
        <v>4</v>
      </c>
      <c r="C65">
        <f t="array" ref="C65">COUNTIFS(Agent,tbl_Resolved[[#Headers],[Diane]],WEEK,tbl_Resolved[[#This Row],[week]:[week]],Resolved,"Y")</f>
        <v>30</v>
      </c>
      <c r="D65">
        <f t="array" ref="D65">COUNTIFS(Agent,tbl_Resolved[[#Headers],[Becky]],WEEK,tbl_Resolved[[#This Row],[week]:[week]],Resolved,"Y")</f>
        <v>30</v>
      </c>
      <c r="E65">
        <f t="array" ref="E65">COUNTIFS(Agent,tbl_Resolved[[#Headers],[Stewart]],WEEK,tbl_Resolved[[#This Row],[week]:[week]],Resolved,"Y")</f>
        <v>31</v>
      </c>
      <c r="F65">
        <f t="array" ref="F65">COUNTIFS(Agent,tbl_Resolved[[#Headers],[Greg]],WEEK,tbl_Resolved[[#This Row],[week]:[week]],Resolved,"Y")</f>
        <v>35</v>
      </c>
      <c r="G65">
        <f t="array" ref="G65">COUNTIFS(Agent,tbl_Resolved[[#Headers],[Jim]],WEEK,tbl_Resolved[[#This Row],[week]:[week]],Resolved,"Y")</f>
        <v>34</v>
      </c>
      <c r="H65">
        <f t="array" ref="H65">COUNTIFS(Agent,tbl_Resolved[[#Headers],[Joe]],WEEK,tbl_Resolved[[#This Row],[week]:[week]],Resolved,"Y")</f>
        <v>36</v>
      </c>
      <c r="I65">
        <f t="array" ref="I65">COUNTIFS(Agent,tbl_Resolved[[#Headers],[Martha]],WEEK,tbl_Resolved[[#This Row],[week]:[week]],Resolved,"Y")</f>
        <v>39</v>
      </c>
      <c r="J65">
        <f t="array" ref="J65">COUNTIFS(Agent,tbl_Resolved[[#Headers],[Dan]],WEEK,tbl_Resolved[[#This Row],[week]:[week]],Resolved,"Y")</f>
        <v>30</v>
      </c>
    </row>
    <row r="66" spans="2:10">
      <c r="B66">
        <v>5</v>
      </c>
      <c r="C66">
        <f t="array" ref="C66">COUNTIFS(Agent,tbl_Resolved[[#Headers],[Diane]],WEEK,tbl_Resolved[[#This Row],[week]:[week]],Resolved,"Y")</f>
        <v>51</v>
      </c>
      <c r="D66">
        <f t="array" ref="D66">COUNTIFS(Agent,tbl_Resolved[[#Headers],[Becky]],WEEK,tbl_Resolved[[#This Row],[week]:[week]],Resolved,"Y")</f>
        <v>40</v>
      </c>
      <c r="E66">
        <f t="array" ref="E66">COUNTIFS(Agent,tbl_Resolved[[#Headers],[Stewart]],WEEK,tbl_Resolved[[#This Row],[week]:[week]],Resolved,"Y")</f>
        <v>38</v>
      </c>
      <c r="F66">
        <f t="array" ref="F66">COUNTIFS(Agent,tbl_Resolved[[#Headers],[Greg]],WEEK,tbl_Resolved[[#This Row],[week]:[week]],Resolved,"Y")</f>
        <v>35</v>
      </c>
      <c r="G66">
        <f t="array" ref="G66">COUNTIFS(Agent,tbl_Resolved[[#Headers],[Jim]],WEEK,tbl_Resolved[[#This Row],[week]:[week]],Resolved,"Y")</f>
        <v>47</v>
      </c>
      <c r="H66">
        <f t="array" ref="H66">COUNTIFS(Agent,tbl_Resolved[[#Headers],[Joe]],WEEK,tbl_Resolved[[#This Row],[week]:[week]],Resolved,"Y")</f>
        <v>22</v>
      </c>
      <c r="I66">
        <f t="array" ref="I66">COUNTIFS(Agent,tbl_Resolved[[#Headers],[Martha]],WEEK,tbl_Resolved[[#This Row],[week]:[week]],Resolved,"Y")</f>
        <v>39</v>
      </c>
      <c r="J66">
        <f t="array" ref="J66">COUNTIFS(Agent,tbl_Resolved[[#Headers],[Dan]],WEEK,tbl_Resolved[[#This Row],[week]:[week]],Resolved,"Y")</f>
        <v>63</v>
      </c>
    </row>
    <row r="67" spans="2:10">
      <c r="B67">
        <v>6</v>
      </c>
      <c r="C67">
        <f t="array" ref="C67">COUNTIFS(Agent,tbl_Resolved[[#Headers],[Diane]],WEEK,tbl_Resolved[[#This Row],[week]:[week]],Resolved,"Y")</f>
        <v>36</v>
      </c>
      <c r="D67">
        <f t="array" ref="D67">COUNTIFS(Agent,tbl_Resolved[[#Headers],[Becky]],WEEK,tbl_Resolved[[#This Row],[week]:[week]],Resolved,"Y")</f>
        <v>42</v>
      </c>
      <c r="E67">
        <f t="array" ref="E67">COUNTIFS(Agent,tbl_Resolved[[#Headers],[Stewart]],WEEK,tbl_Resolved[[#This Row],[week]:[week]],Resolved,"Y")</f>
        <v>35</v>
      </c>
      <c r="F67">
        <f t="array" ref="F67">COUNTIFS(Agent,tbl_Resolved[[#Headers],[Greg]],WEEK,tbl_Resolved[[#This Row],[week]:[week]],Resolved,"Y")</f>
        <v>47</v>
      </c>
      <c r="G67">
        <f t="array" ref="G67">COUNTIFS(Agent,tbl_Resolved[[#Headers],[Jim]],WEEK,tbl_Resolved[[#This Row],[week]:[week]],Resolved,"Y")</f>
        <v>35</v>
      </c>
      <c r="H67">
        <f t="array" ref="H67">COUNTIFS(Agent,tbl_Resolved[[#Headers],[Joe]],WEEK,tbl_Resolved[[#This Row],[week]:[week]],Resolved,"Y")</f>
        <v>26</v>
      </c>
      <c r="I67">
        <f t="array" ref="I67">COUNTIFS(Agent,tbl_Resolved[[#Headers],[Martha]],WEEK,tbl_Resolved[[#This Row],[week]:[week]],Resolved,"Y")</f>
        <v>45</v>
      </c>
      <c r="J67">
        <f t="array" ref="J67">COUNTIFS(Agent,tbl_Resolved[[#Headers],[Dan]],WEEK,tbl_Resolved[[#This Row],[week]:[week]],Resolved,"Y")</f>
        <v>29</v>
      </c>
    </row>
    <row r="68" spans="2:10">
      <c r="B68">
        <v>7</v>
      </c>
      <c r="C68">
        <f t="array" ref="C68">COUNTIFS(Agent,tbl_Resolved[[#Headers],[Diane]],WEEK,tbl_Resolved[[#This Row],[week]:[week]],Resolved,"Y")</f>
        <v>36</v>
      </c>
      <c r="D68">
        <f t="array" ref="D68">COUNTIFS(Agent,tbl_Resolved[[#Headers],[Becky]],WEEK,tbl_Resolved[[#This Row],[week]:[week]],Resolved,"Y")</f>
        <v>40</v>
      </c>
      <c r="E68">
        <f t="array" ref="E68">COUNTIFS(Agent,tbl_Resolved[[#Headers],[Stewart]],WEEK,tbl_Resolved[[#This Row],[week]:[week]],Resolved,"Y")</f>
        <v>26</v>
      </c>
      <c r="F68">
        <f t="array" ref="F68">COUNTIFS(Agent,tbl_Resolved[[#Headers],[Greg]],WEEK,tbl_Resolved[[#This Row],[week]:[week]],Resolved,"Y")</f>
        <v>40</v>
      </c>
      <c r="G68">
        <f t="array" ref="G68">COUNTIFS(Agent,tbl_Resolved[[#Headers],[Jim]],WEEK,tbl_Resolved[[#This Row],[week]:[week]],Resolved,"Y")</f>
        <v>41</v>
      </c>
      <c r="H68">
        <f t="array" ref="H68">COUNTIFS(Agent,tbl_Resolved[[#Headers],[Joe]],WEEK,tbl_Resolved[[#This Row],[week]:[week]],Resolved,"Y")</f>
        <v>37</v>
      </c>
      <c r="I68">
        <f t="array" ref="I68">COUNTIFS(Agent,tbl_Resolved[[#Headers],[Martha]],WEEK,tbl_Resolved[[#This Row],[week]:[week]],Resolved,"Y")</f>
        <v>34</v>
      </c>
      <c r="J68">
        <f t="array" ref="J68">COUNTIFS(Agent,tbl_Resolved[[#Headers],[Dan]],WEEK,tbl_Resolved[[#This Row],[week]:[week]],Resolved,"Y")</f>
        <v>42</v>
      </c>
    </row>
    <row r="69" spans="2:10">
      <c r="B69">
        <v>8</v>
      </c>
      <c r="C69">
        <f t="array" ref="C69">COUNTIFS(Agent,tbl_Resolved[[#Headers],[Diane]],WEEK,tbl_Resolved[[#This Row],[week]:[week]],Resolved,"Y")</f>
        <v>32</v>
      </c>
      <c r="D69">
        <f t="array" ref="D69">COUNTIFS(Agent,tbl_Resolved[[#Headers],[Becky]],WEEK,tbl_Resolved[[#This Row],[week]:[week]],Resolved,"Y")</f>
        <v>37</v>
      </c>
      <c r="E69">
        <f t="array" ref="E69">COUNTIFS(Agent,tbl_Resolved[[#Headers],[Stewart]],WEEK,tbl_Resolved[[#This Row],[week]:[week]],Resolved,"Y")</f>
        <v>31</v>
      </c>
      <c r="F69">
        <f t="array" ref="F69">COUNTIFS(Agent,tbl_Resolved[[#Headers],[Greg]],WEEK,tbl_Resolved[[#This Row],[week]:[week]],Resolved,"Y")</f>
        <v>33</v>
      </c>
      <c r="G69">
        <f t="array" ref="G69">COUNTIFS(Agent,tbl_Resolved[[#Headers],[Jim]],WEEK,tbl_Resolved[[#This Row],[week]:[week]],Resolved,"Y")</f>
        <v>39</v>
      </c>
      <c r="H69">
        <f t="array" ref="H69">COUNTIFS(Agent,tbl_Resolved[[#Headers],[Joe]],WEEK,tbl_Resolved[[#This Row],[week]:[week]],Resolved,"Y")</f>
        <v>38</v>
      </c>
      <c r="I69">
        <f t="array" ref="I69">COUNTIFS(Agent,tbl_Resolved[[#Headers],[Martha]],WEEK,tbl_Resolved[[#This Row],[week]:[week]],Resolved,"Y")</f>
        <v>29</v>
      </c>
      <c r="J69">
        <f t="array" ref="J69">COUNTIFS(Agent,tbl_Resolved[[#Headers],[Dan]],WEEK,tbl_Resolved[[#This Row],[week]:[week]],Resolved,"Y")</f>
        <v>36</v>
      </c>
    </row>
    <row r="70" spans="2:10">
      <c r="B70">
        <v>9</v>
      </c>
      <c r="C70">
        <f t="array" ref="C70">COUNTIFS(Agent,tbl_Resolved[[#Headers],[Diane]],WEEK,tbl_Resolved[[#This Row],[week]:[week]],Resolved,"Y")</f>
        <v>35</v>
      </c>
      <c r="D70">
        <f t="array" ref="D70">COUNTIFS(Agent,tbl_Resolved[[#Headers],[Becky]],WEEK,tbl_Resolved[[#This Row],[week]:[week]],Resolved,"Y")</f>
        <v>45</v>
      </c>
      <c r="E70">
        <f t="array" ref="E70">COUNTIFS(Agent,tbl_Resolved[[#Headers],[Stewart]],WEEK,tbl_Resolved[[#This Row],[week]:[week]],Resolved,"Y")</f>
        <v>31</v>
      </c>
      <c r="F70">
        <f t="array" ref="F70">COUNTIFS(Agent,tbl_Resolved[[#Headers],[Greg]],WEEK,tbl_Resolved[[#This Row],[week]:[week]],Resolved,"Y")</f>
        <v>33</v>
      </c>
      <c r="G70">
        <f t="array" ref="G70">COUNTIFS(Agent,tbl_Resolved[[#Headers],[Jim]],WEEK,tbl_Resolved[[#This Row],[week]:[week]],Resolved,"Y")</f>
        <v>39</v>
      </c>
      <c r="H70">
        <f t="array" ref="H70">COUNTIFS(Agent,tbl_Resolved[[#Headers],[Joe]],WEEK,tbl_Resolved[[#This Row],[week]:[week]],Resolved,"Y")</f>
        <v>35</v>
      </c>
      <c r="I70">
        <f t="array" ref="I70">COUNTIFS(Agent,tbl_Resolved[[#Headers],[Martha]],WEEK,tbl_Resolved[[#This Row],[week]:[week]],Resolved,"Y")</f>
        <v>33</v>
      </c>
      <c r="J70">
        <f t="array" ref="J70">COUNTIFS(Agent,tbl_Resolved[[#Headers],[Dan]],WEEK,tbl_Resolved[[#This Row],[week]:[week]],Resolved,"Y")</f>
        <v>42</v>
      </c>
    </row>
    <row r="71" spans="2:10">
      <c r="B71">
        <v>10</v>
      </c>
      <c r="C71">
        <f t="array" ref="C71">COUNTIFS(Agent,tbl_Resolved[[#Headers],[Diane]],WEEK,tbl_Resolved[[#This Row],[week]:[week]],Resolved,"Y")</f>
        <v>37</v>
      </c>
      <c r="D71">
        <f t="array" ref="D71">COUNTIFS(Agent,tbl_Resolved[[#Headers],[Becky]],WEEK,tbl_Resolved[[#This Row],[week]:[week]],Resolved,"Y")</f>
        <v>41</v>
      </c>
      <c r="E71">
        <f t="array" ref="E71">COUNTIFS(Agent,tbl_Resolved[[#Headers],[Stewart]],WEEK,tbl_Resolved[[#This Row],[week]:[week]],Resolved,"Y")</f>
        <v>36</v>
      </c>
      <c r="F71">
        <f t="array" ref="F71">COUNTIFS(Agent,tbl_Resolved[[#Headers],[Greg]],WEEK,tbl_Resolved[[#This Row],[week]:[week]],Resolved,"Y")</f>
        <v>36</v>
      </c>
      <c r="G71">
        <f t="array" ref="G71">COUNTIFS(Agent,tbl_Resolved[[#Headers],[Jim]],WEEK,tbl_Resolved[[#This Row],[week]:[week]],Resolved,"Y")</f>
        <v>41</v>
      </c>
      <c r="H71">
        <f t="array" ref="H71">COUNTIFS(Agent,tbl_Resolved[[#Headers],[Joe]],WEEK,tbl_Resolved[[#This Row],[week]:[week]],Resolved,"Y")</f>
        <v>31</v>
      </c>
      <c r="I71">
        <f t="array" ref="I71">COUNTIFS(Agent,tbl_Resolved[[#Headers],[Martha]],WEEK,tbl_Resolved[[#This Row],[week]:[week]],Resolved,"Y")</f>
        <v>48</v>
      </c>
      <c r="J71">
        <f t="array" ref="J71">COUNTIFS(Agent,tbl_Resolved[[#Headers],[Dan]],WEEK,tbl_Resolved[[#This Row],[week]:[week]],Resolved,"Y")</f>
        <v>29</v>
      </c>
    </row>
    <row r="72" spans="2:10">
      <c r="B72">
        <v>11</v>
      </c>
      <c r="C72">
        <f t="array" ref="C72">COUNTIFS(Agent,tbl_Resolved[[#Headers],[Diane]],WEEK,tbl_Resolved[[#This Row],[week]:[week]],Resolved,"Y")</f>
        <v>36</v>
      </c>
      <c r="D72">
        <f t="array" ref="D72">COUNTIFS(Agent,tbl_Resolved[[#Headers],[Becky]],WEEK,tbl_Resolved[[#This Row],[week]:[week]],Resolved,"Y")</f>
        <v>32</v>
      </c>
      <c r="E72">
        <f t="array" ref="E72">COUNTIFS(Agent,tbl_Resolved[[#Headers],[Stewart]],WEEK,tbl_Resolved[[#This Row],[week]:[week]],Resolved,"Y")</f>
        <v>27</v>
      </c>
      <c r="F72">
        <f t="array" ref="F72">COUNTIFS(Agent,tbl_Resolved[[#Headers],[Greg]],WEEK,tbl_Resolved[[#This Row],[week]:[week]],Resolved,"Y")</f>
        <v>35</v>
      </c>
      <c r="G72">
        <f t="array" ref="G72">COUNTIFS(Agent,tbl_Resolved[[#Headers],[Jim]],WEEK,tbl_Resolved[[#This Row],[week]:[week]],Resolved,"Y")</f>
        <v>37</v>
      </c>
      <c r="H72">
        <f t="array" ref="H72">COUNTIFS(Agent,tbl_Resolved[[#Headers],[Joe]],WEEK,tbl_Resolved[[#This Row],[week]:[week]],Resolved,"Y")</f>
        <v>31</v>
      </c>
      <c r="I72">
        <f t="array" ref="I72">COUNTIFS(Agent,tbl_Resolved[[#Headers],[Martha]],WEEK,tbl_Resolved[[#This Row],[week]:[week]],Resolved,"Y")</f>
        <v>34</v>
      </c>
      <c r="J72">
        <f t="array" ref="J72">COUNTIFS(Agent,tbl_Resolved[[#Headers],[Dan]],WEEK,tbl_Resolved[[#This Row],[week]:[week]],Resolved,"Y")</f>
        <v>36</v>
      </c>
    </row>
    <row r="73" spans="2:10">
      <c r="B73">
        <v>12</v>
      </c>
      <c r="C73">
        <f t="array" ref="C73">COUNTIFS(Agent,tbl_Resolved[[#Headers],[Diane]],WEEK,tbl_Resolved[[#This Row],[week]:[week]],Resolved,"Y")</f>
        <v>37</v>
      </c>
      <c r="D73">
        <f t="array" ref="D73">COUNTIFS(Agent,tbl_Resolved[[#Headers],[Becky]],WEEK,tbl_Resolved[[#This Row],[week]:[week]],Resolved,"Y")</f>
        <v>30</v>
      </c>
      <c r="E73">
        <f t="array" ref="E73">COUNTIFS(Agent,tbl_Resolved[[#Headers],[Stewart]],WEEK,tbl_Resolved[[#This Row],[week]:[week]],Resolved,"Y")</f>
        <v>35</v>
      </c>
      <c r="F73">
        <f t="array" ref="F73">COUNTIFS(Agent,tbl_Resolved[[#Headers],[Greg]],WEEK,tbl_Resolved[[#This Row],[week]:[week]],Resolved,"Y")</f>
        <v>35</v>
      </c>
      <c r="G73">
        <f t="array" ref="G73">COUNTIFS(Agent,tbl_Resolved[[#Headers],[Jim]],WEEK,tbl_Resolved[[#This Row],[week]:[week]],Resolved,"Y")</f>
        <v>32</v>
      </c>
      <c r="H73">
        <f t="array" ref="H73">COUNTIFS(Agent,tbl_Resolved[[#Headers],[Joe]],WEEK,tbl_Resolved[[#This Row],[week]:[week]],Resolved,"Y")</f>
        <v>28</v>
      </c>
      <c r="I73">
        <f t="array" ref="I73">COUNTIFS(Agent,tbl_Resolved[[#Headers],[Martha]],WEEK,tbl_Resolved[[#This Row],[week]:[week]],Resolved,"Y")</f>
        <v>37</v>
      </c>
      <c r="J73">
        <f t="array" ref="J73">COUNTIFS(Agent,tbl_Resolved[[#Headers],[Dan]],WEEK,tbl_Resolved[[#This Row],[week]:[week]],Resolved,"Y")</f>
        <v>30</v>
      </c>
    </row>
    <row r="74" spans="2:10">
      <c r="B74">
        <v>13</v>
      </c>
      <c r="C74">
        <f t="array" ref="C74">COUNTIFS(Agent,tbl_Resolved[[#Headers],[Diane]],WEEK,tbl_Resolved[[#This Row],[week]:[week]],Resolved,"Y")</f>
        <v>24</v>
      </c>
      <c r="D74">
        <f t="array" ref="D74">COUNTIFS(Agent,tbl_Resolved[[#Headers],[Becky]],WEEK,tbl_Resolved[[#This Row],[week]:[week]],Resolved,"Y")</f>
        <v>33</v>
      </c>
      <c r="E74">
        <f t="array" ref="E74">COUNTIFS(Agent,tbl_Resolved[[#Headers],[Stewart]],WEEK,tbl_Resolved[[#This Row],[week]:[week]],Resolved,"Y")</f>
        <v>33</v>
      </c>
      <c r="F74">
        <f t="array" ref="F74">COUNTIFS(Agent,tbl_Resolved[[#Headers],[Greg]],WEEK,tbl_Resolved[[#This Row],[week]:[week]],Resolved,"Y")</f>
        <v>32</v>
      </c>
      <c r="G74">
        <f t="array" ref="G74">COUNTIFS(Agent,tbl_Resolved[[#Headers],[Jim]],WEEK,tbl_Resolved[[#This Row],[week]:[week]],Resolved,"Y")</f>
        <v>33</v>
      </c>
      <c r="H74">
        <f t="array" ref="H74">COUNTIFS(Agent,tbl_Resolved[[#Headers],[Joe]],WEEK,tbl_Resolved[[#This Row],[week]:[week]],Resolved,"Y")</f>
        <v>35</v>
      </c>
      <c r="I74">
        <f t="array" ref="I74">COUNTIFS(Agent,tbl_Resolved[[#Headers],[Martha]],WEEK,tbl_Resolved[[#This Row],[week]:[week]],Resolved,"Y")</f>
        <v>34</v>
      </c>
      <c r="J74">
        <f t="array" ref="J74">COUNTIFS(Agent,tbl_Resolved[[#Headers],[Dan]],WEEK,tbl_Resolved[[#This Row],[week]:[week]],Resolved,"Y")</f>
        <v>39</v>
      </c>
    </row>
    <row r="75" spans="2:10">
      <c r="B75">
        <v>14</v>
      </c>
      <c r="C75">
        <f t="array" ref="C75">COUNTIFS(Agent,tbl_Resolved[[#Headers],[Diane]],WEEK,tbl_Resolved[[#This Row],[week]:[week]],Resolved,"Y")</f>
        <v>6</v>
      </c>
      <c r="D75">
        <f t="array" ref="D75">COUNTIFS(Agent,tbl_Resolved[[#Headers],[Becky]],WEEK,tbl_Resolved[[#This Row],[week]:[week]],Resolved,"Y")</f>
        <v>4</v>
      </c>
      <c r="E75">
        <f t="array" ref="E75">COUNTIFS(Agent,tbl_Resolved[[#Headers],[Stewart]],WEEK,tbl_Resolved[[#This Row],[week]:[week]],Resolved,"Y")</f>
        <v>3</v>
      </c>
      <c r="F75">
        <f t="array" ref="F75">COUNTIFS(Agent,tbl_Resolved[[#Headers],[Greg]],WEEK,tbl_Resolved[[#This Row],[week]:[week]],Resolved,"Y")</f>
        <v>3</v>
      </c>
      <c r="G75">
        <f t="array" ref="G75">COUNTIFS(Agent,tbl_Resolved[[#Headers],[Jim]],WEEK,tbl_Resolved[[#This Row],[week]:[week]],Resolved,"Y")</f>
        <v>5</v>
      </c>
      <c r="H75">
        <f t="array" ref="H75">COUNTIFS(Agent,tbl_Resolved[[#Headers],[Joe]],WEEK,tbl_Resolved[[#This Row],[week]:[week]],Resolved,"Y")</f>
        <v>4</v>
      </c>
      <c r="I75">
        <f t="array" ref="I75">COUNTIFS(Agent,tbl_Resolved[[#Headers],[Martha]],WEEK,tbl_Resolved[[#This Row],[week]:[week]],Resolved,"Y")</f>
        <v>4</v>
      </c>
      <c r="J75">
        <f t="array" ref="J75">COUNTIFS(Agent,tbl_Resolved[[#Headers],[Dan]],WEEK,tbl_Resolved[[#This Row],[week]:[week]],Resolved,"Y")</f>
        <v>3</v>
      </c>
    </row>
    <row r="76" spans="2:10">
      <c r="B76" t="s">
        <v>5056</v>
      </c>
      <c r="C76">
        <f>SUBTOTAL(109,tbl_Resolved[Diane])</f>
        <v>452</v>
      </c>
      <c r="D76">
        <f>SUBTOTAL(109,tbl_Resolved[Becky])</f>
        <v>462</v>
      </c>
      <c r="E76">
        <f>SUBTOTAL(109,tbl_Resolved[Stewart])</f>
        <v>424</v>
      </c>
      <c r="F76">
        <f>SUBTOTAL(109,tbl_Resolved[Greg])</f>
        <v>455</v>
      </c>
      <c r="G76">
        <f>SUBTOTAL(109,tbl_Resolved[Jim])</f>
        <v>485</v>
      </c>
      <c r="H76">
        <f>SUBTOTAL(109,tbl_Resolved[Joe])</f>
        <v>436</v>
      </c>
      <c r="I76">
        <f>SUBTOTAL(109,tbl_Resolved[Martha])</f>
        <v>461</v>
      </c>
      <c r="J76">
        <f>SUBTOTAL(109,tbl_Resolved[Dan])</f>
        <v>471</v>
      </c>
    </row>
    <row r="79" spans="2:10">
      <c r="B79" s="21" t="s">
        <v>5044</v>
      </c>
      <c r="C79" s="21"/>
      <c r="D79" s="21"/>
      <c r="E79" s="21"/>
      <c r="F79" s="21"/>
      <c r="G79" s="21"/>
      <c r="H79" s="21"/>
      <c r="I79" s="21"/>
      <c r="J79" s="21"/>
    </row>
    <row r="80" spans="2:10">
      <c r="B80" t="s">
        <v>5036</v>
      </c>
      <c r="C80" t="s">
        <v>12</v>
      </c>
      <c r="D80" t="s">
        <v>16</v>
      </c>
      <c r="E80" t="s">
        <v>20</v>
      </c>
      <c r="F80" t="s">
        <v>22</v>
      </c>
      <c r="G80" t="s">
        <v>32</v>
      </c>
      <c r="H80" t="s">
        <v>35</v>
      </c>
      <c r="I80" t="s">
        <v>39</v>
      </c>
      <c r="J80" t="s">
        <v>48</v>
      </c>
    </row>
    <row r="81" spans="2:10">
      <c r="B81">
        <v>1</v>
      </c>
      <c r="C81" s="22">
        <f t="array" ref="C81">AVERAGEIFS(Speed_of_Answer,Agent,tbl_Speed_Answe[[#Headers],[Diane]],WEEK,tbl_Speed_Answe[[#This Row],[week]:[week]])</f>
        <v>60.333333333333336</v>
      </c>
      <c r="D81" s="22">
        <f t="array" ref="D81">AVERAGEIFS(Speed_of_Answer,Agent,tbl_Speed_Answe[[#Headers],[Becky]],WEEK,tbl_Speed_Answe[[#This Row],[week]:[week]])</f>
        <v>78.416666666666671</v>
      </c>
      <c r="E81" s="22">
        <f t="array" ref="E81">AVERAGEIFS(Speed_of_Answer,Agent,tbl_Speed_Answe[[#Headers],[Stewart]],WEEK,tbl_Speed_Answe[[#This Row],[week]:[week]])</f>
        <v>78.650000000000006</v>
      </c>
      <c r="F81" s="22">
        <f t="array" ref="F81">AVERAGEIFS(Speed_of_Answer,Agent,tbl_Speed_Answe[[#Headers],[Greg]],WEEK,tbl_Speed_Answe[[#This Row],[week]:[week]])</f>
        <v>65</v>
      </c>
      <c r="G81" s="22">
        <f t="array" ref="G81">AVERAGEIFS(Speed_of_Answer,Agent,tbl_Speed_Answe[[#Headers],[Jim]],WEEK,tbl_Speed_Answe[[#This Row],[week]:[week]])</f>
        <v>63.043478260869563</v>
      </c>
      <c r="H81" s="22">
        <f t="array" ref="H81">AVERAGEIFS(Speed_of_Answer,Agent,tbl_Speed_Answe[[#Headers],[Joe]],WEEK,tbl_Speed_Answe[[#This Row],[week]:[week]])</f>
        <v>74.407407407407405</v>
      </c>
      <c r="I81" s="22">
        <f t="array" ref="I81">AVERAGEIFS(Speed_of_Answer,Agent,tbl_Speed_Answe[[#Headers],[Martha]],WEEK,tbl_Speed_Answe[[#This Row],[week]:[week]])</f>
        <v>67.142857142857139</v>
      </c>
      <c r="J81" s="22">
        <f t="array" ref="J81">AVERAGEIFS(Speed_of_Answer,Agent,tbl_Speed_Answe[[#Headers],[Dan]],WEEK,tbl_Speed_Answe[[#This Row],[week]:[week]])</f>
        <v>78.36363636363636</v>
      </c>
    </row>
    <row r="82" spans="2:10">
      <c r="B82">
        <v>2</v>
      </c>
      <c r="C82" s="22">
        <f t="array" ref="C82">AVERAGEIFS(Speed_of_Answer,Agent,tbl_Speed_Answe[[#Headers],[Diane]],WEEK,tbl_Speed_Answe[[#This Row],[week]:[week]])</f>
        <v>68.906976744186053</v>
      </c>
      <c r="D82" s="22">
        <f t="array" ref="D82">AVERAGEIFS(Speed_of_Answer,Agent,tbl_Speed_Answe[[#Headers],[Becky]],WEEK,tbl_Speed_Answe[[#This Row],[week]:[week]])</f>
        <v>67.371428571428567</v>
      </c>
      <c r="E82" s="22">
        <f t="array" ref="E82">AVERAGEIFS(Speed_of_Answer,Agent,tbl_Speed_Answe[[#Headers],[Stewart]],WEEK,tbl_Speed_Answe[[#This Row],[week]:[week]])</f>
        <v>68.264150943396231</v>
      </c>
      <c r="F82" s="22">
        <f t="array" ref="F82">AVERAGEIFS(Speed_of_Answer,Agent,tbl_Speed_Answe[[#Headers],[Greg]],WEEK,tbl_Speed_Answe[[#This Row],[week]:[week]])</f>
        <v>64.08163265306122</v>
      </c>
      <c r="G82" s="22">
        <f t="array" ref="G82">AVERAGEIFS(Speed_of_Answer,Agent,tbl_Speed_Answe[[#Headers],[Jim]],WEEK,tbl_Speed_Answe[[#This Row],[week]:[week]])</f>
        <v>69.820512820512818</v>
      </c>
      <c r="H82" s="22">
        <f t="array" ref="H82">AVERAGEIFS(Speed_of_Answer,Agent,tbl_Speed_Answe[[#Headers],[Joe]],WEEK,tbl_Speed_Answe[[#This Row],[week]:[week]])</f>
        <v>70.830188679245282</v>
      </c>
      <c r="I82" s="22">
        <f t="array" ref="I82">AVERAGEIFS(Speed_of_Answer,Agent,tbl_Speed_Answe[[#Headers],[Martha]],WEEK,tbl_Speed_Answe[[#This Row],[week]:[week]])</f>
        <v>66.642857142857139</v>
      </c>
      <c r="J82" s="22">
        <f t="array" ref="J82">AVERAGEIFS(Speed_of_Answer,Agent,tbl_Speed_Answe[[#Headers],[Dan]],WEEK,tbl_Speed_Answe[[#This Row],[week]:[week]])</f>
        <v>68.37777777777778</v>
      </c>
    </row>
    <row r="83" spans="2:10">
      <c r="B83">
        <v>3</v>
      </c>
      <c r="C83" s="22">
        <f t="array" ref="C83">AVERAGEIFS(Speed_of_Answer,Agent,tbl_Speed_Answe[[#Headers],[Diane]],WEEK,tbl_Speed_Answe[[#This Row],[week]:[week]])</f>
        <v>63.085714285714289</v>
      </c>
      <c r="D83" s="22">
        <f t="array" ref="D83">AVERAGEIFS(Speed_of_Answer,Agent,tbl_Speed_Answe[[#Headers],[Becky]],WEEK,tbl_Speed_Answe[[#This Row],[week]:[week]])</f>
        <v>62.790697674418603</v>
      </c>
      <c r="E83" s="22">
        <f t="array" ref="E83">AVERAGEIFS(Speed_of_Answer,Agent,tbl_Speed_Answe[[#Headers],[Stewart]],WEEK,tbl_Speed_Answe[[#This Row],[week]:[week]])</f>
        <v>58.230769230769234</v>
      </c>
      <c r="F83" s="22">
        <f t="array" ref="F83">AVERAGEIFS(Speed_of_Answer,Agent,tbl_Speed_Answe[[#Headers],[Greg]],WEEK,tbl_Speed_Answe[[#This Row],[week]:[week]])</f>
        <v>65.277777777777771</v>
      </c>
      <c r="G83" s="22">
        <f t="array" ref="G83">AVERAGEIFS(Speed_of_Answer,Agent,tbl_Speed_Answe[[#Headers],[Jim]],WEEK,tbl_Speed_Answe[[#This Row],[week]:[week]])</f>
        <v>70.446808510638292</v>
      </c>
      <c r="H83" s="22">
        <f t="array" ref="H83">AVERAGEIFS(Speed_of_Answer,Agent,tbl_Speed_Answe[[#Headers],[Joe]],WEEK,tbl_Speed_Answe[[#This Row],[week]:[week]])</f>
        <v>69.526315789473685</v>
      </c>
      <c r="I83" s="22">
        <f t="array" ref="I83">AVERAGEIFS(Speed_of_Answer,Agent,tbl_Speed_Answe[[#Headers],[Martha]],WEEK,tbl_Speed_Answe[[#This Row],[week]:[week]])</f>
        <v>69.125</v>
      </c>
      <c r="J83" s="22">
        <f t="array" ref="J83">AVERAGEIFS(Speed_of_Answer,Agent,tbl_Speed_Answe[[#Headers],[Dan]],WEEK,tbl_Speed_Answe[[#This Row],[week]:[week]])</f>
        <v>72.088235294117652</v>
      </c>
    </row>
    <row r="84" spans="2:10">
      <c r="B84">
        <v>4</v>
      </c>
      <c r="C84" s="22">
        <f t="array" ref="C84">AVERAGEIFS(Speed_of_Answer,Agent,tbl_Speed_Answe[[#Headers],[Diane]],WEEK,tbl_Speed_Answe[[#This Row],[week]:[week]])</f>
        <v>56</v>
      </c>
      <c r="D84" s="22">
        <f t="array" ref="D84">AVERAGEIFS(Speed_of_Answer,Agent,tbl_Speed_Answe[[#Headers],[Becky]],WEEK,tbl_Speed_Answe[[#This Row],[week]:[week]])</f>
        <v>61.714285714285715</v>
      </c>
      <c r="E84" s="22">
        <f t="array" ref="E84">AVERAGEIFS(Speed_of_Answer,Agent,tbl_Speed_Answe[[#Headers],[Stewart]],WEEK,tbl_Speed_Answe[[#This Row],[week]:[week]])</f>
        <v>58.205882352941174</v>
      </c>
      <c r="F84" s="22">
        <f t="array" ref="F84">AVERAGEIFS(Speed_of_Answer,Agent,tbl_Speed_Answe[[#Headers],[Greg]],WEEK,tbl_Speed_Answe[[#This Row],[week]:[week]])</f>
        <v>70.205128205128204</v>
      </c>
      <c r="G84" s="22">
        <f t="array" ref="G84">AVERAGEIFS(Speed_of_Answer,Agent,tbl_Speed_Answe[[#Headers],[Jim]],WEEK,tbl_Speed_Answe[[#This Row],[week]:[week]])</f>
        <v>62.8</v>
      </c>
      <c r="H84" s="22">
        <f t="array" ref="H84">AVERAGEIFS(Speed_of_Answer,Agent,tbl_Speed_Answe[[#Headers],[Joe]],WEEK,tbl_Speed_Answe[[#This Row],[week]:[week]])</f>
        <v>74.833333333333329</v>
      </c>
      <c r="I84" s="22">
        <f t="array" ref="I84">AVERAGEIFS(Speed_of_Answer,Agent,tbl_Speed_Answe[[#Headers],[Martha]],WEEK,tbl_Speed_Answe[[#This Row],[week]:[week]])</f>
        <v>79.474999999999994</v>
      </c>
      <c r="J84" s="22">
        <f t="array" ref="J84">AVERAGEIFS(Speed_of_Answer,Agent,tbl_Speed_Answe[[#Headers],[Dan]],WEEK,tbl_Speed_Answe[[#This Row],[week]:[week]])</f>
        <v>67.451612903225808</v>
      </c>
    </row>
    <row r="85" spans="2:10">
      <c r="B85">
        <v>5</v>
      </c>
      <c r="C85" s="22">
        <f t="array" ref="C85">AVERAGEIFS(Speed_of_Answer,Agent,tbl_Speed_Answe[[#Headers],[Diane]],WEEK,tbl_Speed_Answe[[#This Row],[week]:[week]])</f>
        <v>68.018181818181816</v>
      </c>
      <c r="D85" s="22">
        <f t="array" ref="D85">AVERAGEIFS(Speed_of_Answer,Agent,tbl_Speed_Answe[[#Headers],[Becky]],WEEK,tbl_Speed_Answe[[#This Row],[week]:[week]])</f>
        <v>60.911111111111111</v>
      </c>
      <c r="E85" s="22">
        <f t="array" ref="E85">AVERAGEIFS(Speed_of_Answer,Agent,tbl_Speed_Answe[[#Headers],[Stewart]],WEEK,tbl_Speed_Answe[[#This Row],[week]:[week]])</f>
        <v>73.86363636363636</v>
      </c>
      <c r="F85" s="22">
        <f t="array" ref="F85">AVERAGEIFS(Speed_of_Answer,Agent,tbl_Speed_Answe[[#Headers],[Greg]],WEEK,tbl_Speed_Answe[[#This Row],[week]:[week]])</f>
        <v>71</v>
      </c>
      <c r="G85" s="22">
        <f t="array" ref="G85">AVERAGEIFS(Speed_of_Answer,Agent,tbl_Speed_Answe[[#Headers],[Jim]],WEEK,tbl_Speed_Answe[[#This Row],[week]:[week]])</f>
        <v>66.979166666666671</v>
      </c>
      <c r="H85" s="22">
        <f t="array" ref="H85">AVERAGEIFS(Speed_of_Answer,Agent,tbl_Speed_Answe[[#Headers],[Joe]],WEEK,tbl_Speed_Answe[[#This Row],[week]:[week]])</f>
        <v>63.107142857142854</v>
      </c>
      <c r="I85" s="22">
        <f t="array" ref="I85">AVERAGEIFS(Speed_of_Answer,Agent,tbl_Speed_Answe[[#Headers],[Martha]],WEEK,tbl_Speed_Answe[[#This Row],[week]:[week]])</f>
        <v>68.390243902439025</v>
      </c>
      <c r="J85" s="22">
        <f t="array" ref="J85">AVERAGEIFS(Speed_of_Answer,Agent,tbl_Speed_Answe[[#Headers],[Dan]],WEEK,tbl_Speed_Answe[[#This Row],[week]:[week]])</f>
        <v>61.779411764705884</v>
      </c>
    </row>
    <row r="86" spans="2:10">
      <c r="B86">
        <v>6</v>
      </c>
      <c r="C86" s="22">
        <f t="array" ref="C86">AVERAGEIFS(Speed_of_Answer,Agent,tbl_Speed_Answe[[#Headers],[Diane]],WEEK,tbl_Speed_Answe[[#This Row],[week]:[week]])</f>
        <v>75.325000000000003</v>
      </c>
      <c r="D86" s="22">
        <f t="array" ref="D86">AVERAGEIFS(Speed_of_Answer,Agent,tbl_Speed_Answe[[#Headers],[Becky]],WEEK,tbl_Speed_Answe[[#This Row],[week]:[week]])</f>
        <v>62.680851063829785</v>
      </c>
      <c r="E86" s="22">
        <f t="array" ref="E86">AVERAGEIFS(Speed_of_Answer,Agent,tbl_Speed_Answe[[#Headers],[Stewart]],WEEK,tbl_Speed_Answe[[#This Row],[week]:[week]])</f>
        <v>69.027027027027032</v>
      </c>
      <c r="F86" s="22">
        <f t="array" ref="F86">AVERAGEIFS(Speed_of_Answer,Agent,tbl_Speed_Answe[[#Headers],[Greg]],WEEK,tbl_Speed_Answe[[#This Row],[week]:[week]])</f>
        <v>63.254901960784316</v>
      </c>
      <c r="G86" s="22">
        <f t="array" ref="G86">AVERAGEIFS(Speed_of_Answer,Agent,tbl_Speed_Answe[[#Headers],[Jim]],WEEK,tbl_Speed_Answe[[#This Row],[week]:[week]])</f>
        <v>63.756756756756758</v>
      </c>
      <c r="H86" s="22">
        <f t="array" ref="H86">AVERAGEIFS(Speed_of_Answer,Agent,tbl_Speed_Answe[[#Headers],[Joe]],WEEK,tbl_Speed_Answe[[#This Row],[week]:[week]])</f>
        <v>70.666666666666671</v>
      </c>
      <c r="I86" s="22">
        <f t="array" ref="I86">AVERAGEIFS(Speed_of_Answer,Agent,tbl_Speed_Answe[[#Headers],[Martha]],WEEK,tbl_Speed_Answe[[#This Row],[week]:[week]])</f>
        <v>70</v>
      </c>
      <c r="J86" s="22">
        <f t="array" ref="J86">AVERAGEIFS(Speed_of_Answer,Agent,tbl_Speed_Answe[[#Headers],[Dan]],WEEK,tbl_Speed_Answe[[#This Row],[week]:[week]])</f>
        <v>60.133333333333333</v>
      </c>
    </row>
    <row r="87" spans="2:10">
      <c r="B87">
        <v>7</v>
      </c>
      <c r="C87" s="22">
        <f t="array" ref="C87">AVERAGEIFS(Speed_of_Answer,Agent,tbl_Speed_Answe[[#Headers],[Diane]],WEEK,tbl_Speed_Answe[[#This Row],[week]:[week]])</f>
        <v>67.459459459459453</v>
      </c>
      <c r="D87" s="22">
        <f t="array" ref="D87">AVERAGEIFS(Speed_of_Answer,Agent,tbl_Speed_Answe[[#Headers],[Becky]],WEEK,tbl_Speed_Answe[[#This Row],[week]:[week]])</f>
        <v>72.186046511627907</v>
      </c>
      <c r="E87" s="22">
        <f t="array" ref="E87">AVERAGEIFS(Speed_of_Answer,Agent,tbl_Speed_Answe[[#Headers],[Stewart]],WEEK,tbl_Speed_Answe[[#This Row],[week]:[week]])</f>
        <v>67.034482758620683</v>
      </c>
      <c r="F87" s="22">
        <f t="array" ref="F87">AVERAGEIFS(Speed_of_Answer,Agent,tbl_Speed_Answe[[#Headers],[Greg]],WEEK,tbl_Speed_Answe[[#This Row],[week]:[week]])</f>
        <v>68.511111111111106</v>
      </c>
      <c r="G87" s="22">
        <f t="array" ref="G87">AVERAGEIFS(Speed_of_Answer,Agent,tbl_Speed_Answe[[#Headers],[Jim]],WEEK,tbl_Speed_Answe[[#This Row],[week]:[week]])</f>
        <v>65.391304347826093</v>
      </c>
      <c r="H87" s="22">
        <f t="array" ref="H87">AVERAGEIFS(Speed_of_Answer,Agent,tbl_Speed_Answe[[#Headers],[Joe]],WEEK,tbl_Speed_Answe[[#This Row],[week]:[week]])</f>
        <v>72.512195121951223</v>
      </c>
      <c r="I87" s="22">
        <f t="array" ref="I87">AVERAGEIFS(Speed_of_Answer,Agent,tbl_Speed_Answe[[#Headers],[Martha]],WEEK,tbl_Speed_Answe[[#This Row],[week]:[week]])</f>
        <v>67.416666666666671</v>
      </c>
      <c r="J87" s="22">
        <f t="array" ref="J87">AVERAGEIFS(Speed_of_Answer,Agent,tbl_Speed_Answe[[#Headers],[Dan]],WEEK,tbl_Speed_Answe[[#This Row],[week]:[week]])</f>
        <v>69.270833333333329</v>
      </c>
    </row>
    <row r="88" spans="2:10">
      <c r="B88">
        <v>8</v>
      </c>
      <c r="C88" s="22">
        <f t="array" ref="C88">AVERAGEIFS(Speed_of_Answer,Agent,tbl_Speed_Answe[[#Headers],[Diane]],WEEK,tbl_Speed_Answe[[#This Row],[week]:[week]])</f>
        <v>65.400000000000006</v>
      </c>
      <c r="D88" s="22">
        <f t="array" ref="D88">AVERAGEIFS(Speed_of_Answer,Agent,tbl_Speed_Answe[[#Headers],[Becky]],WEEK,tbl_Speed_Answe[[#This Row],[week]:[week]])</f>
        <v>74.900000000000006</v>
      </c>
      <c r="E88" s="22">
        <f t="array" ref="E88">AVERAGEIFS(Speed_of_Answer,Agent,tbl_Speed_Answe[[#Headers],[Stewart]],WEEK,tbl_Speed_Answe[[#This Row],[week]:[week]])</f>
        <v>65.378378378378372</v>
      </c>
      <c r="F88" s="22">
        <f t="array" ref="F88">AVERAGEIFS(Speed_of_Answer,Agent,tbl_Speed_Answe[[#Headers],[Greg]],WEEK,tbl_Speed_Answe[[#This Row],[week]:[week]])</f>
        <v>64.28947368421052</v>
      </c>
      <c r="G88" s="22">
        <f t="array" ref="G88">AVERAGEIFS(Speed_of_Answer,Agent,tbl_Speed_Answe[[#Headers],[Jim]],WEEK,tbl_Speed_Answe[[#This Row],[week]:[week]])</f>
        <v>63.386363636363633</v>
      </c>
      <c r="H88" s="22">
        <f t="array" ref="H88">AVERAGEIFS(Speed_of_Answer,Agent,tbl_Speed_Answe[[#Headers],[Joe]],WEEK,tbl_Speed_Answe[[#This Row],[week]:[week]])</f>
        <v>72.8</v>
      </c>
      <c r="I88" s="22">
        <f t="array" ref="I88">AVERAGEIFS(Speed_of_Answer,Agent,tbl_Speed_Answe[[#Headers],[Martha]],WEEK,tbl_Speed_Answe[[#This Row],[week]:[week]])</f>
        <v>61.027027027027025</v>
      </c>
      <c r="J88" s="22">
        <f t="array" ref="J88">AVERAGEIFS(Speed_of_Answer,Agent,tbl_Speed_Answe[[#Headers],[Dan]],WEEK,tbl_Speed_Answe[[#This Row],[week]:[week]])</f>
        <v>55.333333333333336</v>
      </c>
    </row>
    <row r="89" spans="2:10">
      <c r="B89">
        <v>9</v>
      </c>
      <c r="C89" s="22">
        <f t="array" ref="C89">AVERAGEIFS(Speed_of_Answer,Agent,tbl_Speed_Answe[[#Headers],[Diane]],WEEK,tbl_Speed_Answe[[#This Row],[week]:[week]])</f>
        <v>69.026315789473685</v>
      </c>
      <c r="D89" s="22">
        <f t="array" ref="D89">AVERAGEIFS(Speed_of_Answer,Agent,tbl_Speed_Answe[[#Headers],[Becky]],WEEK,tbl_Speed_Answe[[#This Row],[week]:[week]])</f>
        <v>61.24</v>
      </c>
      <c r="E89" s="22">
        <f t="array" ref="E89">AVERAGEIFS(Speed_of_Answer,Agent,tbl_Speed_Answe[[#Headers],[Stewart]],WEEK,tbl_Speed_Answe[[#This Row],[week]:[week]])</f>
        <v>69.828571428571422</v>
      </c>
      <c r="F89" s="22">
        <f t="array" ref="F89">AVERAGEIFS(Speed_of_Answer,Agent,tbl_Speed_Answe[[#Headers],[Greg]],WEEK,tbl_Speed_Answe[[#This Row],[week]:[week]])</f>
        <v>77.055555555555557</v>
      </c>
      <c r="G89" s="22">
        <f t="array" ref="G89">AVERAGEIFS(Speed_of_Answer,Agent,tbl_Speed_Answe[[#Headers],[Jim]],WEEK,tbl_Speed_Answe[[#This Row],[week]:[week]])</f>
        <v>68.204545454545453</v>
      </c>
      <c r="H89" s="22">
        <f t="array" ref="H89">AVERAGEIFS(Speed_of_Answer,Agent,tbl_Speed_Answe[[#Headers],[Joe]],WEEK,tbl_Speed_Answe[[#This Row],[week]:[week]])</f>
        <v>71.560975609756099</v>
      </c>
      <c r="I89" s="22">
        <f t="array" ref="I89">AVERAGEIFS(Speed_of_Answer,Agent,tbl_Speed_Answe[[#Headers],[Martha]],WEEK,tbl_Speed_Answe[[#This Row],[week]:[week]])</f>
        <v>63.60526315789474</v>
      </c>
      <c r="J89" s="22">
        <f t="array" ref="J89">AVERAGEIFS(Speed_of_Answer,Agent,tbl_Speed_Answe[[#Headers],[Dan]],WEEK,tbl_Speed_Answe[[#This Row],[week]:[week]])</f>
        <v>75.2</v>
      </c>
    </row>
    <row r="90" spans="2:10">
      <c r="B90">
        <v>10</v>
      </c>
      <c r="C90" s="22">
        <f t="array" ref="C90">AVERAGEIFS(Speed_of_Answer,Agent,tbl_Speed_Answe[[#Headers],[Diane]],WEEK,tbl_Speed_Answe[[#This Row],[week]:[week]])</f>
        <v>67.186046511627907</v>
      </c>
      <c r="D90" s="22">
        <f t="array" ref="D90">AVERAGEIFS(Speed_of_Answer,Agent,tbl_Speed_Answe[[#Headers],[Becky]],WEEK,tbl_Speed_Answe[[#This Row],[week]:[week]])</f>
        <v>61.888888888888886</v>
      </c>
      <c r="E90" s="22">
        <f t="array" ref="E90">AVERAGEIFS(Speed_of_Answer,Agent,tbl_Speed_Answe[[#Headers],[Stewart]],WEEK,tbl_Speed_Answe[[#This Row],[week]:[week]])</f>
        <v>60.432432432432435</v>
      </c>
      <c r="F90" s="22">
        <f t="array" ref="F90">AVERAGEIFS(Speed_of_Answer,Agent,tbl_Speed_Answe[[#Headers],[Greg]],WEEK,tbl_Speed_Answe[[#This Row],[week]:[week]])</f>
        <v>70.972972972972968</v>
      </c>
      <c r="G90" s="22">
        <f t="array" ref="G90">AVERAGEIFS(Speed_of_Answer,Agent,tbl_Speed_Answe[[#Headers],[Jim]],WEEK,tbl_Speed_Answe[[#This Row],[week]:[week]])</f>
        <v>61.043478260869563</v>
      </c>
      <c r="H90" s="22">
        <f t="array" ref="H90">AVERAGEIFS(Speed_of_Answer,Agent,tbl_Speed_Answe[[#Headers],[Joe]],WEEK,tbl_Speed_Answe[[#This Row],[week]:[week]])</f>
        <v>63.777777777777779</v>
      </c>
      <c r="I90" s="22">
        <f t="array" ref="I90">AVERAGEIFS(Speed_of_Answer,Agent,tbl_Speed_Answe[[#Headers],[Martha]],WEEK,tbl_Speed_Answe[[#This Row],[week]:[week]])</f>
        <v>72.588235294117652</v>
      </c>
      <c r="J90" s="22">
        <f t="array" ref="J90">AVERAGEIFS(Speed_of_Answer,Agent,tbl_Speed_Answe[[#Headers],[Dan]],WEEK,tbl_Speed_Answe[[#This Row],[week]:[week]])</f>
        <v>65.705882352941174</v>
      </c>
    </row>
    <row r="91" spans="2:10">
      <c r="B91">
        <v>11</v>
      </c>
      <c r="C91" s="22">
        <f t="array" ref="C91">AVERAGEIFS(Speed_of_Answer,Agent,tbl_Speed_Answe[[#Headers],[Diane]],WEEK,tbl_Speed_Answe[[#This Row],[week]:[week]])</f>
        <v>65.900000000000006</v>
      </c>
      <c r="D91" s="22">
        <f t="array" ref="D91">AVERAGEIFS(Speed_of_Answer,Agent,tbl_Speed_Answe[[#Headers],[Becky]],WEEK,tbl_Speed_Answe[[#This Row],[week]:[week]])</f>
        <v>59.297297297297298</v>
      </c>
      <c r="E91" s="22">
        <f t="array" ref="E91">AVERAGEIFS(Speed_of_Answer,Agent,tbl_Speed_Answe[[#Headers],[Stewart]],WEEK,tbl_Speed_Answe[[#This Row],[week]:[week]])</f>
        <v>66.58620689655173</v>
      </c>
      <c r="F91" s="22">
        <f t="array" ref="F91">AVERAGEIFS(Speed_of_Answer,Agent,tbl_Speed_Answe[[#Headers],[Greg]],WEEK,tbl_Speed_Answe[[#This Row],[week]:[week]])</f>
        <v>75.729729729729726</v>
      </c>
      <c r="G91" s="22">
        <f t="array" ref="G91">AVERAGEIFS(Speed_of_Answer,Agent,tbl_Speed_Answe[[#Headers],[Jim]],WEEK,tbl_Speed_Answe[[#This Row],[week]:[week]])</f>
        <v>64.69047619047619</v>
      </c>
      <c r="H91" s="22">
        <f t="array" ref="H91">AVERAGEIFS(Speed_of_Answer,Agent,tbl_Speed_Answe[[#Headers],[Joe]],WEEK,tbl_Speed_Answe[[#This Row],[week]:[week]])</f>
        <v>78.1875</v>
      </c>
      <c r="I91" s="22">
        <f t="array" ref="I91">AVERAGEIFS(Speed_of_Answer,Agent,tbl_Speed_Answe[[#Headers],[Martha]],WEEK,tbl_Speed_Answe[[#This Row],[week]:[week]])</f>
        <v>72.675675675675677</v>
      </c>
      <c r="J91" s="22">
        <f t="array" ref="J91">AVERAGEIFS(Speed_of_Answer,Agent,tbl_Speed_Answe[[#Headers],[Dan]],WEEK,tbl_Speed_Answe[[#This Row],[week]:[week]])</f>
        <v>70.166666666666671</v>
      </c>
    </row>
    <row r="92" spans="2:10">
      <c r="B92">
        <v>12</v>
      </c>
      <c r="C92" s="22">
        <f t="array" ref="C92">AVERAGEIFS(Speed_of_Answer,Agent,tbl_Speed_Answe[[#Headers],[Diane]],WEEK,tbl_Speed_Answe[[#This Row],[week]:[week]])</f>
        <v>62.674999999999997</v>
      </c>
      <c r="D92" s="22">
        <f t="array" ref="D92">AVERAGEIFS(Speed_of_Answer,Agent,tbl_Speed_Answe[[#Headers],[Becky]],WEEK,tbl_Speed_Answe[[#This Row],[week]:[week]])</f>
        <v>70.129032258064512</v>
      </c>
      <c r="E92" s="22">
        <f t="array" ref="E92">AVERAGEIFS(Speed_of_Answer,Agent,tbl_Speed_Answe[[#Headers],[Stewart]],WEEK,tbl_Speed_Answe[[#This Row],[week]:[week]])</f>
        <v>64.166666666666671</v>
      </c>
      <c r="F92" s="22">
        <f t="array" ref="F92">AVERAGEIFS(Speed_of_Answer,Agent,tbl_Speed_Answe[[#Headers],[Greg]],WEEK,tbl_Speed_Answe[[#This Row],[week]:[week]])</f>
        <v>61.39473684210526</v>
      </c>
      <c r="G92" s="22">
        <f t="array" ref="G92">AVERAGEIFS(Speed_of_Answer,Agent,tbl_Speed_Answe[[#Headers],[Jim]],WEEK,tbl_Speed_Answe[[#This Row],[week]:[week]])</f>
        <v>73.684210526315795</v>
      </c>
      <c r="H92" s="22">
        <f t="array" ref="H92">AVERAGEIFS(Speed_of_Answer,Agent,tbl_Speed_Answe[[#Headers],[Joe]],WEEK,tbl_Speed_Answe[[#This Row],[week]:[week]])</f>
        <v>76.878787878787875</v>
      </c>
      <c r="I92" s="22">
        <f t="array" ref="I92">AVERAGEIFS(Speed_of_Answer,Agent,tbl_Speed_Answe[[#Headers],[Martha]],WEEK,tbl_Speed_Answe[[#This Row],[week]:[week]])</f>
        <v>67.07692307692308</v>
      </c>
      <c r="J92" s="22">
        <f t="array" ref="J92">AVERAGEIFS(Speed_of_Answer,Agent,tbl_Speed_Answe[[#Headers],[Dan]],WEEK,tbl_Speed_Answe[[#This Row],[week]:[week]])</f>
        <v>77.575757575757578</v>
      </c>
    </row>
    <row r="93" spans="2:10">
      <c r="B93">
        <v>13</v>
      </c>
      <c r="C93" s="22">
        <f t="array" ref="C93">AVERAGEIFS(Speed_of_Answer,Agent,tbl_Speed_Answe[[#Headers],[Diane]],WEEK,tbl_Speed_Answe[[#This Row],[week]:[week]])</f>
        <v>60.230769230769234</v>
      </c>
      <c r="D93" s="22">
        <f t="array" ref="D93">AVERAGEIFS(Speed_of_Answer,Agent,tbl_Speed_Answe[[#Headers],[Becky]],WEEK,tbl_Speed_Answe[[#This Row],[week]:[week]])</f>
        <v>62.513513513513516</v>
      </c>
      <c r="E93" s="22">
        <f t="array" ref="E93">AVERAGEIFS(Speed_of_Answer,Agent,tbl_Speed_Answe[[#Headers],[Stewart]],WEEK,tbl_Speed_Answe[[#This Row],[week]:[week]])</f>
        <v>66.972972972972968</v>
      </c>
      <c r="F93" s="22">
        <f t="array" ref="F93">AVERAGEIFS(Speed_of_Answer,Agent,tbl_Speed_Answe[[#Headers],[Greg]],WEEK,tbl_Speed_Answe[[#This Row],[week]:[week]])</f>
        <v>75.5</v>
      </c>
      <c r="G93" s="22">
        <f t="array" ref="G93">AVERAGEIFS(Speed_of_Answer,Agent,tbl_Speed_Answe[[#Headers],[Jim]],WEEK,tbl_Speed_Answe[[#This Row],[week]:[week]])</f>
        <v>68.243243243243242</v>
      </c>
      <c r="H93" s="22">
        <f t="array" ref="H93">AVERAGEIFS(Speed_of_Answer,Agent,tbl_Speed_Answe[[#Headers],[Joe]],WEEK,tbl_Speed_Answe[[#This Row],[week]:[week]])</f>
        <v>65.461538461538467</v>
      </c>
      <c r="I93" s="22">
        <f t="array" ref="I93">AVERAGEIFS(Speed_of_Answer,Agent,tbl_Speed_Answe[[#Headers],[Martha]],WEEK,tbl_Speed_Answe[[#This Row],[week]:[week]])</f>
        <v>75.368421052631575</v>
      </c>
      <c r="J93" s="22">
        <f t="array" ref="J93">AVERAGEIFS(Speed_of_Answer,Agent,tbl_Speed_Answe[[#Headers],[Dan]],WEEK,tbl_Speed_Answe[[#This Row],[week]:[week]])</f>
        <v>61.086956521739133</v>
      </c>
    </row>
    <row r="94" spans="2:10">
      <c r="B94">
        <v>14</v>
      </c>
      <c r="C94" s="22">
        <f t="array" ref="C94">AVERAGEIFS(Speed_of_Answer,Agent,tbl_Speed_Answe[[#Headers],[Diane]],WEEK,tbl_Speed_Answe[[#This Row],[week]:[week]])</f>
        <v>92.285714285714292</v>
      </c>
      <c r="D94" s="22">
        <f t="array" ref="D94">AVERAGEIFS(Speed_of_Answer,Agent,tbl_Speed_Answe[[#Headers],[Becky]],WEEK,tbl_Speed_Answe[[#This Row],[week]:[week]])</f>
        <v>72.2</v>
      </c>
      <c r="E94" s="22">
        <f t="array" ref="E94">AVERAGEIFS(Speed_of_Answer,Agent,tbl_Speed_Answe[[#Headers],[Stewart]],WEEK,tbl_Speed_Answe[[#This Row],[week]:[week]])</f>
        <v>44.5</v>
      </c>
      <c r="F94" s="22">
        <f t="array" ref="F94">AVERAGEIFS(Speed_of_Answer,Agent,tbl_Speed_Answe[[#Headers],[Greg]],WEEK,tbl_Speed_Answe[[#This Row],[week]:[week]])</f>
        <v>65.25</v>
      </c>
      <c r="G94" s="22">
        <f t="array" ref="G94">AVERAGEIFS(Speed_of_Answer,Agent,tbl_Speed_Answe[[#Headers],[Jim]],WEEK,tbl_Speed_Answe[[#This Row],[week]:[week]])</f>
        <v>68.400000000000006</v>
      </c>
      <c r="H94" s="22">
        <f t="array" ref="H94">AVERAGEIFS(Speed_of_Answer,Agent,tbl_Speed_Answe[[#Headers],[Joe]],WEEK,tbl_Speed_Answe[[#This Row],[week]:[week]])</f>
        <v>54</v>
      </c>
      <c r="I94" s="22">
        <f t="array" ref="I94">AVERAGEIFS(Speed_of_Answer,Agent,tbl_Speed_Answe[[#Headers],[Martha]],WEEK,tbl_Speed_Answe[[#This Row],[week]:[week]])</f>
        <v>75</v>
      </c>
      <c r="J94" s="22">
        <f t="array" ref="J94">AVERAGEIFS(Speed_of_Answer,Agent,tbl_Speed_Answe[[#Headers],[Dan]],WEEK,tbl_Speed_Answe[[#This Row],[week]:[week]])</f>
        <v>85.666666666666671</v>
      </c>
    </row>
    <row r="97" spans="2:10">
      <c r="B97" s="23" t="s">
        <v>5045</v>
      </c>
      <c r="C97" s="23"/>
      <c r="D97" s="23"/>
      <c r="E97" s="23"/>
      <c r="F97" s="23"/>
      <c r="G97" s="23"/>
      <c r="H97" s="23"/>
      <c r="I97" s="23"/>
      <c r="J97" s="23"/>
    </row>
    <row r="98" spans="2:10">
      <c r="B98" t="s">
        <v>5036</v>
      </c>
      <c r="C98" t="s">
        <v>12</v>
      </c>
      <c r="D98" t="s">
        <v>16</v>
      </c>
      <c r="E98" t="s">
        <v>20</v>
      </c>
      <c r="F98" t="s">
        <v>22</v>
      </c>
      <c r="G98" t="s">
        <v>32</v>
      </c>
      <c r="H98" t="s">
        <v>35</v>
      </c>
      <c r="I98" t="s">
        <v>39</v>
      </c>
      <c r="J98" t="s">
        <v>48</v>
      </c>
    </row>
    <row r="99" spans="2:10">
      <c r="B99">
        <v>1</v>
      </c>
      <c r="C99" s="24">
        <f t="array" ref="C99">AVERAGEIFS(TalkDuration,Agent,tbl_TalkDuration[[#Headers],[Diane]],WEEK,tbl_TalkDuration[[#This Row],[week]:[week]])</f>
        <v>4.1502686370011492</v>
      </c>
      <c r="D99" s="24">
        <f t="array" ref="D99">AVERAGEIFS(TalkDuration,Agent,tbl_TalkDuration[[#Headers],[Becky]],WEEK,tbl_TalkDuration[[#This Row],[week]:[week]])</f>
        <v>4.273262464161645</v>
      </c>
      <c r="E99" s="24">
        <f t="array" ref="E99">AVERAGEIFS(TalkDuration,Agent,tbl_TalkDuration[[#Headers],[Stewart]],WEEK,tbl_TalkDuration[[#This Row],[week]:[week]])</f>
        <v>4.8766575258900406</v>
      </c>
      <c r="F99" s="24">
        <f t="array" ref="F99">AVERAGEIFS(TalkDuration,Agent,tbl_TalkDuration[[#Headers],[Greg]],WEEK,tbl_TalkDuration[[#This Row],[week]:[week]])</f>
        <v>4.4468329644865321</v>
      </c>
      <c r="G99" s="24">
        <f t="array" ref="G99">AVERAGEIFS(TalkDuration,Agent,tbl_TalkDuration[[#Headers],[Jim]],WEEK,tbl_TalkDuration[[#This Row],[week]:[week]])</f>
        <v>4.8206679425567067</v>
      </c>
      <c r="H99" s="24">
        <f t="array" ref="H99">AVERAGEIFS(TalkDuration,Agent,tbl_TalkDuration[[#Headers],[Joe]],WEEK,tbl_TalkDuration[[#This Row],[week]:[week]])</f>
        <v>5.0739614474586681</v>
      </c>
      <c r="I99" s="24">
        <f t="array" ref="I99">AVERAGEIFS(TalkDuration,Agent,tbl_TalkDuration[[#Headers],[Martha]],WEEK,tbl_TalkDuration[[#This Row],[week]:[week]])</f>
        <v>5.6486482666307811</v>
      </c>
      <c r="J99" s="24">
        <f t="array" ref="J99">AVERAGEIFS(TalkDuration,Agent,tbl_TalkDuration[[#Headers],[Dan]],WEEK,tbl_TalkDuration[[#This Row],[week]:[week]])</f>
        <v>4.4908550567542376</v>
      </c>
    </row>
    <row r="100" spans="2:10">
      <c r="B100">
        <v>2</v>
      </c>
      <c r="C100" s="24">
        <f t="array" ref="C100">AVERAGEIFS(TalkDuration,Agent,tbl_TalkDuration[[#Headers],[Diane]],WEEK,tbl_TalkDuration[[#This Row],[week]:[week]])</f>
        <v>18.814157525890032</v>
      </c>
      <c r="D100" s="24">
        <f t="array" ref="D100">AVERAGEIFS(TalkDuration,Agent,tbl_TalkDuration[[#Headers],[Becky]],WEEK,tbl_TalkDuration[[#This Row],[week]:[week]])</f>
        <v>19.174138146045063</v>
      </c>
      <c r="E100" s="24">
        <f t="array" ref="E100">AVERAGEIFS(TalkDuration,Agent,tbl_TalkDuration[[#Headers],[Stewart]],WEEK,tbl_TalkDuration[[#This Row],[week]:[week]])</f>
        <v>19.511423150890035</v>
      </c>
      <c r="F100" s="24">
        <f t="array" ref="F100">AVERAGEIFS(TalkDuration,Agent,tbl_TalkDuration[[#Headers],[Greg]],WEEK,tbl_TalkDuration[[#This Row],[week]:[week]])</f>
        <v>17.650467049699561</v>
      </c>
      <c r="G100" s="24">
        <f t="array" ref="G100">AVERAGEIFS(TalkDuration,Agent,tbl_TalkDuration[[#Headers],[Jim]],WEEK,tbl_TalkDuration[[#This Row],[week]:[week]])</f>
        <v>18.965546414778917</v>
      </c>
      <c r="H100" s="24">
        <f t="array" ref="H100">AVERAGEIFS(TalkDuration,Agent,tbl_TalkDuration[[#Headers],[Joe]],WEEK,tbl_TalkDuration[[#This Row],[week]:[week]])</f>
        <v>17.783403557636063</v>
      </c>
      <c r="I100" s="24">
        <f t="array" ref="I100">AVERAGEIFS(TalkDuration,Agent,tbl_TalkDuration[[#Headers],[Martha]],WEEK,tbl_TalkDuration[[#This Row],[week]:[week]])</f>
        <v>18.591526806935779</v>
      </c>
      <c r="J100" s="24">
        <f t="array" ref="J100">AVERAGEIFS(TalkDuration,Agent,tbl_TalkDuration[[#Headers],[Dan]],WEEK,tbl_TalkDuration[[#This Row],[week]:[week]])</f>
        <v>18.216687287794791</v>
      </c>
    </row>
    <row r="101" spans="2:10">
      <c r="B101">
        <v>3</v>
      </c>
      <c r="C101" s="24">
        <f t="array" ref="C101">AVERAGEIFS(TalkDuration,Agent,tbl_TalkDuration[[#Headers],[Diane]],WEEK,tbl_TalkDuration[[#This Row],[week]:[week]])</f>
        <v>34.778509377741884</v>
      </c>
      <c r="D101" s="24">
        <f t="array" ref="D101">AVERAGEIFS(TalkDuration,Agent,tbl_TalkDuration[[#Headers],[Becky]],WEEK,tbl_TalkDuration[[#This Row],[week]:[week]])</f>
        <v>35.308261299474935</v>
      </c>
      <c r="E101" s="24">
        <f t="array" ref="E101">AVERAGEIFS(TalkDuration,Agent,tbl_TalkDuration[[#Headers],[Stewart]],WEEK,tbl_TalkDuration[[#This Row],[week]:[week]])</f>
        <v>36.102848002080506</v>
      </c>
      <c r="F101" s="24">
        <f t="array" ref="F101">AVERAGEIFS(TalkDuration,Agent,tbl_TalkDuration[[#Headers],[Greg]],WEEK,tbl_TalkDuration[[#This Row],[week]:[week]])</f>
        <v>35.363399950132454</v>
      </c>
      <c r="G101" s="24">
        <f t="array" ref="G101">AVERAGEIFS(TalkDuration,Agent,tbl_TalkDuration[[#Headers],[Jim]],WEEK,tbl_TalkDuration[[#This Row],[week]:[week]])</f>
        <v>35.304687828920322</v>
      </c>
      <c r="H101" s="24">
        <f t="array" ref="H101">AVERAGEIFS(TalkDuration,Agent,tbl_TalkDuration[[#Headers],[Joe]],WEEK,tbl_TalkDuration[[#This Row],[week]:[week]])</f>
        <v>35.245559964914413</v>
      </c>
      <c r="I101" s="24">
        <f t="array" ref="I101">AVERAGEIFS(TalkDuration,Agent,tbl_TalkDuration[[#Headers],[Martha]],WEEK,tbl_TalkDuration[[#This Row],[week]:[week]])</f>
        <v>35.031129070605473</v>
      </c>
      <c r="J101" s="24">
        <f t="array" ref="J101">AVERAGEIFS(TalkDuration,Agent,tbl_TalkDuration[[#Headers],[Dan]],WEEK,tbl_TalkDuration[[#This Row],[week]:[week]])</f>
        <v>34.51103252589003</v>
      </c>
    </row>
    <row r="102" spans="2:10">
      <c r="B102">
        <v>4</v>
      </c>
      <c r="C102" s="24">
        <f t="array" ref="C102">AVERAGEIFS(TalkDuration,Agent,tbl_TalkDuration[[#Headers],[Diane]],WEEK,tbl_TalkDuration[[#This Row],[week]:[week]])</f>
        <v>51.504862654095149</v>
      </c>
      <c r="D102" s="24">
        <f t="array" ref="D102">AVERAGEIFS(TalkDuration,Agent,tbl_TalkDuration[[#Headers],[Becky]],WEEK,tbl_TalkDuration[[#This Row],[week]:[week]])</f>
        <v>50.664778093265923</v>
      </c>
      <c r="E102" s="24">
        <f t="array" ref="E102">AVERAGEIFS(TalkDuration,Agent,tbl_TalkDuration[[#Headers],[Stewart]],WEEK,tbl_TalkDuration[[#This Row],[week]:[week]])</f>
        <v>50.211928843719484</v>
      </c>
      <c r="F102" s="24">
        <f t="array" ref="F102">AVERAGEIFS(TalkDuration,Agent,tbl_TalkDuration[[#Headers],[Greg]],WEEK,tbl_TalkDuration[[#This Row],[week]:[week]])</f>
        <v>51.195535076910446</v>
      </c>
      <c r="G102" s="24">
        <f t="array" ref="G102">AVERAGEIFS(TalkDuration,Agent,tbl_TalkDuration[[#Headers],[Jim]],WEEK,tbl_TalkDuration[[#This Row],[week]:[week]])</f>
        <v>49.935534337484242</v>
      </c>
      <c r="H102" s="24">
        <f t="array" ref="H102">AVERAGEIFS(TalkDuration,Agent,tbl_TalkDuration[[#Headers],[Joe]],WEEK,tbl_TalkDuration[[#This Row],[week]:[week]])</f>
        <v>50.66752291050544</v>
      </c>
      <c r="I102" s="24">
        <f t="array" ref="I102">AVERAGEIFS(TalkDuration,Agent,tbl_TalkDuration[[#Headers],[Martha]],WEEK,tbl_TalkDuration[[#This Row],[week]:[week]])</f>
        <v>50.227103954461462</v>
      </c>
      <c r="J102" s="24">
        <f t="array" ref="J102">AVERAGEIFS(TalkDuration,Agent,tbl_TalkDuration[[#Headers],[Dan]],WEEK,tbl_TalkDuration[[#This Row],[week]:[week]])</f>
        <v>50.969365859223352</v>
      </c>
    </row>
    <row r="103" spans="2:10">
      <c r="B103">
        <v>5</v>
      </c>
      <c r="C103" s="24">
        <f t="array" ref="C103">AVERAGEIFS(TalkDuration,Agent,tbl_TalkDuration[[#Headers],[Diane]],WEEK,tbl_TalkDuration[[#This Row],[week]:[week]])</f>
        <v>66.555129748112293</v>
      </c>
      <c r="D103" s="24">
        <f t="array" ref="D103">AVERAGEIFS(TalkDuration,Agent,tbl_TalkDuration[[#Headers],[Becky]],WEEK,tbl_TalkDuration[[#This Row],[week]:[week]])</f>
        <v>67.584990859223382</v>
      </c>
      <c r="E103" s="24">
        <f t="array" ref="E103">AVERAGEIFS(TalkDuration,Agent,tbl_TalkDuration[[#Headers],[Stewart]],WEEK,tbl_TalkDuration[[#This Row],[week]:[week]])</f>
        <v>67.692243945643142</v>
      </c>
      <c r="F103" s="24">
        <f t="array" ref="F103">AVERAGEIFS(TalkDuration,Agent,tbl_TalkDuration[[#Headers],[Greg]],WEEK,tbl_TalkDuration[[#This Row],[week]:[week]])</f>
        <v>68.226016500249031</v>
      </c>
      <c r="G103" s="24">
        <f t="array" ref="G103">AVERAGEIFS(TalkDuration,Agent,tbl_TalkDuration[[#Headers],[Jim]],WEEK,tbl_TalkDuration[[#This Row],[week]:[week]])</f>
        <v>67.845919820972028</v>
      </c>
      <c r="H103" s="24">
        <f t="array" ref="H103">AVERAGEIFS(TalkDuration,Agent,tbl_TalkDuration[[#Headers],[Joe]],WEEK,tbl_TalkDuration[[#This Row],[week]:[week]])</f>
        <v>67.738562287794778</v>
      </c>
      <c r="I103" s="24">
        <f t="array" ref="I103">AVERAGEIFS(TalkDuration,Agent,tbl_TalkDuration[[#Headers],[Martha]],WEEK,tbl_TalkDuration[[#This Row],[week]:[week]])</f>
        <v>67.891113308202975</v>
      </c>
      <c r="J103" s="24">
        <f t="array" ref="J103">AVERAGEIFS(TalkDuration,Agent,tbl_TalkDuration[[#Headers],[Dan]],WEEK,tbl_TalkDuration[[#This Row],[week]:[week]])</f>
        <v>67.527631551864062</v>
      </c>
    </row>
    <row r="104" spans="2:10">
      <c r="B104">
        <v>6</v>
      </c>
      <c r="C104" s="24">
        <f t="array" ref="C104">AVERAGEIFS(TalkDuration,Agent,tbl_TalkDuration[[#Headers],[Diane]],WEEK,tbl_TalkDuration[[#This Row],[week]:[week]])</f>
        <v>85.695853954461455</v>
      </c>
      <c r="D104" s="24">
        <f t="array" ref="D104">AVERAGEIFS(TalkDuration,Agent,tbl_TalkDuration[[#Headers],[Becky]],WEEK,tbl_TalkDuration[[#This Row],[week]:[week]])</f>
        <v>86.363035731018243</v>
      </c>
      <c r="E104" s="24">
        <f t="array" ref="E104">AVERAGEIFS(TalkDuration,Agent,tbl_TalkDuration[[#Headers],[Stewart]],WEEK,tbl_TalkDuration[[#This Row],[week]:[week]])</f>
        <v>84.087831768314302</v>
      </c>
      <c r="F104" s="24">
        <f t="array" ref="F104">AVERAGEIFS(TalkDuration,Agent,tbl_TalkDuration[[#Headers],[Greg]],WEEK,tbl_TalkDuration[[#This Row],[week]:[week]])</f>
        <v>84.706459785777056</v>
      </c>
      <c r="G104" s="24">
        <f t="array" ref="G104">AVERAGEIFS(TalkDuration,Agent,tbl_TalkDuration[[#Headers],[Jim]],WEEK,tbl_TalkDuration[[#This Row],[week]:[week]])</f>
        <v>84.848288731563798</v>
      </c>
      <c r="H104" s="24">
        <f t="array" ref="H104">AVERAGEIFS(TalkDuration,Agent,tbl_TalkDuration[[#Headers],[Joe]],WEEK,tbl_TalkDuration[[#This Row],[week]:[week]])</f>
        <v>83.883601970334496</v>
      </c>
      <c r="I104" s="24">
        <f t="array" ref="I104">AVERAGEIFS(TalkDuration,Agent,tbl_TalkDuration[[#Headers],[Martha]],WEEK,tbl_TalkDuration[[#This Row],[week]:[week]])</f>
        <v>86.208152623929251</v>
      </c>
      <c r="J104" s="24">
        <f t="array" ref="J104">AVERAGEIFS(TalkDuration,Agent,tbl_TalkDuration[[#Headers],[Dan]],WEEK,tbl_TalkDuration[[#This Row],[week]:[week]])</f>
        <v>84.720407525890067</v>
      </c>
    </row>
    <row r="105" spans="2:10">
      <c r="B105">
        <v>7</v>
      </c>
      <c r="C105" s="24">
        <f t="array" ref="C105">AVERAGEIFS(TalkDuration,Agent,tbl_TalkDuration[[#Headers],[Diane]],WEEK,tbl_TalkDuration[[#This Row],[week]:[week]])</f>
        <v>101.31194121383326</v>
      </c>
      <c r="D105" s="24">
        <f t="array" ref="D105">AVERAGEIFS(TalkDuration,Agent,tbl_TalkDuration[[#Headers],[Becky]],WEEK,tbl_TalkDuration[[#This Row],[week]:[week]])</f>
        <v>102.46358281324626</v>
      </c>
      <c r="E105" s="24">
        <f t="array" ref="E105">AVERAGEIFS(TalkDuration,Agent,tbl_TalkDuration[[#Headers],[Stewart]],WEEK,tbl_TalkDuration[[#This Row],[week]:[week]])</f>
        <v>102.58712761136019</v>
      </c>
      <c r="F105" s="24">
        <f t="array" ref="F105">AVERAGEIFS(TalkDuration,Agent,tbl_TalkDuration[[#Headers],[Greg]],WEEK,tbl_TalkDuration[[#This Row],[week]:[week]])</f>
        <v>102.59701008999257</v>
      </c>
      <c r="G105" s="24">
        <f t="array" ref="G105">AVERAGEIFS(TalkDuration,Agent,tbl_TalkDuration[[#Headers],[Jim]],WEEK,tbl_TalkDuration[[#This Row],[week]:[week]])</f>
        <v>102.19856612804045</v>
      </c>
      <c r="H105" s="24">
        <f t="array" ref="H105">AVERAGEIFS(TalkDuration,Agent,tbl_TalkDuration[[#Headers],[Joe]],WEEK,tbl_TalkDuration[[#This Row],[week]:[week]])</f>
        <v>101.40033176831425</v>
      </c>
      <c r="I105" s="24">
        <f t="array" ref="I105">AVERAGEIFS(TalkDuration,Agent,tbl_TalkDuration[[#Headers],[Martha]],WEEK,tbl_TalkDuration[[#This Row],[week]:[week]])</f>
        <v>101.20403847827096</v>
      </c>
      <c r="J105" s="24">
        <f t="array" ref="J105">AVERAGEIFS(TalkDuration,Agent,tbl_TalkDuration[[#Headers],[Dan]],WEEK,tbl_TalkDuration[[#This Row],[week]:[week]])</f>
        <v>102.13136182696518</v>
      </c>
    </row>
    <row r="106" spans="2:10">
      <c r="B106">
        <v>8</v>
      </c>
      <c r="C106" s="24">
        <f t="array" ref="C106">AVERAGEIFS(TalkDuration,Agent,tbl_TalkDuration[[#Headers],[Diane]],WEEK,tbl_TalkDuration[[#This Row],[week]:[week]])</f>
        <v>118.27825327057084</v>
      </c>
      <c r="D106" s="24">
        <f t="array" ref="D106">AVERAGEIFS(TalkDuration,Agent,tbl_TalkDuration[[#Headers],[Becky]],WEEK,tbl_TalkDuration[[#This Row],[week]:[week]])</f>
        <v>119.4469189637984</v>
      </c>
      <c r="E106" s="24">
        <f t="array" ref="E106">AVERAGEIFS(TalkDuration,Agent,tbl_TalkDuration[[#Headers],[Stewart]],WEEK,tbl_TalkDuration[[#This Row],[week]:[week]])</f>
        <v>118.54864334149275</v>
      </c>
      <c r="F106" s="24">
        <f t="array" ref="F106">AVERAGEIFS(TalkDuration,Agent,tbl_TalkDuration[[#Headers],[Greg]],WEEK,tbl_TalkDuration[[#This Row],[week]:[week]])</f>
        <v>118.32346603652825</v>
      </c>
      <c r="G106" s="24">
        <f t="array" ref="G106">AVERAGEIFS(TalkDuration,Agent,tbl_TalkDuration[[#Headers],[Jim]],WEEK,tbl_TalkDuration[[#This Row],[week]:[week]])</f>
        <v>118.8752207442807</v>
      </c>
      <c r="H106" s="24">
        <f t="array" ref="H106">AVERAGEIFS(TalkDuration,Agent,tbl_TalkDuration[[#Headers],[Joe]],WEEK,tbl_TalkDuration[[#This Row],[week]:[week]])</f>
        <v>118.72796471543238</v>
      </c>
      <c r="I106" s="24">
        <f t="array" ref="I106">AVERAGEIFS(TalkDuration,Agent,tbl_TalkDuration[[#Headers],[Martha]],WEEK,tbl_TalkDuration[[#This Row],[week]:[week]])</f>
        <v>117.8892544251148</v>
      </c>
      <c r="J106" s="24">
        <f t="array" ref="J106">AVERAGEIFS(TalkDuration,Agent,tbl_TalkDuration[[#Headers],[Dan]],WEEK,tbl_TalkDuration[[#This Row],[week]:[week]])</f>
        <v>119.21082419255663</v>
      </c>
    </row>
    <row r="107" spans="2:10">
      <c r="B107">
        <v>9</v>
      </c>
      <c r="C107" s="24">
        <f t="array" ref="C107">AVERAGEIFS(TalkDuration,Agent,tbl_TalkDuration[[#Headers],[Diane]],WEEK,tbl_TalkDuration[[#This Row],[week]:[week]])</f>
        <v>134.98002291050528</v>
      </c>
      <c r="D107" s="24">
        <f t="array" ref="D107">AVERAGEIFS(TalkDuration,Agent,tbl_TalkDuration[[#Headers],[Becky]],WEEK,tbl_TalkDuration[[#This Row],[week]:[week]])</f>
        <v>136.60343348217404</v>
      </c>
      <c r="E107" s="24">
        <f t="array" ref="E107">AVERAGEIFS(TalkDuration,Agent,tbl_TalkDuration[[#Headers],[Stewart]],WEEK,tbl_TalkDuration[[#This Row],[week]:[week]])</f>
        <v>135.31771443645906</v>
      </c>
      <c r="F107" s="24">
        <f t="array" ref="F107">AVERAGEIFS(TalkDuration,Agent,tbl_TalkDuration[[#Headers],[Greg]],WEEK,tbl_TalkDuration[[#This Row],[week]:[week]])</f>
        <v>135.23263578675949</v>
      </c>
      <c r="G107" s="24">
        <f t="array" ref="G107">AVERAGEIFS(TalkDuration,Agent,tbl_TalkDuration[[#Headers],[Jim]],WEEK,tbl_TalkDuration[[#This Row],[week]:[week]])</f>
        <v>135.47135449558681</v>
      </c>
      <c r="H107" s="24">
        <f t="array" ref="H107">AVERAGEIFS(TalkDuration,Agent,tbl_TalkDuration[[#Headers],[Joe]],WEEK,tbl_TalkDuration[[#This Row],[week]:[week]])</f>
        <v>134.60669224811215</v>
      </c>
      <c r="I107" s="24">
        <f t="array" ref="I107">AVERAGEIFS(TalkDuration,Agent,tbl_TalkDuration[[#Headers],[Martha]],WEEK,tbl_TalkDuration[[#This Row],[week]:[week]])</f>
        <v>134.77729855153103</v>
      </c>
      <c r="J107" s="24">
        <f t="array" ref="J107">AVERAGEIFS(TalkDuration,Agent,tbl_TalkDuration[[#Headers],[Dan]],WEEK,tbl_TalkDuration[[#This Row],[week]:[week]])</f>
        <v>135.5588470683735</v>
      </c>
    </row>
    <row r="108" spans="2:10">
      <c r="B108">
        <v>10</v>
      </c>
      <c r="C108" s="24">
        <f t="array" ref="C108">AVERAGEIFS(TalkDuration,Agent,tbl_TalkDuration[[#Headers],[Diane]],WEEK,tbl_TalkDuration[[#This Row],[week]:[week]])</f>
        <v>152.34635449558689</v>
      </c>
      <c r="D108" s="24">
        <f t="array" ref="D108">AVERAGEIFS(TalkDuration,Agent,tbl_TalkDuration[[#Headers],[Becky]],WEEK,tbl_TalkDuration[[#This Row],[week]:[week]])</f>
        <v>152.51499085922322</v>
      </c>
      <c r="E108" s="24">
        <f t="array" ref="E108">AVERAGEIFS(TalkDuration,Agent,tbl_TalkDuration[[#Headers],[Stewart]],WEEK,tbl_TalkDuration[[#This Row],[week]:[week]])</f>
        <v>151.82078631376865</v>
      </c>
      <c r="F108" s="24">
        <f t="array" ref="F108">AVERAGEIFS(TalkDuration,Agent,tbl_TalkDuration[[#Headers],[Greg]],WEEK,tbl_TalkDuration[[#This Row],[week]:[week]])</f>
        <v>152.07537547460782</v>
      </c>
      <c r="G108" s="24">
        <f t="array" ref="G108">AVERAGEIFS(TalkDuration,Agent,tbl_TalkDuration[[#Headers],[Jim]],WEEK,tbl_TalkDuration[[#This Row],[week]:[week]])</f>
        <v>152.62897234070465</v>
      </c>
      <c r="H108" s="24">
        <f t="array" ref="H108">AVERAGEIFS(TalkDuration,Agent,tbl_TalkDuration[[#Headers],[Joe]],WEEK,tbl_TalkDuration[[#This Row],[week]:[week]])</f>
        <v>151.78117141477875</v>
      </c>
      <c r="I108" s="24">
        <f t="array" ref="I108">AVERAGEIFS(TalkDuration,Agent,tbl_TalkDuration[[#Headers],[Martha]],WEEK,tbl_TalkDuration[[#This Row],[week]:[week]])</f>
        <v>151.62154056682553</v>
      </c>
      <c r="J108" s="24">
        <f t="array" ref="J108">AVERAGEIFS(TalkDuration,Agent,tbl_TalkDuration[[#Headers],[Dan]],WEEK,tbl_TalkDuration[[#This Row],[week]:[week]])</f>
        <v>153.14843782892024</v>
      </c>
    </row>
    <row r="109" spans="2:10">
      <c r="B109">
        <v>11</v>
      </c>
      <c r="C109" s="24">
        <f t="array" ref="C109">AVERAGEIFS(TalkDuration,Agent,tbl_TalkDuration[[#Headers],[Diane]],WEEK,tbl_TalkDuration[[#This Row],[week]:[week]])</f>
        <v>167.88155948667423</v>
      </c>
      <c r="D109" s="24">
        <f t="array" ref="D109">AVERAGEIFS(TalkDuration,Agent,tbl_TalkDuration[[#Headers],[Becky]],WEEK,tbl_TalkDuration[[#This Row],[week]:[week]])</f>
        <v>168.40885449558689</v>
      </c>
      <c r="E109" s="24">
        <f t="array" ref="E109">AVERAGEIFS(TalkDuration,Agent,tbl_TalkDuration[[#Headers],[Stewart]],WEEK,tbl_TalkDuration[[#This Row],[week]:[week]])</f>
        <v>167.30046704969939</v>
      </c>
      <c r="F109" s="24">
        <f t="array" ref="F109">AVERAGEIFS(TalkDuration,Agent,tbl_TalkDuration[[#Headers],[Greg]],WEEK,tbl_TalkDuration[[#This Row],[week]:[week]])</f>
        <v>167.49811142659914</v>
      </c>
      <c r="G109" s="24">
        <f t="array" ref="G109">AVERAGEIFS(TalkDuration,Agent,tbl_TalkDuration[[#Headers],[Jim]],WEEK,tbl_TalkDuration[[#This Row],[week]:[week]])</f>
        <v>169.47665752588986</v>
      </c>
      <c r="H109" s="24">
        <f t="array" ref="H109">AVERAGEIFS(TalkDuration,Agent,tbl_TalkDuration[[#Headers],[Joe]],WEEK,tbl_TalkDuration[[#This Row],[week]:[week]])</f>
        <v>167.51951466874709</v>
      </c>
      <c r="I109" s="24">
        <f t="array" ref="I109">AVERAGEIFS(TalkDuration,Agent,tbl_TalkDuration[[#Headers],[Martha]],WEEK,tbl_TalkDuration[[#This Row],[week]:[week]])</f>
        <v>168.28935593858819</v>
      </c>
      <c r="J109" s="24">
        <f t="array" ref="J109">AVERAGEIFS(TalkDuration,Agent,tbl_TalkDuration[[#Headers],[Dan]],WEEK,tbl_TalkDuration[[#This Row],[week]:[week]])</f>
        <v>168.97822002588981</v>
      </c>
    </row>
    <row r="110" spans="2:10">
      <c r="B110">
        <v>12</v>
      </c>
      <c r="C110" s="24">
        <f t="array" ref="C110">AVERAGEIFS(TalkDuration,Agent,tbl_TalkDuration[[#Headers],[Diane]],WEEK,tbl_TalkDuration[[#This Row],[week]:[week]])</f>
        <v>184.36377873801112</v>
      </c>
      <c r="D110" s="24">
        <f t="array" ref="D110">AVERAGEIFS(TalkDuration,Agent,tbl_TalkDuration[[#Headers],[Becky]],WEEK,tbl_TalkDuration[[#This Row],[week]:[week]])</f>
        <v>184.63082419255653</v>
      </c>
      <c r="E110" s="24">
        <f t="array" ref="E110">AVERAGEIFS(TalkDuration,Agent,tbl_TalkDuration[[#Headers],[Stewart]],WEEK,tbl_TalkDuration[[#This Row],[week]:[week]])</f>
        <v>183.66165752588986</v>
      </c>
      <c r="F110" s="24">
        <f t="array" ref="F110">AVERAGEIFS(TalkDuration,Agent,tbl_TalkDuration[[#Headers],[Greg]],WEEK,tbl_TalkDuration[[#This Row],[week]:[week]])</f>
        <v>183.53268589468422</v>
      </c>
      <c r="G110" s="24">
        <f t="array" ref="G110">AVERAGEIFS(TalkDuration,Agent,tbl_TalkDuration[[#Headers],[Jim]],WEEK,tbl_TalkDuration[[#This Row],[week]:[week]])</f>
        <v>183.21995462733918</v>
      </c>
      <c r="H110" s="24">
        <f t="array" ref="H110">AVERAGEIFS(TalkDuration,Agent,tbl_TalkDuration[[#Headers],[Joe]],WEEK,tbl_TalkDuration[[#This Row],[week]:[week]])</f>
        <v>183.07045597550226</v>
      </c>
      <c r="I110" s="24">
        <f t="array" ref="I110">AVERAGEIFS(TalkDuration,Agent,tbl_TalkDuration[[#Headers],[Martha]],WEEK,tbl_TalkDuration[[#This Row],[week]:[week]])</f>
        <v>182.80012691364496</v>
      </c>
      <c r="J110" s="24">
        <f t="array" ref="J110">AVERAGEIFS(TalkDuration,Agent,tbl_TalkDuration[[#Headers],[Dan]],WEEK,tbl_TalkDuration[[#This Row],[week]:[week]])</f>
        <v>183.19411784335011</v>
      </c>
    </row>
    <row r="111" spans="2:10">
      <c r="B111">
        <v>13</v>
      </c>
      <c r="C111" s="24">
        <f t="array" ref="C111">AVERAGEIFS(TalkDuration,Agent,tbl_TalkDuration[[#Headers],[Diane]],WEEK,tbl_TalkDuration[[#This Row],[week]:[week]])</f>
        <v>198.9746967415762</v>
      </c>
      <c r="D111" s="24">
        <f t="array" ref="D111">AVERAGEIFS(TalkDuration,Agent,tbl_TalkDuration[[#Headers],[Becky]],WEEK,tbl_TalkDuration[[#This Row],[week]:[week]])</f>
        <v>199.56925011848247</v>
      </c>
      <c r="E111" s="24">
        <f t="array" ref="E111">AVERAGEIFS(TalkDuration,Agent,tbl_TalkDuration[[#Headers],[Stewart]],WEEK,tbl_TalkDuration[[#This Row],[week]:[week]])</f>
        <v>199.73876070049306</v>
      </c>
      <c r="F111" s="24">
        <f t="array" ref="F111">AVERAGEIFS(TalkDuration,Agent,tbl_TalkDuration[[#Headers],[Greg]],WEEK,tbl_TalkDuration[[#This Row],[week]:[week]])</f>
        <v>197.80928163936508</v>
      </c>
      <c r="G111" s="24">
        <f t="array" ref="G111">AVERAGEIFS(TalkDuration,Agent,tbl_TalkDuration[[#Headers],[Jim]],WEEK,tbl_TalkDuration[[#This Row],[week]:[week]])</f>
        <v>199.09921850149956</v>
      </c>
      <c r="H111" s="24">
        <f t="array" ref="H111">AVERAGEIFS(TalkDuration,Agent,tbl_TalkDuration[[#Headers],[Joe]],WEEK,tbl_TalkDuration[[#This Row],[week]:[week]])</f>
        <v>198.66322215174026</v>
      </c>
      <c r="I111" s="24">
        <f t="array" ref="I111">AVERAGEIFS(TalkDuration,Agent,tbl_TalkDuration[[#Headers],[Martha]],WEEK,tbl_TalkDuration[[#This Row],[week]:[week]])</f>
        <v>198.02596308144538</v>
      </c>
      <c r="J111" s="24">
        <f t="array" ref="J111">AVERAGEIFS(TalkDuration,Agent,tbl_TalkDuration[[#Headers],[Dan]],WEEK,tbl_TalkDuration[[#This Row],[week]:[week]])</f>
        <v>198.27082419255655</v>
      </c>
    </row>
    <row r="112" spans="2:10">
      <c r="B112">
        <v>14</v>
      </c>
      <c r="C112" s="24">
        <f t="array" ref="C112">AVERAGEIFS(TalkDuration,Agent,tbl_TalkDuration[[#Headers],[Diane]],WEEK,tbl_TalkDuration[[#This Row],[week]:[week]])</f>
        <v>207.28290752589004</v>
      </c>
      <c r="D112" s="24">
        <f t="array" ref="D112">AVERAGEIFS(TalkDuration,Agent,tbl_TalkDuration[[#Headers],[Becky]],WEEK,tbl_TalkDuration[[#This Row],[week]:[week]])</f>
        <v>207.07804641477887</v>
      </c>
      <c r="E112" s="24">
        <f t="array" ref="E112">AVERAGEIFS(TalkDuration,Agent,tbl_TalkDuration[[#Headers],[Stewart]],WEEK,tbl_TalkDuration[[#This Row],[week]:[week]])</f>
        <v>207.50165752589001</v>
      </c>
      <c r="F112" s="24">
        <f t="array" ref="F112">AVERAGEIFS(TalkDuration,Agent,tbl_TalkDuration[[#Headers],[Greg]],WEEK,tbl_TalkDuration[[#This Row],[week]:[week]])</f>
        <v>207.28737181160432</v>
      </c>
      <c r="G112" s="24">
        <f t="array" ref="G112">AVERAGEIFS(TalkDuration,Agent,tbl_TalkDuration[[#Headers],[Jim]],WEEK,tbl_TalkDuration[[#This Row],[week]:[week]])</f>
        <v>207.18221308144561</v>
      </c>
      <c r="H112" s="24">
        <f t="array" ref="H112">AVERAGEIFS(TalkDuration,Agent,tbl_TalkDuration[[#Headers],[Joe]],WEEK,tbl_TalkDuration[[#This Row],[week]:[week]])</f>
        <v>207.3171337163663</v>
      </c>
      <c r="I112" s="24">
        <f t="array" ref="I112">AVERAGEIFS(TalkDuration,Agent,tbl_TalkDuration[[#Headers],[Martha]],WEEK,tbl_TalkDuration[[#This Row],[week]:[week]])</f>
        <v>207.24124085922327</v>
      </c>
      <c r="J112" s="24">
        <f t="array" ref="J112">AVERAGEIFS(TalkDuration,Agent,tbl_TalkDuration[[#Headers],[Dan]],WEEK,tbl_TalkDuration[[#This Row],[week]:[week]])</f>
        <v>206.98776863700118</v>
      </c>
    </row>
    <row r="113" spans="2:10">
      <c r="C113" s="24"/>
      <c r="D113" s="24"/>
      <c r="E113" s="24"/>
      <c r="F113" s="24"/>
      <c r="G113" s="24"/>
      <c r="H113" s="24"/>
      <c r="I113" s="24"/>
      <c r="J113" s="24"/>
    </row>
    <row r="114" spans="2:10">
      <c r="B114" s="34" t="s">
        <v>5055</v>
      </c>
      <c r="C114" s="25"/>
      <c r="D114" s="25"/>
      <c r="E114" s="25"/>
      <c r="F114" s="25"/>
      <c r="G114" s="25"/>
      <c r="H114" s="25"/>
      <c r="I114" s="25"/>
      <c r="J114" s="25"/>
    </row>
    <row r="115" spans="2:10">
      <c r="B115" t="s">
        <v>5036</v>
      </c>
      <c r="C115" t="s">
        <v>12</v>
      </c>
      <c r="D115" t="s">
        <v>16</v>
      </c>
      <c r="E115" t="s">
        <v>20</v>
      </c>
      <c r="F115" t="s">
        <v>22</v>
      </c>
      <c r="G115" t="s">
        <v>32</v>
      </c>
      <c r="H115" t="s">
        <v>35</v>
      </c>
      <c r="I115" t="s">
        <v>39</v>
      </c>
      <c r="J115" t="s">
        <v>48</v>
      </c>
    </row>
    <row r="116" spans="2:10">
      <c r="B116">
        <v>1</v>
      </c>
      <c r="C116" cm="1">
        <f t="array" ref="C116">(COUNTIFS(Satisfaction_rating,"=4",WEEK,tbl_Satisfaction5[[#This Row],[week]:[week]],Agent,tbl_Satisfaction5[[#Headers],[Diane]])+COUNTIFS(Satisfaction_rating,"=5",WEEK,tbl_Satisfaction5[[#This Row],[week]:[week]],Agent,tbl_Satisfaction5[[#Headers],[Diane]]))</f>
        <v>11</v>
      </c>
      <c r="D116" cm="1">
        <f t="array" ref="D116">(COUNTIFS(Satisfaction_rating,"=4",WEEK,tbl_Satisfaction5[[#This Row],[week]:[week]],Agent,tbl_Satisfaction5[[#Headers],[Becky]])+COUNTIFS(Satisfaction_rating,"=5",WEEK,tbl_Satisfaction5[[#This Row],[week]:[week]],Agent,tbl_Satisfaction5[[#Headers],[Becky]]))</f>
        <v>10</v>
      </c>
      <c r="E116" cm="1">
        <f t="array" ref="E116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6</v>
      </c>
      <c r="F116" cm="1">
        <f t="array" ref="F116">(COUNTIFS(Satisfaction_rating,"=4",WEEK,tbl_Satisfaction5[[#This Row],[week]:[week]],Agent,tbl_Satisfaction5[[#Headers],[Greg]])+COUNTIFS(Satisfaction_rating,"=5",WEEK,tbl_Satisfaction5[[#This Row],[week]:[week]],Agent,tbl_Satisfaction5[[#Headers],[Greg]]))</f>
        <v>9</v>
      </c>
      <c r="G116" cm="1">
        <f t="array" ref="G116">(COUNTIFS(Satisfaction_rating,"=4",WEEK,tbl_Satisfaction5[[#This Row],[week]:[week]],Agent,tbl_Satisfaction5[[#Headers],[Jim]])+COUNTIFS(Satisfaction_rating,"=5",WEEK,tbl_Satisfaction5[[#This Row],[week]:[week]],Agent,tbl_Satisfaction5[[#Headers],[Jim]]))</f>
        <v>10</v>
      </c>
      <c r="H116" cm="1">
        <f t="array" ref="H116">(COUNTIFS(Satisfaction_rating,"=4",WEEK,tbl_Satisfaction5[[#This Row],[week]:[week]],Agent,tbl_Satisfaction5[[#Headers],[Joe]])+COUNTIFS(Satisfaction_rating,"=5",WEEK,tbl_Satisfaction5[[#This Row],[week]:[week]],Agent,tbl_Satisfaction5[[#Headers],[Joe]]))</f>
        <v>14</v>
      </c>
      <c r="I116" cm="1">
        <f t="array" ref="I116">(COUNTIFS(Satisfaction_rating,"=4",WEEK,tbl_Satisfaction5[[#This Row],[week]:[week]],Agent,tbl_Satisfaction5[[#Headers],[Martha]])+COUNTIFS(Satisfaction_rating,"=5",WEEK,tbl_Satisfaction5[[#This Row],[week]:[week]],Agent,tbl_Satisfaction5[[#Headers],[Martha]]))</f>
        <v>14</v>
      </c>
      <c r="J116" cm="1">
        <f t="array" ref="J116">(COUNTIFS(Satisfaction_rating,"=4",WEEK,tbl_Satisfaction5[[#This Row],[week]:[week]],Agent,tbl_Satisfaction5[[#Headers],[Dan]])+COUNTIFS(Satisfaction_rating,"=5",WEEK,tbl_Satisfaction5[[#This Row],[week]:[week]],Agent,tbl_Satisfaction5[[#Headers],[Dan]]))</f>
        <v>11</v>
      </c>
    </row>
    <row r="117" spans="2:10">
      <c r="B117">
        <v>2</v>
      </c>
      <c r="C117" cm="1">
        <f t="array" ref="C117">(COUNTIFS(Satisfaction_rating,"=4",WEEK,tbl_Satisfaction5[[#This Row],[week]:[week]],Agent,tbl_Satisfaction5[[#Headers],[Diane]])+COUNTIFS(Satisfaction_rating,"=5",WEEK,tbl_Satisfaction5[[#This Row],[week]:[week]],Agent,tbl_Satisfaction5[[#Headers],[Diane]]))</f>
        <v>24</v>
      </c>
      <c r="D117" cm="1">
        <f t="array" ref="D117">(COUNTIFS(Satisfaction_rating,"=4",WEEK,tbl_Satisfaction5[[#This Row],[week]:[week]],Agent,tbl_Satisfaction5[[#Headers],[Becky]])+COUNTIFS(Satisfaction_rating,"=5",WEEK,tbl_Satisfaction5[[#This Row],[week]:[week]],Agent,tbl_Satisfaction5[[#Headers],[Becky]]))</f>
        <v>18</v>
      </c>
      <c r="E117" cm="1">
        <f t="array" ref="E117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26</v>
      </c>
      <c r="F117" cm="1">
        <f t="array" ref="F117">(COUNTIFS(Satisfaction_rating,"=4",WEEK,tbl_Satisfaction5[[#This Row],[week]:[week]],Agent,tbl_Satisfaction5[[#Headers],[Greg]])+COUNTIFS(Satisfaction_rating,"=5",WEEK,tbl_Satisfaction5[[#This Row],[week]:[week]],Agent,tbl_Satisfaction5[[#Headers],[Greg]]))</f>
        <v>25</v>
      </c>
      <c r="G117" cm="1">
        <f t="array" ref="G117">(COUNTIFS(Satisfaction_rating,"=4",WEEK,tbl_Satisfaction5[[#This Row],[week]:[week]],Agent,tbl_Satisfaction5[[#Headers],[Jim]])+COUNTIFS(Satisfaction_rating,"=5",WEEK,tbl_Satisfaction5[[#This Row],[week]:[week]],Agent,tbl_Satisfaction5[[#Headers],[Jim]]))</f>
        <v>18</v>
      </c>
      <c r="H117" cm="1">
        <f t="array" ref="H117">(COUNTIFS(Satisfaction_rating,"=4",WEEK,tbl_Satisfaction5[[#This Row],[week]:[week]],Agent,tbl_Satisfaction5[[#Headers],[Joe]])+COUNTIFS(Satisfaction_rating,"=5",WEEK,tbl_Satisfaction5[[#This Row],[week]:[week]],Agent,tbl_Satisfaction5[[#Headers],[Joe]]))</f>
        <v>23</v>
      </c>
      <c r="I117" cm="1">
        <f t="array" ref="I117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21</v>
      </c>
      <c r="J117" cm="1">
        <f t="array" ref="J117">(COUNTIFS(Satisfaction_rating,"=4",WEEK,tbl_Satisfaction5[[#This Row],[week]:[week]],Agent,tbl_Satisfaction5[[#Headers],[Dan]])+COUNTIFS(Satisfaction_rating,"=5",WEEK,tbl_Satisfaction5[[#This Row],[week]:[week]],Agent,tbl_Satisfaction5[[#Headers],[Dan]]))</f>
        <v>21</v>
      </c>
    </row>
    <row r="118" spans="2:10">
      <c r="B118">
        <v>3</v>
      </c>
      <c r="C118" cm="1">
        <f t="array" ref="C118">(COUNTIFS(Satisfaction_rating,"=4",WEEK,tbl_Satisfaction5[[#This Row],[week]:[week]],Agent,tbl_Satisfaction5[[#Headers],[Diane]])+COUNTIFS(Satisfaction_rating,"=5",WEEK,tbl_Satisfaction5[[#This Row],[week]:[week]],Agent,tbl_Satisfaction5[[#Headers],[Diane]]))</f>
        <v>17</v>
      </c>
      <c r="D118" cm="1">
        <f t="array" ref="D118">(COUNTIFS(Satisfaction_rating,"=4",WEEK,tbl_Satisfaction5[[#This Row],[week]:[week]],Agent,tbl_Satisfaction5[[#Headers],[Becky]])+COUNTIFS(Satisfaction_rating,"=5",WEEK,tbl_Satisfaction5[[#This Row],[week]:[week]],Agent,tbl_Satisfaction5[[#Headers],[Becky]]))</f>
        <v>20</v>
      </c>
      <c r="E118" cm="1">
        <f t="array" ref="E118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22</v>
      </c>
      <c r="F118" cm="1">
        <f t="array" ref="F118">(COUNTIFS(Satisfaction_rating,"=4",WEEK,tbl_Satisfaction5[[#This Row],[week]:[week]],Agent,tbl_Satisfaction5[[#Headers],[Greg]])+COUNTIFS(Satisfaction_rating,"=5",WEEK,tbl_Satisfaction5[[#This Row],[week]:[week]],Agent,tbl_Satisfaction5[[#Headers],[Greg]]))</f>
        <v>20</v>
      </c>
      <c r="G118" cm="1">
        <f t="array" ref="G118">(COUNTIFS(Satisfaction_rating,"=4",WEEK,tbl_Satisfaction5[[#This Row],[week]:[week]],Agent,tbl_Satisfaction5[[#Headers],[Jim]])+COUNTIFS(Satisfaction_rating,"=5",WEEK,tbl_Satisfaction5[[#This Row],[week]:[week]],Agent,tbl_Satisfaction5[[#Headers],[Jim]]))</f>
        <v>24</v>
      </c>
      <c r="H118" cm="1">
        <f t="array" ref="H118">(COUNTIFS(Satisfaction_rating,"=4",WEEK,tbl_Satisfaction5[[#This Row],[week]:[week]],Agent,tbl_Satisfaction5[[#Headers],[Joe]])+COUNTIFS(Satisfaction_rating,"=5",WEEK,tbl_Satisfaction5[[#This Row],[week]:[week]],Agent,tbl_Satisfaction5[[#Headers],[Joe]]))</f>
        <v>21</v>
      </c>
      <c r="I118" cm="1">
        <f t="array" ref="I118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22</v>
      </c>
      <c r="J118" cm="1">
        <f t="array" ref="J118">(COUNTIFS(Satisfaction_rating,"=4",WEEK,tbl_Satisfaction5[[#This Row],[week]:[week]],Agent,tbl_Satisfaction5[[#Headers],[Dan]])+COUNTIFS(Satisfaction_rating,"=5",WEEK,tbl_Satisfaction5[[#This Row],[week]:[week]],Agent,tbl_Satisfaction5[[#Headers],[Dan]]))</f>
        <v>14</v>
      </c>
    </row>
    <row r="119" spans="2:10">
      <c r="B119">
        <v>4</v>
      </c>
      <c r="C119" cm="1">
        <f t="array" ref="C119">(COUNTIFS(Satisfaction_rating,"=4",WEEK,tbl_Satisfaction5[[#This Row],[week]:[week]],Agent,tbl_Satisfaction5[[#Headers],[Diane]])+COUNTIFS(Satisfaction_rating,"=5",WEEK,tbl_Satisfaction5[[#This Row],[week]:[week]],Agent,tbl_Satisfaction5[[#Headers],[Diane]]))</f>
        <v>20</v>
      </c>
      <c r="D119" cm="1">
        <f t="array" ref="D119">(COUNTIFS(Satisfaction_rating,"=4",WEEK,tbl_Satisfaction5[[#This Row],[week]:[week]],Agent,tbl_Satisfaction5[[#Headers],[Becky]])+COUNTIFS(Satisfaction_rating,"=5",WEEK,tbl_Satisfaction5[[#This Row],[week]:[week]],Agent,tbl_Satisfaction5[[#Headers],[Becky]]))</f>
        <v>15</v>
      </c>
      <c r="E119" cm="1">
        <f t="array" ref="E119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20</v>
      </c>
      <c r="F119" cm="1">
        <f t="array" ref="F119">(COUNTIFS(Satisfaction_rating,"=4",WEEK,tbl_Satisfaction5[[#This Row],[week]:[week]],Agent,tbl_Satisfaction5[[#Headers],[Greg]])+COUNTIFS(Satisfaction_rating,"=5",WEEK,tbl_Satisfaction5[[#This Row],[week]:[week]],Agent,tbl_Satisfaction5[[#Headers],[Greg]]))</f>
        <v>16</v>
      </c>
      <c r="G119" cm="1">
        <f t="array" ref="G119">(COUNTIFS(Satisfaction_rating,"=4",WEEK,tbl_Satisfaction5[[#This Row],[week]:[week]],Agent,tbl_Satisfaction5[[#Headers],[Jim]])+COUNTIFS(Satisfaction_rating,"=5",WEEK,tbl_Satisfaction5[[#This Row],[week]:[week]],Agent,tbl_Satisfaction5[[#Headers],[Jim]]))</f>
        <v>23</v>
      </c>
      <c r="H119" cm="1">
        <f t="array" ref="H119">(COUNTIFS(Satisfaction_rating,"=4",WEEK,tbl_Satisfaction5[[#This Row],[week]:[week]],Agent,tbl_Satisfaction5[[#Headers],[Joe]])+COUNTIFS(Satisfaction_rating,"=5",WEEK,tbl_Satisfaction5[[#This Row],[week]:[week]],Agent,tbl_Satisfaction5[[#Headers],[Joe]]))</f>
        <v>21</v>
      </c>
      <c r="I119" cm="1">
        <f t="array" ref="I119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21</v>
      </c>
      <c r="J119" cm="1">
        <f t="array" ref="J119">(COUNTIFS(Satisfaction_rating,"=4",WEEK,tbl_Satisfaction5[[#This Row],[week]:[week]],Agent,tbl_Satisfaction5[[#Headers],[Dan]])+COUNTIFS(Satisfaction_rating,"=5",WEEK,tbl_Satisfaction5[[#This Row],[week]:[week]],Agent,tbl_Satisfaction5[[#Headers],[Dan]]))</f>
        <v>19</v>
      </c>
    </row>
    <row r="120" spans="2:10">
      <c r="B120">
        <v>5</v>
      </c>
      <c r="C120" cm="1">
        <f t="array" ref="C120">(COUNTIFS(Satisfaction_rating,"=4",WEEK,tbl_Satisfaction5[[#This Row],[week]:[week]],Agent,tbl_Satisfaction5[[#Headers],[Diane]])+COUNTIFS(Satisfaction_rating,"=5",WEEK,tbl_Satisfaction5[[#This Row],[week]:[week]],Agent,tbl_Satisfaction5[[#Headers],[Diane]]))</f>
        <v>25</v>
      </c>
      <c r="D120" cm="1">
        <f t="array" ref="D120">(COUNTIFS(Satisfaction_rating,"=4",WEEK,tbl_Satisfaction5[[#This Row],[week]:[week]],Agent,tbl_Satisfaction5[[#Headers],[Becky]])+COUNTIFS(Satisfaction_rating,"=5",WEEK,tbl_Satisfaction5[[#This Row],[week]:[week]],Agent,tbl_Satisfaction5[[#Headers],[Becky]]))</f>
        <v>22</v>
      </c>
      <c r="E120" cm="1">
        <f t="array" ref="E120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23</v>
      </c>
      <c r="F120" cm="1">
        <f t="array" ref="F120">(COUNTIFS(Satisfaction_rating,"=4",WEEK,tbl_Satisfaction5[[#This Row],[week]:[week]],Agent,tbl_Satisfaction5[[#Headers],[Greg]])+COUNTIFS(Satisfaction_rating,"=5",WEEK,tbl_Satisfaction5[[#This Row],[week]:[week]],Agent,tbl_Satisfaction5[[#Headers],[Greg]]))</f>
        <v>19</v>
      </c>
      <c r="G120" cm="1">
        <f t="array" ref="G120">(COUNTIFS(Satisfaction_rating,"=4",WEEK,tbl_Satisfaction5[[#This Row],[week]:[week]],Agent,tbl_Satisfaction5[[#Headers],[Jim]])+COUNTIFS(Satisfaction_rating,"=5",WEEK,tbl_Satisfaction5[[#This Row],[week]:[week]],Agent,tbl_Satisfaction5[[#Headers],[Jim]]))</f>
        <v>22</v>
      </c>
      <c r="H120" cm="1">
        <f t="array" ref="H120">(COUNTIFS(Satisfaction_rating,"=4",WEEK,tbl_Satisfaction5[[#This Row],[week]:[week]],Agent,tbl_Satisfaction5[[#Headers],[Joe]])+COUNTIFS(Satisfaction_rating,"=5",WEEK,tbl_Satisfaction5[[#This Row],[week]:[week]],Agent,tbl_Satisfaction5[[#Headers],[Joe]]))</f>
        <v>12</v>
      </c>
      <c r="I120" cm="1">
        <f t="array" ref="I120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25</v>
      </c>
      <c r="J120" cm="1">
        <f t="array" ref="J120">(COUNTIFS(Satisfaction_rating,"=4",WEEK,tbl_Satisfaction5[[#This Row],[week]:[week]],Agent,tbl_Satisfaction5[[#Headers],[Dan]])+COUNTIFS(Satisfaction_rating,"=5",WEEK,tbl_Satisfaction5[[#This Row],[week]:[week]],Agent,tbl_Satisfaction5[[#Headers],[Dan]]))</f>
        <v>35</v>
      </c>
    </row>
    <row r="121" spans="2:10">
      <c r="B121">
        <v>6</v>
      </c>
      <c r="C121" cm="1">
        <f t="array" ref="C121">(COUNTIFS(Satisfaction_rating,"=4",WEEK,tbl_Satisfaction5[[#This Row],[week]:[week]],Agent,tbl_Satisfaction5[[#Headers],[Diane]])+COUNTIFS(Satisfaction_rating,"=5",WEEK,tbl_Satisfaction5[[#This Row],[week]:[week]],Agent,tbl_Satisfaction5[[#Headers],[Diane]]))</f>
        <v>15</v>
      </c>
      <c r="D121" cm="1">
        <f t="array" ref="D121">(COUNTIFS(Satisfaction_rating,"=4",WEEK,tbl_Satisfaction5[[#This Row],[week]:[week]],Agent,tbl_Satisfaction5[[#Headers],[Becky]])+COUNTIFS(Satisfaction_rating,"=5",WEEK,tbl_Satisfaction5[[#This Row],[week]:[week]],Agent,tbl_Satisfaction5[[#Headers],[Becky]]))</f>
        <v>28</v>
      </c>
      <c r="E121" cm="1">
        <f t="array" ref="E121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16</v>
      </c>
      <c r="F121" cm="1">
        <f t="array" ref="F121">(COUNTIFS(Satisfaction_rating,"=4",WEEK,tbl_Satisfaction5[[#This Row],[week]:[week]],Agent,tbl_Satisfaction5[[#Headers],[Greg]])+COUNTIFS(Satisfaction_rating,"=5",WEEK,tbl_Satisfaction5[[#This Row],[week]:[week]],Agent,tbl_Satisfaction5[[#Headers],[Greg]]))</f>
        <v>29</v>
      </c>
      <c r="G121" cm="1">
        <f t="array" ref="G121">(COUNTIFS(Satisfaction_rating,"=4",WEEK,tbl_Satisfaction5[[#This Row],[week]:[week]],Agent,tbl_Satisfaction5[[#Headers],[Jim]])+COUNTIFS(Satisfaction_rating,"=5",WEEK,tbl_Satisfaction5[[#This Row],[week]:[week]],Agent,tbl_Satisfaction5[[#Headers],[Jim]]))</f>
        <v>19</v>
      </c>
      <c r="H121" cm="1">
        <f t="array" ref="H121">(COUNTIFS(Satisfaction_rating,"=4",WEEK,tbl_Satisfaction5[[#This Row],[week]:[week]],Agent,tbl_Satisfaction5[[#Headers],[Joe]])+COUNTIFS(Satisfaction_rating,"=5",WEEK,tbl_Satisfaction5[[#This Row],[week]:[week]],Agent,tbl_Satisfaction5[[#Headers],[Joe]]))</f>
        <v>13</v>
      </c>
      <c r="I121" cm="1">
        <f t="array" ref="I121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26</v>
      </c>
      <c r="J121" cm="1">
        <f t="array" ref="J121">(COUNTIFS(Satisfaction_rating,"=4",WEEK,tbl_Satisfaction5[[#This Row],[week]:[week]],Agent,tbl_Satisfaction5[[#Headers],[Dan]])+COUNTIFS(Satisfaction_rating,"=5",WEEK,tbl_Satisfaction5[[#This Row],[week]:[week]],Agent,tbl_Satisfaction5[[#Headers],[Dan]]))</f>
        <v>18</v>
      </c>
    </row>
    <row r="122" spans="2:10">
      <c r="B122">
        <v>7</v>
      </c>
      <c r="C122" cm="1">
        <f t="array" ref="C122">(COUNTIFS(Satisfaction_rating,"=4",WEEK,tbl_Satisfaction5[[#This Row],[week]:[week]],Agent,tbl_Satisfaction5[[#Headers],[Diane]])+COUNTIFS(Satisfaction_rating,"=5",WEEK,tbl_Satisfaction5[[#This Row],[week]:[week]],Agent,tbl_Satisfaction5[[#Headers],[Diane]]))</f>
        <v>18</v>
      </c>
      <c r="D122" cm="1">
        <f t="array" ref="D122">(COUNTIFS(Satisfaction_rating,"=4",WEEK,tbl_Satisfaction5[[#This Row],[week]:[week]],Agent,tbl_Satisfaction5[[#Headers],[Becky]])+COUNTIFS(Satisfaction_rating,"=5",WEEK,tbl_Satisfaction5[[#This Row],[week]:[week]],Agent,tbl_Satisfaction5[[#Headers],[Becky]]))</f>
        <v>25</v>
      </c>
      <c r="E122" cm="1">
        <f t="array" ref="E122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16</v>
      </c>
      <c r="F122" cm="1">
        <f t="array" ref="F122">(COUNTIFS(Satisfaction_rating,"=4",WEEK,tbl_Satisfaction5[[#This Row],[week]:[week]],Agent,tbl_Satisfaction5[[#Headers],[Greg]])+COUNTIFS(Satisfaction_rating,"=5",WEEK,tbl_Satisfaction5[[#This Row],[week]:[week]],Agent,tbl_Satisfaction5[[#Headers],[Greg]]))</f>
        <v>18</v>
      </c>
      <c r="G122" cm="1">
        <f t="array" ref="G122">(COUNTIFS(Satisfaction_rating,"=4",WEEK,tbl_Satisfaction5[[#This Row],[week]:[week]],Agent,tbl_Satisfaction5[[#Headers],[Jim]])+COUNTIFS(Satisfaction_rating,"=5",WEEK,tbl_Satisfaction5[[#This Row],[week]:[week]],Agent,tbl_Satisfaction5[[#Headers],[Jim]]))</f>
        <v>27</v>
      </c>
      <c r="H122" cm="1">
        <f t="array" ref="H122">(COUNTIFS(Satisfaction_rating,"=4",WEEK,tbl_Satisfaction5[[#This Row],[week]:[week]],Agent,tbl_Satisfaction5[[#Headers],[Joe]])+COUNTIFS(Satisfaction_rating,"=5",WEEK,tbl_Satisfaction5[[#This Row],[week]:[week]],Agent,tbl_Satisfaction5[[#Headers],[Joe]]))</f>
        <v>20</v>
      </c>
      <c r="I122" cm="1">
        <f t="array" ref="I122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20</v>
      </c>
      <c r="J122" cm="1">
        <f t="array" ref="J122">(COUNTIFS(Satisfaction_rating,"=4",WEEK,tbl_Satisfaction5[[#This Row],[week]:[week]],Agent,tbl_Satisfaction5[[#Headers],[Dan]])+COUNTIFS(Satisfaction_rating,"=5",WEEK,tbl_Satisfaction5[[#This Row],[week]:[week]],Agent,tbl_Satisfaction5[[#Headers],[Dan]]))</f>
        <v>27</v>
      </c>
    </row>
    <row r="123" spans="2:10">
      <c r="B123">
        <v>8</v>
      </c>
      <c r="C123" cm="1">
        <f t="array" ref="C123">(COUNTIFS(Satisfaction_rating,"=4",WEEK,tbl_Satisfaction5[[#This Row],[week]:[week]],Agent,tbl_Satisfaction5[[#Headers],[Diane]])+COUNTIFS(Satisfaction_rating,"=5",WEEK,tbl_Satisfaction5[[#This Row],[week]:[week]],Agent,tbl_Satisfaction5[[#Headers],[Diane]]))</f>
        <v>15</v>
      </c>
      <c r="D123" cm="1">
        <f t="array" ref="D123">(COUNTIFS(Satisfaction_rating,"=4",WEEK,tbl_Satisfaction5[[#This Row],[week]:[week]],Agent,tbl_Satisfaction5[[#Headers],[Becky]])+COUNTIFS(Satisfaction_rating,"=5",WEEK,tbl_Satisfaction5[[#This Row],[week]:[week]],Agent,tbl_Satisfaction5[[#Headers],[Becky]]))</f>
        <v>17</v>
      </c>
      <c r="E123" cm="1">
        <f t="array" ref="E123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16</v>
      </c>
      <c r="F123" cm="1">
        <f t="array" ref="F123">(COUNTIFS(Satisfaction_rating,"=4",WEEK,tbl_Satisfaction5[[#This Row],[week]:[week]],Agent,tbl_Satisfaction5[[#Headers],[Greg]])+COUNTIFS(Satisfaction_rating,"=5",WEEK,tbl_Satisfaction5[[#This Row],[week]:[week]],Agent,tbl_Satisfaction5[[#Headers],[Greg]]))</f>
        <v>22</v>
      </c>
      <c r="G123" cm="1">
        <f t="array" ref="G123">(COUNTIFS(Satisfaction_rating,"=4",WEEK,tbl_Satisfaction5[[#This Row],[week]:[week]],Agent,tbl_Satisfaction5[[#Headers],[Jim]])+COUNTIFS(Satisfaction_rating,"=5",WEEK,tbl_Satisfaction5[[#This Row],[week]:[week]],Agent,tbl_Satisfaction5[[#Headers],[Jim]]))</f>
        <v>18</v>
      </c>
      <c r="H123" cm="1">
        <f t="array" ref="H123">(COUNTIFS(Satisfaction_rating,"=4",WEEK,tbl_Satisfaction5[[#This Row],[week]:[week]],Agent,tbl_Satisfaction5[[#Headers],[Joe]])+COUNTIFS(Satisfaction_rating,"=5",WEEK,tbl_Satisfaction5[[#This Row],[week]:[week]],Agent,tbl_Satisfaction5[[#Headers],[Joe]]))</f>
        <v>20</v>
      </c>
      <c r="I123" cm="1">
        <f t="array" ref="I123">(COUNTIFS(Satisfaction_rating,"=4",WEEK,tbl_Satisfaction5[[#This Row],[week]:[week]],Agent,tbl_Satisfaction5[[#Headers],[Martha]])+COUNTIFS(Satisfaction_rating,"=5",WEEK,tbl_Satisfaction5[[#This Row],[week]:[week]],Agent,tbl_Satisfaction5[[#Headers],[Martha]]))</f>
        <v>17</v>
      </c>
      <c r="J123" cm="1">
        <f t="array" ref="J123">(COUNTIFS(Satisfaction_rating,"=4",WEEK,tbl_Satisfaction5[[#This Row],[week]:[week]],Agent,tbl_Satisfaction5[[#Headers],[Dan]])+COUNTIFS(Satisfaction_rating,"=5",WEEK,tbl_Satisfaction5[[#This Row],[week]:[week]],Agent,tbl_Satisfaction5[[#Headers],[Dan]]))</f>
        <v>21</v>
      </c>
    </row>
    <row r="124" spans="2:10">
      <c r="B124">
        <v>9</v>
      </c>
      <c r="C124" cm="1">
        <f t="array" ref="C124">(COUNTIFS(Satisfaction_rating,"=4",WEEK,tbl_Satisfaction5[[#This Row],[week]:[week]],Agent,tbl_Satisfaction5[[#Headers],[Diane]])+COUNTIFS(Satisfaction_rating,"=5",WEEK,tbl_Satisfaction5[[#This Row],[week]:[week]],Agent,tbl_Satisfaction5[[#Headers],[Diane]]))</f>
        <v>25</v>
      </c>
      <c r="D124" cm="1">
        <f t="array" ref="D124">(COUNTIFS(Satisfaction_rating,"=4",WEEK,tbl_Satisfaction5[[#This Row],[week]:[week]],Agent,tbl_Satisfaction5[[#Headers],[Becky]])+COUNTIFS(Satisfaction_rating,"=5",WEEK,tbl_Satisfaction5[[#This Row],[week]:[week]],Agent,tbl_Satisfaction5[[#Headers],[Becky]]))</f>
        <v>27</v>
      </c>
      <c r="E124" cm="1">
        <f t="array" ref="E124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21</v>
      </c>
      <c r="F124" cm="1">
        <f t="array" ref="F124">(COUNTIFS(Satisfaction_rating,"=4",WEEK,tbl_Satisfaction5[[#This Row],[week]:[week]],Agent,tbl_Satisfaction5[[#Headers],[Greg]])+COUNTIFS(Satisfaction_rating,"=5",WEEK,tbl_Satisfaction5[[#This Row],[week]:[week]],Agent,tbl_Satisfaction5[[#Headers],[Greg]]))</f>
        <v>15</v>
      </c>
      <c r="G124" cm="1">
        <f t="array" ref="G124">(COUNTIFS(Satisfaction_rating,"=4",WEEK,tbl_Satisfaction5[[#This Row],[week]:[week]],Agent,tbl_Satisfaction5[[#Headers],[Jim]])+COUNTIFS(Satisfaction_rating,"=5",WEEK,tbl_Satisfaction5[[#This Row],[week]:[week]],Agent,tbl_Satisfaction5[[#Headers],[Jim]]))</f>
        <v>23</v>
      </c>
      <c r="H124" cm="1">
        <f t="array" ref="H124">(COUNTIFS(Satisfaction_rating,"=4",WEEK,tbl_Satisfaction5[[#This Row],[week]:[week]],Agent,tbl_Satisfaction5[[#Headers],[Joe]])+COUNTIFS(Satisfaction_rating,"=5",WEEK,tbl_Satisfaction5[[#This Row],[week]:[week]],Agent,tbl_Satisfaction5[[#Headers],[Joe]]))</f>
        <v>22</v>
      </c>
      <c r="I124" cm="1">
        <f t="array" ref="I124">(COUNTIFS(Satisfaction_rating,"=4",WEEK,tbl_Satisfaction5[[#This Row],[week]:[week]],Agent,tbl_Satisfaction5[[#Headers],[Martha]])+COUNTIFS(Satisfaction_rating,"=5",WEEK,tbl_Satisfaction5[[#This Row],[week]:[week]],Agent,tbl_Satisfaction5[[#Headers],[Martha]]))</f>
        <v>18</v>
      </c>
      <c r="J124" cm="1">
        <f t="array" ref="J124">(COUNTIFS(Satisfaction_rating,"=4",WEEK,tbl_Satisfaction5[[#This Row],[week]:[week]],Agent,tbl_Satisfaction5[[#Headers],[Dan]])+COUNTIFS(Satisfaction_rating,"=5",WEEK,tbl_Satisfaction5[[#This Row],[week]:[week]],Agent,tbl_Satisfaction5[[#Headers],[Dan]]))</f>
        <v>25</v>
      </c>
    </row>
    <row r="125" spans="2:10">
      <c r="B125">
        <v>10</v>
      </c>
      <c r="C125" cm="1">
        <f t="array" ref="C125">(COUNTIFS(Satisfaction_rating,"=4",WEEK,tbl_Satisfaction5[[#This Row],[week]:[week]],Agent,tbl_Satisfaction5[[#Headers],[Diane]])+COUNTIFS(Satisfaction_rating,"=5",WEEK,tbl_Satisfaction5[[#This Row],[week]:[week]],Agent,tbl_Satisfaction5[[#Headers],[Diane]]))</f>
        <v>24</v>
      </c>
      <c r="D125" cm="1">
        <f t="array" ref="D125">(COUNTIFS(Satisfaction_rating,"=4",WEEK,tbl_Satisfaction5[[#This Row],[week]:[week]],Agent,tbl_Satisfaction5[[#Headers],[Becky]])+COUNTIFS(Satisfaction_rating,"=5",WEEK,tbl_Satisfaction5[[#This Row],[week]:[week]],Agent,tbl_Satisfaction5[[#Headers],[Becky]]))</f>
        <v>23</v>
      </c>
      <c r="E125" cm="1">
        <f t="array" ref="E125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19</v>
      </c>
      <c r="F125" cm="1">
        <f t="array" ref="F125">(COUNTIFS(Satisfaction_rating,"=4",WEEK,tbl_Satisfaction5[[#This Row],[week]:[week]],Agent,tbl_Satisfaction5[[#Headers],[Greg]])+COUNTIFS(Satisfaction_rating,"=5",WEEK,tbl_Satisfaction5[[#This Row],[week]:[week]],Agent,tbl_Satisfaction5[[#Headers],[Greg]]))</f>
        <v>22</v>
      </c>
      <c r="G125" cm="1">
        <f t="array" ref="G125">(COUNTIFS(Satisfaction_rating,"=4",WEEK,tbl_Satisfaction5[[#This Row],[week]:[week]],Agent,tbl_Satisfaction5[[#Headers],[Jim]])+COUNTIFS(Satisfaction_rating,"=5",WEEK,tbl_Satisfaction5[[#This Row],[week]:[week]],Agent,tbl_Satisfaction5[[#Headers],[Jim]]))</f>
        <v>26</v>
      </c>
      <c r="H125" cm="1">
        <f t="array" ref="H125">(COUNTIFS(Satisfaction_rating,"=4",WEEK,tbl_Satisfaction5[[#This Row],[week]:[week]],Agent,tbl_Satisfaction5[[#Headers],[Joe]])+COUNTIFS(Satisfaction_rating,"=5",WEEK,tbl_Satisfaction5[[#This Row],[week]:[week]],Agent,tbl_Satisfaction5[[#Headers],[Joe]]))</f>
        <v>15</v>
      </c>
      <c r="I125" cm="1">
        <f t="array" ref="I125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27</v>
      </c>
      <c r="J125" cm="1">
        <f t="array" ref="J125">(COUNTIFS(Satisfaction_rating,"=4",WEEK,tbl_Satisfaction5[[#This Row],[week]:[week]],Agent,tbl_Satisfaction5[[#Headers],[Dan]])+COUNTIFS(Satisfaction_rating,"=5",WEEK,tbl_Satisfaction5[[#This Row],[week]:[week]],Agent,tbl_Satisfaction5[[#Headers],[Dan]]))</f>
        <v>17</v>
      </c>
    </row>
    <row r="126" spans="2:10">
      <c r="B126">
        <v>11</v>
      </c>
      <c r="C126" cm="1">
        <f t="array" ref="C126">(COUNTIFS(Satisfaction_rating,"=4",WEEK,tbl_Satisfaction5[[#This Row],[week]:[week]],Agent,tbl_Satisfaction5[[#Headers],[Diane]])+COUNTIFS(Satisfaction_rating,"=5",WEEK,tbl_Satisfaction5[[#This Row],[week]:[week]],Agent,tbl_Satisfaction5[[#Headers],[Diane]]))</f>
        <v>19</v>
      </c>
      <c r="D126" cm="1">
        <f t="array" ref="D126">(COUNTIFS(Satisfaction_rating,"=4",WEEK,tbl_Satisfaction5[[#This Row],[week]:[week]],Agent,tbl_Satisfaction5[[#Headers],[Becky]])+COUNTIFS(Satisfaction_rating,"=5",WEEK,tbl_Satisfaction5[[#This Row],[week]:[week]],Agent,tbl_Satisfaction5[[#Headers],[Becky]]))</f>
        <v>13</v>
      </c>
      <c r="E126" cm="1">
        <f t="array" ref="E126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17</v>
      </c>
      <c r="F126" cm="1">
        <f t="array" ref="F126">(COUNTIFS(Satisfaction_rating,"=4",WEEK,tbl_Satisfaction5[[#This Row],[week]:[week]],Agent,tbl_Satisfaction5[[#Headers],[Greg]])+COUNTIFS(Satisfaction_rating,"=5",WEEK,tbl_Satisfaction5[[#This Row],[week]:[week]],Agent,tbl_Satisfaction5[[#Headers],[Greg]]))</f>
        <v>13</v>
      </c>
      <c r="G126" cm="1">
        <f t="array" ref="G126">(COUNTIFS(Satisfaction_rating,"=4",WEEK,tbl_Satisfaction5[[#This Row],[week]:[week]],Agent,tbl_Satisfaction5[[#Headers],[Jim]])+COUNTIFS(Satisfaction_rating,"=5",WEEK,tbl_Satisfaction5[[#This Row],[week]:[week]],Agent,tbl_Satisfaction5[[#Headers],[Jim]]))</f>
        <v>21</v>
      </c>
      <c r="H126" cm="1">
        <f t="array" ref="H126">(COUNTIFS(Satisfaction_rating,"=4",WEEK,tbl_Satisfaction5[[#This Row],[week]:[week]],Agent,tbl_Satisfaction5[[#Headers],[Joe]])+COUNTIFS(Satisfaction_rating,"=5",WEEK,tbl_Satisfaction5[[#This Row],[week]:[week]],Agent,tbl_Satisfaction5[[#Headers],[Joe]]))</f>
        <v>14</v>
      </c>
      <c r="I126" cm="1">
        <f t="array" ref="I126">(COUNTIFS(Satisfaction_rating,"=4",WEEK,tbl_Satisfaction5[[#This Row],[week]:[week]],Agent,tbl_Satisfaction5[[#Headers],[Martha]])+COUNTIFS(Satisfaction_rating,"=5",WEEK,tbl_Satisfaction5[[#This Row],[week]:[week]],Agent,tbl_Satisfaction5[[#Headers],[Martha]]))</f>
        <v>13</v>
      </c>
      <c r="J126" cm="1">
        <f t="array" ref="J126">(COUNTIFS(Satisfaction_rating,"=4",WEEK,tbl_Satisfaction5[[#This Row],[week]:[week]],Agent,tbl_Satisfaction5[[#Headers],[Dan]])+COUNTIFS(Satisfaction_rating,"=5",WEEK,tbl_Satisfaction5[[#This Row],[week]:[week]],Agent,tbl_Satisfaction5[[#Headers],[Dan]]))</f>
        <v>20</v>
      </c>
    </row>
    <row r="127" spans="2:10">
      <c r="B127">
        <v>12</v>
      </c>
      <c r="C127" cm="1">
        <f t="array" ref="C127">(COUNTIFS(Satisfaction_rating,"=4",WEEK,tbl_Satisfaction5[[#This Row],[week]:[week]],Agent,tbl_Satisfaction5[[#Headers],[Diane]])+COUNTIFS(Satisfaction_rating,"=5",WEEK,tbl_Satisfaction5[[#This Row],[week]:[week]],Agent,tbl_Satisfaction5[[#Headers],[Diane]]))</f>
        <v>14</v>
      </c>
      <c r="D127" cm="1">
        <f t="array" ref="D127">(COUNTIFS(Satisfaction_rating,"=4",WEEK,tbl_Satisfaction5[[#This Row],[week]:[week]],Agent,tbl_Satisfaction5[[#Headers],[Becky]])+COUNTIFS(Satisfaction_rating,"=5",WEEK,tbl_Satisfaction5[[#This Row],[week]:[week]],Agent,tbl_Satisfaction5[[#Headers],[Becky]]))</f>
        <v>18</v>
      </c>
      <c r="E127" cm="1">
        <f t="array" ref="E127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20</v>
      </c>
      <c r="F127" cm="1">
        <f t="array" ref="F127">(COUNTIFS(Satisfaction_rating,"=4",WEEK,tbl_Satisfaction5[[#This Row],[week]:[week]],Agent,tbl_Satisfaction5[[#Headers],[Greg]])+COUNTIFS(Satisfaction_rating,"=5",WEEK,tbl_Satisfaction5[[#This Row],[week]:[week]],Agent,tbl_Satisfaction5[[#Headers],[Greg]]))</f>
        <v>13</v>
      </c>
      <c r="G127" cm="1">
        <f t="array" ref="G127">(COUNTIFS(Satisfaction_rating,"=4",WEEK,tbl_Satisfaction5[[#This Row],[week]:[week]],Agent,tbl_Satisfaction5[[#Headers],[Jim]])+COUNTIFS(Satisfaction_rating,"=5",WEEK,tbl_Satisfaction5[[#This Row],[week]:[week]],Agent,tbl_Satisfaction5[[#Headers],[Jim]]))</f>
        <v>19</v>
      </c>
      <c r="H127" cm="1">
        <f t="array" ref="H127">(COUNTIFS(Satisfaction_rating,"=4",WEEK,tbl_Satisfaction5[[#This Row],[week]:[week]],Agent,tbl_Satisfaction5[[#Headers],[Joe]])+COUNTIFS(Satisfaction_rating,"=5",WEEK,tbl_Satisfaction5[[#This Row],[week]:[week]],Agent,tbl_Satisfaction5[[#Headers],[Joe]]))</f>
        <v>17</v>
      </c>
      <c r="I127" cm="1">
        <f t="array" ref="I127">(COUNTIFS(Satisfaction_rating,"=4",WEEK,tbl_Satisfaction5[[#This Row],[week]:[week]],Agent,tbl_Satisfaction5[[#Headers],[Martha]])+COUNTIFS(Satisfaction_rating,"=5",WEEK,tbl_Satisfaction5[[#This Row],[week]:[week]],Agent,tbl_Satisfaction5[[#Headers],[Martha]]))</f>
        <v>25</v>
      </c>
      <c r="J127" cm="1">
        <f t="array" ref="J127">(COUNTIFS(Satisfaction_rating,"=4",WEEK,tbl_Satisfaction5[[#This Row],[week]:[week]],Agent,tbl_Satisfaction5[[#Headers],[Dan]])+COUNTIFS(Satisfaction_rating,"=5",WEEK,tbl_Satisfaction5[[#This Row],[week]:[week]],Agent,tbl_Satisfaction5[[#Headers],[Dan]]))</f>
        <v>13</v>
      </c>
    </row>
    <row r="128" spans="2:10">
      <c r="B128">
        <v>13</v>
      </c>
      <c r="C128" cm="1">
        <f t="array" ref="C128">(COUNTIFS(Satisfaction_rating,"=4",WEEK,tbl_Satisfaction5[[#This Row],[week]:[week]],Agent,tbl_Satisfaction5[[#Headers],[Diane]])+COUNTIFS(Satisfaction_rating,"=5",WEEK,tbl_Satisfaction5[[#This Row],[week]:[week]],Agent,tbl_Satisfaction5[[#Headers],[Diane]]))</f>
        <v>17</v>
      </c>
      <c r="D128" cm="1">
        <f t="array" ref="D128">(COUNTIFS(Satisfaction_rating,"=4",WEEK,tbl_Satisfaction5[[#This Row],[week]:[week]],Agent,tbl_Satisfaction5[[#Headers],[Becky]])+COUNTIFS(Satisfaction_rating,"=5",WEEK,tbl_Satisfaction5[[#This Row],[week]:[week]],Agent,tbl_Satisfaction5[[#Headers],[Becky]]))</f>
        <v>20</v>
      </c>
      <c r="E128" cm="1">
        <f t="array" ref="E128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21</v>
      </c>
      <c r="F128" cm="1">
        <f t="array" ref="F128">(COUNTIFS(Satisfaction_rating,"=4",WEEK,tbl_Satisfaction5[[#This Row],[week]:[week]],Agent,tbl_Satisfaction5[[#Headers],[Greg]])+COUNTIFS(Satisfaction_rating,"=5",WEEK,tbl_Satisfaction5[[#This Row],[week]:[week]],Agent,tbl_Satisfaction5[[#Headers],[Greg]]))</f>
        <v>16</v>
      </c>
      <c r="G128" cm="1">
        <f t="array" ref="G128">(COUNTIFS(Satisfaction_rating,"=4",WEEK,tbl_Satisfaction5[[#This Row],[week]:[week]],Agent,tbl_Satisfaction5[[#Headers],[Jim]])+COUNTIFS(Satisfaction_rating,"=5",WEEK,tbl_Satisfaction5[[#This Row],[week]:[week]],Agent,tbl_Satisfaction5[[#Headers],[Jim]]))</f>
        <v>17</v>
      </c>
      <c r="H128" cm="1">
        <f t="array" ref="H128">(COUNTIFS(Satisfaction_rating,"=4",WEEK,tbl_Satisfaction5[[#This Row],[week]:[week]],Agent,tbl_Satisfaction5[[#Headers],[Joe]])+COUNTIFS(Satisfaction_rating,"=5",WEEK,tbl_Satisfaction5[[#This Row],[week]:[week]],Agent,tbl_Satisfaction5[[#Headers],[Joe]]))</f>
        <v>16</v>
      </c>
      <c r="I128" cm="1">
        <f t="array" ref="I128">(COUNTIFS(Satisfaction_rating,"=4",WEEK,tbl_Satisfaction5[[#This Row],[week]:[week]],Agent,tbl_Satisfaction5[[#Headers],[Martha]])+COUNTIFS(Satisfaction_rating,"=5",WEEK,tbl_Satisfaction5[[#This Row],[week]:[week]],Agent,tbl_Satisfaction5[[#Headers],[Martha]]))</f>
        <v>19</v>
      </c>
      <c r="J128" cm="1">
        <f t="array" ref="J128">(COUNTIFS(Satisfaction_rating,"=4",WEEK,tbl_Satisfaction5[[#This Row],[week]:[week]],Agent,tbl_Satisfaction5[[#Headers],[Dan]])+COUNTIFS(Satisfaction_rating,"=5",WEEK,tbl_Satisfaction5[[#This Row],[week]:[week]],Agent,tbl_Satisfaction5[[#Headers],[Dan]]))</f>
        <v>17</v>
      </c>
    </row>
    <row r="129" spans="2:10">
      <c r="B129">
        <v>14</v>
      </c>
      <c r="C129" cm="1">
        <f t="array" ref="C129">(COUNTIFS(Satisfaction_rating,"=4",WEEK,tbl_Satisfaction5[[#This Row],[week]:[week]],Agent,tbl_Satisfaction5[[#Headers],[Diane]])+COUNTIFS(Satisfaction_rating,"=5",WEEK,tbl_Satisfaction5[[#This Row],[week]:[week]],Agent,tbl_Satisfaction5[[#Headers],[Diane]]))</f>
        <v>2</v>
      </c>
      <c r="D129" cm="1">
        <f t="array" ref="D129">(COUNTIFS(Satisfaction_rating,"=4",WEEK,tbl_Satisfaction5[[#This Row],[week]:[week]],Agent,tbl_Satisfaction5[[#Headers],[Becky]])+COUNTIFS(Satisfaction_rating,"=5",WEEK,tbl_Satisfaction5[[#This Row],[week]:[week]],Agent,tbl_Satisfaction5[[#Headers],[Becky]]))</f>
        <v>5</v>
      </c>
      <c r="E129" cm="1">
        <f t="array" ref="E129">(COUNTIFS(Satisfaction_rating,"=4",WEEK,tbl_Satisfaction5[[#This Row],[week]:[week]],Agent,tbl_Satisfaction5[[#Headers],[Stewart]])+COUNTIFS(Satisfaction_rating,"=5",WEEK,tbl_Satisfaction5[[#This Row],[week]:[week]],Agent,tbl_Satisfaction5[[#Headers],[Stewart]]))</f>
        <v>2</v>
      </c>
      <c r="F129" cm="1">
        <f t="array" ref="F129">(COUNTIFS(Satisfaction_rating,"=4",WEEK,tbl_Satisfaction5[[#This Row],[week]:[week]],Agent,tbl_Satisfaction5[[#Headers],[Greg]])+COUNTIFS(Satisfaction_rating,"=5",WEEK,tbl_Satisfaction5[[#This Row],[week]:[week]],Agent,tbl_Satisfaction5[[#Headers],[Greg]]))</f>
        <v>4</v>
      </c>
      <c r="G129" cm="1">
        <f t="array" ref="G129">(COUNTIFS(Satisfaction_rating,"=4",WEEK,tbl_Satisfaction5[[#This Row],[week]:[week]],Agent,tbl_Satisfaction5[[#Headers],[Jim]])+COUNTIFS(Satisfaction_rating,"=5",WEEK,tbl_Satisfaction5[[#This Row],[week]:[week]],Agent,tbl_Satisfaction5[[#Headers],[Jim]]))</f>
        <v>1</v>
      </c>
      <c r="H129" cm="1">
        <f t="array" ref="H129">(COUNTIFS(Satisfaction_rating,"=4",WEEK,tbl_Satisfaction5[[#This Row],[week]:[week]],Agent,tbl_Satisfaction5[[#Headers],[Joe]])+COUNTIFS(Satisfaction_rating,"=5",WEEK,tbl_Satisfaction5[[#This Row],[week]:[week]],Agent,tbl_Satisfaction5[[#Headers],[Joe]]))</f>
        <v>2</v>
      </c>
      <c r="I129" cm="1">
        <f t="array" ref="I129">(COUNTIFS(Satisfaction_rating,"=4",WEEK,tbl_Satisfaction5[[#This Row],[week]:[week]],Agent,tbl_Satisfaction5[[#Headers],[Martha]])+COUNTIFS(Satisfaction_rating,"=5",WEEK,tbl_Satisfaction5[[#This Row],[week]:[week]],Agent,tbl_Satisfaction5[[#Headers],[Martha]]))</f>
        <v>3</v>
      </c>
      <c r="J129" cm="1">
        <f t="array" ref="J129">(COUNTIFS(Satisfaction_rating,"=4",WEEK,tbl_Satisfaction5[[#This Row],[week]:[week]],Agent,tbl_Satisfaction5[[#Headers],[Dan]])+COUNTIFS(Satisfaction_rating,"=5",WEEK,tbl_Satisfaction5[[#This Row],[week]:[week]],Agent,tbl_Satisfaction5[[#Headers],[Dan]]))</f>
        <v>3</v>
      </c>
    </row>
    <row r="130" spans="2:10">
      <c r="B130" t="s">
        <v>5056</v>
      </c>
      <c r="C130">
        <f>SUBTOTAL(109,tbl_Satisfaction5[Diane])</f>
        <v>246</v>
      </c>
      <c r="D130">
        <f>SUBTOTAL(109,tbl_Satisfaction5[Becky])</f>
        <v>261</v>
      </c>
      <c r="E130">
        <f>SUBTOTAL(109,tbl_Satisfaction5[Stewart])</f>
        <v>245</v>
      </c>
      <c r="F130">
        <f>SUBTOTAL(109,tbl_Satisfaction5[Greg])</f>
        <v>241</v>
      </c>
      <c r="G130">
        <f>SUBTOTAL(109,tbl_Satisfaction5[Jim])</f>
        <v>268</v>
      </c>
      <c r="H130">
        <f>SUBTOTAL(109,tbl_Satisfaction5[Joe])</f>
        <v>230</v>
      </c>
      <c r="I130">
        <f>SUBTOTAL(109,tbl_Satisfaction5[Martha])</f>
        <v>271</v>
      </c>
      <c r="J130">
        <f>SUBTOTAL(109,tbl_Satisfaction5[Dan])</f>
        <v>261</v>
      </c>
    </row>
    <row r="132" spans="2:10">
      <c r="B132" s="25" t="s">
        <v>5046</v>
      </c>
      <c r="C132" s="25"/>
      <c r="D132" s="25"/>
      <c r="E132" s="25"/>
      <c r="F132" s="25"/>
      <c r="G132" s="25"/>
      <c r="H132" s="25"/>
      <c r="I132" s="25"/>
      <c r="J132" s="25"/>
    </row>
    <row r="133" spans="2:10">
      <c r="B133" t="s">
        <v>5036</v>
      </c>
      <c r="C133" t="s">
        <v>12</v>
      </c>
      <c r="D133" t="s">
        <v>16</v>
      </c>
      <c r="E133" t="s">
        <v>20</v>
      </c>
      <c r="F133" t="s">
        <v>22</v>
      </c>
      <c r="G133" t="s">
        <v>32</v>
      </c>
      <c r="H133" t="s">
        <v>35</v>
      </c>
      <c r="I133" t="s">
        <v>39</v>
      </c>
      <c r="J133" t="s">
        <v>48</v>
      </c>
    </row>
    <row r="134" spans="2:10">
      <c r="B134">
        <v>1</v>
      </c>
      <c r="C134" s="9">
        <f t="shared" ref="C134:J147" si="1">C116/C42</f>
        <v>0.45833333333333331</v>
      </c>
      <c r="D134" s="9">
        <f t="shared" si="1"/>
        <v>0.41666666666666669</v>
      </c>
      <c r="E134" s="9">
        <f t="shared" si="1"/>
        <v>0.3</v>
      </c>
      <c r="F134" s="9">
        <f t="shared" si="1"/>
        <v>0.52941176470588236</v>
      </c>
      <c r="G134" s="9">
        <f t="shared" si="1"/>
        <v>0.43478260869565216</v>
      </c>
      <c r="H134" s="9">
        <f t="shared" si="1"/>
        <v>0.51851851851851849</v>
      </c>
      <c r="I134" s="9">
        <f t="shared" si="1"/>
        <v>0.5</v>
      </c>
      <c r="J134" s="9">
        <f t="shared" si="1"/>
        <v>0.5</v>
      </c>
    </row>
    <row r="135" spans="2:10">
      <c r="B135">
        <v>2</v>
      </c>
      <c r="C135" s="9">
        <f t="shared" si="1"/>
        <v>0.55813953488372092</v>
      </c>
      <c r="D135" s="9">
        <f t="shared" si="1"/>
        <v>0.51428571428571423</v>
      </c>
      <c r="E135" s="9">
        <f t="shared" si="1"/>
        <v>0.49056603773584906</v>
      </c>
      <c r="F135" s="9">
        <f t="shared" si="1"/>
        <v>0.51020408163265307</v>
      </c>
      <c r="G135" s="9">
        <f t="shared" si="1"/>
        <v>0.46153846153846156</v>
      </c>
      <c r="H135" s="9">
        <f t="shared" si="1"/>
        <v>0.43396226415094341</v>
      </c>
      <c r="I135" s="9">
        <f t="shared" si="1"/>
        <v>0.5</v>
      </c>
      <c r="J135" s="9">
        <f t="shared" si="1"/>
        <v>0.46666666666666667</v>
      </c>
    </row>
    <row r="136" spans="2:10">
      <c r="B136">
        <v>3</v>
      </c>
      <c r="C136" s="9">
        <f t="shared" si="1"/>
        <v>0.48571428571428571</v>
      </c>
      <c r="D136" s="9">
        <f t="shared" si="1"/>
        <v>0.46511627906976744</v>
      </c>
      <c r="E136" s="9">
        <f t="shared" si="1"/>
        <v>0.5641025641025641</v>
      </c>
      <c r="F136" s="9">
        <f t="shared" si="1"/>
        <v>0.55555555555555558</v>
      </c>
      <c r="G136" s="9">
        <f t="shared" si="1"/>
        <v>0.51063829787234039</v>
      </c>
      <c r="H136" s="9">
        <f t="shared" si="1"/>
        <v>0.55263157894736847</v>
      </c>
      <c r="I136" s="9">
        <f t="shared" si="1"/>
        <v>0.6875</v>
      </c>
      <c r="J136" s="9">
        <f t="shared" si="1"/>
        <v>0.41176470588235292</v>
      </c>
    </row>
    <row r="137" spans="2:10">
      <c r="B137">
        <v>4</v>
      </c>
      <c r="C137" s="9">
        <f t="shared" si="1"/>
        <v>0.60606060606060608</v>
      </c>
      <c r="D137" s="9">
        <f t="shared" si="1"/>
        <v>0.42857142857142855</v>
      </c>
      <c r="E137" s="9">
        <f t="shared" si="1"/>
        <v>0.58823529411764708</v>
      </c>
      <c r="F137" s="9">
        <f t="shared" si="1"/>
        <v>0.41025641025641024</v>
      </c>
      <c r="G137" s="9">
        <f t="shared" si="1"/>
        <v>0.57499999999999996</v>
      </c>
      <c r="H137" s="9">
        <f t="shared" si="1"/>
        <v>0.5</v>
      </c>
      <c r="I137" s="9">
        <f t="shared" si="1"/>
        <v>0.52500000000000002</v>
      </c>
      <c r="J137" s="9">
        <f t="shared" si="1"/>
        <v>0.61290322580645162</v>
      </c>
    </row>
    <row r="138" spans="2:10">
      <c r="B138">
        <v>5</v>
      </c>
      <c r="C138" s="9">
        <f t="shared" si="1"/>
        <v>0.45454545454545453</v>
      </c>
      <c r="D138" s="9">
        <f t="shared" si="1"/>
        <v>0.48888888888888887</v>
      </c>
      <c r="E138" s="9">
        <f t="shared" si="1"/>
        <v>0.52272727272727271</v>
      </c>
      <c r="F138" s="9">
        <f t="shared" si="1"/>
        <v>0.46341463414634149</v>
      </c>
      <c r="G138" s="9">
        <f t="shared" si="1"/>
        <v>0.45833333333333331</v>
      </c>
      <c r="H138" s="9">
        <f t="shared" si="1"/>
        <v>0.42857142857142855</v>
      </c>
      <c r="I138" s="9">
        <f t="shared" si="1"/>
        <v>0.6097560975609756</v>
      </c>
      <c r="J138" s="9">
        <f t="shared" si="1"/>
        <v>0.51470588235294112</v>
      </c>
    </row>
    <row r="139" spans="2:10">
      <c r="B139">
        <v>6</v>
      </c>
      <c r="C139" s="9">
        <f t="shared" si="1"/>
        <v>0.375</v>
      </c>
      <c r="D139" s="9">
        <f t="shared" si="1"/>
        <v>0.5957446808510638</v>
      </c>
      <c r="E139" s="9">
        <f t="shared" si="1"/>
        <v>0.43243243243243246</v>
      </c>
      <c r="F139" s="9">
        <f t="shared" si="1"/>
        <v>0.56862745098039214</v>
      </c>
      <c r="G139" s="9">
        <f t="shared" si="1"/>
        <v>0.51351351351351349</v>
      </c>
      <c r="H139" s="9">
        <f t="shared" si="1"/>
        <v>0.43333333333333335</v>
      </c>
      <c r="I139" s="9">
        <f t="shared" si="1"/>
        <v>0.50980392156862742</v>
      </c>
      <c r="J139" s="9">
        <f t="shared" si="1"/>
        <v>0.6</v>
      </c>
    </row>
    <row r="140" spans="2:10">
      <c r="B140">
        <v>7</v>
      </c>
      <c r="C140" s="9">
        <f t="shared" si="1"/>
        <v>0.48648648648648651</v>
      </c>
      <c r="D140" s="9">
        <f t="shared" si="1"/>
        <v>0.58139534883720934</v>
      </c>
      <c r="E140" s="9">
        <f t="shared" si="1"/>
        <v>0.55172413793103448</v>
      </c>
      <c r="F140" s="9">
        <f t="shared" si="1"/>
        <v>0.4</v>
      </c>
      <c r="G140" s="9">
        <f t="shared" si="1"/>
        <v>0.58695652173913049</v>
      </c>
      <c r="H140" s="9">
        <f t="shared" si="1"/>
        <v>0.48780487804878048</v>
      </c>
      <c r="I140" s="9">
        <f t="shared" si="1"/>
        <v>0.55555555555555558</v>
      </c>
      <c r="J140" s="9">
        <f t="shared" si="1"/>
        <v>0.5625</v>
      </c>
    </row>
    <row r="141" spans="2:10">
      <c r="B141">
        <v>8</v>
      </c>
      <c r="C141" s="9">
        <f t="shared" si="1"/>
        <v>0.375</v>
      </c>
      <c r="D141" s="9">
        <f t="shared" si="1"/>
        <v>0.42499999999999999</v>
      </c>
      <c r="E141" s="9">
        <f t="shared" si="1"/>
        <v>0.43243243243243246</v>
      </c>
      <c r="F141" s="9">
        <f t="shared" si="1"/>
        <v>0.57894736842105265</v>
      </c>
      <c r="G141" s="9">
        <f t="shared" si="1"/>
        <v>0.40909090909090912</v>
      </c>
      <c r="H141" s="9">
        <f t="shared" si="1"/>
        <v>0.5</v>
      </c>
      <c r="I141" s="9">
        <f t="shared" si="1"/>
        <v>0.45945945945945948</v>
      </c>
      <c r="J141" s="9">
        <f t="shared" si="1"/>
        <v>0.5</v>
      </c>
    </row>
    <row r="142" spans="2:10">
      <c r="B142">
        <v>9</v>
      </c>
      <c r="C142" s="9">
        <f t="shared" si="1"/>
        <v>0.65789473684210531</v>
      </c>
      <c r="D142" s="9">
        <f t="shared" si="1"/>
        <v>0.54</v>
      </c>
      <c r="E142" s="9">
        <f t="shared" si="1"/>
        <v>0.6</v>
      </c>
      <c r="F142" s="9">
        <f t="shared" si="1"/>
        <v>0.41666666666666669</v>
      </c>
      <c r="G142" s="9">
        <f t="shared" si="1"/>
        <v>0.52272727272727271</v>
      </c>
      <c r="H142" s="9">
        <f t="shared" si="1"/>
        <v>0.53658536585365857</v>
      </c>
      <c r="I142" s="9">
        <f t="shared" si="1"/>
        <v>0.47368421052631576</v>
      </c>
      <c r="J142" s="9">
        <f t="shared" si="1"/>
        <v>0.55555555555555558</v>
      </c>
    </row>
    <row r="143" spans="2:10">
      <c r="B143">
        <v>10</v>
      </c>
      <c r="C143" s="9">
        <f t="shared" si="1"/>
        <v>0.55813953488372092</v>
      </c>
      <c r="D143" s="9">
        <f t="shared" si="1"/>
        <v>0.51111111111111107</v>
      </c>
      <c r="E143" s="9">
        <f t="shared" si="1"/>
        <v>0.51351351351351349</v>
      </c>
      <c r="F143" s="9">
        <f t="shared" si="1"/>
        <v>0.59459459459459463</v>
      </c>
      <c r="G143" s="9">
        <f t="shared" si="1"/>
        <v>0.56521739130434778</v>
      </c>
      <c r="H143" s="9">
        <f t="shared" si="1"/>
        <v>0.41666666666666669</v>
      </c>
      <c r="I143" s="9">
        <f t="shared" si="1"/>
        <v>0.52941176470588236</v>
      </c>
      <c r="J143" s="9">
        <f t="shared" si="1"/>
        <v>0.5</v>
      </c>
    </row>
    <row r="144" spans="2:10">
      <c r="B144">
        <v>11</v>
      </c>
      <c r="C144" s="9">
        <f t="shared" si="1"/>
        <v>0.47499999999999998</v>
      </c>
      <c r="D144" s="9">
        <f t="shared" si="1"/>
        <v>0.35135135135135137</v>
      </c>
      <c r="E144" s="9">
        <f t="shared" si="1"/>
        <v>0.58620689655172409</v>
      </c>
      <c r="F144" s="9">
        <f t="shared" si="1"/>
        <v>0.35135135135135137</v>
      </c>
      <c r="G144" s="9">
        <f t="shared" si="1"/>
        <v>0.5</v>
      </c>
      <c r="H144" s="9">
        <f t="shared" si="1"/>
        <v>0.4375</v>
      </c>
      <c r="I144" s="9">
        <f t="shared" si="1"/>
        <v>0.35135135135135137</v>
      </c>
      <c r="J144" s="9">
        <f t="shared" si="1"/>
        <v>0.47619047619047616</v>
      </c>
    </row>
    <row r="145" spans="2:10">
      <c r="B145">
        <v>12</v>
      </c>
      <c r="C145" s="9">
        <f t="shared" si="1"/>
        <v>0.35</v>
      </c>
      <c r="D145" s="9">
        <f t="shared" si="1"/>
        <v>0.58064516129032262</v>
      </c>
      <c r="E145" s="9">
        <f t="shared" si="1"/>
        <v>0.47619047619047616</v>
      </c>
      <c r="F145" s="9">
        <f t="shared" si="1"/>
        <v>0.34210526315789475</v>
      </c>
      <c r="G145" s="9">
        <f t="shared" si="1"/>
        <v>0.5</v>
      </c>
      <c r="H145" s="9">
        <f t="shared" si="1"/>
        <v>0.51515151515151514</v>
      </c>
      <c r="I145" s="9">
        <f t="shared" si="1"/>
        <v>0.64102564102564108</v>
      </c>
      <c r="J145" s="9">
        <f t="shared" si="1"/>
        <v>0.39393939393939392</v>
      </c>
    </row>
    <row r="146" spans="2:10">
      <c r="B146">
        <v>13</v>
      </c>
      <c r="C146" s="9">
        <f t="shared" si="1"/>
        <v>0.65384615384615385</v>
      </c>
      <c r="D146" s="9">
        <f t="shared" si="1"/>
        <v>0.54054054054054057</v>
      </c>
      <c r="E146" s="9">
        <f t="shared" si="1"/>
        <v>0.56756756756756754</v>
      </c>
      <c r="F146" s="9">
        <f t="shared" si="1"/>
        <v>0.47058823529411764</v>
      </c>
      <c r="G146" s="9">
        <f t="shared" si="1"/>
        <v>0.45945945945945948</v>
      </c>
      <c r="H146" s="9">
        <f t="shared" si="1"/>
        <v>0.41025641025641024</v>
      </c>
      <c r="I146" s="9">
        <f t="shared" si="1"/>
        <v>0.5</v>
      </c>
      <c r="J146" s="9">
        <f t="shared" si="1"/>
        <v>0.36956521739130432</v>
      </c>
    </row>
    <row r="147" spans="2:10">
      <c r="B147">
        <v>14</v>
      </c>
      <c r="C147" s="9">
        <f t="shared" si="1"/>
        <v>0.2857142857142857</v>
      </c>
      <c r="D147" s="9">
        <f t="shared" si="1"/>
        <v>1</v>
      </c>
      <c r="E147" s="9">
        <f t="shared" si="1"/>
        <v>0.5</v>
      </c>
      <c r="F147" s="9">
        <f t="shared" si="1"/>
        <v>1</v>
      </c>
      <c r="G147" s="9">
        <f t="shared" si="1"/>
        <v>0.2</v>
      </c>
      <c r="H147" s="9">
        <f t="shared" si="1"/>
        <v>0.5</v>
      </c>
      <c r="I147" s="9">
        <f t="shared" si="1"/>
        <v>0.75</v>
      </c>
      <c r="J147" s="9">
        <f t="shared" si="1"/>
        <v>1</v>
      </c>
    </row>
    <row r="151" spans="2:10">
      <c r="B151" s="35" t="s">
        <v>5047</v>
      </c>
      <c r="C151" s="27"/>
      <c r="D151" s="27"/>
      <c r="E151" s="27"/>
      <c r="F151" s="27"/>
      <c r="G151" s="27"/>
      <c r="H151" s="27"/>
      <c r="I151" s="27"/>
      <c r="J151" s="27"/>
    </row>
    <row r="152" spans="2:10">
      <c r="B152" t="s">
        <v>5036</v>
      </c>
      <c r="C152" t="s">
        <v>12</v>
      </c>
      <c r="D152" t="s">
        <v>16</v>
      </c>
      <c r="E152" t="s">
        <v>20</v>
      </c>
      <c r="F152" t="s">
        <v>22</v>
      </c>
      <c r="G152" t="s">
        <v>32</v>
      </c>
      <c r="H152" t="s">
        <v>35</v>
      </c>
      <c r="I152" t="s">
        <v>39</v>
      </c>
      <c r="J152" t="s">
        <v>48</v>
      </c>
    </row>
    <row r="153" spans="2:10">
      <c r="B153">
        <v>1</v>
      </c>
      <c r="C153" s="26">
        <f t="shared" ref="C153:J166" si="2">C62/C23</f>
        <v>0.73333333333333328</v>
      </c>
      <c r="D153" s="26">
        <f t="shared" si="2"/>
        <v>0.66666666666666663</v>
      </c>
      <c r="E153" s="26">
        <f t="shared" si="2"/>
        <v>0.68</v>
      </c>
      <c r="F153" s="26">
        <f t="shared" si="2"/>
        <v>0.78947368421052633</v>
      </c>
      <c r="G153" s="26">
        <f t="shared" si="2"/>
        <v>0.6875</v>
      </c>
      <c r="H153" s="26">
        <f t="shared" si="2"/>
        <v>0.79411764705882348</v>
      </c>
      <c r="I153" s="26">
        <f t="shared" si="2"/>
        <v>0.61111111111111116</v>
      </c>
      <c r="J153" s="26">
        <f t="shared" si="2"/>
        <v>0.77777777777777779</v>
      </c>
    </row>
    <row r="154" spans="2:10">
      <c r="B154">
        <v>2</v>
      </c>
      <c r="C154" s="26">
        <f t="shared" si="2"/>
        <v>0.7407407407407407</v>
      </c>
      <c r="D154" s="26">
        <f t="shared" si="2"/>
        <v>0.72093023255813948</v>
      </c>
      <c r="E154" s="26">
        <f t="shared" si="2"/>
        <v>0.703125</v>
      </c>
      <c r="F154" s="26">
        <f t="shared" si="2"/>
        <v>0.8035714285714286</v>
      </c>
      <c r="G154" s="26">
        <f t="shared" si="2"/>
        <v>0.82222222222222219</v>
      </c>
      <c r="H154" s="26">
        <f t="shared" si="2"/>
        <v>0.84126984126984128</v>
      </c>
      <c r="I154" s="26">
        <f t="shared" si="2"/>
        <v>0.66666666666666663</v>
      </c>
      <c r="J154" s="26">
        <f t="shared" si="2"/>
        <v>0.75</v>
      </c>
    </row>
    <row r="155" spans="2:10">
      <c r="B155">
        <v>3</v>
      </c>
      <c r="C155" s="26">
        <f t="shared" si="2"/>
        <v>0.66666666666666663</v>
      </c>
      <c r="D155" s="26">
        <f t="shared" si="2"/>
        <v>0.73584905660377353</v>
      </c>
      <c r="E155" s="26">
        <f t="shared" si="2"/>
        <v>0.73469387755102045</v>
      </c>
      <c r="F155" s="26">
        <f t="shared" si="2"/>
        <v>0.70454545454545459</v>
      </c>
      <c r="G155" s="26">
        <f t="shared" si="2"/>
        <v>0.78181818181818186</v>
      </c>
      <c r="H155" s="26">
        <f t="shared" si="2"/>
        <v>0.80487804878048785</v>
      </c>
      <c r="I155" s="26">
        <f t="shared" si="2"/>
        <v>0.70731707317073167</v>
      </c>
      <c r="J155" s="26">
        <f t="shared" si="2"/>
        <v>0.72499999999999998</v>
      </c>
    </row>
    <row r="156" spans="2:10">
      <c r="B156">
        <v>4</v>
      </c>
      <c r="C156" s="26">
        <f t="shared" si="2"/>
        <v>0.76923076923076927</v>
      </c>
      <c r="D156" s="26">
        <f t="shared" si="2"/>
        <v>0.63829787234042556</v>
      </c>
      <c r="E156" s="26">
        <f t="shared" si="2"/>
        <v>0.72093023255813948</v>
      </c>
      <c r="F156" s="26">
        <f t="shared" si="2"/>
        <v>0.7142857142857143</v>
      </c>
      <c r="G156" s="26">
        <f t="shared" si="2"/>
        <v>0.73913043478260865</v>
      </c>
      <c r="H156" s="26">
        <f t="shared" si="2"/>
        <v>0.69230769230769229</v>
      </c>
      <c r="I156" s="26">
        <f t="shared" si="2"/>
        <v>0.6964285714285714</v>
      </c>
      <c r="J156" s="26">
        <f t="shared" si="2"/>
        <v>0.75</v>
      </c>
    </row>
    <row r="157" spans="2:10">
      <c r="B157">
        <v>5</v>
      </c>
      <c r="C157" s="26">
        <f t="shared" si="2"/>
        <v>0.85</v>
      </c>
      <c r="D157" s="26">
        <f t="shared" si="2"/>
        <v>0.7407407407407407</v>
      </c>
      <c r="E157" s="26">
        <f t="shared" si="2"/>
        <v>0.70370370370370372</v>
      </c>
      <c r="F157" s="26">
        <f t="shared" si="2"/>
        <v>0.67307692307692313</v>
      </c>
      <c r="G157" s="26">
        <f t="shared" si="2"/>
        <v>0.77049180327868849</v>
      </c>
      <c r="H157" s="26">
        <f t="shared" si="2"/>
        <v>0.62857142857142856</v>
      </c>
      <c r="I157" s="26">
        <f t="shared" si="2"/>
        <v>0.79591836734693877</v>
      </c>
      <c r="J157" s="26">
        <f t="shared" si="2"/>
        <v>0.81818181818181823</v>
      </c>
    </row>
    <row r="158" spans="2:10">
      <c r="B158">
        <v>6</v>
      </c>
      <c r="C158" s="26">
        <f t="shared" si="2"/>
        <v>0.6428571428571429</v>
      </c>
      <c r="D158" s="26">
        <f t="shared" si="2"/>
        <v>0.80769230769230771</v>
      </c>
      <c r="E158" s="26">
        <f t="shared" si="2"/>
        <v>0.79545454545454541</v>
      </c>
      <c r="F158" s="26">
        <f t="shared" si="2"/>
        <v>0.79661016949152541</v>
      </c>
      <c r="G158" s="26">
        <f t="shared" si="2"/>
        <v>0.74468085106382975</v>
      </c>
      <c r="H158" s="26">
        <f t="shared" si="2"/>
        <v>0.72222222222222221</v>
      </c>
      <c r="I158" s="26">
        <f t="shared" si="2"/>
        <v>0.66176470588235292</v>
      </c>
      <c r="J158" s="26">
        <f t="shared" si="2"/>
        <v>0.72499999999999998</v>
      </c>
    </row>
    <row r="159" spans="2:10">
      <c r="B159">
        <v>7</v>
      </c>
      <c r="C159" s="26">
        <f t="shared" si="2"/>
        <v>0.76595744680851063</v>
      </c>
      <c r="D159" s="26">
        <f t="shared" si="2"/>
        <v>0.68965517241379315</v>
      </c>
      <c r="E159" s="26">
        <f t="shared" si="2"/>
        <v>0.66666666666666663</v>
      </c>
      <c r="F159" s="26">
        <f t="shared" si="2"/>
        <v>0.76923076923076927</v>
      </c>
      <c r="G159" s="26">
        <f t="shared" si="2"/>
        <v>0.66129032258064513</v>
      </c>
      <c r="H159" s="26">
        <f t="shared" si="2"/>
        <v>0.84090909090909094</v>
      </c>
      <c r="I159" s="26">
        <f t="shared" si="2"/>
        <v>0.80952380952380953</v>
      </c>
      <c r="J159" s="26">
        <f t="shared" si="2"/>
        <v>0.67741935483870963</v>
      </c>
    </row>
    <row r="160" spans="2:10">
      <c r="B160">
        <v>8</v>
      </c>
      <c r="C160" s="26">
        <f t="shared" si="2"/>
        <v>0.68085106382978722</v>
      </c>
      <c r="D160" s="26">
        <f t="shared" si="2"/>
        <v>0.72549019607843135</v>
      </c>
      <c r="E160" s="26">
        <f t="shared" si="2"/>
        <v>0.65957446808510634</v>
      </c>
      <c r="F160" s="26">
        <f t="shared" si="2"/>
        <v>0.7021276595744681</v>
      </c>
      <c r="G160" s="26">
        <f t="shared" si="2"/>
        <v>0.67241379310344829</v>
      </c>
      <c r="H160" s="26">
        <f t="shared" si="2"/>
        <v>0.74509803921568629</v>
      </c>
      <c r="I160" s="26">
        <f t="shared" si="2"/>
        <v>0.67441860465116277</v>
      </c>
      <c r="J160" s="26">
        <f t="shared" si="2"/>
        <v>0.72</v>
      </c>
    </row>
    <row r="161" spans="2:10">
      <c r="B161">
        <v>9</v>
      </c>
      <c r="C161" s="26">
        <f t="shared" si="2"/>
        <v>0.67307692307692313</v>
      </c>
      <c r="D161" s="26">
        <f t="shared" si="2"/>
        <v>0.73770491803278693</v>
      </c>
      <c r="E161" s="26">
        <f t="shared" si="2"/>
        <v>0.75609756097560976</v>
      </c>
      <c r="F161" s="26">
        <f t="shared" si="2"/>
        <v>0.71739130434782605</v>
      </c>
      <c r="G161" s="26">
        <f t="shared" si="2"/>
        <v>0.70909090909090911</v>
      </c>
      <c r="H161" s="26">
        <f t="shared" si="2"/>
        <v>0.72916666666666663</v>
      </c>
      <c r="I161" s="26">
        <f t="shared" si="2"/>
        <v>0.63461538461538458</v>
      </c>
      <c r="J161" s="26">
        <f t="shared" si="2"/>
        <v>0.82352941176470584</v>
      </c>
    </row>
    <row r="162" spans="2:10">
      <c r="B162">
        <v>10</v>
      </c>
      <c r="C162" s="26">
        <f t="shared" si="2"/>
        <v>0.67272727272727273</v>
      </c>
      <c r="D162" s="26">
        <f t="shared" si="2"/>
        <v>0.82</v>
      </c>
      <c r="E162" s="26">
        <f t="shared" si="2"/>
        <v>0.81818181818181823</v>
      </c>
      <c r="F162" s="26">
        <f t="shared" si="2"/>
        <v>0.69230769230769229</v>
      </c>
      <c r="G162" s="26">
        <f t="shared" si="2"/>
        <v>0.7592592592592593</v>
      </c>
      <c r="H162" s="26">
        <f t="shared" si="2"/>
        <v>0.64583333333333337</v>
      </c>
      <c r="I162" s="26">
        <f t="shared" si="2"/>
        <v>0.84210526315789469</v>
      </c>
      <c r="J162" s="26">
        <f t="shared" si="2"/>
        <v>0.65909090909090906</v>
      </c>
    </row>
    <row r="163" spans="2:10">
      <c r="B163">
        <v>11</v>
      </c>
      <c r="C163" s="26">
        <f t="shared" si="2"/>
        <v>0.70588235294117652</v>
      </c>
      <c r="D163" s="26">
        <f t="shared" si="2"/>
        <v>0.72727272727272729</v>
      </c>
      <c r="E163" s="26">
        <f t="shared" si="2"/>
        <v>0.77142857142857146</v>
      </c>
      <c r="F163" s="26">
        <f t="shared" si="2"/>
        <v>0.74468085106382975</v>
      </c>
      <c r="G163" s="26">
        <f t="shared" si="2"/>
        <v>0.67272727272727273</v>
      </c>
      <c r="H163" s="26">
        <f t="shared" si="2"/>
        <v>0.73809523809523814</v>
      </c>
      <c r="I163" s="26">
        <f t="shared" si="2"/>
        <v>0.80952380952380953</v>
      </c>
      <c r="J163" s="26">
        <f t="shared" si="2"/>
        <v>0.75</v>
      </c>
    </row>
    <row r="164" spans="2:10">
      <c r="B164">
        <v>12</v>
      </c>
      <c r="C164" s="26">
        <f t="shared" si="2"/>
        <v>0.67272727272727273</v>
      </c>
      <c r="D164" s="26">
        <f t="shared" si="2"/>
        <v>0.75</v>
      </c>
      <c r="E164" s="26">
        <f t="shared" si="2"/>
        <v>0.7</v>
      </c>
      <c r="F164" s="26">
        <f t="shared" si="2"/>
        <v>0.74468085106382975</v>
      </c>
      <c r="G164" s="26">
        <f t="shared" si="2"/>
        <v>0.69565217391304346</v>
      </c>
      <c r="H164" s="26">
        <f t="shared" si="2"/>
        <v>0.65116279069767447</v>
      </c>
      <c r="I164" s="26">
        <f t="shared" si="2"/>
        <v>0.75510204081632648</v>
      </c>
      <c r="J164" s="26">
        <f t="shared" si="2"/>
        <v>0.7142857142857143</v>
      </c>
    </row>
    <row r="165" spans="2:10">
      <c r="B165">
        <v>13</v>
      </c>
      <c r="C165" s="26">
        <f t="shared" si="2"/>
        <v>0.70588235294117652</v>
      </c>
      <c r="D165" s="26">
        <f t="shared" si="2"/>
        <v>0.73333333333333328</v>
      </c>
      <c r="E165" s="26">
        <f t="shared" si="2"/>
        <v>0.7857142857142857</v>
      </c>
      <c r="F165" s="26">
        <f t="shared" si="2"/>
        <v>0.68085106382978722</v>
      </c>
      <c r="G165" s="26">
        <f t="shared" si="2"/>
        <v>0.80487804878048785</v>
      </c>
      <c r="H165" s="26">
        <f t="shared" si="2"/>
        <v>0.7142857142857143</v>
      </c>
      <c r="I165" s="26">
        <f t="shared" si="2"/>
        <v>0.70833333333333337</v>
      </c>
      <c r="J165" s="26">
        <f t="shared" si="2"/>
        <v>0.78</v>
      </c>
    </row>
    <row r="166" spans="2:10">
      <c r="B166">
        <v>14</v>
      </c>
      <c r="C166" s="26">
        <f t="shared" si="2"/>
        <v>0.75</v>
      </c>
      <c r="D166" s="26">
        <f t="shared" si="2"/>
        <v>0.66666666666666663</v>
      </c>
      <c r="E166" s="26">
        <f t="shared" si="2"/>
        <v>0.6</v>
      </c>
      <c r="F166" s="26">
        <f t="shared" si="2"/>
        <v>0.42857142857142855</v>
      </c>
      <c r="G166" s="26">
        <f t="shared" si="2"/>
        <v>0.55555555555555558</v>
      </c>
      <c r="H166" s="26">
        <f t="shared" si="2"/>
        <v>0.5714285714285714</v>
      </c>
      <c r="I166" s="26">
        <f t="shared" si="2"/>
        <v>1</v>
      </c>
      <c r="J166" s="26">
        <f t="shared" si="2"/>
        <v>0.5</v>
      </c>
    </row>
    <row r="170" spans="2:10">
      <c r="B170" s="28" t="s">
        <v>5041</v>
      </c>
      <c r="C170" s="28"/>
      <c r="D170" s="28"/>
      <c r="E170" s="28"/>
      <c r="F170" s="28"/>
      <c r="G170" s="28"/>
      <c r="H170" s="28"/>
      <c r="I170" s="28"/>
      <c r="J170" s="28"/>
    </row>
    <row r="171" spans="2:10">
      <c r="B171" t="s">
        <v>5036</v>
      </c>
      <c r="C171" t="s">
        <v>12</v>
      </c>
      <c r="D171" t="s">
        <v>16</v>
      </c>
      <c r="E171" t="s">
        <v>20</v>
      </c>
      <c r="F171" t="s">
        <v>22</v>
      </c>
      <c r="G171" t="s">
        <v>32</v>
      </c>
      <c r="H171" t="s">
        <v>35</v>
      </c>
      <c r="I171" t="s">
        <v>39</v>
      </c>
      <c r="J171" t="s">
        <v>48</v>
      </c>
    </row>
    <row r="172" spans="2:10">
      <c r="B172">
        <v>1</v>
      </c>
      <c r="C172" s="26">
        <f t="shared" ref="C172:J185" si="3">(C23-C42)/C23</f>
        <v>0.2</v>
      </c>
      <c r="D172" s="26">
        <f t="shared" si="3"/>
        <v>0.1111111111111111</v>
      </c>
      <c r="E172" s="26">
        <f t="shared" si="3"/>
        <v>0.2</v>
      </c>
      <c r="F172" s="26">
        <f t="shared" si="3"/>
        <v>0.10526315789473684</v>
      </c>
      <c r="G172" s="26">
        <f t="shared" si="3"/>
        <v>0.28125</v>
      </c>
      <c r="H172" s="26">
        <f t="shared" si="3"/>
        <v>0.20588235294117646</v>
      </c>
      <c r="I172" s="26">
        <f t="shared" si="3"/>
        <v>0.22222222222222221</v>
      </c>
      <c r="J172" s="26">
        <f t="shared" si="3"/>
        <v>0.18518518518518517</v>
      </c>
    </row>
    <row r="173" spans="2:10">
      <c r="B173">
        <v>2</v>
      </c>
      <c r="C173" s="26">
        <f t="shared" si="3"/>
        <v>0.20370370370370369</v>
      </c>
      <c r="D173" s="26">
        <f t="shared" si="3"/>
        <v>0.18604651162790697</v>
      </c>
      <c r="E173" s="26">
        <f t="shared" si="3"/>
        <v>0.171875</v>
      </c>
      <c r="F173" s="26">
        <f t="shared" si="3"/>
        <v>0.125</v>
      </c>
      <c r="G173" s="26">
        <f t="shared" si="3"/>
        <v>0.13333333333333333</v>
      </c>
      <c r="H173" s="26">
        <f t="shared" si="3"/>
        <v>0.15873015873015872</v>
      </c>
      <c r="I173" s="26">
        <f t="shared" si="3"/>
        <v>0.17647058823529413</v>
      </c>
      <c r="J173" s="26">
        <f t="shared" si="3"/>
        <v>0.19642857142857142</v>
      </c>
    </row>
    <row r="174" spans="2:10">
      <c r="B174">
        <v>3</v>
      </c>
      <c r="C174" s="26">
        <f t="shared" si="3"/>
        <v>0.22222222222222221</v>
      </c>
      <c r="D174" s="26">
        <f t="shared" si="3"/>
        <v>0.18867924528301888</v>
      </c>
      <c r="E174" s="26">
        <f t="shared" si="3"/>
        <v>0.20408163265306123</v>
      </c>
      <c r="F174" s="26">
        <f t="shared" si="3"/>
        <v>0.18181818181818182</v>
      </c>
      <c r="G174" s="26">
        <f t="shared" si="3"/>
        <v>0.14545454545454545</v>
      </c>
      <c r="H174" s="26">
        <f t="shared" si="3"/>
        <v>7.3170731707317069E-2</v>
      </c>
      <c r="I174" s="26">
        <f t="shared" si="3"/>
        <v>0.21951219512195122</v>
      </c>
      <c r="J174" s="26">
        <f t="shared" si="3"/>
        <v>0.15</v>
      </c>
    </row>
    <row r="175" spans="2:10">
      <c r="B175">
        <v>4</v>
      </c>
      <c r="C175" s="26">
        <f t="shared" si="3"/>
        <v>0.15384615384615385</v>
      </c>
      <c r="D175" s="26">
        <f t="shared" si="3"/>
        <v>0.25531914893617019</v>
      </c>
      <c r="E175" s="26">
        <f t="shared" si="3"/>
        <v>0.20930232558139536</v>
      </c>
      <c r="F175" s="26">
        <f t="shared" si="3"/>
        <v>0.20408163265306123</v>
      </c>
      <c r="G175" s="26">
        <f t="shared" si="3"/>
        <v>0.13043478260869565</v>
      </c>
      <c r="H175" s="26">
        <f t="shared" si="3"/>
        <v>0.19230769230769232</v>
      </c>
      <c r="I175" s="26">
        <f t="shared" si="3"/>
        <v>0.2857142857142857</v>
      </c>
      <c r="J175" s="26">
        <f t="shared" si="3"/>
        <v>0.22500000000000001</v>
      </c>
    </row>
    <row r="176" spans="2:10">
      <c r="B176">
        <v>5</v>
      </c>
      <c r="C176" s="26">
        <f t="shared" si="3"/>
        <v>8.3333333333333329E-2</v>
      </c>
      <c r="D176" s="26">
        <f t="shared" si="3"/>
        <v>0.16666666666666666</v>
      </c>
      <c r="E176" s="26">
        <f t="shared" si="3"/>
        <v>0.18518518518518517</v>
      </c>
      <c r="F176" s="26">
        <f t="shared" si="3"/>
        <v>0.21153846153846154</v>
      </c>
      <c r="G176" s="26">
        <f t="shared" si="3"/>
        <v>0.21311475409836064</v>
      </c>
      <c r="H176" s="26">
        <f t="shared" si="3"/>
        <v>0.2</v>
      </c>
      <c r="I176" s="26">
        <f t="shared" si="3"/>
        <v>0.16326530612244897</v>
      </c>
      <c r="J176" s="26">
        <f t="shared" si="3"/>
        <v>0.11688311688311688</v>
      </c>
    </row>
    <row r="177" spans="2:10">
      <c r="B177">
        <v>6</v>
      </c>
      <c r="C177" s="26">
        <f t="shared" si="3"/>
        <v>0.2857142857142857</v>
      </c>
      <c r="D177" s="26">
        <f t="shared" si="3"/>
        <v>9.6153846153846159E-2</v>
      </c>
      <c r="E177" s="26">
        <f t="shared" si="3"/>
        <v>0.15909090909090909</v>
      </c>
      <c r="F177" s="26">
        <f t="shared" si="3"/>
        <v>0.13559322033898305</v>
      </c>
      <c r="G177" s="26">
        <f t="shared" si="3"/>
        <v>0.21276595744680851</v>
      </c>
      <c r="H177" s="26">
        <f t="shared" si="3"/>
        <v>0.16666666666666666</v>
      </c>
      <c r="I177" s="26">
        <f t="shared" si="3"/>
        <v>0.25</v>
      </c>
      <c r="J177" s="26">
        <f t="shared" si="3"/>
        <v>0.25</v>
      </c>
    </row>
    <row r="178" spans="2:10">
      <c r="B178">
        <v>7</v>
      </c>
      <c r="C178" s="26">
        <f t="shared" si="3"/>
        <v>0.21276595744680851</v>
      </c>
      <c r="D178" s="26">
        <f t="shared" si="3"/>
        <v>0.25862068965517243</v>
      </c>
      <c r="E178" s="26">
        <f t="shared" si="3"/>
        <v>0.25641025641025639</v>
      </c>
      <c r="F178" s="26">
        <f t="shared" si="3"/>
        <v>0.13461538461538461</v>
      </c>
      <c r="G178" s="26">
        <f t="shared" si="3"/>
        <v>0.25806451612903225</v>
      </c>
      <c r="H178" s="26">
        <f t="shared" si="3"/>
        <v>6.8181818181818177E-2</v>
      </c>
      <c r="I178" s="26">
        <f t="shared" si="3"/>
        <v>0.14285714285714285</v>
      </c>
      <c r="J178" s="26">
        <f t="shared" si="3"/>
        <v>0.22580645161290322</v>
      </c>
    </row>
    <row r="179" spans="2:10">
      <c r="B179">
        <v>8</v>
      </c>
      <c r="C179" s="26">
        <f t="shared" si="3"/>
        <v>0.14893617021276595</v>
      </c>
      <c r="D179" s="26">
        <f t="shared" si="3"/>
        <v>0.21568627450980393</v>
      </c>
      <c r="E179" s="26">
        <f t="shared" si="3"/>
        <v>0.21276595744680851</v>
      </c>
      <c r="F179" s="26">
        <f t="shared" si="3"/>
        <v>0.19148936170212766</v>
      </c>
      <c r="G179" s="26">
        <f t="shared" si="3"/>
        <v>0.2413793103448276</v>
      </c>
      <c r="H179" s="26">
        <f t="shared" si="3"/>
        <v>0.21568627450980393</v>
      </c>
      <c r="I179" s="26">
        <f t="shared" si="3"/>
        <v>0.13953488372093023</v>
      </c>
      <c r="J179" s="26">
        <f t="shared" si="3"/>
        <v>0.16</v>
      </c>
    </row>
    <row r="180" spans="2:10">
      <c r="B180">
        <v>9</v>
      </c>
      <c r="C180" s="26">
        <f t="shared" si="3"/>
        <v>0.26923076923076922</v>
      </c>
      <c r="D180" s="26">
        <f t="shared" si="3"/>
        <v>0.18032786885245902</v>
      </c>
      <c r="E180" s="26">
        <f t="shared" si="3"/>
        <v>0.14634146341463414</v>
      </c>
      <c r="F180" s="26">
        <f t="shared" si="3"/>
        <v>0.21739130434782608</v>
      </c>
      <c r="G180" s="26">
        <f t="shared" si="3"/>
        <v>0.2</v>
      </c>
      <c r="H180" s="26">
        <f t="shared" si="3"/>
        <v>0.14583333333333334</v>
      </c>
      <c r="I180" s="26">
        <f t="shared" si="3"/>
        <v>0.26923076923076922</v>
      </c>
      <c r="J180" s="26">
        <f t="shared" si="3"/>
        <v>0.11764705882352941</v>
      </c>
    </row>
    <row r="181" spans="2:10">
      <c r="B181">
        <v>10</v>
      </c>
      <c r="C181" s="26">
        <f t="shared" si="3"/>
        <v>0.21818181818181817</v>
      </c>
      <c r="D181" s="26">
        <f t="shared" si="3"/>
        <v>0.1</v>
      </c>
      <c r="E181" s="26">
        <f t="shared" si="3"/>
        <v>0.15909090909090909</v>
      </c>
      <c r="F181" s="26">
        <f t="shared" si="3"/>
        <v>0.28846153846153844</v>
      </c>
      <c r="G181" s="26">
        <f t="shared" si="3"/>
        <v>0.14814814814814814</v>
      </c>
      <c r="H181" s="26">
        <f t="shared" si="3"/>
        <v>0.25</v>
      </c>
      <c r="I181" s="26">
        <f t="shared" si="3"/>
        <v>0.10526315789473684</v>
      </c>
      <c r="J181" s="26">
        <f t="shared" si="3"/>
        <v>0.22727272727272727</v>
      </c>
    </row>
    <row r="182" spans="2:10">
      <c r="B182">
        <v>11</v>
      </c>
      <c r="C182" s="26">
        <f t="shared" si="3"/>
        <v>0.21568627450980393</v>
      </c>
      <c r="D182" s="26">
        <f t="shared" si="3"/>
        <v>0.15909090909090909</v>
      </c>
      <c r="E182" s="26">
        <f t="shared" si="3"/>
        <v>0.17142857142857143</v>
      </c>
      <c r="F182" s="26">
        <f t="shared" si="3"/>
        <v>0.21276595744680851</v>
      </c>
      <c r="G182" s="26">
        <f t="shared" si="3"/>
        <v>0.23636363636363636</v>
      </c>
      <c r="H182" s="26">
        <f t="shared" si="3"/>
        <v>0.23809523809523808</v>
      </c>
      <c r="I182" s="26">
        <f t="shared" si="3"/>
        <v>0.11904761904761904</v>
      </c>
      <c r="J182" s="26">
        <f t="shared" si="3"/>
        <v>0.125</v>
      </c>
    </row>
    <row r="183" spans="2:10">
      <c r="B183">
        <v>12</v>
      </c>
      <c r="C183" s="26">
        <f t="shared" si="3"/>
        <v>0.27272727272727271</v>
      </c>
      <c r="D183" s="26">
        <f t="shared" si="3"/>
        <v>0.22500000000000001</v>
      </c>
      <c r="E183" s="26">
        <f t="shared" si="3"/>
        <v>0.16</v>
      </c>
      <c r="F183" s="26">
        <f t="shared" si="3"/>
        <v>0.19148936170212766</v>
      </c>
      <c r="G183" s="26">
        <f t="shared" si="3"/>
        <v>0.17391304347826086</v>
      </c>
      <c r="H183" s="26">
        <f t="shared" si="3"/>
        <v>0.23255813953488372</v>
      </c>
      <c r="I183" s="26">
        <f t="shared" si="3"/>
        <v>0.20408163265306123</v>
      </c>
      <c r="J183" s="26">
        <f t="shared" si="3"/>
        <v>0.21428571428571427</v>
      </c>
    </row>
    <row r="184" spans="2:10">
      <c r="B184">
        <v>13</v>
      </c>
      <c r="C184" s="26">
        <f t="shared" si="3"/>
        <v>0.23529411764705882</v>
      </c>
      <c r="D184" s="26">
        <f t="shared" si="3"/>
        <v>0.17777777777777778</v>
      </c>
      <c r="E184" s="26">
        <f t="shared" si="3"/>
        <v>0.11904761904761904</v>
      </c>
      <c r="F184" s="26">
        <f t="shared" si="3"/>
        <v>0.27659574468085107</v>
      </c>
      <c r="G184" s="26">
        <f t="shared" si="3"/>
        <v>9.7560975609756101E-2</v>
      </c>
      <c r="H184" s="26">
        <f t="shared" si="3"/>
        <v>0.20408163265306123</v>
      </c>
      <c r="I184" s="26">
        <f t="shared" si="3"/>
        <v>0.20833333333333334</v>
      </c>
      <c r="J184" s="26">
        <f t="shared" si="3"/>
        <v>0.08</v>
      </c>
    </row>
    <row r="185" spans="2:10">
      <c r="B185">
        <v>14</v>
      </c>
      <c r="C185" s="26">
        <f t="shared" si="3"/>
        <v>0.125</v>
      </c>
      <c r="D185" s="26">
        <f t="shared" si="3"/>
        <v>0.16666666666666666</v>
      </c>
      <c r="E185" s="26">
        <f t="shared" si="3"/>
        <v>0.2</v>
      </c>
      <c r="F185" s="26">
        <f t="shared" si="3"/>
        <v>0.42857142857142855</v>
      </c>
      <c r="G185" s="26">
        <f t="shared" si="3"/>
        <v>0.44444444444444442</v>
      </c>
      <c r="H185" s="26">
        <f t="shared" si="3"/>
        <v>0.42857142857142855</v>
      </c>
      <c r="I185" s="26">
        <f t="shared" si="3"/>
        <v>0</v>
      </c>
      <c r="J185" s="26">
        <f t="shared" si="3"/>
        <v>0.5</v>
      </c>
    </row>
    <row r="186" spans="2:10">
      <c r="B186">
        <f>SUBTOTAL(101,Table15[week])</f>
        <v>7.5</v>
      </c>
      <c r="C186" s="26">
        <f>SUBTOTAL(101,Table15[Diane])</f>
        <v>0.20333157705542831</v>
      </c>
      <c r="D186" s="26">
        <f>SUBTOTAL(101,Table15[Becky])</f>
        <v>0.17765333688082205</v>
      </c>
      <c r="E186" s="26">
        <f>SUBTOTAL(101,Table15[Stewart])</f>
        <v>0.18247284495352498</v>
      </c>
      <c r="F186" s="26">
        <f>SUBTOTAL(101,Table15[Greg])</f>
        <v>0.20747676684082264</v>
      </c>
      <c r="G186" s="26">
        <f>SUBTOTAL(101,Table15[Jim])</f>
        <v>0.20830196053284641</v>
      </c>
      <c r="H186" s="26">
        <f>SUBTOTAL(101,Table15[Joe])</f>
        <v>0.19855467623089848</v>
      </c>
      <c r="I186" s="26">
        <f>SUBTOTAL(101,Table15[Martha])</f>
        <v>0.17896665258241393</v>
      </c>
      <c r="J186" s="26">
        <f>SUBTOTAL(101,Table15[Dan])</f>
        <v>0.19810777324941056</v>
      </c>
    </row>
  </sheetData>
  <sheetProtection sheet="1" objects="1" scenarios="1" selectLockedCells="1"/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130"/>
  <sheetViews>
    <sheetView showGridLines="0" zoomScale="85" zoomScaleNormal="85" workbookViewId="0">
      <selection activeCell="M14" sqref="M14"/>
    </sheetView>
  </sheetViews>
  <sheetFormatPr defaultColWidth="9.140625" defaultRowHeight="15"/>
  <cols>
    <col min="2" max="2" width="22.7109375" bestFit="1" customWidth="1"/>
    <col min="3" max="3" width="16.28515625" bestFit="1" customWidth="1"/>
    <col min="4" max="10" width="8.140625" bestFit="1" customWidth="1"/>
    <col min="11" max="11" width="11.28515625" customWidth="1"/>
    <col min="12" max="14" width="3.140625" customWidth="1"/>
    <col min="15" max="15" width="4.140625" customWidth="1"/>
    <col min="16" max="16" width="3.140625" customWidth="1"/>
    <col min="17" max="17" width="8" customWidth="1"/>
    <col min="18" max="22" width="3.140625" customWidth="1"/>
    <col min="23" max="23" width="4.140625" customWidth="1"/>
    <col min="24" max="24" width="7.140625" customWidth="1"/>
    <col min="25" max="28" width="3.140625" customWidth="1"/>
    <col min="29" max="29" width="4.140625" customWidth="1"/>
    <col min="30" max="30" width="3.140625" customWidth="1"/>
    <col min="31" max="31" width="5.85546875" customWidth="1"/>
    <col min="32" max="36" width="3.140625" customWidth="1"/>
    <col min="37" max="37" width="4.140625" customWidth="1"/>
    <col min="38" max="38" width="5.85546875" customWidth="1"/>
    <col min="39" max="44" width="3.140625" customWidth="1"/>
    <col min="45" max="45" width="9.28515625" customWidth="1"/>
    <col min="46" max="47" width="3.140625" customWidth="1"/>
    <col min="48" max="48" width="4.140625" customWidth="1"/>
    <col min="49" max="49" width="3.140625" customWidth="1"/>
    <col min="50" max="50" width="4.140625" customWidth="1"/>
    <col min="51" max="51" width="3.140625" customWidth="1"/>
    <col min="52" max="52" width="9.7109375" customWidth="1"/>
    <col min="53" max="58" width="3.140625" customWidth="1"/>
  </cols>
  <sheetData>
    <row r="3" spans="2:6">
      <c r="C3" t="s">
        <v>5027</v>
      </c>
    </row>
    <row r="4" spans="2:6">
      <c r="C4" t="s">
        <v>14</v>
      </c>
    </row>
    <row r="5" spans="2:6">
      <c r="B5" t="s">
        <v>5028</v>
      </c>
      <c r="C5" t="s">
        <v>5029</v>
      </c>
      <c r="D5" t="s">
        <v>5030</v>
      </c>
      <c r="E5" t="s">
        <v>5031</v>
      </c>
      <c r="F5" t="s">
        <v>5032</v>
      </c>
    </row>
    <row r="6" spans="2:6">
      <c r="B6" s="29">
        <v>1</v>
      </c>
      <c r="C6">
        <v>164</v>
      </c>
      <c r="D6">
        <v>4.749876637308037</v>
      </c>
      <c r="E6">
        <v>70.83536585365853</v>
      </c>
      <c r="F6">
        <v>3.4329268292682928</v>
      </c>
    </row>
    <row r="7" spans="2:6">
      <c r="B7" s="29">
        <v>2</v>
      </c>
      <c r="C7">
        <v>327</v>
      </c>
      <c r="D7">
        <v>18.611109730716986</v>
      </c>
      <c r="E7">
        <v>67.929663608562691</v>
      </c>
      <c r="F7">
        <v>3.4281345565749235</v>
      </c>
    </row>
    <row r="8" spans="2:6">
      <c r="B8" s="29">
        <v>3</v>
      </c>
      <c r="C8">
        <v>270</v>
      </c>
      <c r="D8">
        <v>35.164309413580277</v>
      </c>
      <c r="E8">
        <v>66.37777777777778</v>
      </c>
      <c r="F8">
        <v>3.4703703703703703</v>
      </c>
    </row>
    <row r="9" spans="2:6">
      <c r="B9" s="29">
        <v>4</v>
      </c>
      <c r="C9">
        <v>265</v>
      </c>
      <c r="D9">
        <v>50.803699117749886</v>
      </c>
      <c r="E9">
        <v>66.494339622641505</v>
      </c>
      <c r="F9">
        <v>3.520754716981132</v>
      </c>
    </row>
    <row r="10" spans="2:6">
      <c r="B10" s="29">
        <v>5</v>
      </c>
      <c r="C10">
        <v>335</v>
      </c>
      <c r="D10">
        <v>67.192948624930978</v>
      </c>
      <c r="E10">
        <v>66.07761194029851</v>
      </c>
      <c r="F10">
        <v>3.3880597014925371</v>
      </c>
    </row>
    <row r="11" spans="2:6">
      <c r="B11" s="29">
        <v>6</v>
      </c>
      <c r="C11">
        <v>295</v>
      </c>
      <c r="D11">
        <v>85.34699407564348</v>
      </c>
      <c r="E11">
        <v>66.640677966101691</v>
      </c>
      <c r="F11">
        <v>3.406779661016949</v>
      </c>
    </row>
    <row r="12" spans="2:6">
      <c r="B12" s="29">
        <v>7</v>
      </c>
      <c r="C12">
        <v>296</v>
      </c>
      <c r="D12">
        <v>102.04064720970977</v>
      </c>
      <c r="E12">
        <v>69.077702702702709</v>
      </c>
      <c r="F12">
        <v>3.4729729729729728</v>
      </c>
    </row>
    <row r="13" spans="2:6">
      <c r="B13" s="29">
        <v>8</v>
      </c>
      <c r="C13">
        <v>275</v>
      </c>
      <c r="D13">
        <v>118.62226115319868</v>
      </c>
      <c r="E13">
        <v>66.545454545454547</v>
      </c>
      <c r="F13">
        <v>3.2945454545454544</v>
      </c>
    </row>
    <row r="14" spans="2:6">
      <c r="B14" s="29">
        <v>9</v>
      </c>
      <c r="C14">
        <v>293</v>
      </c>
      <c r="D14">
        <v>135.38248558178469</v>
      </c>
      <c r="E14">
        <v>69.443686006825942</v>
      </c>
      <c r="F14">
        <v>3.4163822525597269</v>
      </c>
    </row>
    <row r="15" spans="2:6">
      <c r="B15" s="29">
        <v>10</v>
      </c>
      <c r="C15">
        <v>299</v>
      </c>
      <c r="D15">
        <v>152.1854622274864</v>
      </c>
      <c r="E15">
        <v>64.996655518394647</v>
      </c>
      <c r="F15">
        <v>3.3846153846153846</v>
      </c>
    </row>
    <row r="16" spans="2:6">
      <c r="B16" s="29">
        <v>11</v>
      </c>
      <c r="C16">
        <v>268</v>
      </c>
      <c r="D16">
        <v>168.3385642965724</v>
      </c>
      <c r="E16">
        <v>69.626865671641795</v>
      </c>
      <c r="F16">
        <v>3.3059701492537314</v>
      </c>
    </row>
    <row r="17" spans="2:11">
      <c r="B17" s="29">
        <v>12</v>
      </c>
      <c r="C17">
        <v>264</v>
      </c>
      <c r="D17">
        <v>183.60187605218815</v>
      </c>
      <c r="E17">
        <v>68.787878787878782</v>
      </c>
      <c r="F17">
        <v>3.3522727272727271</v>
      </c>
    </row>
    <row r="18" spans="2:11">
      <c r="B18" s="29">
        <v>13</v>
      </c>
      <c r="C18">
        <v>263</v>
      </c>
      <c r="D18">
        <v>198.68226345761124</v>
      </c>
      <c r="E18">
        <v>66.889733840304189</v>
      </c>
      <c r="F18">
        <v>3.3155893536121672</v>
      </c>
    </row>
    <row r="19" spans="2:11">
      <c r="B19" s="29">
        <v>14</v>
      </c>
      <c r="C19">
        <v>32</v>
      </c>
      <c r="D19">
        <v>207.2151967592593</v>
      </c>
      <c r="E19">
        <v>73.6875</v>
      </c>
      <c r="F19">
        <v>3.59375</v>
      </c>
    </row>
    <row r="21" spans="2:11">
      <c r="B21" s="29"/>
      <c r="D21" s="24"/>
      <c r="E21" s="22"/>
      <c r="F21" s="22"/>
    </row>
    <row r="22" spans="2:11">
      <c r="B22" s="29"/>
      <c r="D22" s="24"/>
      <c r="E22" s="22"/>
      <c r="F22" s="22"/>
    </row>
    <row r="23" spans="2:11">
      <c r="B23" s="31" t="s">
        <v>5030</v>
      </c>
      <c r="C23" s="31" t="s">
        <v>5027</v>
      </c>
    </row>
    <row r="24" spans="2:11">
      <c r="B24" s="31" t="s">
        <v>5028</v>
      </c>
      <c r="C24" t="s">
        <v>16</v>
      </c>
      <c r="D24" t="s">
        <v>48</v>
      </c>
      <c r="E24" t="s">
        <v>12</v>
      </c>
      <c r="F24" t="s">
        <v>22</v>
      </c>
      <c r="G24" t="s">
        <v>32</v>
      </c>
      <c r="H24" t="s">
        <v>35</v>
      </c>
      <c r="I24" t="s">
        <v>39</v>
      </c>
      <c r="J24" t="s">
        <v>20</v>
      </c>
    </row>
    <row r="25" spans="2:11">
      <c r="B25" s="29">
        <v>1</v>
      </c>
      <c r="C25" s="24">
        <v>4.273260030864197</v>
      </c>
      <c r="D25" s="24">
        <v>4.4908526234567896</v>
      </c>
      <c r="E25" s="24">
        <v>4.1502662037037048</v>
      </c>
      <c r="F25" s="24">
        <v>4.4468305311890832</v>
      </c>
      <c r="G25" s="24">
        <v>4.8206655092592596</v>
      </c>
      <c r="H25" s="24">
        <v>5.0739590141612201</v>
      </c>
      <c r="I25" s="24">
        <v>5.6486458333333331</v>
      </c>
      <c r="J25" s="24">
        <v>4.8766550925925918</v>
      </c>
      <c r="K25" s="24"/>
    </row>
    <row r="26" spans="2:11">
      <c r="B26" s="29">
        <v>2</v>
      </c>
      <c r="C26" s="24">
        <v>19.174135712747628</v>
      </c>
      <c r="D26" s="24">
        <v>18.216684854497352</v>
      </c>
      <c r="E26" s="24">
        <v>18.814155092592586</v>
      </c>
      <c r="F26" s="24">
        <v>17.650464616402115</v>
      </c>
      <c r="G26" s="24">
        <v>18.965543981481474</v>
      </c>
      <c r="H26" s="24">
        <v>17.783401124338617</v>
      </c>
      <c r="I26" s="24">
        <v>18.591524373638336</v>
      </c>
      <c r="J26" s="24">
        <v>19.511420717592586</v>
      </c>
      <c r="K26" s="24"/>
    </row>
    <row r="27" spans="2:11">
      <c r="B27" s="29">
        <v>3</v>
      </c>
      <c r="C27" s="24">
        <v>35.308258866177482</v>
      </c>
      <c r="D27" s="24">
        <v>34.511030092592591</v>
      </c>
      <c r="E27" s="24">
        <v>34.778506944444445</v>
      </c>
      <c r="F27" s="24">
        <v>35.363397516835008</v>
      </c>
      <c r="G27" s="24">
        <v>35.30468539562289</v>
      </c>
      <c r="H27" s="24">
        <v>35.245557531616988</v>
      </c>
      <c r="I27" s="24">
        <v>35.031126637308041</v>
      </c>
      <c r="J27" s="24">
        <v>36.10284556878306</v>
      </c>
      <c r="K27" s="24"/>
    </row>
    <row r="28" spans="2:11">
      <c r="B28" s="29">
        <v>4</v>
      </c>
      <c r="C28" s="24">
        <v>50.66477565996847</v>
      </c>
      <c r="D28" s="24">
        <v>50.96936342592592</v>
      </c>
      <c r="E28" s="24">
        <v>51.504860220797717</v>
      </c>
      <c r="F28" s="24">
        <v>51.195532643613014</v>
      </c>
      <c r="G28" s="24">
        <v>49.935531904186774</v>
      </c>
      <c r="H28" s="24">
        <v>50.667520477208001</v>
      </c>
      <c r="I28" s="24">
        <v>50.227101521164045</v>
      </c>
      <c r="J28" s="24">
        <v>50.211926410422038</v>
      </c>
      <c r="K28" s="24"/>
    </row>
    <row r="29" spans="2:11">
      <c r="B29" s="29">
        <v>5</v>
      </c>
      <c r="C29" s="24">
        <v>67.584988425925957</v>
      </c>
      <c r="D29" s="24">
        <v>67.527629118566637</v>
      </c>
      <c r="E29" s="24">
        <v>66.555127314814825</v>
      </c>
      <c r="F29" s="24">
        <v>68.226014066951578</v>
      </c>
      <c r="G29" s="24">
        <v>67.845917387674589</v>
      </c>
      <c r="H29" s="24">
        <v>67.738559854497382</v>
      </c>
      <c r="I29" s="24">
        <v>67.891110874905536</v>
      </c>
      <c r="J29" s="24">
        <v>67.692241512345717</v>
      </c>
      <c r="K29" s="24"/>
    </row>
    <row r="30" spans="2:11">
      <c r="B30" s="29">
        <v>6</v>
      </c>
      <c r="C30" s="24">
        <v>86.363033297720833</v>
      </c>
      <c r="D30" s="24">
        <v>84.7204050925926</v>
      </c>
      <c r="E30" s="24">
        <v>85.695851521164045</v>
      </c>
      <c r="F30" s="24">
        <v>84.706457352479632</v>
      </c>
      <c r="G30" s="24">
        <v>84.848286298266373</v>
      </c>
      <c r="H30" s="24">
        <v>83.883599537037043</v>
      </c>
      <c r="I30" s="24">
        <v>86.208150190631827</v>
      </c>
      <c r="J30" s="24">
        <v>84.087829335016863</v>
      </c>
      <c r="K30" s="24"/>
    </row>
    <row r="31" spans="2:11">
      <c r="B31" s="29">
        <v>7</v>
      </c>
      <c r="C31" s="24">
        <v>102.46358037994891</v>
      </c>
      <c r="D31" s="24">
        <v>102.13135939366789</v>
      </c>
      <c r="E31" s="24">
        <v>101.31193878053588</v>
      </c>
      <c r="F31" s="24">
        <v>102.59700765669525</v>
      </c>
      <c r="G31" s="24">
        <v>102.19856369474317</v>
      </c>
      <c r="H31" s="24">
        <v>101.40032933501685</v>
      </c>
      <c r="I31" s="24">
        <v>101.20403604497356</v>
      </c>
      <c r="J31" s="24">
        <v>102.58712517806271</v>
      </c>
      <c r="K31" s="24"/>
    </row>
    <row r="32" spans="2:11">
      <c r="B32" s="29">
        <v>8</v>
      </c>
      <c r="C32" s="24">
        <v>119.44691653050114</v>
      </c>
      <c r="D32" s="24">
        <v>119.21082175925929</v>
      </c>
      <c r="E32" s="24">
        <v>118.27825083727343</v>
      </c>
      <c r="F32" s="24">
        <v>118.32346360323095</v>
      </c>
      <c r="G32" s="24">
        <v>118.87521831098344</v>
      </c>
      <c r="H32" s="24">
        <v>118.72796228213512</v>
      </c>
      <c r="I32" s="24">
        <v>117.88925199181743</v>
      </c>
      <c r="J32" s="24">
        <v>118.54864090819548</v>
      </c>
      <c r="K32" s="24"/>
    </row>
    <row r="33" spans="2:11">
      <c r="B33" s="29">
        <v>9</v>
      </c>
      <c r="C33" s="24">
        <v>136.60343104887679</v>
      </c>
      <c r="D33" s="24">
        <v>135.55884463507627</v>
      </c>
      <c r="E33" s="24">
        <v>134.98002047720806</v>
      </c>
      <c r="F33" s="24">
        <v>135.23263335346218</v>
      </c>
      <c r="G33" s="24">
        <v>135.47135206228961</v>
      </c>
      <c r="H33" s="24">
        <v>134.60668981481487</v>
      </c>
      <c r="I33" s="24">
        <v>134.77729611823366</v>
      </c>
      <c r="J33" s="24">
        <v>135.31771200316174</v>
      </c>
      <c r="K33" s="24"/>
    </row>
    <row r="34" spans="2:11">
      <c r="B34" s="29">
        <v>10</v>
      </c>
      <c r="C34" s="24">
        <v>152.51498842592596</v>
      </c>
      <c r="D34" s="24">
        <v>153.14843539562293</v>
      </c>
      <c r="E34" s="24">
        <v>152.34635206228961</v>
      </c>
      <c r="F34" s="24">
        <v>152.07537304131063</v>
      </c>
      <c r="G34" s="24">
        <v>152.62896990740742</v>
      </c>
      <c r="H34" s="24">
        <v>151.7811689814815</v>
      </c>
      <c r="I34" s="24">
        <v>151.62153813352833</v>
      </c>
      <c r="J34" s="24">
        <v>151.82078388047145</v>
      </c>
      <c r="K34" s="24"/>
    </row>
    <row r="35" spans="2:11">
      <c r="B35" s="29">
        <v>11</v>
      </c>
      <c r="C35" s="24">
        <v>168.40885206228961</v>
      </c>
      <c r="D35" s="24">
        <v>168.97821759259264</v>
      </c>
      <c r="E35" s="24">
        <v>167.88155705337692</v>
      </c>
      <c r="F35" s="24">
        <v>167.49810899330186</v>
      </c>
      <c r="G35" s="24">
        <v>169.47665509259264</v>
      </c>
      <c r="H35" s="24">
        <v>167.51951223544978</v>
      </c>
      <c r="I35" s="24">
        <v>168.28935350529105</v>
      </c>
      <c r="J35" s="24">
        <v>167.30046461640217</v>
      </c>
      <c r="K35" s="24"/>
    </row>
    <row r="36" spans="2:11">
      <c r="B36" s="29">
        <v>12</v>
      </c>
      <c r="C36" s="24">
        <v>184.63082175925933</v>
      </c>
      <c r="D36" s="24">
        <v>183.19411541005297</v>
      </c>
      <c r="E36" s="24">
        <v>184.36377630471384</v>
      </c>
      <c r="F36" s="24">
        <v>183.53268346138688</v>
      </c>
      <c r="G36" s="24">
        <v>183.21995219404189</v>
      </c>
      <c r="H36" s="24">
        <v>183.07045354220506</v>
      </c>
      <c r="I36" s="24">
        <v>182.80012448034773</v>
      </c>
      <c r="J36" s="24">
        <v>183.6616550925927</v>
      </c>
      <c r="K36" s="24"/>
    </row>
    <row r="37" spans="2:11">
      <c r="B37" s="29">
        <v>13</v>
      </c>
      <c r="C37" s="24">
        <v>199.56924768518527</v>
      </c>
      <c r="D37" s="24">
        <v>198.27082175925926</v>
      </c>
      <c r="E37" s="24">
        <v>198.97469430827891</v>
      </c>
      <c r="F37" s="24">
        <v>197.80927920606774</v>
      </c>
      <c r="G37" s="24">
        <v>199.09921606820237</v>
      </c>
      <c r="H37" s="24">
        <v>198.66321971844297</v>
      </c>
      <c r="I37" s="24">
        <v>198.02596064814816</v>
      </c>
      <c r="J37" s="24">
        <v>199.73875826719581</v>
      </c>
      <c r="K37" s="24"/>
    </row>
    <row r="38" spans="2:11">
      <c r="B38" s="29">
        <v>14</v>
      </c>
      <c r="C38" s="24">
        <v>207.07804398148144</v>
      </c>
      <c r="D38" s="24">
        <v>206.9877662037037</v>
      </c>
      <c r="E38" s="24">
        <v>207.28290509259261</v>
      </c>
      <c r="F38" s="24">
        <v>207.28736937830686</v>
      </c>
      <c r="G38" s="24">
        <v>207.18221064814813</v>
      </c>
      <c r="H38" s="24">
        <v>207.31713128306879</v>
      </c>
      <c r="I38" s="24">
        <v>207.24123842592593</v>
      </c>
      <c r="J38" s="24">
        <v>207.50165509259259</v>
      </c>
      <c r="K38" s="24"/>
    </row>
    <row r="40" spans="2:11">
      <c r="E40" s="22"/>
      <c r="F40" s="22"/>
    </row>
    <row r="42" spans="2:11">
      <c r="B42" t="s">
        <v>4</v>
      </c>
      <c r="C42" t="s">
        <v>5033</v>
      </c>
    </row>
    <row r="44" spans="2:11">
      <c r="B44" t="s">
        <v>5029</v>
      </c>
      <c r="C44" t="s">
        <v>5027</v>
      </c>
    </row>
    <row r="45" spans="2:11">
      <c r="B45" t="s">
        <v>5028</v>
      </c>
      <c r="C45" t="s">
        <v>16</v>
      </c>
      <c r="D45" t="s">
        <v>48</v>
      </c>
      <c r="E45" t="s">
        <v>12</v>
      </c>
      <c r="F45" t="s">
        <v>22</v>
      </c>
      <c r="G45" t="s">
        <v>32</v>
      </c>
      <c r="H45" t="s">
        <v>35</v>
      </c>
      <c r="I45" t="s">
        <v>39</v>
      </c>
      <c r="J45" t="s">
        <v>20</v>
      </c>
    </row>
    <row r="46" spans="2:11">
      <c r="B46" s="29">
        <v>1</v>
      </c>
      <c r="C46">
        <v>27</v>
      </c>
      <c r="D46">
        <v>27</v>
      </c>
      <c r="E46">
        <v>30</v>
      </c>
      <c r="F46">
        <v>19</v>
      </c>
      <c r="G46">
        <v>32</v>
      </c>
      <c r="H46">
        <v>34</v>
      </c>
      <c r="I46">
        <v>36</v>
      </c>
      <c r="J46">
        <v>25</v>
      </c>
    </row>
    <row r="47" spans="2:11">
      <c r="B47" s="29">
        <v>2</v>
      </c>
      <c r="C47">
        <v>43</v>
      </c>
      <c r="D47">
        <v>56</v>
      </c>
      <c r="E47">
        <v>54</v>
      </c>
      <c r="F47">
        <v>56</v>
      </c>
      <c r="G47">
        <v>45</v>
      </c>
      <c r="H47">
        <v>63</v>
      </c>
      <c r="I47">
        <v>51</v>
      </c>
      <c r="J47">
        <v>64</v>
      </c>
    </row>
    <row r="48" spans="2:11">
      <c r="B48" s="29">
        <v>3</v>
      </c>
      <c r="C48">
        <v>53</v>
      </c>
      <c r="D48">
        <v>40</v>
      </c>
      <c r="E48">
        <v>45</v>
      </c>
      <c r="F48">
        <v>44</v>
      </c>
      <c r="G48">
        <v>55</v>
      </c>
      <c r="H48">
        <v>41</v>
      </c>
      <c r="I48">
        <v>41</v>
      </c>
      <c r="J48">
        <v>49</v>
      </c>
    </row>
    <row r="49" spans="2:10">
      <c r="B49" s="29">
        <v>4</v>
      </c>
      <c r="C49">
        <v>47</v>
      </c>
      <c r="D49">
        <v>40</v>
      </c>
      <c r="E49">
        <v>39</v>
      </c>
      <c r="F49">
        <v>49</v>
      </c>
      <c r="G49">
        <v>46</v>
      </c>
      <c r="H49">
        <v>52</v>
      </c>
      <c r="I49">
        <v>56</v>
      </c>
      <c r="J49">
        <v>43</v>
      </c>
    </row>
    <row r="50" spans="2:10">
      <c r="B50" s="29">
        <v>5</v>
      </c>
      <c r="C50">
        <v>54</v>
      </c>
      <c r="D50">
        <v>77</v>
      </c>
      <c r="E50">
        <v>60</v>
      </c>
      <c r="F50">
        <v>52</v>
      </c>
      <c r="G50">
        <v>61</v>
      </c>
      <c r="H50">
        <v>35</v>
      </c>
      <c r="I50">
        <v>49</v>
      </c>
      <c r="J50">
        <v>54</v>
      </c>
    </row>
    <row r="51" spans="2:10">
      <c r="B51" s="29">
        <v>6</v>
      </c>
      <c r="C51">
        <v>52</v>
      </c>
      <c r="D51">
        <v>40</v>
      </c>
      <c r="E51">
        <v>56</v>
      </c>
      <c r="F51">
        <v>59</v>
      </c>
      <c r="G51">
        <v>47</v>
      </c>
      <c r="H51">
        <v>36</v>
      </c>
      <c r="I51">
        <v>68</v>
      </c>
      <c r="J51">
        <v>44</v>
      </c>
    </row>
    <row r="52" spans="2:10">
      <c r="B52" s="29">
        <v>7</v>
      </c>
      <c r="C52">
        <v>58</v>
      </c>
      <c r="D52">
        <v>62</v>
      </c>
      <c r="E52">
        <v>47</v>
      </c>
      <c r="F52">
        <v>52</v>
      </c>
      <c r="G52">
        <v>62</v>
      </c>
      <c r="H52">
        <v>44</v>
      </c>
      <c r="I52">
        <v>42</v>
      </c>
      <c r="J52">
        <v>39</v>
      </c>
    </row>
    <row r="53" spans="2:10">
      <c r="B53" s="29">
        <v>8</v>
      </c>
      <c r="C53">
        <v>51</v>
      </c>
      <c r="D53">
        <v>50</v>
      </c>
      <c r="E53">
        <v>47</v>
      </c>
      <c r="F53">
        <v>47</v>
      </c>
      <c r="G53">
        <v>58</v>
      </c>
      <c r="H53">
        <v>51</v>
      </c>
      <c r="I53">
        <v>43</v>
      </c>
      <c r="J53">
        <v>47</v>
      </c>
    </row>
    <row r="54" spans="2:10">
      <c r="B54" s="29">
        <v>9</v>
      </c>
      <c r="C54">
        <v>61</v>
      </c>
      <c r="D54">
        <v>51</v>
      </c>
      <c r="E54">
        <v>52</v>
      </c>
      <c r="F54">
        <v>46</v>
      </c>
      <c r="G54">
        <v>55</v>
      </c>
      <c r="H54">
        <v>48</v>
      </c>
      <c r="I54">
        <v>52</v>
      </c>
      <c r="J54">
        <v>41</v>
      </c>
    </row>
    <row r="55" spans="2:10">
      <c r="B55" s="29">
        <v>10</v>
      </c>
      <c r="C55">
        <v>50</v>
      </c>
      <c r="D55">
        <v>44</v>
      </c>
      <c r="E55">
        <v>55</v>
      </c>
      <c r="F55">
        <v>52</v>
      </c>
      <c r="G55">
        <v>54</v>
      </c>
      <c r="H55">
        <v>48</v>
      </c>
      <c r="I55">
        <v>57</v>
      </c>
      <c r="J55">
        <v>44</v>
      </c>
    </row>
    <row r="56" spans="2:10">
      <c r="B56" s="29">
        <v>11</v>
      </c>
      <c r="C56">
        <v>44</v>
      </c>
      <c r="D56">
        <v>48</v>
      </c>
      <c r="E56">
        <v>51</v>
      </c>
      <c r="F56">
        <v>47</v>
      </c>
      <c r="G56">
        <v>55</v>
      </c>
      <c r="H56">
        <v>42</v>
      </c>
      <c r="I56">
        <v>42</v>
      </c>
      <c r="J56">
        <v>35</v>
      </c>
    </row>
    <row r="57" spans="2:10">
      <c r="B57" s="29">
        <v>12</v>
      </c>
      <c r="C57">
        <v>40</v>
      </c>
      <c r="D57">
        <v>42</v>
      </c>
      <c r="E57">
        <v>55</v>
      </c>
      <c r="F57">
        <v>47</v>
      </c>
      <c r="G57">
        <v>46</v>
      </c>
      <c r="H57">
        <v>43</v>
      </c>
      <c r="I57">
        <v>49</v>
      </c>
      <c r="J57">
        <v>50</v>
      </c>
    </row>
    <row r="58" spans="2:10">
      <c r="B58" s="29">
        <v>13</v>
      </c>
      <c r="C58">
        <v>45</v>
      </c>
      <c r="D58">
        <v>50</v>
      </c>
      <c r="E58">
        <v>34</v>
      </c>
      <c r="F58">
        <v>47</v>
      </c>
      <c r="G58">
        <v>41</v>
      </c>
      <c r="H58">
        <v>49</v>
      </c>
      <c r="I58">
        <v>48</v>
      </c>
      <c r="J58">
        <v>42</v>
      </c>
    </row>
    <row r="59" spans="2:10">
      <c r="B59" s="29">
        <v>14</v>
      </c>
      <c r="C59">
        <v>6</v>
      </c>
      <c r="D59">
        <v>6</v>
      </c>
      <c r="E59">
        <v>8</v>
      </c>
      <c r="F59">
        <v>7</v>
      </c>
      <c r="G59">
        <v>9</v>
      </c>
      <c r="H59">
        <v>7</v>
      </c>
      <c r="I59">
        <v>4</v>
      </c>
      <c r="J59">
        <v>5</v>
      </c>
    </row>
    <row r="63" spans="2:10">
      <c r="B63" s="31" t="s">
        <v>5029</v>
      </c>
      <c r="C63" s="31" t="s">
        <v>5027</v>
      </c>
    </row>
    <row r="64" spans="2:10">
      <c r="B64" s="31" t="s">
        <v>5028</v>
      </c>
      <c r="C64">
        <v>1</v>
      </c>
      <c r="D64">
        <v>2</v>
      </c>
      <c r="E64">
        <v>3</v>
      </c>
      <c r="F64">
        <v>4</v>
      </c>
      <c r="G64">
        <v>5</v>
      </c>
      <c r="H64">
        <v>6</v>
      </c>
      <c r="I64">
        <v>7</v>
      </c>
    </row>
    <row r="65" spans="2:10">
      <c r="B65" s="29" t="s">
        <v>16</v>
      </c>
      <c r="C65">
        <v>9</v>
      </c>
      <c r="D65">
        <v>5</v>
      </c>
      <c r="E65">
        <v>3</v>
      </c>
      <c r="F65">
        <v>7</v>
      </c>
      <c r="G65">
        <v>4</v>
      </c>
      <c r="H65">
        <v>7</v>
      </c>
      <c r="I65">
        <v>8</v>
      </c>
    </row>
    <row r="66" spans="2:10">
      <c r="B66" s="29" t="s">
        <v>48</v>
      </c>
      <c r="C66">
        <v>7</v>
      </c>
      <c r="D66">
        <v>7</v>
      </c>
      <c r="E66">
        <v>5</v>
      </c>
      <c r="F66">
        <v>7</v>
      </c>
      <c r="G66">
        <v>9</v>
      </c>
      <c r="H66">
        <v>14</v>
      </c>
      <c r="I66">
        <v>7</v>
      </c>
    </row>
    <row r="67" spans="2:10">
      <c r="B67" s="29" t="s">
        <v>12</v>
      </c>
      <c r="C67">
        <v>12</v>
      </c>
      <c r="D67">
        <v>8</v>
      </c>
      <c r="E67">
        <v>4</v>
      </c>
      <c r="F67">
        <v>7</v>
      </c>
      <c r="G67">
        <v>10</v>
      </c>
      <c r="H67">
        <v>5</v>
      </c>
      <c r="I67">
        <v>8</v>
      </c>
    </row>
    <row r="68" spans="2:10">
      <c r="B68" s="29" t="s">
        <v>22</v>
      </c>
      <c r="C68">
        <v>9</v>
      </c>
      <c r="D68">
        <v>10</v>
      </c>
      <c r="E68">
        <v>9</v>
      </c>
      <c r="F68">
        <v>8</v>
      </c>
      <c r="G68">
        <v>6</v>
      </c>
      <c r="H68">
        <v>6</v>
      </c>
      <c r="I68">
        <v>8</v>
      </c>
    </row>
    <row r="69" spans="2:10">
      <c r="B69" s="29" t="s">
        <v>32</v>
      </c>
      <c r="C69">
        <v>8</v>
      </c>
      <c r="D69">
        <v>2</v>
      </c>
      <c r="E69">
        <v>8</v>
      </c>
      <c r="F69">
        <v>7</v>
      </c>
      <c r="G69">
        <v>5</v>
      </c>
      <c r="H69">
        <v>8</v>
      </c>
      <c r="I69">
        <v>7</v>
      </c>
    </row>
    <row r="70" spans="2:10">
      <c r="B70" s="29" t="s">
        <v>35</v>
      </c>
      <c r="C70">
        <v>7</v>
      </c>
      <c r="D70">
        <v>12</v>
      </c>
      <c r="E70">
        <v>6</v>
      </c>
      <c r="F70">
        <v>9</v>
      </c>
      <c r="G70">
        <v>6</v>
      </c>
      <c r="H70">
        <v>11</v>
      </c>
      <c r="I70">
        <v>12</v>
      </c>
    </row>
    <row r="71" spans="2:10">
      <c r="B71" s="29" t="s">
        <v>39</v>
      </c>
      <c r="C71">
        <v>12</v>
      </c>
      <c r="D71">
        <v>9</v>
      </c>
      <c r="E71">
        <v>8</v>
      </c>
      <c r="F71">
        <v>4</v>
      </c>
      <c r="G71">
        <v>2</v>
      </c>
      <c r="H71">
        <v>9</v>
      </c>
      <c r="I71">
        <v>7</v>
      </c>
    </row>
    <row r="72" spans="2:10">
      <c r="B72" s="29" t="s">
        <v>20</v>
      </c>
      <c r="C72">
        <v>20</v>
      </c>
      <c r="D72">
        <v>3</v>
      </c>
      <c r="E72">
        <v>15</v>
      </c>
      <c r="F72">
        <v>5</v>
      </c>
      <c r="G72">
        <v>6</v>
      </c>
      <c r="H72">
        <v>8</v>
      </c>
      <c r="I72">
        <v>7</v>
      </c>
    </row>
    <row r="77" spans="2:10">
      <c r="B77" s="31" t="s">
        <v>5031</v>
      </c>
      <c r="C77" s="31" t="s">
        <v>5027</v>
      </c>
    </row>
    <row r="78" spans="2:10">
      <c r="B78" s="31" t="s">
        <v>5028</v>
      </c>
      <c r="C78" t="s">
        <v>16</v>
      </c>
      <c r="D78" t="s">
        <v>48</v>
      </c>
      <c r="E78" t="s">
        <v>12</v>
      </c>
      <c r="F78" t="s">
        <v>22</v>
      </c>
      <c r="G78" t="s">
        <v>32</v>
      </c>
      <c r="H78" t="s">
        <v>35</v>
      </c>
      <c r="I78" t="s">
        <v>39</v>
      </c>
      <c r="J78" t="s">
        <v>20</v>
      </c>
    </row>
    <row r="79" spans="2:10">
      <c r="B79" s="29">
        <v>1</v>
      </c>
      <c r="C79" s="22">
        <v>78.416666666666671</v>
      </c>
      <c r="D79" s="22">
        <v>78.36363636363636</v>
      </c>
      <c r="E79" s="22">
        <v>60.333333333333336</v>
      </c>
      <c r="F79" s="22">
        <v>65</v>
      </c>
      <c r="G79" s="22">
        <v>63.043478260869563</v>
      </c>
      <c r="H79" s="22">
        <v>74.407407407407405</v>
      </c>
      <c r="I79" s="22">
        <v>67.142857142857139</v>
      </c>
      <c r="J79" s="22">
        <v>78.650000000000006</v>
      </c>
    </row>
    <row r="80" spans="2:10">
      <c r="B80" s="29">
        <v>2</v>
      </c>
      <c r="C80" s="22">
        <v>67.371428571428567</v>
      </c>
      <c r="D80" s="22">
        <v>68.37777777777778</v>
      </c>
      <c r="E80" s="22">
        <v>68.906976744186053</v>
      </c>
      <c r="F80" s="22">
        <v>64.08163265306122</v>
      </c>
      <c r="G80" s="22">
        <v>69.820512820512818</v>
      </c>
      <c r="H80" s="22">
        <v>70.830188679245282</v>
      </c>
      <c r="I80" s="22">
        <v>66.642857142857139</v>
      </c>
      <c r="J80" s="22">
        <v>68.264150943396231</v>
      </c>
    </row>
    <row r="81" spans="2:10">
      <c r="B81" s="29">
        <v>3</v>
      </c>
      <c r="C81" s="22">
        <v>62.790697674418603</v>
      </c>
      <c r="D81" s="22">
        <v>72.088235294117652</v>
      </c>
      <c r="E81" s="22">
        <v>63.085714285714289</v>
      </c>
      <c r="F81" s="22">
        <v>65.277777777777771</v>
      </c>
      <c r="G81" s="22">
        <v>70.446808510638292</v>
      </c>
      <c r="H81" s="22">
        <v>69.526315789473685</v>
      </c>
      <c r="I81" s="22">
        <v>69.125</v>
      </c>
      <c r="J81" s="22">
        <v>58.230769230769234</v>
      </c>
    </row>
    <row r="82" spans="2:10">
      <c r="B82" s="29">
        <v>4</v>
      </c>
      <c r="C82" s="22">
        <v>61.714285714285715</v>
      </c>
      <c r="D82" s="22">
        <v>67.451612903225808</v>
      </c>
      <c r="E82" s="22">
        <v>56</v>
      </c>
      <c r="F82" s="22">
        <v>70.205128205128204</v>
      </c>
      <c r="G82" s="22">
        <v>62.8</v>
      </c>
      <c r="H82" s="22">
        <v>74.833333333333329</v>
      </c>
      <c r="I82" s="22">
        <v>79.474999999999994</v>
      </c>
      <c r="J82" s="22">
        <v>58.205882352941174</v>
      </c>
    </row>
    <row r="83" spans="2:10">
      <c r="B83" s="29">
        <v>5</v>
      </c>
      <c r="C83" s="22">
        <v>60.911111111111111</v>
      </c>
      <c r="D83" s="22">
        <v>61.779411764705884</v>
      </c>
      <c r="E83" s="22">
        <v>68.018181818181816</v>
      </c>
      <c r="F83" s="22">
        <v>71</v>
      </c>
      <c r="G83" s="22">
        <v>66.979166666666671</v>
      </c>
      <c r="H83" s="22">
        <v>63.107142857142854</v>
      </c>
      <c r="I83" s="22">
        <v>68.390243902439025</v>
      </c>
      <c r="J83" s="22">
        <v>73.86363636363636</v>
      </c>
    </row>
    <row r="84" spans="2:10">
      <c r="B84" s="29">
        <v>6</v>
      </c>
      <c r="C84" s="22">
        <v>62.680851063829785</v>
      </c>
      <c r="D84" s="22">
        <v>60.133333333333333</v>
      </c>
      <c r="E84" s="22">
        <v>75.325000000000003</v>
      </c>
      <c r="F84" s="22">
        <v>63.254901960784316</v>
      </c>
      <c r="G84" s="22">
        <v>63.756756756756758</v>
      </c>
      <c r="H84" s="22">
        <v>70.666666666666671</v>
      </c>
      <c r="I84" s="22">
        <v>70</v>
      </c>
      <c r="J84" s="22">
        <v>69.027027027027032</v>
      </c>
    </row>
    <row r="85" spans="2:10">
      <c r="B85" s="29">
        <v>7</v>
      </c>
      <c r="C85" s="22">
        <v>72.186046511627907</v>
      </c>
      <c r="D85" s="22">
        <v>69.270833333333329</v>
      </c>
      <c r="E85" s="22">
        <v>67.459459459459453</v>
      </c>
      <c r="F85" s="22">
        <v>68.511111111111106</v>
      </c>
      <c r="G85" s="22">
        <v>65.391304347826093</v>
      </c>
      <c r="H85" s="22">
        <v>72.512195121951223</v>
      </c>
      <c r="I85" s="22">
        <v>67.416666666666671</v>
      </c>
      <c r="J85" s="22">
        <v>67.034482758620683</v>
      </c>
    </row>
    <row r="86" spans="2:10">
      <c r="B86" s="29">
        <v>8</v>
      </c>
      <c r="C86" s="22">
        <v>74.900000000000006</v>
      </c>
      <c r="D86" s="22">
        <v>55.333333333333336</v>
      </c>
      <c r="E86" s="22">
        <v>65.400000000000006</v>
      </c>
      <c r="F86" s="22">
        <v>64.28947368421052</v>
      </c>
      <c r="G86" s="22">
        <v>63.386363636363633</v>
      </c>
      <c r="H86" s="22">
        <v>72.8</v>
      </c>
      <c r="I86" s="22">
        <v>61.027027027027025</v>
      </c>
      <c r="J86" s="22">
        <v>65.378378378378372</v>
      </c>
    </row>
    <row r="87" spans="2:10">
      <c r="B87" s="29">
        <v>9</v>
      </c>
      <c r="C87" s="22">
        <v>61.24</v>
      </c>
      <c r="D87" s="22">
        <v>75.2</v>
      </c>
      <c r="E87" s="22">
        <v>69.026315789473685</v>
      </c>
      <c r="F87" s="22">
        <v>77.055555555555557</v>
      </c>
      <c r="G87" s="22">
        <v>68.204545454545453</v>
      </c>
      <c r="H87" s="22">
        <v>71.560975609756099</v>
      </c>
      <c r="I87" s="22">
        <v>63.60526315789474</v>
      </c>
      <c r="J87" s="22">
        <v>69.828571428571422</v>
      </c>
    </row>
    <row r="88" spans="2:10">
      <c r="B88" s="29">
        <v>10</v>
      </c>
      <c r="C88" s="22">
        <v>61.888888888888886</v>
      </c>
      <c r="D88" s="22">
        <v>65.705882352941174</v>
      </c>
      <c r="E88" s="22">
        <v>67.186046511627907</v>
      </c>
      <c r="F88" s="22">
        <v>70.972972972972968</v>
      </c>
      <c r="G88" s="22">
        <v>61.043478260869563</v>
      </c>
      <c r="H88" s="22">
        <v>63.777777777777779</v>
      </c>
      <c r="I88" s="22">
        <v>72.588235294117652</v>
      </c>
      <c r="J88" s="22">
        <v>60.432432432432435</v>
      </c>
    </row>
    <row r="89" spans="2:10">
      <c r="B89" s="29">
        <v>11</v>
      </c>
      <c r="C89" s="22">
        <v>59.297297297297298</v>
      </c>
      <c r="D89" s="22">
        <v>70.166666666666671</v>
      </c>
      <c r="E89" s="22">
        <v>65.900000000000006</v>
      </c>
      <c r="F89" s="22">
        <v>75.729729729729726</v>
      </c>
      <c r="G89" s="22">
        <v>64.69047619047619</v>
      </c>
      <c r="H89" s="22">
        <v>78.1875</v>
      </c>
      <c r="I89" s="22">
        <v>72.675675675675677</v>
      </c>
      <c r="J89" s="22">
        <v>66.58620689655173</v>
      </c>
    </row>
    <row r="90" spans="2:10">
      <c r="B90" s="29">
        <v>12</v>
      </c>
      <c r="C90" s="22">
        <v>70.129032258064512</v>
      </c>
      <c r="D90" s="22">
        <v>77.575757575757578</v>
      </c>
      <c r="E90" s="22">
        <v>62.674999999999997</v>
      </c>
      <c r="F90" s="22">
        <v>61.39473684210526</v>
      </c>
      <c r="G90" s="22">
        <v>73.684210526315795</v>
      </c>
      <c r="H90" s="22">
        <v>76.878787878787875</v>
      </c>
      <c r="I90" s="22">
        <v>67.07692307692308</v>
      </c>
      <c r="J90" s="22">
        <v>64.166666666666671</v>
      </c>
    </row>
    <row r="91" spans="2:10">
      <c r="B91" s="29">
        <v>13</v>
      </c>
      <c r="C91" s="22">
        <v>62.513513513513516</v>
      </c>
      <c r="D91" s="22">
        <v>61.086956521739133</v>
      </c>
      <c r="E91" s="22">
        <v>60.230769230769234</v>
      </c>
      <c r="F91" s="22">
        <v>75.5</v>
      </c>
      <c r="G91" s="22">
        <v>68.243243243243242</v>
      </c>
      <c r="H91" s="22">
        <v>65.461538461538467</v>
      </c>
      <c r="I91" s="22">
        <v>75.368421052631575</v>
      </c>
      <c r="J91" s="22">
        <v>66.972972972972968</v>
      </c>
    </row>
    <row r="92" spans="2:10">
      <c r="B92" s="29">
        <v>14</v>
      </c>
      <c r="C92" s="22">
        <v>72.2</v>
      </c>
      <c r="D92" s="22">
        <v>85.666666666666671</v>
      </c>
      <c r="E92" s="22">
        <v>92.285714285714292</v>
      </c>
      <c r="F92" s="22">
        <v>65.25</v>
      </c>
      <c r="G92" s="22">
        <v>68.400000000000006</v>
      </c>
      <c r="H92" s="22">
        <v>54</v>
      </c>
      <c r="I92" s="22">
        <v>75</v>
      </c>
      <c r="J92" s="22">
        <v>44.5</v>
      </c>
    </row>
    <row r="95" spans="2:10">
      <c r="B95" s="31" t="s">
        <v>5030</v>
      </c>
      <c r="C95" s="31" t="s">
        <v>5027</v>
      </c>
    </row>
    <row r="96" spans="2:10">
      <c r="B96" s="31" t="s">
        <v>5028</v>
      </c>
      <c r="C96" t="s">
        <v>16</v>
      </c>
      <c r="D96" t="s">
        <v>48</v>
      </c>
      <c r="E96" t="s">
        <v>12</v>
      </c>
      <c r="F96" t="s">
        <v>22</v>
      </c>
      <c r="G96" t="s">
        <v>32</v>
      </c>
      <c r="H96" t="s">
        <v>35</v>
      </c>
      <c r="I96" t="s">
        <v>39</v>
      </c>
      <c r="J96" t="s">
        <v>20</v>
      </c>
    </row>
    <row r="97" spans="2:10">
      <c r="B97" s="29">
        <v>1</v>
      </c>
      <c r="C97" s="24">
        <v>4.273260030864197</v>
      </c>
      <c r="D97" s="24">
        <v>4.4908526234567896</v>
      </c>
      <c r="E97" s="24">
        <v>4.1502662037037048</v>
      </c>
      <c r="F97" s="24">
        <v>4.4468305311890832</v>
      </c>
      <c r="G97" s="24">
        <v>4.8206655092592596</v>
      </c>
      <c r="H97" s="24">
        <v>5.0739590141612201</v>
      </c>
      <c r="I97" s="24">
        <v>5.6486458333333331</v>
      </c>
      <c r="J97" s="24">
        <v>4.8766550925925918</v>
      </c>
    </row>
    <row r="98" spans="2:10">
      <c r="B98" s="29">
        <v>2</v>
      </c>
      <c r="C98" s="24">
        <v>19.174135712747628</v>
      </c>
      <c r="D98" s="24">
        <v>18.216684854497352</v>
      </c>
      <c r="E98" s="24">
        <v>18.814155092592586</v>
      </c>
      <c r="F98" s="24">
        <v>17.650464616402115</v>
      </c>
      <c r="G98" s="24">
        <v>18.965543981481474</v>
      </c>
      <c r="H98" s="24">
        <v>17.783401124338617</v>
      </c>
      <c r="I98" s="24">
        <v>18.591524373638336</v>
      </c>
      <c r="J98" s="24">
        <v>19.511420717592586</v>
      </c>
    </row>
    <row r="99" spans="2:10">
      <c r="B99" s="29">
        <v>3</v>
      </c>
      <c r="C99" s="24">
        <v>35.308258866177482</v>
      </c>
      <c r="D99" s="24">
        <v>34.511030092592591</v>
      </c>
      <c r="E99" s="24">
        <v>34.778506944444445</v>
      </c>
      <c r="F99" s="24">
        <v>35.363397516835008</v>
      </c>
      <c r="G99" s="24">
        <v>35.30468539562289</v>
      </c>
      <c r="H99" s="24">
        <v>35.245557531616988</v>
      </c>
      <c r="I99" s="24">
        <v>35.031126637308041</v>
      </c>
      <c r="J99" s="24">
        <v>36.10284556878306</v>
      </c>
    </row>
    <row r="100" spans="2:10">
      <c r="B100" s="29">
        <v>4</v>
      </c>
      <c r="C100" s="24">
        <v>50.66477565996847</v>
      </c>
      <c r="D100" s="24">
        <v>50.96936342592592</v>
      </c>
      <c r="E100" s="24">
        <v>51.504860220797717</v>
      </c>
      <c r="F100" s="24">
        <v>51.195532643613014</v>
      </c>
      <c r="G100" s="24">
        <v>49.935531904186774</v>
      </c>
      <c r="H100" s="24">
        <v>50.667520477208001</v>
      </c>
      <c r="I100" s="24">
        <v>50.227101521164045</v>
      </c>
      <c r="J100" s="24">
        <v>50.211926410422038</v>
      </c>
    </row>
    <row r="101" spans="2:10">
      <c r="B101" s="29">
        <v>5</v>
      </c>
      <c r="C101" s="24">
        <v>67.584988425925957</v>
      </c>
      <c r="D101" s="24">
        <v>67.527629118566637</v>
      </c>
      <c r="E101" s="24">
        <v>66.555127314814825</v>
      </c>
      <c r="F101" s="24">
        <v>68.226014066951578</v>
      </c>
      <c r="G101" s="24">
        <v>67.845917387674589</v>
      </c>
      <c r="H101" s="24">
        <v>67.738559854497382</v>
      </c>
      <c r="I101" s="24">
        <v>67.891110874905536</v>
      </c>
      <c r="J101" s="24">
        <v>67.692241512345717</v>
      </c>
    </row>
    <row r="102" spans="2:10">
      <c r="B102" s="29">
        <v>6</v>
      </c>
      <c r="C102" s="24">
        <v>86.363033297720833</v>
      </c>
      <c r="D102" s="24">
        <v>84.7204050925926</v>
      </c>
      <c r="E102" s="24">
        <v>85.695851521164045</v>
      </c>
      <c r="F102" s="24">
        <v>84.706457352479632</v>
      </c>
      <c r="G102" s="24">
        <v>84.848286298266373</v>
      </c>
      <c r="H102" s="24">
        <v>83.883599537037043</v>
      </c>
      <c r="I102" s="24">
        <v>86.208150190631827</v>
      </c>
      <c r="J102" s="24">
        <v>84.087829335016863</v>
      </c>
    </row>
    <row r="103" spans="2:10">
      <c r="B103" s="29">
        <v>7</v>
      </c>
      <c r="C103" s="24">
        <v>102.46358037994891</v>
      </c>
      <c r="D103" s="24">
        <v>102.13135939366789</v>
      </c>
      <c r="E103" s="24">
        <v>101.31193878053588</v>
      </c>
      <c r="F103" s="24">
        <v>102.59700765669525</v>
      </c>
      <c r="G103" s="24">
        <v>102.19856369474317</v>
      </c>
      <c r="H103" s="24">
        <v>101.40032933501685</v>
      </c>
      <c r="I103" s="24">
        <v>101.20403604497356</v>
      </c>
      <c r="J103" s="24">
        <v>102.58712517806271</v>
      </c>
    </row>
    <row r="104" spans="2:10">
      <c r="B104" s="29">
        <v>8</v>
      </c>
      <c r="C104" s="24">
        <v>119.44691653050114</v>
      </c>
      <c r="D104" s="24">
        <v>119.21082175925929</v>
      </c>
      <c r="E104" s="24">
        <v>118.27825083727343</v>
      </c>
      <c r="F104" s="24">
        <v>118.32346360323095</v>
      </c>
      <c r="G104" s="24">
        <v>118.87521831098344</v>
      </c>
      <c r="H104" s="24">
        <v>118.72796228213512</v>
      </c>
      <c r="I104" s="24">
        <v>117.88925199181743</v>
      </c>
      <c r="J104" s="24">
        <v>118.54864090819548</v>
      </c>
    </row>
    <row r="105" spans="2:10">
      <c r="B105" s="29">
        <v>9</v>
      </c>
      <c r="C105" s="24">
        <v>136.60343104887679</v>
      </c>
      <c r="D105" s="24">
        <v>135.55884463507627</v>
      </c>
      <c r="E105" s="24">
        <v>134.98002047720806</v>
      </c>
      <c r="F105" s="24">
        <v>135.23263335346218</v>
      </c>
      <c r="G105" s="24">
        <v>135.47135206228961</v>
      </c>
      <c r="H105" s="24">
        <v>134.60668981481487</v>
      </c>
      <c r="I105" s="24">
        <v>134.77729611823366</v>
      </c>
      <c r="J105" s="24">
        <v>135.31771200316174</v>
      </c>
    </row>
    <row r="106" spans="2:10">
      <c r="B106" s="29">
        <v>10</v>
      </c>
      <c r="C106" s="24">
        <v>152.51498842592596</v>
      </c>
      <c r="D106" s="24">
        <v>153.14843539562293</v>
      </c>
      <c r="E106" s="24">
        <v>152.34635206228961</v>
      </c>
      <c r="F106" s="24">
        <v>152.07537304131063</v>
      </c>
      <c r="G106" s="24">
        <v>152.62896990740742</v>
      </c>
      <c r="H106" s="24">
        <v>151.7811689814815</v>
      </c>
      <c r="I106" s="24">
        <v>151.62153813352833</v>
      </c>
      <c r="J106" s="24">
        <v>151.82078388047145</v>
      </c>
    </row>
    <row r="107" spans="2:10">
      <c r="B107" s="29">
        <v>11</v>
      </c>
      <c r="C107" s="24">
        <v>168.40885206228961</v>
      </c>
      <c r="D107" s="24">
        <v>168.97821759259264</v>
      </c>
      <c r="E107" s="24">
        <v>167.88155705337692</v>
      </c>
      <c r="F107" s="24">
        <v>167.49810899330186</v>
      </c>
      <c r="G107" s="24">
        <v>169.47665509259264</v>
      </c>
      <c r="H107" s="24">
        <v>167.51951223544978</v>
      </c>
      <c r="I107" s="24">
        <v>168.28935350529105</v>
      </c>
      <c r="J107" s="24">
        <v>167.30046461640217</v>
      </c>
    </row>
    <row r="108" spans="2:10">
      <c r="B108" s="29">
        <v>12</v>
      </c>
      <c r="C108" s="24">
        <v>184.63082175925933</v>
      </c>
      <c r="D108" s="24">
        <v>183.19411541005297</v>
      </c>
      <c r="E108" s="24">
        <v>184.36377630471384</v>
      </c>
      <c r="F108" s="24">
        <v>183.53268346138688</v>
      </c>
      <c r="G108" s="24">
        <v>183.21995219404189</v>
      </c>
      <c r="H108" s="24">
        <v>183.07045354220506</v>
      </c>
      <c r="I108" s="24">
        <v>182.80012448034773</v>
      </c>
      <c r="J108" s="24">
        <v>183.6616550925927</v>
      </c>
    </row>
    <row r="109" spans="2:10">
      <c r="B109" s="29">
        <v>13</v>
      </c>
      <c r="C109" s="24">
        <v>199.56924768518527</v>
      </c>
      <c r="D109" s="24">
        <v>198.27082175925926</v>
      </c>
      <c r="E109" s="24">
        <v>198.97469430827891</v>
      </c>
      <c r="F109" s="24">
        <v>197.80927920606774</v>
      </c>
      <c r="G109" s="24">
        <v>199.09921606820237</v>
      </c>
      <c r="H109" s="24">
        <v>198.66321971844297</v>
      </c>
      <c r="I109" s="24">
        <v>198.02596064814816</v>
      </c>
      <c r="J109" s="24">
        <v>199.73875826719581</v>
      </c>
    </row>
    <row r="110" spans="2:10">
      <c r="B110" s="29">
        <v>14</v>
      </c>
      <c r="C110" s="24">
        <v>207.07804398148144</v>
      </c>
      <c r="D110" s="24">
        <v>206.9877662037037</v>
      </c>
      <c r="E110" s="24">
        <v>207.28290509259261</v>
      </c>
      <c r="F110" s="24">
        <v>207.28736937830686</v>
      </c>
      <c r="G110" s="24">
        <v>207.18221064814813</v>
      </c>
      <c r="H110" s="24">
        <v>207.31713128306879</v>
      </c>
      <c r="I110" s="24">
        <v>207.24123842592593</v>
      </c>
      <c r="J110" s="24">
        <v>207.50165509259259</v>
      </c>
    </row>
    <row r="115" spans="2:10">
      <c r="B115" s="31" t="s">
        <v>5034</v>
      </c>
      <c r="C115" s="31" t="s">
        <v>5027</v>
      </c>
    </row>
    <row r="116" spans="2:10">
      <c r="B116" s="31" t="s">
        <v>5028</v>
      </c>
      <c r="C116" t="s">
        <v>16</v>
      </c>
      <c r="D116" t="s">
        <v>48</v>
      </c>
      <c r="E116" t="s">
        <v>12</v>
      </c>
      <c r="F116" t="s">
        <v>22</v>
      </c>
      <c r="G116" t="s">
        <v>32</v>
      </c>
      <c r="H116" t="s">
        <v>35</v>
      </c>
      <c r="I116" t="s">
        <v>39</v>
      </c>
      <c r="J116" t="s">
        <v>20</v>
      </c>
    </row>
    <row r="117" spans="2:10">
      <c r="B117" s="29">
        <v>1</v>
      </c>
      <c r="C117">
        <v>82</v>
      </c>
      <c r="D117">
        <v>73</v>
      </c>
      <c r="E117">
        <v>80</v>
      </c>
      <c r="F117">
        <v>62</v>
      </c>
      <c r="G117">
        <v>82</v>
      </c>
      <c r="H117">
        <v>94</v>
      </c>
      <c r="I117">
        <v>92</v>
      </c>
      <c r="J117">
        <v>65</v>
      </c>
    </row>
    <row r="118" spans="2:10">
      <c r="B118" s="29">
        <v>2</v>
      </c>
      <c r="C118">
        <v>119</v>
      </c>
      <c r="D118">
        <v>162</v>
      </c>
      <c r="E118">
        <v>155</v>
      </c>
      <c r="F118">
        <v>174</v>
      </c>
      <c r="G118">
        <v>124</v>
      </c>
      <c r="H118">
        <v>176</v>
      </c>
      <c r="I118">
        <v>143</v>
      </c>
      <c r="J118">
        <v>180</v>
      </c>
    </row>
    <row r="119" spans="2:10">
      <c r="B119" s="29">
        <v>3</v>
      </c>
      <c r="C119">
        <v>145</v>
      </c>
      <c r="D119">
        <v>112</v>
      </c>
      <c r="E119">
        <v>118</v>
      </c>
      <c r="F119">
        <v>133</v>
      </c>
      <c r="G119">
        <v>161</v>
      </c>
      <c r="H119">
        <v>132</v>
      </c>
      <c r="I119">
        <v>121</v>
      </c>
      <c r="J119">
        <v>141</v>
      </c>
    </row>
    <row r="120" spans="2:10">
      <c r="B120" s="29">
        <v>4</v>
      </c>
      <c r="C120">
        <v>116</v>
      </c>
      <c r="D120">
        <v>110</v>
      </c>
      <c r="E120">
        <v>123</v>
      </c>
      <c r="F120">
        <v>127</v>
      </c>
      <c r="G120">
        <v>144</v>
      </c>
      <c r="H120">
        <v>147</v>
      </c>
      <c r="I120">
        <v>145</v>
      </c>
      <c r="J120">
        <v>124</v>
      </c>
    </row>
    <row r="121" spans="2:10">
      <c r="B121" s="29">
        <v>5</v>
      </c>
      <c r="C121">
        <v>149</v>
      </c>
      <c r="D121">
        <v>239</v>
      </c>
      <c r="E121">
        <v>176</v>
      </c>
      <c r="F121">
        <v>146</v>
      </c>
      <c r="G121">
        <v>162</v>
      </c>
      <c r="H121">
        <v>84</v>
      </c>
      <c r="I121">
        <v>150</v>
      </c>
      <c r="J121">
        <v>153</v>
      </c>
    </row>
    <row r="122" spans="2:10">
      <c r="B122" s="29">
        <v>6</v>
      </c>
      <c r="C122">
        <v>165</v>
      </c>
      <c r="D122">
        <v>109</v>
      </c>
      <c r="E122">
        <v>128</v>
      </c>
      <c r="F122">
        <v>186</v>
      </c>
      <c r="G122">
        <v>118</v>
      </c>
      <c r="H122">
        <v>99</v>
      </c>
      <c r="I122">
        <v>170</v>
      </c>
      <c r="J122">
        <v>114</v>
      </c>
    </row>
    <row r="123" spans="2:10">
      <c r="B123" s="29">
        <v>7</v>
      </c>
      <c r="C123">
        <v>154</v>
      </c>
      <c r="D123">
        <v>172</v>
      </c>
      <c r="E123">
        <v>127</v>
      </c>
      <c r="F123">
        <v>141</v>
      </c>
      <c r="G123">
        <v>171</v>
      </c>
      <c r="H123">
        <v>137</v>
      </c>
      <c r="I123">
        <v>132</v>
      </c>
      <c r="J123">
        <v>95</v>
      </c>
    </row>
    <row r="124" spans="2:10">
      <c r="B124" s="29">
        <v>8</v>
      </c>
      <c r="C124">
        <v>125</v>
      </c>
      <c r="D124">
        <v>142</v>
      </c>
      <c r="E124">
        <v>128</v>
      </c>
      <c r="F124">
        <v>130</v>
      </c>
      <c r="G124">
        <v>133</v>
      </c>
      <c r="H124">
        <v>136</v>
      </c>
      <c r="I124">
        <v>119</v>
      </c>
      <c r="J124">
        <v>119</v>
      </c>
    </row>
    <row r="125" spans="2:10">
      <c r="B125" s="29">
        <v>9</v>
      </c>
      <c r="C125">
        <v>165</v>
      </c>
      <c r="D125">
        <v>158</v>
      </c>
      <c r="E125">
        <v>141</v>
      </c>
      <c r="F125">
        <v>112</v>
      </c>
      <c r="G125">
        <v>153</v>
      </c>
      <c r="H125">
        <v>136</v>
      </c>
      <c r="I125">
        <v>130</v>
      </c>
      <c r="J125">
        <v>128</v>
      </c>
    </row>
    <row r="126" spans="2:10">
      <c r="B126" s="29">
        <v>10</v>
      </c>
      <c r="C126">
        <v>158</v>
      </c>
      <c r="D126">
        <v>115</v>
      </c>
      <c r="E126">
        <v>148</v>
      </c>
      <c r="F126">
        <v>134</v>
      </c>
      <c r="G126">
        <v>158</v>
      </c>
      <c r="H126">
        <v>118</v>
      </c>
      <c r="I126">
        <v>174</v>
      </c>
      <c r="J126">
        <v>122</v>
      </c>
    </row>
    <row r="127" spans="2:10">
      <c r="B127" s="29">
        <v>11</v>
      </c>
      <c r="C127">
        <v>111</v>
      </c>
      <c r="D127">
        <v>140</v>
      </c>
      <c r="E127">
        <v>139</v>
      </c>
      <c r="F127">
        <v>118</v>
      </c>
      <c r="G127">
        <v>142</v>
      </c>
      <c r="H127">
        <v>104</v>
      </c>
      <c r="I127">
        <v>118</v>
      </c>
      <c r="J127">
        <v>109</v>
      </c>
    </row>
    <row r="128" spans="2:10">
      <c r="B128" s="29">
        <v>12</v>
      </c>
      <c r="C128">
        <v>111</v>
      </c>
      <c r="D128">
        <v>110</v>
      </c>
      <c r="E128">
        <v>127</v>
      </c>
      <c r="F128">
        <v>118</v>
      </c>
      <c r="G128">
        <v>133</v>
      </c>
      <c r="H128">
        <v>109</v>
      </c>
      <c r="I128">
        <v>141</v>
      </c>
      <c r="J128">
        <v>141</v>
      </c>
    </row>
    <row r="129" spans="2:10">
      <c r="B129" s="29">
        <v>13</v>
      </c>
      <c r="C129">
        <v>121</v>
      </c>
      <c r="D129">
        <v>147</v>
      </c>
      <c r="E129">
        <v>96</v>
      </c>
      <c r="F129">
        <v>112</v>
      </c>
      <c r="G129">
        <v>124</v>
      </c>
      <c r="H129">
        <v>125</v>
      </c>
      <c r="I129">
        <v>132</v>
      </c>
      <c r="J129">
        <v>121</v>
      </c>
    </row>
    <row r="130" spans="2:10">
      <c r="B130" s="29">
        <v>14</v>
      </c>
      <c r="C130">
        <v>22</v>
      </c>
      <c r="D130">
        <v>14</v>
      </c>
      <c r="E130">
        <v>20</v>
      </c>
      <c r="F130">
        <v>16</v>
      </c>
      <c r="G130">
        <v>14</v>
      </c>
      <c r="H130">
        <v>15</v>
      </c>
      <c r="I130">
        <v>17</v>
      </c>
      <c r="J130">
        <v>10</v>
      </c>
    </row>
  </sheetData>
  <sheetProtection sheet="1" objects="1" scenarios="1" selectLockedCells="1"/>
  <pageMargins left="0.7" right="0.7" top="0.75" bottom="0.75" header="0.3" footer="0.3"/>
  <drawing r:id="rId8"/>
  <extLst>
    <ext xmlns:x14="http://schemas.microsoft.com/office/spreadsheetml/2009/9/main" uri="{A8765BA9-456A-4dab-B4F3-ACF838C121DE}">
      <x14:slicerList>
        <x14:slicer r:id="rId9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72"/>
  <sheetViews>
    <sheetView topLeftCell="A22" workbookViewId="0">
      <selection activeCell="L30" sqref="L30"/>
    </sheetView>
  </sheetViews>
  <sheetFormatPr defaultColWidth="9" defaultRowHeight="15"/>
  <cols>
    <col min="2" max="2" width="14.5703125" bestFit="1" customWidth="1"/>
    <col min="3" max="3" width="16.28515625" customWidth="1"/>
    <col min="4" max="4" width="6.5703125" bestFit="1" customWidth="1"/>
    <col min="5" max="5" width="10.140625" customWidth="1"/>
    <col min="6" max="6" width="7.5703125" bestFit="1" customWidth="1"/>
    <col min="7" max="7" width="17" customWidth="1"/>
    <col min="8" max="8" width="11.28515625" customWidth="1"/>
  </cols>
  <sheetData>
    <row r="2" spans="2:7">
      <c r="B2" s="31" t="s">
        <v>4</v>
      </c>
      <c r="C2" t="s">
        <v>5033</v>
      </c>
    </row>
    <row r="4" spans="2:7">
      <c r="B4" s="31" t="s">
        <v>5029</v>
      </c>
      <c r="C4" s="31" t="s">
        <v>5027</v>
      </c>
    </row>
    <row r="5" spans="2:7">
      <c r="B5" s="31" t="s">
        <v>5028</v>
      </c>
      <c r="C5" t="s">
        <v>17</v>
      </c>
      <c r="D5" t="s">
        <v>30</v>
      </c>
      <c r="E5" t="s">
        <v>33</v>
      </c>
      <c r="F5" t="s">
        <v>24</v>
      </c>
      <c r="G5" t="s">
        <v>13</v>
      </c>
    </row>
    <row r="6" spans="2:7">
      <c r="B6" s="29">
        <v>1</v>
      </c>
      <c r="C6">
        <v>63</v>
      </c>
      <c r="D6">
        <v>41</v>
      </c>
      <c r="E6">
        <v>43</v>
      </c>
      <c r="F6">
        <v>41</v>
      </c>
      <c r="G6">
        <v>42</v>
      </c>
    </row>
    <row r="7" spans="2:7">
      <c r="B7" s="29">
        <v>2</v>
      </c>
      <c r="C7">
        <v>77</v>
      </c>
      <c r="D7">
        <v>84</v>
      </c>
      <c r="E7">
        <v>100</v>
      </c>
      <c r="F7">
        <v>96</v>
      </c>
      <c r="G7">
        <v>75</v>
      </c>
    </row>
    <row r="8" spans="2:7">
      <c r="B8" s="29">
        <v>3</v>
      </c>
      <c r="C8">
        <v>83</v>
      </c>
      <c r="D8">
        <v>68</v>
      </c>
      <c r="E8">
        <v>79</v>
      </c>
      <c r="F8">
        <v>62</v>
      </c>
      <c r="G8">
        <v>76</v>
      </c>
    </row>
    <row r="9" spans="2:7">
      <c r="B9" s="29">
        <v>4</v>
      </c>
      <c r="C9">
        <v>73</v>
      </c>
      <c r="D9">
        <v>74</v>
      </c>
      <c r="E9">
        <v>82</v>
      </c>
      <c r="F9">
        <v>75</v>
      </c>
      <c r="G9">
        <v>68</v>
      </c>
    </row>
    <row r="10" spans="2:7">
      <c r="B10" s="29">
        <v>5</v>
      </c>
      <c r="C10">
        <v>83</v>
      </c>
      <c r="D10">
        <v>69</v>
      </c>
      <c r="E10">
        <v>87</v>
      </c>
      <c r="F10">
        <v>103</v>
      </c>
      <c r="G10">
        <v>100</v>
      </c>
    </row>
    <row r="11" spans="2:7">
      <c r="B11" s="29">
        <v>6</v>
      </c>
      <c r="C11">
        <v>74</v>
      </c>
      <c r="D11">
        <v>86</v>
      </c>
      <c r="E11">
        <v>88</v>
      </c>
      <c r="F11">
        <v>80</v>
      </c>
      <c r="G11">
        <v>74</v>
      </c>
    </row>
    <row r="12" spans="2:7">
      <c r="B12" s="29">
        <v>7</v>
      </c>
      <c r="C12">
        <v>87</v>
      </c>
      <c r="D12">
        <v>85</v>
      </c>
      <c r="E12">
        <v>73</v>
      </c>
      <c r="F12">
        <v>78</v>
      </c>
      <c r="G12">
        <v>83</v>
      </c>
    </row>
    <row r="13" spans="2:7">
      <c r="B13" s="29">
        <v>8</v>
      </c>
      <c r="C13">
        <v>78</v>
      </c>
      <c r="D13">
        <v>86</v>
      </c>
      <c r="E13">
        <v>80</v>
      </c>
      <c r="F13">
        <v>76</v>
      </c>
      <c r="G13">
        <v>74</v>
      </c>
    </row>
    <row r="14" spans="2:7">
      <c r="B14" s="29">
        <v>9</v>
      </c>
      <c r="C14">
        <v>83</v>
      </c>
      <c r="D14">
        <v>83</v>
      </c>
      <c r="E14">
        <v>77</v>
      </c>
      <c r="F14">
        <v>80</v>
      </c>
      <c r="G14">
        <v>83</v>
      </c>
    </row>
    <row r="15" spans="2:7">
      <c r="B15" s="29">
        <v>10</v>
      </c>
      <c r="C15">
        <v>77</v>
      </c>
      <c r="D15">
        <v>87</v>
      </c>
      <c r="E15">
        <v>82</v>
      </c>
      <c r="F15">
        <v>86</v>
      </c>
      <c r="G15">
        <v>72</v>
      </c>
    </row>
    <row r="16" spans="2:7">
      <c r="B16" s="29">
        <v>11</v>
      </c>
      <c r="C16">
        <v>79</v>
      </c>
      <c r="D16">
        <v>76</v>
      </c>
      <c r="E16">
        <v>74</v>
      </c>
      <c r="F16">
        <v>67</v>
      </c>
      <c r="G16">
        <v>68</v>
      </c>
    </row>
    <row r="17" spans="2:7">
      <c r="B17" s="29">
        <v>12</v>
      </c>
      <c r="C17">
        <v>75</v>
      </c>
      <c r="D17">
        <v>57</v>
      </c>
      <c r="E17">
        <v>86</v>
      </c>
      <c r="F17">
        <v>74</v>
      </c>
      <c r="G17">
        <v>80</v>
      </c>
    </row>
    <row r="18" spans="2:7">
      <c r="B18" s="29">
        <v>13</v>
      </c>
      <c r="C18">
        <v>80</v>
      </c>
      <c r="D18">
        <v>70</v>
      </c>
      <c r="E18">
        <v>61</v>
      </c>
      <c r="F18">
        <v>76</v>
      </c>
      <c r="G18">
        <v>69</v>
      </c>
    </row>
    <row r="19" spans="2:7">
      <c r="B19" s="29">
        <v>14</v>
      </c>
      <c r="C19">
        <v>7</v>
      </c>
      <c r="D19">
        <v>10</v>
      </c>
      <c r="E19">
        <v>10</v>
      </c>
      <c r="F19">
        <v>13</v>
      </c>
      <c r="G19">
        <v>12</v>
      </c>
    </row>
    <row r="21" spans="2:7">
      <c r="B21" s="31" t="s">
        <v>5031</v>
      </c>
      <c r="C21" s="31" t="s">
        <v>5027</v>
      </c>
    </row>
    <row r="22" spans="2:7">
      <c r="B22" s="31" t="s">
        <v>5028</v>
      </c>
      <c r="C22" t="s">
        <v>17</v>
      </c>
      <c r="D22" t="s">
        <v>30</v>
      </c>
      <c r="E22" t="s">
        <v>33</v>
      </c>
      <c r="F22" t="s">
        <v>24</v>
      </c>
      <c r="G22" t="s">
        <v>13</v>
      </c>
    </row>
    <row r="23" spans="2:7">
      <c r="B23" s="29">
        <v>1</v>
      </c>
      <c r="C23" s="22">
        <v>75.34693877551021</v>
      </c>
      <c r="D23" s="22">
        <v>72.416666666666671</v>
      </c>
      <c r="E23" s="22">
        <v>71.322580645161295</v>
      </c>
      <c r="F23" s="22">
        <v>64.5</v>
      </c>
      <c r="G23" s="22">
        <v>67.848484848484844</v>
      </c>
    </row>
    <row r="24" spans="2:7">
      <c r="B24" s="29">
        <v>2</v>
      </c>
      <c r="C24" s="22">
        <v>69.05</v>
      </c>
      <c r="D24" s="22">
        <v>67.985915492957744</v>
      </c>
      <c r="E24" s="22">
        <v>67.188235294117646</v>
      </c>
      <c r="F24" s="22">
        <v>63.333333333333336</v>
      </c>
      <c r="G24" s="22">
        <v>74.015384615384619</v>
      </c>
    </row>
    <row r="25" spans="2:7">
      <c r="B25" s="29">
        <v>3</v>
      </c>
      <c r="C25" s="22">
        <v>66.583333333333329</v>
      </c>
      <c r="D25" s="22">
        <v>66.614035087719301</v>
      </c>
      <c r="E25" s="22">
        <v>64.333333333333329</v>
      </c>
      <c r="F25" s="22">
        <v>70.388888888888886</v>
      </c>
      <c r="G25" s="22">
        <v>64.268656716417908</v>
      </c>
    </row>
    <row r="26" spans="2:7">
      <c r="B26" s="29">
        <v>4</v>
      </c>
      <c r="C26" s="22">
        <v>65.307692307692307</v>
      </c>
      <c r="D26" s="22">
        <v>64.271186440677965</v>
      </c>
      <c r="E26" s="22">
        <v>68.838235294117652</v>
      </c>
      <c r="F26" s="22">
        <v>65.707692307692312</v>
      </c>
      <c r="G26" s="22">
        <v>70.2</v>
      </c>
    </row>
    <row r="27" spans="2:7">
      <c r="B27" s="29">
        <v>5</v>
      </c>
      <c r="C27" s="22">
        <v>66.166666666666671</v>
      </c>
      <c r="D27" s="22">
        <v>65.349999999999994</v>
      </c>
      <c r="E27" s="22">
        <v>67.932432432432435</v>
      </c>
      <c r="F27" s="22">
        <v>66.576470588235296</v>
      </c>
      <c r="G27" s="22">
        <v>66.54117647058824</v>
      </c>
    </row>
    <row r="28" spans="2:7">
      <c r="B28" s="29">
        <v>6</v>
      </c>
      <c r="C28" s="22">
        <v>75.051724137931032</v>
      </c>
      <c r="D28" s="22">
        <v>66.157142857142858</v>
      </c>
      <c r="E28" s="22">
        <v>62.014084507042256</v>
      </c>
      <c r="F28" s="22">
        <v>68.774193548387103</v>
      </c>
      <c r="G28" s="22">
        <v>63.564516129032256</v>
      </c>
    </row>
    <row r="29" spans="2:7">
      <c r="B29" s="29">
        <v>7</v>
      </c>
      <c r="C29" s="22">
        <v>70.441176470588232</v>
      </c>
      <c r="D29" s="22">
        <v>67.281690140845072</v>
      </c>
      <c r="E29" s="22">
        <v>68.830769230769235</v>
      </c>
      <c r="F29" s="22">
        <v>69.58620689655173</v>
      </c>
      <c r="G29" s="22">
        <v>67.984126984126988</v>
      </c>
    </row>
    <row r="30" spans="2:7">
      <c r="B30" s="29">
        <v>8</v>
      </c>
      <c r="C30" s="22">
        <v>66.761904761904759</v>
      </c>
      <c r="D30" s="22">
        <v>67.637681159420296</v>
      </c>
      <c r="E30" s="22">
        <v>66.882352941176464</v>
      </c>
      <c r="F30" s="22">
        <v>60.716666666666669</v>
      </c>
      <c r="G30" s="22">
        <v>63.672413793103445</v>
      </c>
    </row>
    <row r="31" spans="2:7">
      <c r="B31" s="29">
        <v>9</v>
      </c>
      <c r="C31" s="22">
        <v>69.228571428571428</v>
      </c>
      <c r="D31" s="22">
        <v>63.873015873015873</v>
      </c>
      <c r="E31" s="22">
        <v>70.03125</v>
      </c>
      <c r="F31" s="22">
        <v>69.63636363636364</v>
      </c>
      <c r="G31" s="22">
        <v>73.296875</v>
      </c>
    </row>
    <row r="32" spans="2:7">
      <c r="B32" s="29">
        <v>10</v>
      </c>
      <c r="C32" s="22">
        <v>69.508196721311478</v>
      </c>
      <c r="D32" s="22">
        <v>60.338235294117645</v>
      </c>
      <c r="E32" s="22">
        <v>61.029411764705884</v>
      </c>
      <c r="F32" s="22">
        <v>73.260273972602747</v>
      </c>
      <c r="G32" s="22">
        <v>63.305084745762713</v>
      </c>
    </row>
    <row r="33" spans="2:7">
      <c r="B33" s="29">
        <v>11</v>
      </c>
      <c r="C33" s="22">
        <v>69.651515151515156</v>
      </c>
      <c r="D33" s="22">
        <v>73.819672131147541</v>
      </c>
      <c r="E33" s="22">
        <v>69.655737704918039</v>
      </c>
      <c r="F33" s="22">
        <v>71.867924528301884</v>
      </c>
      <c r="G33" s="22">
        <v>59.272727272727273</v>
      </c>
    </row>
    <row r="34" spans="2:7">
      <c r="B34" s="29">
        <v>12</v>
      </c>
      <c r="C34" s="22">
        <v>64.063492063492063</v>
      </c>
      <c r="D34" s="22">
        <v>78.155555555555551</v>
      </c>
      <c r="E34" s="22">
        <v>67.013698630136986</v>
      </c>
      <c r="F34" s="22">
        <v>69.867924528301884</v>
      </c>
      <c r="G34" s="22">
        <v>67.900000000000006</v>
      </c>
    </row>
    <row r="35" spans="2:7">
      <c r="B35" s="29">
        <v>13</v>
      </c>
      <c r="C35" s="22">
        <v>59.03125</v>
      </c>
      <c r="D35" s="22">
        <v>66.58620689655173</v>
      </c>
      <c r="E35" s="22">
        <v>68.083333333333329</v>
      </c>
      <c r="F35" s="22">
        <v>69</v>
      </c>
      <c r="G35" s="22">
        <v>72.533333333333331</v>
      </c>
    </row>
    <row r="36" spans="2:7">
      <c r="B36" s="29">
        <v>14</v>
      </c>
      <c r="C36" s="22">
        <v>78</v>
      </c>
      <c r="D36" s="22">
        <v>62.428571428571431</v>
      </c>
      <c r="E36" s="22">
        <v>63.2</v>
      </c>
      <c r="F36" s="22">
        <v>89.36363636363636</v>
      </c>
      <c r="G36" s="22">
        <v>54.375</v>
      </c>
    </row>
    <row r="39" spans="2:7">
      <c r="B39" s="31" t="s">
        <v>5035</v>
      </c>
      <c r="C39" s="31" t="s">
        <v>5027</v>
      </c>
    </row>
    <row r="40" spans="2:7">
      <c r="B40" s="31" t="s">
        <v>5028</v>
      </c>
      <c r="C40" t="s">
        <v>17</v>
      </c>
      <c r="D40" t="s">
        <v>30</v>
      </c>
      <c r="E40" t="s">
        <v>33</v>
      </c>
      <c r="F40" t="s">
        <v>24</v>
      </c>
      <c r="G40" t="s">
        <v>13</v>
      </c>
    </row>
    <row r="41" spans="2:7">
      <c r="B41" s="29">
        <v>1</v>
      </c>
      <c r="C41" s="24">
        <v>291.22927083333337</v>
      </c>
      <c r="D41" s="24">
        <v>211.77619212962966</v>
      </c>
      <c r="E41" s="24">
        <v>222.23783564814818</v>
      </c>
      <c r="F41" s="24">
        <v>199.65119212962969</v>
      </c>
      <c r="G41" s="24">
        <v>172.77784722222222</v>
      </c>
    </row>
    <row r="42" spans="2:7">
      <c r="B42" s="29">
        <v>2</v>
      </c>
      <c r="C42" s="24">
        <v>1421.5024421296289</v>
      </c>
      <c r="D42" s="24">
        <v>1545.8473611111103</v>
      </c>
      <c r="E42" s="24">
        <v>1840.9988425925917</v>
      </c>
      <c r="F42" s="24">
        <v>1811.325555555555</v>
      </c>
      <c r="G42" s="24">
        <v>1400.0407986111106</v>
      </c>
    </row>
    <row r="43" spans="2:7">
      <c r="B43" s="29">
        <v>3</v>
      </c>
      <c r="C43" s="24">
        <v>2919.8457060185192</v>
      </c>
      <c r="D43" s="24">
        <v>2425.945879629629</v>
      </c>
      <c r="E43" s="24">
        <v>2819.8390856481483</v>
      </c>
      <c r="F43" s="24">
        <v>2153.6026157407414</v>
      </c>
      <c r="G43" s="24">
        <v>2645.7091203703712</v>
      </c>
    </row>
    <row r="44" spans="2:7">
      <c r="B44" s="29">
        <v>4</v>
      </c>
      <c r="C44" s="24">
        <v>3698.8291550925942</v>
      </c>
      <c r="D44" s="24">
        <v>3768.2474768518537</v>
      </c>
      <c r="E44" s="24">
        <v>4160.260717592595</v>
      </c>
      <c r="F44" s="24">
        <v>3813.6241319444466</v>
      </c>
      <c r="G44" s="24">
        <v>3399.9042129629634</v>
      </c>
    </row>
    <row r="45" spans="2:7">
      <c r="B45" s="29">
        <v>5</v>
      </c>
      <c r="C45" s="24">
        <v>5680.554039351855</v>
      </c>
      <c r="D45" s="24">
        <v>4642.4475347222251</v>
      </c>
      <c r="E45" s="24">
        <v>5800.2273263888919</v>
      </c>
      <c r="F45" s="24">
        <v>7004.6288078703728</v>
      </c>
      <c r="G45" s="24">
        <v>6753.9155092592628</v>
      </c>
    </row>
    <row r="46" spans="2:7">
      <c r="B46" s="29">
        <v>6</v>
      </c>
      <c r="C46" s="24">
        <v>6346.6224768518523</v>
      </c>
      <c r="D46" s="24">
        <v>7337.7256712963008</v>
      </c>
      <c r="E46" s="24">
        <v>7426.353981481484</v>
      </c>
      <c r="F46" s="24">
        <v>6860.5907407407421</v>
      </c>
      <c r="G46" s="24">
        <v>6274.7474768518568</v>
      </c>
    </row>
    <row r="47" spans="2:7">
      <c r="B47" s="29">
        <v>7</v>
      </c>
      <c r="C47" s="24">
        <v>8911.8523263888928</v>
      </c>
      <c r="D47" s="24">
        <v>8623.0990162037087</v>
      </c>
      <c r="E47" s="24">
        <v>7463.7041550925942</v>
      </c>
      <c r="F47" s="24">
        <v>7957.8374305555581</v>
      </c>
      <c r="G47" s="24">
        <v>8464.6373726851871</v>
      </c>
    </row>
    <row r="48" spans="2:7">
      <c r="B48" s="29">
        <v>8</v>
      </c>
      <c r="C48" s="24">
        <v>9302.837430555559</v>
      </c>
      <c r="D48" s="24">
        <v>10202.350671296301</v>
      </c>
      <c r="E48" s="24">
        <v>9493.1324074074091</v>
      </c>
      <c r="F48" s="24">
        <v>8997.8757870370373</v>
      </c>
      <c r="G48" s="24">
        <v>8767.330810185189</v>
      </c>
    </row>
    <row r="49" spans="2:7">
      <c r="B49" s="29">
        <v>9</v>
      </c>
      <c r="C49" s="24">
        <v>11155.804039351857</v>
      </c>
      <c r="D49" s="24">
        <v>11276.887372685191</v>
      </c>
      <c r="E49" s="24">
        <v>10445.752442129635</v>
      </c>
      <c r="F49" s="24">
        <v>10788.174074074079</v>
      </c>
      <c r="G49" s="24">
        <v>11287.845706018521</v>
      </c>
    </row>
    <row r="50" spans="2:7">
      <c r="B50" s="29">
        <v>10</v>
      </c>
      <c r="C50" s="24">
        <v>11698.460775462965</v>
      </c>
      <c r="D50" s="24">
        <v>13309.18565972223</v>
      </c>
      <c r="E50" s="24">
        <v>12461.552384259263</v>
      </c>
      <c r="F50" s="24">
        <v>13091.892337962965</v>
      </c>
      <c r="G50" s="24">
        <v>10940.160833333337</v>
      </c>
    </row>
    <row r="51" spans="2:7">
      <c r="B51" s="29">
        <v>11</v>
      </c>
      <c r="C51" s="24">
        <v>13301.380752314821</v>
      </c>
      <c r="D51" s="24">
        <v>12832.625787037039</v>
      </c>
      <c r="E51" s="24">
        <v>12425.955810185187</v>
      </c>
      <c r="F51" s="24">
        <v>11227.360891203705</v>
      </c>
      <c r="G51" s="24">
        <v>11448.695879629635</v>
      </c>
    </row>
    <row r="52" spans="2:7">
      <c r="B52" s="29">
        <v>12</v>
      </c>
      <c r="C52" s="24">
        <v>13828.915798611115</v>
      </c>
      <c r="D52" s="24">
        <v>10491.219340277779</v>
      </c>
      <c r="E52" s="24">
        <v>15702.475671296299</v>
      </c>
      <c r="F52" s="24">
        <v>13566.164143518517</v>
      </c>
      <c r="G52" s="24">
        <v>14697.090740740745</v>
      </c>
    </row>
    <row r="53" spans="2:7">
      <c r="B53" s="29">
        <v>13</v>
      </c>
      <c r="C53" s="24">
        <v>15910.465740740747</v>
      </c>
      <c r="D53" s="24">
        <v>13907.699189814817</v>
      </c>
      <c r="E53" s="24">
        <v>12099.642627314819</v>
      </c>
      <c r="F53" s="24">
        <v>15063.375787037043</v>
      </c>
      <c r="G53" s="24">
        <v>13766.989201388889</v>
      </c>
    </row>
    <row r="54" spans="2:7">
      <c r="B54" s="29">
        <v>14</v>
      </c>
      <c r="C54" s="24">
        <v>1449.7615856481482</v>
      </c>
      <c r="D54" s="24">
        <v>2069.3915509259259</v>
      </c>
      <c r="E54" s="24">
        <v>2072.5582175925929</v>
      </c>
      <c r="F54" s="24">
        <v>2696.1881828703704</v>
      </c>
      <c r="G54" s="24">
        <v>2488.1031944444444</v>
      </c>
    </row>
    <row r="57" spans="2:7">
      <c r="B57" s="31" t="s">
        <v>5034</v>
      </c>
      <c r="C57" s="31" t="s">
        <v>5027</v>
      </c>
    </row>
    <row r="58" spans="2:7">
      <c r="B58" s="31" t="s">
        <v>5028</v>
      </c>
      <c r="C58" t="s">
        <v>17</v>
      </c>
      <c r="D58" t="s">
        <v>30</v>
      </c>
      <c r="E58" t="s">
        <v>33</v>
      </c>
      <c r="F58" t="s">
        <v>24</v>
      </c>
      <c r="G58" t="s">
        <v>13</v>
      </c>
    </row>
    <row r="59" spans="2:7">
      <c r="B59" s="29">
        <v>1</v>
      </c>
      <c r="C59" s="30">
        <v>175</v>
      </c>
      <c r="D59" s="30">
        <v>131</v>
      </c>
      <c r="E59" s="30">
        <v>104</v>
      </c>
      <c r="F59" s="30">
        <v>117</v>
      </c>
      <c r="G59" s="30">
        <v>103</v>
      </c>
    </row>
    <row r="60" spans="2:7">
      <c r="B60" s="29">
        <v>2</v>
      </c>
      <c r="C60" s="30">
        <v>195</v>
      </c>
      <c r="D60" s="30">
        <v>242</v>
      </c>
      <c r="E60" s="30">
        <v>287</v>
      </c>
      <c r="F60" s="30">
        <v>285</v>
      </c>
      <c r="G60" s="30">
        <v>224</v>
      </c>
    </row>
    <row r="61" spans="2:7">
      <c r="B61" s="29">
        <v>3</v>
      </c>
      <c r="C61" s="30">
        <v>213</v>
      </c>
      <c r="D61" s="30">
        <v>198</v>
      </c>
      <c r="E61" s="30">
        <v>229</v>
      </c>
      <c r="F61" s="30">
        <v>190</v>
      </c>
      <c r="G61" s="30">
        <v>233</v>
      </c>
    </row>
    <row r="62" spans="2:7">
      <c r="B62" s="29">
        <v>4</v>
      </c>
      <c r="C62" s="30">
        <v>175</v>
      </c>
      <c r="D62" s="30">
        <v>220</v>
      </c>
      <c r="E62" s="30">
        <v>247</v>
      </c>
      <c r="F62" s="30">
        <v>230</v>
      </c>
      <c r="G62" s="30">
        <v>164</v>
      </c>
    </row>
    <row r="63" spans="2:7">
      <c r="B63" s="29">
        <v>5</v>
      </c>
      <c r="C63" s="30">
        <v>230</v>
      </c>
      <c r="D63" s="30">
        <v>207</v>
      </c>
      <c r="E63" s="30">
        <v>259</v>
      </c>
      <c r="F63" s="30">
        <v>276</v>
      </c>
      <c r="G63" s="30">
        <v>287</v>
      </c>
    </row>
    <row r="64" spans="2:7">
      <c r="B64" s="29">
        <v>6</v>
      </c>
      <c r="C64" s="30">
        <v>195</v>
      </c>
      <c r="D64" s="30">
        <v>229</v>
      </c>
      <c r="E64" s="30">
        <v>243</v>
      </c>
      <c r="F64" s="30">
        <v>214</v>
      </c>
      <c r="G64" s="30">
        <v>208</v>
      </c>
    </row>
    <row r="65" spans="2:7">
      <c r="B65" s="29">
        <v>7</v>
      </c>
      <c r="C65" s="30">
        <v>215</v>
      </c>
      <c r="D65" s="30">
        <v>266</v>
      </c>
      <c r="E65" s="30">
        <v>246</v>
      </c>
      <c r="F65" s="30">
        <v>194</v>
      </c>
      <c r="G65" s="30">
        <v>208</v>
      </c>
    </row>
    <row r="66" spans="2:7">
      <c r="B66" s="29">
        <v>8</v>
      </c>
      <c r="C66" s="30">
        <v>214</v>
      </c>
      <c r="D66" s="30">
        <v>219</v>
      </c>
      <c r="E66" s="30">
        <v>218</v>
      </c>
      <c r="F66" s="30">
        <v>193</v>
      </c>
      <c r="G66" s="30">
        <v>188</v>
      </c>
    </row>
    <row r="67" spans="2:7">
      <c r="B67" s="29">
        <v>9</v>
      </c>
      <c r="C67" s="30">
        <v>237</v>
      </c>
      <c r="D67" s="30">
        <v>228</v>
      </c>
      <c r="E67" s="30">
        <v>194</v>
      </c>
      <c r="F67" s="30">
        <v>242</v>
      </c>
      <c r="G67" s="30">
        <v>222</v>
      </c>
    </row>
    <row r="68" spans="2:7">
      <c r="B68" s="29">
        <v>10</v>
      </c>
      <c r="C68" s="30">
        <v>214</v>
      </c>
      <c r="D68" s="30">
        <v>232</v>
      </c>
      <c r="E68" s="30">
        <v>229</v>
      </c>
      <c r="F68" s="30">
        <v>257</v>
      </c>
      <c r="G68" s="30">
        <v>195</v>
      </c>
    </row>
    <row r="69" spans="2:7">
      <c r="B69" s="29">
        <v>11</v>
      </c>
      <c r="C69" s="30">
        <v>231</v>
      </c>
      <c r="D69" s="30">
        <v>194</v>
      </c>
      <c r="E69" s="30">
        <v>203</v>
      </c>
      <c r="F69" s="30">
        <v>166</v>
      </c>
      <c r="G69" s="30">
        <v>187</v>
      </c>
    </row>
    <row r="70" spans="2:7">
      <c r="B70" s="29">
        <v>12</v>
      </c>
      <c r="C70" s="30">
        <v>222</v>
      </c>
      <c r="D70" s="30">
        <v>145</v>
      </c>
      <c r="E70" s="30">
        <v>250</v>
      </c>
      <c r="F70" s="30">
        <v>165</v>
      </c>
      <c r="G70" s="30">
        <v>208</v>
      </c>
    </row>
    <row r="71" spans="2:7">
      <c r="B71" s="29">
        <v>13</v>
      </c>
      <c r="C71" s="30">
        <v>213</v>
      </c>
      <c r="D71" s="30">
        <v>187</v>
      </c>
      <c r="E71" s="30">
        <v>159</v>
      </c>
      <c r="F71" s="30">
        <v>216</v>
      </c>
      <c r="G71" s="30">
        <v>203</v>
      </c>
    </row>
    <row r="72" spans="2:7">
      <c r="B72" s="29">
        <v>14</v>
      </c>
      <c r="C72" s="30">
        <v>20</v>
      </c>
      <c r="D72" s="30">
        <v>26</v>
      </c>
      <c r="E72" s="30">
        <v>14</v>
      </c>
      <c r="F72" s="30">
        <v>33</v>
      </c>
      <c r="G72" s="30">
        <v>35</v>
      </c>
    </row>
  </sheetData>
  <sheetProtection sheet="1" objects="1" scenarios="1" select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144"/>
  <sheetViews>
    <sheetView workbookViewId="0">
      <selection activeCell="J5" sqref="J5"/>
    </sheetView>
  </sheetViews>
  <sheetFormatPr defaultColWidth="9.140625" defaultRowHeight="15"/>
  <cols>
    <col min="1" max="2" width="9.140625" style="1"/>
    <col min="3" max="3" width="19" style="1" customWidth="1"/>
    <col min="4" max="4" width="16.7109375" style="1" customWidth="1"/>
    <col min="5" max="5" width="9.7109375" style="1" customWidth="1"/>
    <col min="6" max="6" width="20" style="1" customWidth="1"/>
    <col min="7" max="7" width="12.28515625" style="1" customWidth="1"/>
    <col min="8" max="9" width="9.140625" style="1"/>
    <col min="10" max="10" width="20" style="1" customWidth="1"/>
    <col min="11" max="16384" width="9.140625" style="1"/>
  </cols>
  <sheetData>
    <row r="3" spans="2:7">
      <c r="B3" s="2" t="s">
        <v>5043</v>
      </c>
      <c r="C3" s="2"/>
      <c r="D3" s="2"/>
      <c r="E3" s="2"/>
      <c r="F3" s="2"/>
      <c r="G3" s="2"/>
    </row>
    <row r="4" spans="2:7">
      <c r="B4" s="1" t="s">
        <v>5036</v>
      </c>
      <c r="C4" s="1" t="s">
        <v>13</v>
      </c>
      <c r="D4" s="1" t="s">
        <v>17</v>
      </c>
      <c r="E4" s="1" t="s">
        <v>24</v>
      </c>
      <c r="F4" s="1" t="s">
        <v>30</v>
      </c>
      <c r="G4" s="1" t="s">
        <v>33</v>
      </c>
    </row>
    <row r="5" spans="2:7">
      <c r="B5" s="1">
        <v>1</v>
      </c>
      <c r="C5" s="1">
        <f t="array" ref="C5">COUNTIFS(Department,vbl_TOTAL[[#Headers],[Washing Machine]],WEEK,vbl_TOTAL[[#This Row],[week]:[week]])</f>
        <v>42</v>
      </c>
      <c r="D5" s="1">
        <f t="array" ref="D5">COUNTIFS(Department,vbl_TOTAL[[#Headers],[Air Conditioner]],WEEK,vbl_TOTAL[[#This Row],[week]:[week]])</f>
        <v>63</v>
      </c>
      <c r="E5" s="1">
        <f t="array" ref="E5">COUNTIFS(Department,vbl_TOTAL[[#Headers],[Toaster]],WEEK,vbl_TOTAL[[#This Row],[week]:[week]])</f>
        <v>41</v>
      </c>
      <c r="F5" s="1">
        <f t="array" ref="F5">COUNTIFS(Department,vbl_TOTAL[[#Headers],[Fridge]],WEEK,vbl_TOTAL[[#This Row],[week]:[week]])</f>
        <v>41</v>
      </c>
      <c r="G5" s="1">
        <f t="array" ref="G5">COUNTIFS(Department,vbl_TOTAL[[#Headers],[Television]],WEEK,vbl_TOTAL[[#This Row],[week]:[week]])</f>
        <v>43</v>
      </c>
    </row>
    <row r="6" spans="2:7">
      <c r="B6" s="1">
        <v>2</v>
      </c>
      <c r="C6" s="1">
        <f t="array" ref="C6">COUNTIFS(Department,vbl_TOTAL[[#Headers],[Washing Machine]],WEEK,vbl_TOTAL[[#This Row],[week]:[week]])</f>
        <v>75</v>
      </c>
      <c r="D6" s="1">
        <f t="array" ref="D6">COUNTIFS(Department,vbl_TOTAL[[#Headers],[Air Conditioner]],WEEK,vbl_TOTAL[[#This Row],[week]:[week]])</f>
        <v>77</v>
      </c>
      <c r="E6" s="1">
        <f t="array" ref="E6">COUNTIFS(Department,vbl_TOTAL[[#Headers],[Toaster]],WEEK,vbl_TOTAL[[#This Row],[week]:[week]])</f>
        <v>96</v>
      </c>
      <c r="F6" s="1">
        <f t="array" ref="F6">COUNTIFS(Department,vbl_TOTAL[[#Headers],[Fridge]],WEEK,vbl_TOTAL[[#This Row],[week]:[week]])</f>
        <v>84</v>
      </c>
      <c r="G6" s="1">
        <f t="array" ref="G6">COUNTIFS(Department,vbl_TOTAL[[#Headers],[Television]],WEEK,vbl_TOTAL[[#This Row],[week]:[week]])</f>
        <v>100</v>
      </c>
    </row>
    <row r="7" spans="2:7">
      <c r="B7" s="1">
        <v>3</v>
      </c>
      <c r="C7" s="1">
        <f t="array" ref="C7">COUNTIFS(Department,vbl_TOTAL[[#Headers],[Washing Machine]],WEEK,vbl_TOTAL[[#This Row],[week]:[week]])</f>
        <v>76</v>
      </c>
      <c r="D7" s="1">
        <f t="array" ref="D7">COUNTIFS(Department,vbl_TOTAL[[#Headers],[Air Conditioner]],WEEK,vbl_TOTAL[[#This Row],[week]:[week]])</f>
        <v>83</v>
      </c>
      <c r="E7" s="1">
        <f t="array" ref="E7">COUNTIFS(Department,vbl_TOTAL[[#Headers],[Toaster]],WEEK,vbl_TOTAL[[#This Row],[week]:[week]])</f>
        <v>62</v>
      </c>
      <c r="F7" s="1">
        <f t="array" ref="F7">COUNTIFS(Department,vbl_TOTAL[[#Headers],[Fridge]],WEEK,vbl_TOTAL[[#This Row],[week]:[week]])</f>
        <v>68</v>
      </c>
      <c r="G7" s="1">
        <f t="array" ref="G7">COUNTIFS(Department,vbl_TOTAL[[#Headers],[Television]],WEEK,vbl_TOTAL[[#This Row],[week]:[week]])</f>
        <v>79</v>
      </c>
    </row>
    <row r="8" spans="2:7">
      <c r="B8" s="1">
        <v>4</v>
      </c>
      <c r="C8" s="1">
        <f t="array" ref="C8">COUNTIFS(Department,vbl_TOTAL[[#Headers],[Washing Machine]],WEEK,vbl_TOTAL[[#This Row],[week]:[week]])</f>
        <v>68</v>
      </c>
      <c r="D8" s="1">
        <f t="array" ref="D8">COUNTIFS(Department,vbl_TOTAL[[#Headers],[Air Conditioner]],WEEK,vbl_TOTAL[[#This Row],[week]:[week]])</f>
        <v>73</v>
      </c>
      <c r="E8" s="1">
        <f t="array" ref="E8">COUNTIFS(Department,vbl_TOTAL[[#Headers],[Toaster]],WEEK,vbl_TOTAL[[#This Row],[week]:[week]])</f>
        <v>75</v>
      </c>
      <c r="F8" s="1">
        <f t="array" ref="F8">COUNTIFS(Department,vbl_TOTAL[[#Headers],[Fridge]],WEEK,vbl_TOTAL[[#This Row],[week]:[week]])</f>
        <v>74</v>
      </c>
      <c r="G8" s="1">
        <f t="array" ref="G8">COUNTIFS(Department,vbl_TOTAL[[#Headers],[Television]],WEEK,vbl_TOTAL[[#This Row],[week]:[week]])</f>
        <v>82</v>
      </c>
    </row>
    <row r="9" spans="2:7">
      <c r="B9" s="1">
        <v>5</v>
      </c>
      <c r="C9" s="1">
        <f t="array" ref="C9">COUNTIFS(Department,vbl_TOTAL[[#Headers],[Washing Machine]],WEEK,vbl_TOTAL[[#This Row],[week]:[week]])</f>
        <v>100</v>
      </c>
      <c r="D9" s="1">
        <f t="array" ref="D9">COUNTIFS(Department,vbl_TOTAL[[#Headers],[Air Conditioner]],WEEK,vbl_TOTAL[[#This Row],[week]:[week]])</f>
        <v>83</v>
      </c>
      <c r="E9" s="1">
        <f t="array" ref="E9">COUNTIFS(Department,vbl_TOTAL[[#Headers],[Toaster]],WEEK,vbl_TOTAL[[#This Row],[week]:[week]])</f>
        <v>103</v>
      </c>
      <c r="F9" s="1">
        <f t="array" ref="F9">COUNTIFS(Department,vbl_TOTAL[[#Headers],[Fridge]],WEEK,vbl_TOTAL[[#This Row],[week]:[week]])</f>
        <v>69</v>
      </c>
      <c r="G9" s="1">
        <f t="array" ref="G9">COUNTIFS(Department,vbl_TOTAL[[#Headers],[Television]],WEEK,vbl_TOTAL[[#This Row],[week]:[week]])</f>
        <v>87</v>
      </c>
    </row>
    <row r="10" spans="2:7">
      <c r="B10" s="1">
        <v>6</v>
      </c>
      <c r="C10" s="1">
        <f t="array" ref="C10">COUNTIFS(Department,vbl_TOTAL[[#Headers],[Washing Machine]],WEEK,vbl_TOTAL[[#This Row],[week]:[week]])</f>
        <v>74</v>
      </c>
      <c r="D10" s="1">
        <f t="array" ref="D10">COUNTIFS(Department,vbl_TOTAL[[#Headers],[Air Conditioner]],WEEK,vbl_TOTAL[[#This Row],[week]:[week]])</f>
        <v>74</v>
      </c>
      <c r="E10" s="1">
        <f t="array" ref="E10">COUNTIFS(Department,vbl_TOTAL[[#Headers],[Toaster]],WEEK,vbl_TOTAL[[#This Row],[week]:[week]])</f>
        <v>80</v>
      </c>
      <c r="F10" s="1">
        <f t="array" ref="F10">COUNTIFS(Department,vbl_TOTAL[[#Headers],[Fridge]],WEEK,vbl_TOTAL[[#This Row],[week]:[week]])</f>
        <v>86</v>
      </c>
      <c r="G10" s="1">
        <f t="array" ref="G10">COUNTIFS(Department,vbl_TOTAL[[#Headers],[Television]],WEEK,vbl_TOTAL[[#This Row],[week]:[week]])</f>
        <v>88</v>
      </c>
    </row>
    <row r="11" spans="2:7">
      <c r="B11" s="1">
        <v>7</v>
      </c>
      <c r="C11" s="1">
        <f t="array" ref="C11">COUNTIFS(Department,vbl_TOTAL[[#Headers],[Washing Machine]],WEEK,vbl_TOTAL[[#This Row],[week]:[week]])</f>
        <v>83</v>
      </c>
      <c r="D11" s="1">
        <f t="array" ref="D11">COUNTIFS(Department,vbl_TOTAL[[#Headers],[Air Conditioner]],WEEK,vbl_TOTAL[[#This Row],[week]:[week]])</f>
        <v>87</v>
      </c>
      <c r="E11" s="1">
        <f t="array" ref="E11">COUNTIFS(Department,vbl_TOTAL[[#Headers],[Toaster]],WEEK,vbl_TOTAL[[#This Row],[week]:[week]])</f>
        <v>78</v>
      </c>
      <c r="F11" s="1">
        <f t="array" ref="F11">COUNTIFS(Department,vbl_TOTAL[[#Headers],[Fridge]],WEEK,vbl_TOTAL[[#This Row],[week]:[week]])</f>
        <v>85</v>
      </c>
      <c r="G11" s="1">
        <f t="array" ref="G11">COUNTIFS(Department,vbl_TOTAL[[#Headers],[Television]],WEEK,vbl_TOTAL[[#This Row],[week]:[week]])</f>
        <v>73</v>
      </c>
    </row>
    <row r="12" spans="2:7">
      <c r="B12" s="1">
        <v>8</v>
      </c>
      <c r="C12" s="1">
        <f t="array" ref="C12">COUNTIFS(Department,vbl_TOTAL[[#Headers],[Washing Machine]],WEEK,vbl_TOTAL[[#This Row],[week]:[week]])</f>
        <v>74</v>
      </c>
      <c r="D12" s="1">
        <f t="array" ref="D12">COUNTIFS(Department,vbl_TOTAL[[#Headers],[Air Conditioner]],WEEK,vbl_TOTAL[[#This Row],[week]:[week]])</f>
        <v>78</v>
      </c>
      <c r="E12" s="1">
        <f t="array" ref="E12">COUNTIFS(Department,vbl_TOTAL[[#Headers],[Toaster]],WEEK,vbl_TOTAL[[#This Row],[week]:[week]])</f>
        <v>76</v>
      </c>
      <c r="F12" s="1">
        <f t="array" ref="F12">COUNTIFS(Department,vbl_TOTAL[[#Headers],[Fridge]],WEEK,vbl_TOTAL[[#This Row],[week]:[week]])</f>
        <v>86</v>
      </c>
      <c r="G12" s="1">
        <f t="array" ref="G12">COUNTIFS(Department,vbl_TOTAL[[#Headers],[Television]],WEEK,vbl_TOTAL[[#This Row],[week]:[week]])</f>
        <v>80</v>
      </c>
    </row>
    <row r="13" spans="2:7">
      <c r="B13" s="1">
        <v>9</v>
      </c>
      <c r="C13" s="1">
        <f t="array" ref="C13">COUNTIFS(Department,vbl_TOTAL[[#Headers],[Washing Machine]],WEEK,vbl_TOTAL[[#This Row],[week]:[week]])</f>
        <v>83</v>
      </c>
      <c r="D13" s="1">
        <f t="array" ref="D13">COUNTIFS(Department,vbl_TOTAL[[#Headers],[Air Conditioner]],WEEK,vbl_TOTAL[[#This Row],[week]:[week]])</f>
        <v>83</v>
      </c>
      <c r="E13" s="1">
        <f t="array" ref="E13">COUNTIFS(Department,vbl_TOTAL[[#Headers],[Toaster]],WEEK,vbl_TOTAL[[#This Row],[week]:[week]])</f>
        <v>80</v>
      </c>
      <c r="F13" s="1">
        <f t="array" ref="F13">COUNTIFS(Department,vbl_TOTAL[[#Headers],[Fridge]],WEEK,vbl_TOTAL[[#This Row],[week]:[week]])</f>
        <v>83</v>
      </c>
      <c r="G13" s="1">
        <f t="array" ref="G13">COUNTIFS(Department,vbl_TOTAL[[#Headers],[Television]],WEEK,vbl_TOTAL[[#This Row],[week]:[week]])</f>
        <v>77</v>
      </c>
    </row>
    <row r="14" spans="2:7">
      <c r="B14" s="1">
        <v>10</v>
      </c>
      <c r="C14" s="1">
        <f t="array" ref="C14">COUNTIFS(Department,vbl_TOTAL[[#Headers],[Washing Machine]],WEEK,vbl_TOTAL[[#This Row],[week]:[week]])</f>
        <v>72</v>
      </c>
      <c r="D14" s="1">
        <f t="array" ref="D14">COUNTIFS(Department,vbl_TOTAL[[#Headers],[Air Conditioner]],WEEK,vbl_TOTAL[[#This Row],[week]:[week]])</f>
        <v>77</v>
      </c>
      <c r="E14" s="1">
        <f t="array" ref="E14">COUNTIFS(Department,vbl_TOTAL[[#Headers],[Toaster]],WEEK,vbl_TOTAL[[#This Row],[week]:[week]])</f>
        <v>86</v>
      </c>
      <c r="F14" s="1">
        <f t="array" ref="F14">COUNTIFS(Department,vbl_TOTAL[[#Headers],[Fridge]],WEEK,vbl_TOTAL[[#This Row],[week]:[week]])</f>
        <v>87</v>
      </c>
      <c r="G14" s="1">
        <f t="array" ref="G14">COUNTIFS(Department,vbl_TOTAL[[#Headers],[Television]],WEEK,vbl_TOTAL[[#This Row],[week]:[week]])</f>
        <v>82</v>
      </c>
    </row>
    <row r="15" spans="2:7">
      <c r="B15" s="1">
        <v>11</v>
      </c>
      <c r="C15" s="1">
        <f t="array" ref="C15">COUNTIFS(Department,vbl_TOTAL[[#Headers],[Washing Machine]],WEEK,vbl_TOTAL[[#This Row],[week]:[week]])</f>
        <v>68</v>
      </c>
      <c r="D15" s="1">
        <f t="array" ref="D15">COUNTIFS(Department,vbl_TOTAL[[#Headers],[Air Conditioner]],WEEK,vbl_TOTAL[[#This Row],[week]:[week]])</f>
        <v>79</v>
      </c>
      <c r="E15" s="1">
        <f t="array" ref="E15">COUNTIFS(Department,vbl_TOTAL[[#Headers],[Toaster]],WEEK,vbl_TOTAL[[#This Row],[week]:[week]])</f>
        <v>67</v>
      </c>
      <c r="F15" s="1">
        <f t="array" ref="F15">COUNTIFS(Department,vbl_TOTAL[[#Headers],[Fridge]],WEEK,vbl_TOTAL[[#This Row],[week]:[week]])</f>
        <v>76</v>
      </c>
      <c r="G15" s="1">
        <f t="array" ref="G15">COUNTIFS(Department,vbl_TOTAL[[#Headers],[Television]],WEEK,vbl_TOTAL[[#This Row],[week]:[week]])</f>
        <v>74</v>
      </c>
    </row>
    <row r="16" spans="2:7">
      <c r="B16" s="1">
        <v>12</v>
      </c>
      <c r="C16" s="1">
        <f t="array" ref="C16">COUNTIFS(Department,vbl_TOTAL[[#Headers],[Washing Machine]],WEEK,vbl_TOTAL[[#This Row],[week]:[week]])</f>
        <v>80</v>
      </c>
      <c r="D16" s="1">
        <f t="array" ref="D16">COUNTIFS(Department,vbl_TOTAL[[#Headers],[Air Conditioner]],WEEK,vbl_TOTAL[[#This Row],[week]:[week]])</f>
        <v>75</v>
      </c>
      <c r="E16" s="1">
        <f t="array" ref="E16">COUNTIFS(Department,vbl_TOTAL[[#Headers],[Toaster]],WEEK,vbl_TOTAL[[#This Row],[week]:[week]])</f>
        <v>74</v>
      </c>
      <c r="F16" s="1">
        <f t="array" ref="F16">COUNTIFS(Department,vbl_TOTAL[[#Headers],[Fridge]],WEEK,vbl_TOTAL[[#This Row],[week]:[week]])</f>
        <v>57</v>
      </c>
      <c r="G16" s="1">
        <f t="array" ref="G16">COUNTIFS(Department,vbl_TOTAL[[#Headers],[Television]],WEEK,vbl_TOTAL[[#This Row],[week]:[week]])</f>
        <v>86</v>
      </c>
    </row>
    <row r="17" spans="2:7">
      <c r="B17" s="1">
        <v>13</v>
      </c>
      <c r="C17" s="1">
        <f t="array" ref="C17">COUNTIFS(Department,vbl_TOTAL[[#Headers],[Washing Machine]],WEEK,vbl_TOTAL[[#This Row],[week]:[week]])</f>
        <v>69</v>
      </c>
      <c r="D17" s="1">
        <f t="array" ref="D17">COUNTIFS(Department,vbl_TOTAL[[#Headers],[Air Conditioner]],WEEK,vbl_TOTAL[[#This Row],[week]:[week]])</f>
        <v>80</v>
      </c>
      <c r="E17" s="1">
        <f t="array" ref="E17">COUNTIFS(Department,vbl_TOTAL[[#Headers],[Toaster]],WEEK,vbl_TOTAL[[#This Row],[week]:[week]])</f>
        <v>76</v>
      </c>
      <c r="F17" s="1">
        <f t="array" ref="F17">COUNTIFS(Department,vbl_TOTAL[[#Headers],[Fridge]],WEEK,vbl_TOTAL[[#This Row],[week]:[week]])</f>
        <v>70</v>
      </c>
      <c r="G17" s="1">
        <f t="array" ref="G17">COUNTIFS(Department,vbl_TOTAL[[#Headers],[Television]],WEEK,vbl_TOTAL[[#This Row],[week]:[week]])</f>
        <v>61</v>
      </c>
    </row>
    <row r="18" spans="2:7">
      <c r="B18" s="1">
        <v>14</v>
      </c>
      <c r="C18" s="1">
        <f t="array" ref="C18">COUNTIFS(Department,vbl_TOTAL[[#Headers],[Washing Machine]],WEEK,vbl_TOTAL[[#This Row],[week]:[week]])</f>
        <v>12</v>
      </c>
      <c r="D18" s="1">
        <f t="array" ref="D18">COUNTIFS(Department,vbl_TOTAL[[#Headers],[Air Conditioner]],WEEK,vbl_TOTAL[[#This Row],[week]:[week]])</f>
        <v>7</v>
      </c>
      <c r="E18" s="1">
        <f t="array" ref="E18">COUNTIFS(Department,vbl_TOTAL[[#Headers],[Toaster]],WEEK,vbl_TOTAL[[#This Row],[week]:[week]])</f>
        <v>13</v>
      </c>
      <c r="F18" s="1">
        <f t="array" ref="F18">COUNTIFS(Department,vbl_TOTAL[[#Headers],[Fridge]],WEEK,vbl_TOTAL[[#This Row],[week]:[week]])</f>
        <v>10</v>
      </c>
      <c r="G18" s="1">
        <f t="array" ref="G18">COUNTIFS(Department,vbl_TOTAL[[#Headers],[Television]],WEEK,vbl_TOTAL[[#This Row],[week]:[week]])</f>
        <v>10</v>
      </c>
    </row>
    <row r="21" spans="2:7">
      <c r="B21" s="3" t="s">
        <v>5037</v>
      </c>
      <c r="C21" s="3"/>
      <c r="D21" s="3"/>
      <c r="E21" s="3"/>
      <c r="F21" s="3"/>
      <c r="G21" s="3"/>
    </row>
    <row r="22" spans="2:7">
      <c r="B22" s="1" t="s">
        <v>5036</v>
      </c>
      <c r="C22" s="1" t="s">
        <v>13</v>
      </c>
      <c r="D22" s="1" t="s">
        <v>17</v>
      </c>
      <c r="E22" s="1" t="s">
        <v>24</v>
      </c>
      <c r="F22" s="1" t="s">
        <v>30</v>
      </c>
      <c r="G22" s="1" t="s">
        <v>33</v>
      </c>
    </row>
    <row r="23" spans="2:7">
      <c r="B23" s="1">
        <v>1</v>
      </c>
      <c r="C23" s="1">
        <f t="array" ref="C23">COUNTIFS(Department,vbl_Answered[[#Headers],[Washing Machine]],WEEK,vbl_Answered[[#This Row],[week]:[week]],Answered__Y_N,"Y")</f>
        <v>33</v>
      </c>
      <c r="D23" s="1">
        <f t="array" ref="D23">COUNTIFS(Department,vbl_Answered[[#Headers],[Air Conditioner]],WEEK,vbl_Answered[[#This Row],[week]:[week]],Answered__Y_N,"Y")</f>
        <v>49</v>
      </c>
      <c r="E23" s="1">
        <f t="array" ref="E23">COUNTIFS(Department,vbl_Answered[[#Headers],[Toaster]],WEEK,vbl_Answered[[#This Row],[week]:[week]],Answered__Y_N,"Y")</f>
        <v>36</v>
      </c>
      <c r="F23" s="1">
        <f t="array" ref="F23">COUNTIFS(Department,vbl_Answered[[#Headers],[Fridge]],WEEK,vbl_Answered[[#This Row],[week]:[week]],Answered__Y_N,"Y")</f>
        <v>36</v>
      </c>
      <c r="G23" s="1">
        <f t="array" ref="G23">COUNTIFS(Department,vbl_Answered[[#Headers],[Television]],WEEK,vbl_Answered[[#This Row],[week]:[week]],Answered__Y_N,"Y")</f>
        <v>31</v>
      </c>
    </row>
    <row r="24" spans="2:7">
      <c r="B24" s="1">
        <v>2</v>
      </c>
      <c r="C24" s="1">
        <f t="array" ref="C24">COUNTIFS(Department,vbl_Answered[[#Headers],[Washing Machine]],WEEK,vbl_Answered[[#This Row],[week]:[week]],Answered__Y_N,"Y")</f>
        <v>65</v>
      </c>
      <c r="D24" s="1">
        <f t="array" ref="D24">COUNTIFS(Department,vbl_Answered[[#Headers],[Air Conditioner]],WEEK,vbl_Answered[[#This Row],[week]:[week]],Answered__Y_N,"Y")</f>
        <v>60</v>
      </c>
      <c r="E24" s="1">
        <f t="array" ref="E24">COUNTIFS(Department,vbl_Answered[[#Headers],[Toaster]],WEEK,vbl_Answered[[#This Row],[week]:[week]],Answered__Y_N,"Y")</f>
        <v>78</v>
      </c>
      <c r="F24" s="1">
        <f t="array" ref="F24">COUNTIFS(Department,vbl_Answered[[#Headers],[Fridge]],WEEK,vbl_Answered[[#This Row],[week]:[week]],Answered__Y_N,"Y")</f>
        <v>71</v>
      </c>
      <c r="G24" s="1">
        <f t="array" ref="G24">COUNTIFS(Department,vbl_Answered[[#Headers],[Television]],WEEK,vbl_Answered[[#This Row],[week]:[week]],Answered__Y_N,"Y")</f>
        <v>85</v>
      </c>
    </row>
    <row r="25" spans="2:7">
      <c r="B25" s="1">
        <v>3</v>
      </c>
      <c r="C25" s="1">
        <f t="array" ref="C25">COUNTIFS(Department,vbl_Answered[[#Headers],[Washing Machine]],WEEK,vbl_Answered[[#This Row],[week]:[week]],Answered__Y_N,"Y")</f>
        <v>67</v>
      </c>
      <c r="D25" s="1">
        <f t="array" ref="D25">COUNTIFS(Department,vbl_Answered[[#Headers],[Air Conditioner]],WEEK,vbl_Answered[[#This Row],[week]:[week]],Answered__Y_N,"Y")</f>
        <v>60</v>
      </c>
      <c r="E25" s="1">
        <f t="array" ref="E25">COUNTIFS(Department,vbl_Answered[[#Headers],[Toaster]],WEEK,vbl_Answered[[#This Row],[week]:[week]],Answered__Y_N,"Y")</f>
        <v>54</v>
      </c>
      <c r="F25" s="1">
        <f t="array" ref="F25">COUNTIFS(Department,vbl_Answered[[#Headers],[Fridge]],WEEK,vbl_Answered[[#This Row],[week]:[week]],Answered__Y_N,"Y")</f>
        <v>57</v>
      </c>
      <c r="G25" s="1">
        <f t="array" ref="G25">COUNTIFS(Department,vbl_Answered[[#Headers],[Television]],WEEK,vbl_Answered[[#This Row],[week]:[week]],Answered__Y_N,"Y")</f>
        <v>66</v>
      </c>
    </row>
    <row r="26" spans="2:7">
      <c r="B26" s="1">
        <v>4</v>
      </c>
      <c r="C26" s="1">
        <f t="array" ref="C26">COUNTIFS(Department,vbl_Answered[[#Headers],[Washing Machine]],WEEK,vbl_Answered[[#This Row],[week]:[week]],Answered__Y_N,"Y")</f>
        <v>50</v>
      </c>
      <c r="D26" s="1">
        <f t="array" ref="D26">COUNTIFS(Department,vbl_Answered[[#Headers],[Air Conditioner]],WEEK,vbl_Answered[[#This Row],[week]:[week]],Answered__Y_N,"Y")</f>
        <v>52</v>
      </c>
      <c r="E26" s="1">
        <f t="array" ref="E26">COUNTIFS(Department,vbl_Answered[[#Headers],[Toaster]],WEEK,vbl_Answered[[#This Row],[week]:[week]],Answered__Y_N,"Y")</f>
        <v>65</v>
      </c>
      <c r="F26" s="1">
        <f t="array" ref="F26">COUNTIFS(Department,vbl_Answered[[#Headers],[Fridge]],WEEK,vbl_Answered[[#This Row],[week]:[week]],Answered__Y_N,"Y")</f>
        <v>59</v>
      </c>
      <c r="G26" s="1">
        <f t="array" ref="G26">COUNTIFS(Department,vbl_Answered[[#Headers],[Television]],WEEK,vbl_Answered[[#This Row],[week]:[week]],Answered__Y_N,"Y")</f>
        <v>68</v>
      </c>
    </row>
    <row r="27" spans="2:7">
      <c r="B27" s="1">
        <v>5</v>
      </c>
      <c r="C27" s="1">
        <f t="array" ref="C27">COUNTIFS(Department,vbl_Answered[[#Headers],[Washing Machine]],WEEK,vbl_Answered[[#This Row],[week]:[week]],Answered__Y_N,"Y")</f>
        <v>85</v>
      </c>
      <c r="D27" s="1">
        <f t="array" ref="D27">COUNTIFS(Department,vbl_Answered[[#Headers],[Air Conditioner]],WEEK,vbl_Answered[[#This Row],[week]:[week]],Answered__Y_N,"Y")</f>
        <v>66</v>
      </c>
      <c r="E27" s="1">
        <f t="array" ref="E27">COUNTIFS(Department,vbl_Answered[[#Headers],[Toaster]],WEEK,vbl_Answered[[#This Row],[week]:[week]],Answered__Y_N,"Y")</f>
        <v>85</v>
      </c>
      <c r="F27" s="1">
        <f t="array" ref="F27">COUNTIFS(Department,vbl_Answered[[#Headers],[Fridge]],WEEK,vbl_Answered[[#This Row],[week]:[week]],Answered__Y_N,"Y")</f>
        <v>60</v>
      </c>
      <c r="G27" s="1">
        <f t="array" ref="G27">COUNTIFS(Department,vbl_Answered[[#Headers],[Television]],WEEK,vbl_Answered[[#This Row],[week]:[week]],Answered__Y_N,"Y")</f>
        <v>74</v>
      </c>
    </row>
    <row r="28" spans="2:7">
      <c r="B28" s="1">
        <v>6</v>
      </c>
      <c r="C28" s="1">
        <f t="array" ref="C28">COUNTIFS(Department,vbl_Answered[[#Headers],[Washing Machine]],WEEK,vbl_Answered[[#This Row],[week]:[week]],Answered__Y_N,"Y")</f>
        <v>62</v>
      </c>
      <c r="D28" s="1">
        <f t="array" ref="D28">COUNTIFS(Department,vbl_Answered[[#Headers],[Air Conditioner]],WEEK,vbl_Answered[[#This Row],[week]:[week]],Answered__Y_N,"Y")</f>
        <v>58</v>
      </c>
      <c r="E28" s="1">
        <f t="array" ref="E28">COUNTIFS(Department,vbl_Answered[[#Headers],[Toaster]],WEEK,vbl_Answered[[#This Row],[week]:[week]],Answered__Y_N,"Y")</f>
        <v>62</v>
      </c>
      <c r="F28" s="1">
        <f t="array" ref="F28">COUNTIFS(Department,vbl_Answered[[#Headers],[Fridge]],WEEK,vbl_Answered[[#This Row],[week]:[week]],Answered__Y_N,"Y")</f>
        <v>70</v>
      </c>
      <c r="G28" s="1">
        <f t="array" ref="G28">COUNTIFS(Department,vbl_Answered[[#Headers],[Television]],WEEK,vbl_Answered[[#This Row],[week]:[week]],Answered__Y_N,"Y")</f>
        <v>71</v>
      </c>
    </row>
    <row r="29" spans="2:7">
      <c r="B29" s="1">
        <v>7</v>
      </c>
      <c r="C29" s="1">
        <f t="array" ref="C29">COUNTIFS(Department,vbl_Answered[[#Headers],[Washing Machine]],WEEK,vbl_Answered[[#This Row],[week]:[week]],Answered__Y_N,"Y")</f>
        <v>63</v>
      </c>
      <c r="D29" s="1">
        <f t="array" ref="D29">COUNTIFS(Department,vbl_Answered[[#Headers],[Air Conditioner]],WEEK,vbl_Answered[[#This Row],[week]:[week]],Answered__Y_N,"Y")</f>
        <v>68</v>
      </c>
      <c r="E29" s="1">
        <f t="array" ref="E29">COUNTIFS(Department,vbl_Answered[[#Headers],[Toaster]],WEEK,vbl_Answered[[#This Row],[week]:[week]],Answered__Y_N,"Y")</f>
        <v>58</v>
      </c>
      <c r="F29" s="1">
        <f t="array" ref="F29">COUNTIFS(Department,vbl_Answered[[#Headers],[Fridge]],WEEK,vbl_Answered[[#This Row],[week]:[week]],Answered__Y_N,"Y")</f>
        <v>71</v>
      </c>
      <c r="G29" s="1">
        <f t="array" ref="G29">COUNTIFS(Department,vbl_Answered[[#Headers],[Television]],WEEK,vbl_Answered[[#This Row],[week]:[week]],Answered__Y_N,"Y")</f>
        <v>65</v>
      </c>
    </row>
    <row r="30" spans="2:7">
      <c r="B30" s="1">
        <v>8</v>
      </c>
      <c r="C30" s="1">
        <f t="array" ref="C30">COUNTIFS(Department,vbl_Answered[[#Headers],[Washing Machine]],WEEK,vbl_Answered[[#This Row],[week]:[week]],Answered__Y_N,"Y")</f>
        <v>58</v>
      </c>
      <c r="D30" s="1">
        <f t="array" ref="D30">COUNTIFS(Department,vbl_Answered[[#Headers],[Air Conditioner]],WEEK,vbl_Answered[[#This Row],[week]:[week]],Answered__Y_N,"Y")</f>
        <v>63</v>
      </c>
      <c r="E30" s="1">
        <f t="array" ref="E30">COUNTIFS(Department,vbl_Answered[[#Headers],[Toaster]],WEEK,vbl_Answered[[#This Row],[week]:[week]],Answered__Y_N,"Y")</f>
        <v>60</v>
      </c>
      <c r="F30" s="1">
        <f t="array" ref="F30">COUNTIFS(Department,vbl_Answered[[#Headers],[Fridge]],WEEK,vbl_Answered[[#This Row],[week]:[week]],Answered__Y_N,"Y")</f>
        <v>69</v>
      </c>
      <c r="G30" s="1">
        <f t="array" ref="G30">COUNTIFS(Department,vbl_Answered[[#Headers],[Television]],WEEK,vbl_Answered[[#This Row],[week]:[week]],Answered__Y_N,"Y")</f>
        <v>68</v>
      </c>
    </row>
    <row r="31" spans="2:7">
      <c r="B31" s="1">
        <v>9</v>
      </c>
      <c r="C31" s="1">
        <f t="array" ref="C31">COUNTIFS(Department,vbl_Answered[[#Headers],[Washing Machine]],WEEK,vbl_Answered[[#This Row],[week]:[week]],Answered__Y_N,"Y")</f>
        <v>64</v>
      </c>
      <c r="D31" s="1">
        <f t="array" ref="D31">COUNTIFS(Department,vbl_Answered[[#Headers],[Air Conditioner]],WEEK,vbl_Answered[[#This Row],[week]:[week]],Answered__Y_N,"Y")</f>
        <v>70</v>
      </c>
      <c r="E31" s="1">
        <f t="array" ref="E31">COUNTIFS(Department,vbl_Answered[[#Headers],[Toaster]],WEEK,vbl_Answered[[#This Row],[week]:[week]],Answered__Y_N,"Y")</f>
        <v>66</v>
      </c>
      <c r="F31" s="1">
        <f t="array" ref="F31">COUNTIFS(Department,vbl_Answered[[#Headers],[Fridge]],WEEK,vbl_Answered[[#This Row],[week]:[week]],Answered__Y_N,"Y")</f>
        <v>63</v>
      </c>
      <c r="G31" s="1">
        <f t="array" ref="G31">COUNTIFS(Department,vbl_Answered[[#Headers],[Television]],WEEK,vbl_Answered[[#This Row],[week]:[week]],Answered__Y_N,"Y")</f>
        <v>64</v>
      </c>
    </row>
    <row r="32" spans="2:7">
      <c r="B32" s="1">
        <v>10</v>
      </c>
      <c r="C32" s="1">
        <f t="array" ref="C32">COUNTIFS(Department,vbl_Answered[[#Headers],[Washing Machine]],WEEK,vbl_Answered[[#This Row],[week]:[week]],Answered__Y_N,"Y")</f>
        <v>59</v>
      </c>
      <c r="D32" s="1">
        <f t="array" ref="D32">COUNTIFS(Department,vbl_Answered[[#Headers],[Air Conditioner]],WEEK,vbl_Answered[[#This Row],[week]:[week]],Answered__Y_N,"Y")</f>
        <v>61</v>
      </c>
      <c r="E32" s="1">
        <f t="array" ref="E32">COUNTIFS(Department,vbl_Answered[[#Headers],[Toaster]],WEEK,vbl_Answered[[#This Row],[week]:[week]],Answered__Y_N,"Y")</f>
        <v>73</v>
      </c>
      <c r="F32" s="1">
        <f t="array" ref="F32">COUNTIFS(Department,vbl_Answered[[#Headers],[Fridge]],WEEK,vbl_Answered[[#This Row],[week]:[week]],Answered__Y_N,"Y")</f>
        <v>68</v>
      </c>
      <c r="G32" s="1">
        <f t="array" ref="G32">COUNTIFS(Department,vbl_Answered[[#Headers],[Television]],WEEK,vbl_Answered[[#This Row],[week]:[week]],Answered__Y_N,"Y")</f>
        <v>68</v>
      </c>
    </row>
    <row r="33" spans="2:7">
      <c r="B33" s="1">
        <v>11</v>
      </c>
      <c r="C33" s="1">
        <f t="array" ref="C33">COUNTIFS(Department,vbl_Answered[[#Headers],[Washing Machine]],WEEK,vbl_Answered[[#This Row],[week]:[week]],Answered__Y_N,"Y")</f>
        <v>55</v>
      </c>
      <c r="D33" s="1">
        <f t="array" ref="D33">COUNTIFS(Department,vbl_Answered[[#Headers],[Air Conditioner]],WEEK,vbl_Answered[[#This Row],[week]:[week]],Answered__Y_N,"Y")</f>
        <v>66</v>
      </c>
      <c r="E33" s="1">
        <f t="array" ref="E33">COUNTIFS(Department,vbl_Answered[[#Headers],[Toaster]],WEEK,vbl_Answered[[#This Row],[week]:[week]],Answered__Y_N,"Y")</f>
        <v>53</v>
      </c>
      <c r="F33" s="1">
        <f t="array" ref="F33">COUNTIFS(Department,vbl_Answered[[#Headers],[Fridge]],WEEK,vbl_Answered[[#This Row],[week]:[week]],Answered__Y_N,"Y")</f>
        <v>61</v>
      </c>
      <c r="G33" s="1">
        <f t="array" ref="G33">COUNTIFS(Department,vbl_Answered[[#Headers],[Television]],WEEK,vbl_Answered[[#This Row],[week]:[week]],Answered__Y_N,"Y")</f>
        <v>61</v>
      </c>
    </row>
    <row r="34" spans="2:7">
      <c r="B34" s="1">
        <v>12</v>
      </c>
      <c r="C34" s="1">
        <f t="array" ref="C34">COUNTIFS(Department,vbl_Answered[[#Headers],[Washing Machine]],WEEK,vbl_Answered[[#This Row],[week]:[week]],Answered__Y_N,"Y")</f>
        <v>60</v>
      </c>
      <c r="D34" s="1">
        <f t="array" ref="D34">COUNTIFS(Department,vbl_Answered[[#Headers],[Air Conditioner]],WEEK,vbl_Answered[[#This Row],[week]:[week]],Answered__Y_N,"Y")</f>
        <v>63</v>
      </c>
      <c r="E34" s="1">
        <f t="array" ref="E34">COUNTIFS(Department,vbl_Answered[[#Headers],[Toaster]],WEEK,vbl_Answered[[#This Row],[week]:[week]],Answered__Y_N,"Y")</f>
        <v>53</v>
      </c>
      <c r="F34" s="1">
        <f t="array" ref="F34">COUNTIFS(Department,vbl_Answered[[#Headers],[Fridge]],WEEK,vbl_Answered[[#This Row],[week]:[week]],Answered__Y_N,"Y")</f>
        <v>45</v>
      </c>
      <c r="G34" s="1">
        <f t="array" ref="G34">COUNTIFS(Department,vbl_Answered[[#Headers],[Television]],WEEK,vbl_Answered[[#This Row],[week]:[week]],Answered__Y_N,"Y")</f>
        <v>73</v>
      </c>
    </row>
    <row r="35" spans="2:7">
      <c r="B35" s="1">
        <v>13</v>
      </c>
      <c r="C35" s="1">
        <f t="array" ref="C35">COUNTIFS(Department,vbl_Answered[[#Headers],[Washing Machine]],WEEK,vbl_Answered[[#This Row],[week]:[week]],Answered__Y_N,"Y")</f>
        <v>60</v>
      </c>
      <c r="D35" s="1">
        <f t="array" ref="D35">COUNTIFS(Department,vbl_Answered[[#Headers],[Air Conditioner]],WEEK,vbl_Answered[[#This Row],[week]:[week]],Answered__Y_N,"Y")</f>
        <v>64</v>
      </c>
      <c r="E35" s="1">
        <f t="array" ref="E35">COUNTIFS(Department,vbl_Answered[[#Headers],[Toaster]],WEEK,vbl_Answered[[#This Row],[week]:[week]],Answered__Y_N,"Y")</f>
        <v>64</v>
      </c>
      <c r="F35" s="1">
        <f t="array" ref="F35">COUNTIFS(Department,vbl_Answered[[#Headers],[Fridge]],WEEK,vbl_Answered[[#This Row],[week]:[week]],Answered__Y_N,"Y")</f>
        <v>58</v>
      </c>
      <c r="G35" s="1">
        <f t="array" ref="G35">COUNTIFS(Department,vbl_Answered[[#Headers],[Television]],WEEK,vbl_Answered[[#This Row],[week]:[week]],Answered__Y_N,"Y")</f>
        <v>48</v>
      </c>
    </row>
    <row r="36" spans="2:7">
      <c r="B36" s="1">
        <v>14</v>
      </c>
      <c r="C36" s="1">
        <f t="array" ref="C36">COUNTIFS(Department,vbl_Answered[[#Headers],[Washing Machine]],WEEK,vbl_Answered[[#This Row],[week]:[week]],Answered__Y_N,"Y")</f>
        <v>8</v>
      </c>
      <c r="D36" s="1">
        <f t="array" ref="D36">COUNTIFS(Department,vbl_Answered[[#Headers],[Air Conditioner]],WEEK,vbl_Answered[[#This Row],[week]:[week]],Answered__Y_N,"Y")</f>
        <v>5</v>
      </c>
      <c r="E36" s="1">
        <f t="array" ref="E36">COUNTIFS(Department,vbl_Answered[[#Headers],[Toaster]],WEEK,vbl_Answered[[#This Row],[week]:[week]],Answered__Y_N,"Y")</f>
        <v>11</v>
      </c>
      <c r="F36" s="1">
        <f t="array" ref="F36">COUNTIFS(Department,vbl_Answered[[#Headers],[Fridge]],WEEK,vbl_Answered[[#This Row],[week]:[week]],Answered__Y_N,"Y")</f>
        <v>7</v>
      </c>
      <c r="G36" s="1">
        <f t="array" ref="G36">COUNTIFS(Department,vbl_Answered[[#Headers],[Television]],WEEK,vbl_Answered[[#This Row],[week]:[week]],Answered__Y_N,"Y")</f>
        <v>5</v>
      </c>
    </row>
    <row r="39" spans="2:7">
      <c r="B39" s="4" t="s">
        <v>4</v>
      </c>
      <c r="C39" s="4"/>
      <c r="D39" s="4"/>
      <c r="E39" s="4"/>
      <c r="F39" s="4"/>
      <c r="G39" s="4"/>
    </row>
    <row r="40" spans="2:7">
      <c r="B40" s="1" t="s">
        <v>5036</v>
      </c>
      <c r="C40" s="1" t="s">
        <v>13</v>
      </c>
      <c r="D40" s="1" t="s">
        <v>17</v>
      </c>
      <c r="E40" s="1" t="s">
        <v>24</v>
      </c>
      <c r="F40" s="1" t="s">
        <v>30</v>
      </c>
      <c r="G40" s="1" t="s">
        <v>33</v>
      </c>
    </row>
    <row r="41" spans="2:7">
      <c r="B41" s="1">
        <v>1</v>
      </c>
      <c r="C41" s="1">
        <f t="array" ref="C41">COUNTIFS(Department,vbl_Resolved[[#Headers],[Washing Machine]],WEEK,vbl_Resolved[[#This Row],[week]:[week]],Resolved,"Y")</f>
        <v>31</v>
      </c>
      <c r="D41" s="1">
        <f t="array" ref="D41">COUNTIFS(Department,vbl_Resolved[[#Headers],[Air Conditioner]],WEEK,vbl_Resolved[[#This Row],[week]:[week]],Resolved,"Y")</f>
        <v>42</v>
      </c>
      <c r="E41" s="1">
        <f t="array" ref="E41">COUNTIFS(Department,vbl_Resolved[[#Headers],[Toaster]],WEEK,vbl_Resolved[[#This Row],[week]:[week]],Resolved,"Y")</f>
        <v>31</v>
      </c>
      <c r="F41" s="1">
        <f t="array" ref="F41">COUNTIFS(Department,vbl_Resolved[[#Headers],[Fridge]],WEEK,vbl_Resolved[[#This Row],[week]:[week]],Resolved,"Y")</f>
        <v>32</v>
      </c>
      <c r="G41" s="1">
        <f t="array" ref="G41">COUNTIFS(Department,vbl_Resolved[[#Headers],[Television]],WEEK,vbl_Resolved[[#This Row],[week]:[week]],Resolved,"Y")</f>
        <v>28</v>
      </c>
    </row>
    <row r="42" spans="2:7">
      <c r="B42" s="1">
        <v>2</v>
      </c>
      <c r="C42" s="1">
        <f t="array" ref="C42">COUNTIFS(Department,vbl_Resolved[[#Headers],[Washing Machine]],WEEK,vbl_Resolved[[#This Row],[week]:[week]],Resolved,"Y")</f>
        <v>58</v>
      </c>
      <c r="D42" s="1">
        <f t="array" ref="D42">COUNTIFS(Department,vbl_Resolved[[#Headers],[Air Conditioner]],WEEK,vbl_Resolved[[#This Row],[week]:[week]],Resolved,"Y")</f>
        <v>55</v>
      </c>
      <c r="E42" s="1">
        <f t="array" ref="E42">COUNTIFS(Department,vbl_Resolved[[#Headers],[Toaster]],WEEK,vbl_Resolved[[#This Row],[week]:[week]],Resolved,"Y")</f>
        <v>75</v>
      </c>
      <c r="F42" s="1">
        <f t="array" ref="F42">COUNTIFS(Department,vbl_Resolved[[#Headers],[Fridge]],WEEK,vbl_Resolved[[#This Row],[week]:[week]],Resolved,"Y")</f>
        <v>62</v>
      </c>
      <c r="G42" s="1">
        <f t="array" ref="G42">COUNTIFS(Department,vbl_Resolved[[#Headers],[Television]],WEEK,vbl_Resolved[[#This Row],[week]:[week]],Resolved,"Y")</f>
        <v>77</v>
      </c>
    </row>
    <row r="43" spans="2:7">
      <c r="B43" s="1">
        <v>3</v>
      </c>
      <c r="C43" s="1">
        <f t="array" ref="C43">COUNTIFS(Department,vbl_Resolved[[#Headers],[Washing Machine]],WEEK,vbl_Resolved[[#This Row],[week]:[week]],Resolved,"Y")</f>
        <v>59</v>
      </c>
      <c r="D43" s="1">
        <f t="array" ref="D43">COUNTIFS(Department,vbl_Resolved[[#Headers],[Air Conditioner]],WEEK,vbl_Resolved[[#This Row],[week]:[week]],Resolved,"Y")</f>
        <v>56</v>
      </c>
      <c r="E43" s="1">
        <f t="array" ref="E43">COUNTIFS(Department,vbl_Resolved[[#Headers],[Toaster]],WEEK,vbl_Resolved[[#This Row],[week]:[week]],Resolved,"Y")</f>
        <v>48</v>
      </c>
      <c r="F43" s="1">
        <f t="array" ref="F43">COUNTIFS(Department,vbl_Resolved[[#Headers],[Fridge]],WEEK,vbl_Resolved[[#This Row],[week]:[week]],Resolved,"Y")</f>
        <v>49</v>
      </c>
      <c r="G43" s="1">
        <f t="array" ref="G43">COUNTIFS(Department,vbl_Resolved[[#Headers],[Television]],WEEK,vbl_Resolved[[#This Row],[week]:[week]],Resolved,"Y")</f>
        <v>58</v>
      </c>
    </row>
    <row r="44" spans="2:7">
      <c r="B44" s="1">
        <v>4</v>
      </c>
      <c r="C44" s="1">
        <f t="array" ref="C44">COUNTIFS(Department,vbl_Resolved[[#Headers],[Washing Machine]],WEEK,vbl_Resolved[[#This Row],[week]:[week]],Resolved,"Y")</f>
        <v>42</v>
      </c>
      <c r="D44" s="1">
        <f t="array" ref="D44">COUNTIFS(Department,vbl_Resolved[[#Headers],[Air Conditioner]],WEEK,vbl_Resolved[[#This Row],[week]:[week]],Resolved,"Y")</f>
        <v>49</v>
      </c>
      <c r="E44" s="1">
        <f t="array" ref="E44">COUNTIFS(Department,vbl_Resolved[[#Headers],[Toaster]],WEEK,vbl_Resolved[[#This Row],[week]:[week]],Resolved,"Y")</f>
        <v>58</v>
      </c>
      <c r="F44" s="1">
        <f t="array" ref="F44">COUNTIFS(Department,vbl_Resolved[[#Headers],[Fridge]],WEEK,vbl_Resolved[[#This Row],[week]:[week]],Resolved,"Y")</f>
        <v>53</v>
      </c>
      <c r="G44" s="1">
        <f t="array" ref="G44">COUNTIFS(Department,vbl_Resolved[[#Headers],[Television]],WEEK,vbl_Resolved[[#This Row],[week]:[week]],Resolved,"Y")</f>
        <v>63</v>
      </c>
    </row>
    <row r="45" spans="2:7">
      <c r="B45" s="1">
        <v>5</v>
      </c>
      <c r="C45" s="1">
        <f t="array" ref="C45">COUNTIFS(Department,vbl_Resolved[[#Headers],[Washing Machine]],WEEK,vbl_Resolved[[#This Row],[week]:[week]],Resolved,"Y")</f>
        <v>79</v>
      </c>
      <c r="D45" s="1">
        <f t="array" ref="D45">COUNTIFS(Department,vbl_Resolved[[#Headers],[Air Conditioner]],WEEK,vbl_Resolved[[#This Row],[week]:[week]],Resolved,"Y")</f>
        <v>62</v>
      </c>
      <c r="E45" s="1">
        <f t="array" ref="E45">COUNTIFS(Department,vbl_Resolved[[#Headers],[Toaster]],WEEK,vbl_Resolved[[#This Row],[week]:[week]],Resolved,"Y")</f>
        <v>71</v>
      </c>
      <c r="F45" s="1">
        <f t="array" ref="F45">COUNTIFS(Department,vbl_Resolved[[#Headers],[Fridge]],WEEK,vbl_Resolved[[#This Row],[week]:[week]],Resolved,"Y")</f>
        <v>56</v>
      </c>
      <c r="G45" s="1">
        <f t="array" ref="G45">COUNTIFS(Department,vbl_Resolved[[#Headers],[Television]],WEEK,vbl_Resolved[[#This Row],[week]:[week]],Resolved,"Y")</f>
        <v>67</v>
      </c>
    </row>
    <row r="46" spans="2:7">
      <c r="B46" s="1">
        <v>6</v>
      </c>
      <c r="C46" s="1">
        <f t="array" ref="C46">COUNTIFS(Department,vbl_Resolved[[#Headers],[Washing Machine]],WEEK,vbl_Resolved[[#This Row],[week]:[week]],Resolved,"Y")</f>
        <v>58</v>
      </c>
      <c r="D46" s="1">
        <f t="array" ref="D46">COUNTIFS(Department,vbl_Resolved[[#Headers],[Air Conditioner]],WEEK,vbl_Resolved[[#This Row],[week]:[week]],Resolved,"Y")</f>
        <v>52</v>
      </c>
      <c r="E46" s="1">
        <f t="array" ref="E46">COUNTIFS(Department,vbl_Resolved[[#Headers],[Toaster]],WEEK,vbl_Resolved[[#This Row],[week]:[week]],Resolved,"Y")</f>
        <v>57</v>
      </c>
      <c r="F46" s="1">
        <f t="array" ref="F46">COUNTIFS(Department,vbl_Resolved[[#Headers],[Fridge]],WEEK,vbl_Resolved[[#This Row],[week]:[week]],Resolved,"Y")</f>
        <v>66</v>
      </c>
      <c r="G46" s="1">
        <f t="array" ref="G46">COUNTIFS(Department,vbl_Resolved[[#Headers],[Television]],WEEK,vbl_Resolved[[#This Row],[week]:[week]],Resolved,"Y")</f>
        <v>62</v>
      </c>
    </row>
    <row r="47" spans="2:7">
      <c r="B47" s="1">
        <v>7</v>
      </c>
      <c r="C47" s="1">
        <f t="array" ref="C47">COUNTIFS(Department,vbl_Resolved[[#Headers],[Washing Machine]],WEEK,vbl_Resolved[[#This Row],[week]:[week]],Resolved,"Y")</f>
        <v>56</v>
      </c>
      <c r="D47" s="1">
        <f t="array" ref="D47">COUNTIFS(Department,vbl_Resolved[[#Headers],[Air Conditioner]],WEEK,vbl_Resolved[[#This Row],[week]:[week]],Resolved,"Y")</f>
        <v>63</v>
      </c>
      <c r="E47" s="1">
        <f t="array" ref="E47">COUNTIFS(Department,vbl_Resolved[[#Headers],[Toaster]],WEEK,vbl_Resolved[[#This Row],[week]:[week]],Resolved,"Y")</f>
        <v>52</v>
      </c>
      <c r="F47" s="1">
        <f t="array" ref="F47">COUNTIFS(Department,vbl_Resolved[[#Headers],[Fridge]],WEEK,vbl_Resolved[[#This Row],[week]:[week]],Resolved,"Y")</f>
        <v>69</v>
      </c>
      <c r="G47" s="1">
        <f t="array" ref="G47">COUNTIFS(Department,vbl_Resolved[[#Headers],[Television]],WEEK,vbl_Resolved[[#This Row],[week]:[week]],Resolved,"Y")</f>
        <v>56</v>
      </c>
    </row>
    <row r="48" spans="2:7">
      <c r="B48" s="1">
        <v>8</v>
      </c>
      <c r="C48" s="1">
        <f t="array" ref="C48">COUNTIFS(Department,vbl_Resolved[[#Headers],[Washing Machine]],WEEK,vbl_Resolved[[#This Row],[week]:[week]],Resolved,"Y")</f>
        <v>52</v>
      </c>
      <c r="D48" s="1">
        <f t="array" ref="D48">COUNTIFS(Department,vbl_Resolved[[#Headers],[Air Conditioner]],WEEK,vbl_Resolved[[#This Row],[week]:[week]],Resolved,"Y")</f>
        <v>54</v>
      </c>
      <c r="E48" s="1">
        <f t="array" ref="E48">COUNTIFS(Department,vbl_Resolved[[#Headers],[Toaster]],WEEK,vbl_Resolved[[#This Row],[week]:[week]],Resolved,"Y")</f>
        <v>50</v>
      </c>
      <c r="F48" s="1">
        <f t="array" ref="F48">COUNTIFS(Department,vbl_Resolved[[#Headers],[Fridge]],WEEK,vbl_Resolved[[#This Row],[week]:[week]],Resolved,"Y")</f>
        <v>61</v>
      </c>
      <c r="G48" s="1">
        <f t="array" ref="G48">COUNTIFS(Department,vbl_Resolved[[#Headers],[Television]],WEEK,vbl_Resolved[[#This Row],[week]:[week]],Resolved,"Y")</f>
        <v>58</v>
      </c>
    </row>
    <row r="49" spans="2:7">
      <c r="B49" s="1">
        <v>9</v>
      </c>
      <c r="C49" s="1">
        <f t="array" ref="C49">COUNTIFS(Department,vbl_Resolved[[#Headers],[Washing Machine]],WEEK,vbl_Resolved[[#This Row],[week]:[week]],Resolved,"Y")</f>
        <v>56</v>
      </c>
      <c r="D49" s="1">
        <f t="array" ref="D49">COUNTIFS(Department,vbl_Resolved[[#Headers],[Air Conditioner]],WEEK,vbl_Resolved[[#This Row],[week]:[week]],Resolved,"Y")</f>
        <v>65</v>
      </c>
      <c r="E49" s="1">
        <f t="array" ref="E49">COUNTIFS(Department,vbl_Resolved[[#Headers],[Toaster]],WEEK,vbl_Resolved[[#This Row],[week]:[week]],Resolved,"Y")</f>
        <v>60</v>
      </c>
      <c r="F49" s="1">
        <f t="array" ref="F49">COUNTIFS(Department,vbl_Resolved[[#Headers],[Fridge]],WEEK,vbl_Resolved[[#This Row],[week]:[week]],Resolved,"Y")</f>
        <v>57</v>
      </c>
      <c r="G49" s="1">
        <f t="array" ref="G49">COUNTIFS(Department,vbl_Resolved[[#Headers],[Television]],WEEK,vbl_Resolved[[#This Row],[week]:[week]],Resolved,"Y")</f>
        <v>55</v>
      </c>
    </row>
    <row r="50" spans="2:7">
      <c r="B50" s="1">
        <v>10</v>
      </c>
      <c r="C50" s="1">
        <f t="array" ref="C50">COUNTIFS(Department,vbl_Resolved[[#Headers],[Washing Machine]],WEEK,vbl_Resolved[[#This Row],[week]:[week]],Resolved,"Y")</f>
        <v>53</v>
      </c>
      <c r="D50" s="1">
        <f t="array" ref="D50">COUNTIFS(Department,vbl_Resolved[[#Headers],[Air Conditioner]],WEEK,vbl_Resolved[[#This Row],[week]:[week]],Resolved,"Y")</f>
        <v>58</v>
      </c>
      <c r="E50" s="1">
        <f t="array" ref="E50">COUNTIFS(Department,vbl_Resolved[[#Headers],[Toaster]],WEEK,vbl_Resolved[[#This Row],[week]:[week]],Resolved,"Y")</f>
        <v>66</v>
      </c>
      <c r="F50" s="1">
        <f t="array" ref="F50">COUNTIFS(Department,vbl_Resolved[[#Headers],[Fridge]],WEEK,vbl_Resolved[[#This Row],[week]:[week]],Resolved,"Y")</f>
        <v>64</v>
      </c>
      <c r="G50" s="1">
        <f t="array" ref="G50">COUNTIFS(Department,vbl_Resolved[[#Headers],[Television]],WEEK,vbl_Resolved[[#This Row],[week]:[week]],Resolved,"Y")</f>
        <v>58</v>
      </c>
    </row>
    <row r="51" spans="2:7">
      <c r="B51" s="1">
        <v>11</v>
      </c>
      <c r="C51" s="1">
        <f t="array" ref="C51">COUNTIFS(Department,vbl_Resolved[[#Headers],[Washing Machine]],WEEK,vbl_Resolved[[#This Row],[week]:[week]],Resolved,"Y")</f>
        <v>49</v>
      </c>
      <c r="D51" s="1">
        <f t="array" ref="D51">COUNTIFS(Department,vbl_Resolved[[#Headers],[Air Conditioner]],WEEK,vbl_Resolved[[#This Row],[week]:[week]],Resolved,"Y")</f>
        <v>62</v>
      </c>
      <c r="E51" s="1">
        <f t="array" ref="E51">COUNTIFS(Department,vbl_Resolved[[#Headers],[Toaster]],WEEK,vbl_Resolved[[#This Row],[week]:[week]],Resolved,"Y")</f>
        <v>49</v>
      </c>
      <c r="F51" s="1">
        <f t="array" ref="F51">COUNTIFS(Department,vbl_Resolved[[#Headers],[Fridge]],WEEK,vbl_Resolved[[#This Row],[week]:[week]],Resolved,"Y")</f>
        <v>57</v>
      </c>
      <c r="G51" s="1">
        <f t="array" ref="G51">COUNTIFS(Department,vbl_Resolved[[#Headers],[Television]],WEEK,vbl_Resolved[[#This Row],[week]:[week]],Resolved,"Y")</f>
        <v>51</v>
      </c>
    </row>
    <row r="52" spans="2:7">
      <c r="B52" s="1">
        <v>12</v>
      </c>
      <c r="C52" s="1">
        <f t="array" ref="C52">COUNTIFS(Department,vbl_Resolved[[#Headers],[Washing Machine]],WEEK,vbl_Resolved[[#This Row],[week]:[week]],Resolved,"Y")</f>
        <v>51</v>
      </c>
      <c r="D52" s="1">
        <f t="array" ref="D52">COUNTIFS(Department,vbl_Resolved[[#Headers],[Air Conditioner]],WEEK,vbl_Resolved[[#This Row],[week]:[week]],Resolved,"Y")</f>
        <v>59</v>
      </c>
      <c r="E52" s="1">
        <f t="array" ref="E52">COUNTIFS(Department,vbl_Resolved[[#Headers],[Toaster]],WEEK,vbl_Resolved[[#This Row],[week]:[week]],Resolved,"Y")</f>
        <v>46</v>
      </c>
      <c r="F52" s="1">
        <f t="array" ref="F52">COUNTIFS(Department,vbl_Resolved[[#Headers],[Fridge]],WEEK,vbl_Resolved[[#This Row],[week]:[week]],Resolved,"Y")</f>
        <v>41</v>
      </c>
      <c r="G52" s="1">
        <f t="array" ref="G52">COUNTIFS(Department,vbl_Resolved[[#Headers],[Television]],WEEK,vbl_Resolved[[#This Row],[week]:[week]],Resolved,"Y")</f>
        <v>67</v>
      </c>
    </row>
    <row r="53" spans="2:7">
      <c r="B53" s="1">
        <v>13</v>
      </c>
      <c r="C53" s="1">
        <f t="array" ref="C53">COUNTIFS(Department,vbl_Resolved[[#Headers],[Washing Machine]],WEEK,vbl_Resolved[[#This Row],[week]:[week]],Resolved,"Y")</f>
        <v>57</v>
      </c>
      <c r="D53" s="1">
        <f t="array" ref="D53">COUNTIFS(Department,vbl_Resolved[[#Headers],[Air Conditioner]],WEEK,vbl_Resolved[[#This Row],[week]:[week]],Resolved,"Y")</f>
        <v>54</v>
      </c>
      <c r="E53" s="1">
        <f t="array" ref="E53">COUNTIFS(Department,vbl_Resolved[[#Headers],[Toaster]],WEEK,vbl_Resolved[[#This Row],[week]:[week]],Resolved,"Y")</f>
        <v>57</v>
      </c>
      <c r="F53" s="1">
        <f t="array" ref="F53">COUNTIFS(Department,vbl_Resolved[[#Headers],[Fridge]],WEEK,vbl_Resolved[[#This Row],[week]:[week]],Resolved,"Y")</f>
        <v>50</v>
      </c>
      <c r="G53" s="1">
        <f t="array" ref="G53">COUNTIFS(Department,vbl_Resolved[[#Headers],[Television]],WEEK,vbl_Resolved[[#This Row],[week]:[week]],Resolved,"Y")</f>
        <v>45</v>
      </c>
    </row>
    <row r="54" spans="2:7">
      <c r="B54" s="1">
        <v>14</v>
      </c>
      <c r="C54" s="1">
        <f t="array" ref="C54">COUNTIFS(Department,vbl_Resolved[[#Headers],[Washing Machine]],WEEK,vbl_Resolved[[#This Row],[week]:[week]],Resolved,"Y")</f>
        <v>8</v>
      </c>
      <c r="D54" s="1">
        <f t="array" ref="D54">COUNTIFS(Department,vbl_Resolved[[#Headers],[Air Conditioner]],WEEK,vbl_Resolved[[#This Row],[week]:[week]],Resolved,"Y")</f>
        <v>5</v>
      </c>
      <c r="E54" s="1">
        <f t="array" ref="E54">COUNTIFS(Department,vbl_Resolved[[#Headers],[Toaster]],WEEK,vbl_Resolved[[#This Row],[week]:[week]],Resolved,"Y")</f>
        <v>9</v>
      </c>
      <c r="F54" s="1">
        <f t="array" ref="F54">COUNTIFS(Department,vbl_Resolved[[#Headers],[Fridge]],WEEK,vbl_Resolved[[#This Row],[week]:[week]],Resolved,"Y")</f>
        <v>6</v>
      </c>
      <c r="G54" s="1">
        <f t="array" ref="G54">COUNTIFS(Department,vbl_Resolved[[#Headers],[Television]],WEEK,vbl_Resolved[[#This Row],[week]:[week]],Resolved,"Y")</f>
        <v>4</v>
      </c>
    </row>
    <row r="57" spans="2:7">
      <c r="B57" s="5" t="s">
        <v>5044</v>
      </c>
      <c r="C57" s="5"/>
      <c r="D57" s="5"/>
      <c r="E57" s="5"/>
      <c r="F57" s="5"/>
      <c r="G57" s="5"/>
    </row>
    <row r="58" spans="2:7">
      <c r="B58" s="1" t="s">
        <v>5036</v>
      </c>
      <c r="C58" s="32" t="s">
        <v>13</v>
      </c>
      <c r="D58" s="32" t="s">
        <v>17</v>
      </c>
      <c r="E58" s="32" t="s">
        <v>24</v>
      </c>
      <c r="F58" s="32" t="s">
        <v>30</v>
      </c>
      <c r="G58" s="32" t="s">
        <v>33</v>
      </c>
    </row>
    <row r="59" spans="2:7">
      <c r="B59" s="1">
        <v>1</v>
      </c>
      <c r="C59" s="6">
        <f t="array" ref="C59">AVERAGEIFS(Speed_of_Answer,Department,vbl_Speed_Answer[[#Headers],[Washing Machine]],WEEK,vbl_Speed_Answer[[#This Row],[week]:[week]])</f>
        <v>67.848484848484844</v>
      </c>
      <c r="D59" s="6">
        <f t="array" ref="D59">AVERAGEIFS(Speed_of_Answer,Department,vbl_Speed_Answer[[#Headers],[Air Conditioner]],WEEK,vbl_Speed_Answer[[#This Row],[week]:[week]])</f>
        <v>75.34693877551021</v>
      </c>
      <c r="E59" s="6">
        <f t="array" ref="E59">AVERAGEIFS(Speed_of_Answer,Department,vbl_Speed_Answer[[#Headers],[Toaster]],WEEK,vbl_Speed_Answer[[#This Row],[week]:[week]])</f>
        <v>64.5</v>
      </c>
      <c r="F59" s="6">
        <f t="array" ref="F59">AVERAGEIFS(Speed_of_Answer,Department,vbl_Speed_Answer[[#Headers],[Fridge]],WEEK,vbl_Speed_Answer[[#This Row],[week]:[week]])</f>
        <v>72.416666666666671</v>
      </c>
      <c r="G59" s="6">
        <f t="array" ref="G59">AVERAGEIFS(Speed_of_Answer,Department,vbl_Speed_Answer[[#Headers],[Television]],WEEK,vbl_Speed_Answer[[#This Row],[week]:[week]])</f>
        <v>71.322580645161295</v>
      </c>
    </row>
    <row r="60" spans="2:7">
      <c r="B60" s="1">
        <v>2</v>
      </c>
      <c r="C60" s="6">
        <f t="array" ref="C60">AVERAGEIFS(Speed_of_Answer,Department,vbl_Speed_Answer[[#Headers],[Washing Machine]],WEEK,vbl_Speed_Answer[[#This Row],[week]:[week]])</f>
        <v>74.015384615384619</v>
      </c>
      <c r="D60" s="6">
        <f t="array" ref="D60">AVERAGEIFS(Speed_of_Answer,Department,vbl_Speed_Answer[[#Headers],[Air Conditioner]],WEEK,vbl_Speed_Answer[[#This Row],[week]:[week]])</f>
        <v>69.05</v>
      </c>
      <c r="E60" s="6">
        <f t="array" ref="E60">AVERAGEIFS(Speed_of_Answer,Department,vbl_Speed_Answer[[#Headers],[Toaster]],WEEK,vbl_Speed_Answer[[#This Row],[week]:[week]])</f>
        <v>63.333333333333336</v>
      </c>
      <c r="F60" s="6">
        <f t="array" ref="F60">AVERAGEIFS(Speed_of_Answer,Department,vbl_Speed_Answer[[#Headers],[Fridge]],WEEK,vbl_Speed_Answer[[#This Row],[week]:[week]])</f>
        <v>67.985915492957744</v>
      </c>
      <c r="G60" s="6">
        <f t="array" ref="G60">AVERAGEIFS(Speed_of_Answer,Department,vbl_Speed_Answer[[#Headers],[Television]],WEEK,vbl_Speed_Answer[[#This Row],[week]:[week]])</f>
        <v>67.188235294117646</v>
      </c>
    </row>
    <row r="61" spans="2:7">
      <c r="B61" s="1">
        <v>3</v>
      </c>
      <c r="C61" s="6">
        <f t="array" ref="C61">AVERAGEIFS(Speed_of_Answer,Department,vbl_Speed_Answer[[#Headers],[Washing Machine]],WEEK,vbl_Speed_Answer[[#This Row],[week]:[week]])</f>
        <v>64.268656716417908</v>
      </c>
      <c r="D61" s="6">
        <f t="array" ref="D61">AVERAGEIFS(Speed_of_Answer,Department,vbl_Speed_Answer[[#Headers],[Air Conditioner]],WEEK,vbl_Speed_Answer[[#This Row],[week]:[week]])</f>
        <v>66.583333333333329</v>
      </c>
      <c r="E61" s="6">
        <f t="array" ref="E61">AVERAGEIFS(Speed_of_Answer,Department,vbl_Speed_Answer[[#Headers],[Toaster]],WEEK,vbl_Speed_Answer[[#This Row],[week]:[week]])</f>
        <v>70.388888888888886</v>
      </c>
      <c r="F61" s="6">
        <f t="array" ref="F61">AVERAGEIFS(Speed_of_Answer,Department,vbl_Speed_Answer[[#Headers],[Fridge]],WEEK,vbl_Speed_Answer[[#This Row],[week]:[week]])</f>
        <v>66.614035087719301</v>
      </c>
      <c r="G61" s="6">
        <f t="array" ref="G61">AVERAGEIFS(Speed_of_Answer,Department,vbl_Speed_Answer[[#Headers],[Television]],WEEK,vbl_Speed_Answer[[#This Row],[week]:[week]])</f>
        <v>64.333333333333329</v>
      </c>
    </row>
    <row r="62" spans="2:7">
      <c r="B62" s="1">
        <v>4</v>
      </c>
      <c r="C62" s="6">
        <f t="array" ref="C62">AVERAGEIFS(Speed_of_Answer,Department,vbl_Speed_Answer[[#Headers],[Washing Machine]],WEEK,vbl_Speed_Answer[[#This Row],[week]:[week]])</f>
        <v>70.2</v>
      </c>
      <c r="D62" s="6">
        <f t="array" ref="D62">AVERAGEIFS(Speed_of_Answer,Department,vbl_Speed_Answer[[#Headers],[Air Conditioner]],WEEK,vbl_Speed_Answer[[#This Row],[week]:[week]])</f>
        <v>65.307692307692307</v>
      </c>
      <c r="E62" s="6">
        <f t="array" ref="E62">AVERAGEIFS(Speed_of_Answer,Department,vbl_Speed_Answer[[#Headers],[Toaster]],WEEK,vbl_Speed_Answer[[#This Row],[week]:[week]])</f>
        <v>65.707692307692312</v>
      </c>
      <c r="F62" s="6">
        <f t="array" ref="F62">AVERAGEIFS(Speed_of_Answer,Department,vbl_Speed_Answer[[#Headers],[Fridge]],WEEK,vbl_Speed_Answer[[#This Row],[week]:[week]])</f>
        <v>64.271186440677965</v>
      </c>
      <c r="G62" s="6">
        <f t="array" ref="G62">AVERAGEIFS(Speed_of_Answer,Department,vbl_Speed_Answer[[#Headers],[Television]],WEEK,vbl_Speed_Answer[[#This Row],[week]:[week]])</f>
        <v>68.838235294117652</v>
      </c>
    </row>
    <row r="63" spans="2:7">
      <c r="B63" s="1">
        <v>5</v>
      </c>
      <c r="C63" s="6">
        <f t="array" ref="C63">AVERAGEIFS(Speed_of_Answer,Department,vbl_Speed_Answer[[#Headers],[Washing Machine]],WEEK,vbl_Speed_Answer[[#This Row],[week]:[week]])</f>
        <v>66.54117647058824</v>
      </c>
      <c r="D63" s="6">
        <f t="array" ref="D63">AVERAGEIFS(Speed_of_Answer,Department,vbl_Speed_Answer[[#Headers],[Air Conditioner]],WEEK,vbl_Speed_Answer[[#This Row],[week]:[week]])</f>
        <v>66.166666666666671</v>
      </c>
      <c r="E63" s="6">
        <f t="array" ref="E63">AVERAGEIFS(Speed_of_Answer,Department,vbl_Speed_Answer[[#Headers],[Toaster]],WEEK,vbl_Speed_Answer[[#This Row],[week]:[week]])</f>
        <v>66.576470588235296</v>
      </c>
      <c r="F63" s="6">
        <f t="array" ref="F63">AVERAGEIFS(Speed_of_Answer,Department,vbl_Speed_Answer[[#Headers],[Fridge]],WEEK,vbl_Speed_Answer[[#This Row],[week]:[week]])</f>
        <v>65.349999999999994</v>
      </c>
      <c r="G63" s="6">
        <f t="array" ref="G63">AVERAGEIFS(Speed_of_Answer,Department,vbl_Speed_Answer[[#Headers],[Television]],WEEK,vbl_Speed_Answer[[#This Row],[week]:[week]])</f>
        <v>67.932432432432435</v>
      </c>
    </row>
    <row r="64" spans="2:7">
      <c r="B64" s="1">
        <v>6</v>
      </c>
      <c r="C64" s="6">
        <f t="array" ref="C64">AVERAGEIFS(Speed_of_Answer,Department,vbl_Speed_Answer[[#Headers],[Washing Machine]],WEEK,vbl_Speed_Answer[[#This Row],[week]:[week]])</f>
        <v>63.564516129032256</v>
      </c>
      <c r="D64" s="6">
        <f t="array" ref="D64">AVERAGEIFS(Speed_of_Answer,Department,vbl_Speed_Answer[[#Headers],[Air Conditioner]],WEEK,vbl_Speed_Answer[[#This Row],[week]:[week]])</f>
        <v>75.051724137931032</v>
      </c>
      <c r="E64" s="6">
        <f t="array" ref="E64">AVERAGEIFS(Speed_of_Answer,Department,vbl_Speed_Answer[[#Headers],[Toaster]],WEEK,vbl_Speed_Answer[[#This Row],[week]:[week]])</f>
        <v>68.774193548387103</v>
      </c>
      <c r="F64" s="6">
        <f t="array" ref="F64">AVERAGEIFS(Speed_of_Answer,Department,vbl_Speed_Answer[[#Headers],[Fridge]],WEEK,vbl_Speed_Answer[[#This Row],[week]:[week]])</f>
        <v>66.157142857142858</v>
      </c>
      <c r="G64" s="6">
        <f t="array" ref="G64">AVERAGEIFS(Speed_of_Answer,Department,vbl_Speed_Answer[[#Headers],[Television]],WEEK,vbl_Speed_Answer[[#This Row],[week]:[week]])</f>
        <v>62.014084507042256</v>
      </c>
    </row>
    <row r="65" spans="2:7">
      <c r="B65" s="1">
        <v>7</v>
      </c>
      <c r="C65" s="6">
        <f t="array" ref="C65">AVERAGEIFS(Speed_of_Answer,Department,vbl_Speed_Answer[[#Headers],[Washing Machine]],WEEK,vbl_Speed_Answer[[#This Row],[week]:[week]])</f>
        <v>67.984126984126988</v>
      </c>
      <c r="D65" s="6">
        <f t="array" ref="D65">AVERAGEIFS(Speed_of_Answer,Department,vbl_Speed_Answer[[#Headers],[Air Conditioner]],WEEK,vbl_Speed_Answer[[#This Row],[week]:[week]])</f>
        <v>70.441176470588232</v>
      </c>
      <c r="E65" s="6">
        <f t="array" ref="E65">AVERAGEIFS(Speed_of_Answer,Department,vbl_Speed_Answer[[#Headers],[Toaster]],WEEK,vbl_Speed_Answer[[#This Row],[week]:[week]])</f>
        <v>69.58620689655173</v>
      </c>
      <c r="F65" s="6">
        <f t="array" ref="F65">AVERAGEIFS(Speed_of_Answer,Department,vbl_Speed_Answer[[#Headers],[Fridge]],WEEK,vbl_Speed_Answer[[#This Row],[week]:[week]])</f>
        <v>67.281690140845072</v>
      </c>
      <c r="G65" s="6">
        <f t="array" ref="G65">AVERAGEIFS(Speed_of_Answer,Department,vbl_Speed_Answer[[#Headers],[Television]],WEEK,vbl_Speed_Answer[[#This Row],[week]:[week]])</f>
        <v>68.830769230769235</v>
      </c>
    </row>
    <row r="66" spans="2:7">
      <c r="B66" s="1">
        <v>8</v>
      </c>
      <c r="C66" s="6">
        <f t="array" ref="C66">AVERAGEIFS(Speed_of_Answer,Department,vbl_Speed_Answer[[#Headers],[Washing Machine]],WEEK,vbl_Speed_Answer[[#This Row],[week]:[week]])</f>
        <v>63.672413793103445</v>
      </c>
      <c r="D66" s="6">
        <f t="array" ref="D66">AVERAGEIFS(Speed_of_Answer,Department,vbl_Speed_Answer[[#Headers],[Air Conditioner]],WEEK,vbl_Speed_Answer[[#This Row],[week]:[week]])</f>
        <v>66.761904761904759</v>
      </c>
      <c r="E66" s="6">
        <f t="array" ref="E66">AVERAGEIFS(Speed_of_Answer,Department,vbl_Speed_Answer[[#Headers],[Toaster]],WEEK,vbl_Speed_Answer[[#This Row],[week]:[week]])</f>
        <v>60.716666666666669</v>
      </c>
      <c r="F66" s="6">
        <f t="array" ref="F66">AVERAGEIFS(Speed_of_Answer,Department,vbl_Speed_Answer[[#Headers],[Fridge]],WEEK,vbl_Speed_Answer[[#This Row],[week]:[week]])</f>
        <v>67.637681159420296</v>
      </c>
      <c r="G66" s="6">
        <f t="array" ref="G66">AVERAGEIFS(Speed_of_Answer,Department,vbl_Speed_Answer[[#Headers],[Television]],WEEK,vbl_Speed_Answer[[#This Row],[week]:[week]])</f>
        <v>66.882352941176464</v>
      </c>
    </row>
    <row r="67" spans="2:7">
      <c r="B67" s="1">
        <v>9</v>
      </c>
      <c r="C67" s="6">
        <f t="array" ref="C67">AVERAGEIFS(Speed_of_Answer,Department,vbl_Speed_Answer[[#Headers],[Washing Machine]],WEEK,vbl_Speed_Answer[[#This Row],[week]:[week]])</f>
        <v>73.296875</v>
      </c>
      <c r="D67" s="6">
        <f t="array" ref="D67">AVERAGEIFS(Speed_of_Answer,Department,vbl_Speed_Answer[[#Headers],[Air Conditioner]],WEEK,vbl_Speed_Answer[[#This Row],[week]:[week]])</f>
        <v>69.228571428571428</v>
      </c>
      <c r="E67" s="6">
        <f t="array" ref="E67">AVERAGEIFS(Speed_of_Answer,Department,vbl_Speed_Answer[[#Headers],[Toaster]],WEEK,vbl_Speed_Answer[[#This Row],[week]:[week]])</f>
        <v>69.63636363636364</v>
      </c>
      <c r="F67" s="6">
        <f t="array" ref="F67">AVERAGEIFS(Speed_of_Answer,Department,vbl_Speed_Answer[[#Headers],[Fridge]],WEEK,vbl_Speed_Answer[[#This Row],[week]:[week]])</f>
        <v>63.873015873015873</v>
      </c>
      <c r="G67" s="6">
        <f t="array" ref="G67">AVERAGEIFS(Speed_of_Answer,Department,vbl_Speed_Answer[[#Headers],[Television]],WEEK,vbl_Speed_Answer[[#This Row],[week]:[week]])</f>
        <v>70.03125</v>
      </c>
    </row>
    <row r="68" spans="2:7">
      <c r="B68" s="1">
        <v>10</v>
      </c>
      <c r="C68" s="6">
        <f t="array" ref="C68">AVERAGEIFS(Speed_of_Answer,Department,vbl_Speed_Answer[[#Headers],[Washing Machine]],WEEK,vbl_Speed_Answer[[#This Row],[week]:[week]])</f>
        <v>63.305084745762713</v>
      </c>
      <c r="D68" s="6">
        <f t="array" ref="D68">AVERAGEIFS(Speed_of_Answer,Department,vbl_Speed_Answer[[#Headers],[Air Conditioner]],WEEK,vbl_Speed_Answer[[#This Row],[week]:[week]])</f>
        <v>69.508196721311478</v>
      </c>
      <c r="E68" s="6">
        <f t="array" ref="E68">AVERAGEIFS(Speed_of_Answer,Department,vbl_Speed_Answer[[#Headers],[Toaster]],WEEK,vbl_Speed_Answer[[#This Row],[week]:[week]])</f>
        <v>73.260273972602747</v>
      </c>
      <c r="F68" s="6">
        <f t="array" ref="F68">AVERAGEIFS(Speed_of_Answer,Department,vbl_Speed_Answer[[#Headers],[Fridge]],WEEK,vbl_Speed_Answer[[#This Row],[week]:[week]])</f>
        <v>60.338235294117645</v>
      </c>
      <c r="G68" s="6">
        <f t="array" ref="G68">AVERAGEIFS(Speed_of_Answer,Department,vbl_Speed_Answer[[#Headers],[Television]],WEEK,vbl_Speed_Answer[[#This Row],[week]:[week]])</f>
        <v>61.029411764705884</v>
      </c>
    </row>
    <row r="69" spans="2:7">
      <c r="B69" s="1">
        <v>11</v>
      </c>
      <c r="C69" s="6">
        <f t="array" ref="C69">AVERAGEIFS(Speed_of_Answer,Department,vbl_Speed_Answer[[#Headers],[Washing Machine]],WEEK,vbl_Speed_Answer[[#This Row],[week]:[week]])</f>
        <v>59.272727272727273</v>
      </c>
      <c r="D69" s="6">
        <f t="array" ref="D69">AVERAGEIFS(Speed_of_Answer,Department,vbl_Speed_Answer[[#Headers],[Air Conditioner]],WEEK,vbl_Speed_Answer[[#This Row],[week]:[week]])</f>
        <v>69.651515151515156</v>
      </c>
      <c r="E69" s="6">
        <f t="array" ref="E69">AVERAGEIFS(Speed_of_Answer,Department,vbl_Speed_Answer[[#Headers],[Toaster]],WEEK,vbl_Speed_Answer[[#This Row],[week]:[week]])</f>
        <v>71.867924528301884</v>
      </c>
      <c r="F69" s="6">
        <f t="array" ref="F69">AVERAGEIFS(Speed_of_Answer,Department,vbl_Speed_Answer[[#Headers],[Fridge]],WEEK,vbl_Speed_Answer[[#This Row],[week]:[week]])</f>
        <v>73.819672131147541</v>
      </c>
      <c r="G69" s="6">
        <f t="array" ref="G69">AVERAGEIFS(Speed_of_Answer,Department,vbl_Speed_Answer[[#Headers],[Television]],WEEK,vbl_Speed_Answer[[#This Row],[week]:[week]])</f>
        <v>69.655737704918039</v>
      </c>
    </row>
    <row r="70" spans="2:7">
      <c r="B70" s="1">
        <v>12</v>
      </c>
      <c r="C70" s="6">
        <f t="array" ref="C70">AVERAGEIFS(Speed_of_Answer,Department,vbl_Speed_Answer[[#Headers],[Washing Machine]],WEEK,vbl_Speed_Answer[[#This Row],[week]:[week]])</f>
        <v>67.900000000000006</v>
      </c>
      <c r="D70" s="6">
        <f t="array" ref="D70">AVERAGEIFS(Speed_of_Answer,Department,vbl_Speed_Answer[[#Headers],[Air Conditioner]],WEEK,vbl_Speed_Answer[[#This Row],[week]:[week]])</f>
        <v>64.063492063492063</v>
      </c>
      <c r="E70" s="6">
        <f t="array" ref="E70">AVERAGEIFS(Speed_of_Answer,Department,vbl_Speed_Answer[[#Headers],[Toaster]],WEEK,vbl_Speed_Answer[[#This Row],[week]:[week]])</f>
        <v>69.867924528301884</v>
      </c>
      <c r="F70" s="6">
        <f t="array" ref="F70">AVERAGEIFS(Speed_of_Answer,Department,vbl_Speed_Answer[[#Headers],[Fridge]],WEEK,vbl_Speed_Answer[[#This Row],[week]:[week]])</f>
        <v>78.155555555555551</v>
      </c>
      <c r="G70" s="6">
        <f t="array" ref="G70">AVERAGEIFS(Speed_of_Answer,Department,vbl_Speed_Answer[[#Headers],[Television]],WEEK,vbl_Speed_Answer[[#This Row],[week]:[week]])</f>
        <v>67.013698630136986</v>
      </c>
    </row>
    <row r="71" spans="2:7">
      <c r="B71" s="1">
        <v>13</v>
      </c>
      <c r="C71" s="6">
        <f t="array" ref="C71">AVERAGEIFS(Speed_of_Answer,Department,vbl_Speed_Answer[[#Headers],[Washing Machine]],WEEK,vbl_Speed_Answer[[#This Row],[week]:[week]])</f>
        <v>72.533333333333331</v>
      </c>
      <c r="D71" s="6">
        <f t="array" ref="D71">AVERAGEIFS(Speed_of_Answer,Department,vbl_Speed_Answer[[#Headers],[Air Conditioner]],WEEK,vbl_Speed_Answer[[#This Row],[week]:[week]])</f>
        <v>59.03125</v>
      </c>
      <c r="E71" s="6">
        <f t="array" ref="E71">AVERAGEIFS(Speed_of_Answer,Department,vbl_Speed_Answer[[#Headers],[Toaster]],WEEK,vbl_Speed_Answer[[#This Row],[week]:[week]])</f>
        <v>69</v>
      </c>
      <c r="F71" s="6">
        <f t="array" ref="F71">AVERAGEIFS(Speed_of_Answer,Department,vbl_Speed_Answer[[#Headers],[Fridge]],WEEK,vbl_Speed_Answer[[#This Row],[week]:[week]])</f>
        <v>66.58620689655173</v>
      </c>
      <c r="G71" s="6">
        <f t="array" ref="G71">AVERAGEIFS(Speed_of_Answer,Department,vbl_Speed_Answer[[#Headers],[Television]],WEEK,vbl_Speed_Answer[[#This Row],[week]:[week]])</f>
        <v>68.083333333333329</v>
      </c>
    </row>
    <row r="72" spans="2:7">
      <c r="B72" s="1">
        <v>14</v>
      </c>
      <c r="C72" s="6">
        <f t="array" ref="C72">AVERAGEIFS(Speed_of_Answer,Department,vbl_Speed_Answer[[#Headers],[Washing Machine]],WEEK,vbl_Speed_Answer[[#This Row],[week]:[week]])</f>
        <v>54.375</v>
      </c>
      <c r="D72" s="6">
        <f t="array" ref="D72">AVERAGEIFS(Speed_of_Answer,Department,vbl_Speed_Answer[[#Headers],[Air Conditioner]],WEEK,vbl_Speed_Answer[[#This Row],[week]:[week]])</f>
        <v>78</v>
      </c>
      <c r="E72" s="6">
        <f t="array" ref="E72">AVERAGEIFS(Speed_of_Answer,Department,vbl_Speed_Answer[[#Headers],[Toaster]],WEEK,vbl_Speed_Answer[[#This Row],[week]:[week]])</f>
        <v>89.36363636363636</v>
      </c>
      <c r="F72" s="6">
        <f t="array" ref="F72">AVERAGEIFS(Speed_of_Answer,Department,vbl_Speed_Answer[[#Headers],[Fridge]],WEEK,vbl_Speed_Answer[[#This Row],[week]:[week]])</f>
        <v>62.428571428571431</v>
      </c>
      <c r="G72" s="6">
        <f t="array" ref="G72">AVERAGEIFS(Speed_of_Answer,Department,vbl_Speed_Answer[[#Headers],[Television]],WEEK,vbl_Speed_Answer[[#This Row],[week]:[week]])</f>
        <v>63.2</v>
      </c>
    </row>
    <row r="75" spans="2:7">
      <c r="B75" s="2" t="s">
        <v>5045</v>
      </c>
      <c r="C75" s="2"/>
      <c r="D75" s="2"/>
      <c r="E75" s="2"/>
      <c r="F75" s="2"/>
      <c r="G75" s="2"/>
    </row>
    <row r="76" spans="2:7">
      <c r="B76" s="1" t="s">
        <v>5036</v>
      </c>
      <c r="C76" s="1" t="s">
        <v>13</v>
      </c>
      <c r="D76" s="1" t="s">
        <v>17</v>
      </c>
      <c r="E76" s="1" t="s">
        <v>24</v>
      </c>
      <c r="F76" s="1" t="s">
        <v>30</v>
      </c>
      <c r="G76" s="1" t="s">
        <v>33</v>
      </c>
    </row>
    <row r="77" spans="2:7">
      <c r="B77" s="1">
        <v>1</v>
      </c>
      <c r="C77" s="7">
        <f t="array" ref="C77">AVERAGEIFS(TalkDuration,Department,vbl_TalkDuration[[#Headers],[Washing Machine]],WEEK,vbl_TalkDuration[[#This Row],[week]:[week]])</f>
        <v>4.1137607004932146</v>
      </c>
      <c r="D77" s="7">
        <f t="array" ref="D77">AVERAGEIFS(TalkDuration,Department,vbl_TalkDuration[[#Headers],[Air Conditioner]],WEEK,vbl_TalkDuration[[#This Row],[week]:[week]])</f>
        <v>4.6226892719217867</v>
      </c>
      <c r="E77" s="7">
        <f t="array" ref="E77">AVERAGEIFS(TalkDuration,Department,vbl_TalkDuration[[#Headers],[Toaster]],WEEK,vbl_TalkDuration[[#This Row],[week]:[week]])</f>
        <v>4.8695437047518286</v>
      </c>
      <c r="F77" s="7">
        <f t="array" ref="F77">AVERAGEIFS(TalkDuration,Department,vbl_TalkDuration[[#Headers],[Fridge]],WEEK,vbl_TalkDuration[[#This Row],[week]:[week]])</f>
        <v>5.1652754120689028</v>
      </c>
      <c r="G77" s="7">
        <f t="array" ref="G77">AVERAGEIFS(TalkDuration,Department,vbl_TalkDuration[[#Headers],[Television]],WEEK,vbl_TalkDuration[[#This Row],[week]:[week]])</f>
        <v>5.1683241925567076</v>
      </c>
    </row>
    <row r="78" spans="2:7">
      <c r="B78" s="1">
        <v>2</v>
      </c>
      <c r="C78" s="7">
        <f t="array" ref="C78">AVERAGEIFS(TalkDuration,Department,vbl_TalkDuration[[#Headers],[Washing Machine]],WEEK,vbl_TalkDuration[[#This Row],[week]:[week]])</f>
        <v>18.667213081445588</v>
      </c>
      <c r="D78" s="7">
        <f t="array" ref="D78">AVERAGEIFS(TalkDuration,Department,vbl_TalkDuration[[#Headers],[Air Conditioner]],WEEK,vbl_TalkDuration[[#This Row],[week]:[week]])</f>
        <v>18.461073110305616</v>
      </c>
      <c r="E78" s="7">
        <f t="array" ref="E78">AVERAGEIFS(TalkDuration,Department,vbl_TalkDuration[[#Headers],[Toaster]],WEEK,vbl_TalkDuration[[#This Row],[week]:[week]])</f>
        <v>18.867976970334471</v>
      </c>
      <c r="F78" s="7">
        <f t="array" ref="F78">AVERAGEIFS(TalkDuration,Department,vbl_TalkDuration[[#Headers],[Fridge]],WEEK,vbl_TalkDuration[[#This Row],[week]:[week]])</f>
        <v>18.402947208429708</v>
      </c>
      <c r="G78" s="7">
        <f t="array" ref="G78">AVERAGEIFS(TalkDuration,Department,vbl_TalkDuration[[#Headers],[Television]],WEEK,vbl_TalkDuration[[#This Row],[week]:[week]])</f>
        <v>18.409990859223356</v>
      </c>
    </row>
    <row r="79" spans="2:7">
      <c r="B79" s="1">
        <v>3</v>
      </c>
      <c r="C79" s="7">
        <f t="array" ref="C79">AVERAGEIFS(TalkDuration,Department,vbl_TalkDuration[[#Headers],[Washing Machine]],WEEK,vbl_TalkDuration[[#This Row],[week]:[week]])</f>
        <v>34.811964543433895</v>
      </c>
      <c r="D79" s="7">
        <f t="array" ref="D79">AVERAGEIFS(TalkDuration,Department,vbl_TalkDuration[[#Headers],[Air Conditioner]],WEEK,vbl_TalkDuration[[#This Row],[week]:[week]])</f>
        <v>35.178866361231407</v>
      </c>
      <c r="E79" s="7">
        <f t="array" ref="E79">AVERAGEIFS(TalkDuration,Department,vbl_TalkDuration[[#Headers],[Toaster]],WEEK,vbl_TalkDuration[[#This Row],[week]:[week]])</f>
        <v>34.735528493631953</v>
      </c>
      <c r="F79" s="7">
        <f t="array" ref="F79">AVERAGEIFS(TalkDuration,Department,vbl_TalkDuration[[#Headers],[Fridge]],WEEK,vbl_TalkDuration[[#This Row],[week]:[week]])</f>
        <v>35.675677133733188</v>
      </c>
      <c r="G79" s="7">
        <f t="array" ref="G79">AVERAGEIFS(TalkDuration,Department,vbl_TalkDuration[[#Headers],[Television]],WEEK,vbl_TalkDuration[[#This Row],[week]:[week]])</f>
        <v>35.694168074413255</v>
      </c>
    </row>
    <row r="80" spans="2:7">
      <c r="B80" s="1">
        <v>4</v>
      </c>
      <c r="C80" s="7">
        <f t="array" ref="C80">AVERAGEIFS(TalkDuration,Department,vbl_TalkDuration[[#Headers],[Washing Machine]],WEEK,vbl_TalkDuration[[#This Row],[week]:[week]])</f>
        <v>49.998593800399867</v>
      </c>
      <c r="D80" s="7">
        <f t="array" ref="D80">AVERAGEIFS(TalkDuration,Department,vbl_TalkDuration[[#Headers],[Air Conditioner]],WEEK,vbl_TalkDuration[[#This Row],[week]:[week]])</f>
        <v>50.668894968812431</v>
      </c>
      <c r="E80" s="7">
        <f t="array" ref="E80">AVERAGEIFS(TalkDuration,Department,vbl_TalkDuration[[#Headers],[Toaster]],WEEK,vbl_TalkDuration[[#This Row],[week]:[week]])</f>
        <v>50.848324192556717</v>
      </c>
      <c r="F80" s="7">
        <f t="array" ref="F80">AVERAGEIFS(TalkDuration,Department,vbl_TalkDuration[[#Headers],[Fridge]],WEEK,vbl_TalkDuration[[#This Row],[week]:[week]])</f>
        <v>50.922265633998158</v>
      </c>
      <c r="G80" s="7">
        <f t="array" ref="G80">AVERAGEIFS(TalkDuration,Department,vbl_TalkDuration[[#Headers],[Television]],WEEK,vbl_TalkDuration[[#This Row],[week]:[week]])</f>
        <v>50.734889233207134</v>
      </c>
    </row>
    <row r="81" spans="2:7">
      <c r="B81" s="1">
        <v>5</v>
      </c>
      <c r="C81" s="7">
        <f t="array" ref="C81">AVERAGEIFS(TalkDuration,Department,vbl_TalkDuration[[#Headers],[Washing Machine]],WEEK,vbl_TalkDuration[[#This Row],[week]:[week]])</f>
        <v>67.539157525890019</v>
      </c>
      <c r="D81" s="7">
        <f t="array" ref="D81">AVERAGEIFS(TalkDuration,Department,vbl_TalkDuration[[#Headers],[Air Conditioner]],WEEK,vbl_TalkDuration[[#This Row],[week]:[week]])</f>
        <v>68.440412545970361</v>
      </c>
      <c r="E81" s="7">
        <f t="array" ref="E81">AVERAGEIFS(TalkDuration,Department,vbl_TalkDuration[[#Headers],[Toaster]],WEEK,vbl_TalkDuration[[#This Row],[week]:[week]])</f>
        <v>68.006107364077707</v>
      </c>
      <c r="F81" s="7">
        <f t="array" ref="F81">AVERAGEIFS(TalkDuration,Department,vbl_TalkDuration[[#Headers],[Fridge]],WEEK,vbl_TalkDuration[[#This Row],[week]:[week]])</f>
        <v>67.281850762605032</v>
      </c>
      <c r="G81" s="7">
        <f t="array" ref="G81">AVERAGEIFS(TalkDuration,Department,vbl_TalkDuration[[#Headers],[Television]],WEEK,vbl_TalkDuration[[#This Row],[week]:[week]])</f>
        <v>66.66928204696282</v>
      </c>
    </row>
    <row r="82" spans="2:7">
      <c r="B82" s="1">
        <v>6</v>
      </c>
      <c r="C82" s="7">
        <f t="array" ref="C82">AVERAGEIFS(TalkDuration,Department,vbl_TalkDuration[[#Headers],[Washing Machine]],WEEK,vbl_TalkDuration[[#This Row],[week]:[week]])</f>
        <v>84.793887255619723</v>
      </c>
      <c r="D82" s="7">
        <f t="array" ref="D82">AVERAGEIFS(TalkDuration,Department,vbl_TalkDuration[[#Headers],[Air Conditioner]],WEEK,vbl_TalkDuration[[#This Row],[week]:[week]])</f>
        <v>85.765171039403555</v>
      </c>
      <c r="E82" s="7">
        <f t="array" ref="E82">AVERAGEIFS(TalkDuration,Department,vbl_TalkDuration[[#Headers],[Toaster]],WEEK,vbl_TalkDuration[[#This Row],[week]:[week]])</f>
        <v>85.757386692556707</v>
      </c>
      <c r="F82" s="7">
        <f t="array" ref="F82">AVERAGEIFS(TalkDuration,Department,vbl_TalkDuration[[#Headers],[Fridge]],WEEK,vbl_TalkDuration[[#This Row],[week]:[week]])</f>
        <v>85.322393959998521</v>
      </c>
      <c r="G82" s="7">
        <f t="array" ref="G82">AVERAGEIFS(TalkDuration,Department,vbl_TalkDuration[[#Headers],[Television]],WEEK,vbl_TalkDuration[[#This Row],[week]:[week]])</f>
        <v>84.390388586496073</v>
      </c>
    </row>
    <row r="83" spans="2:7">
      <c r="B83" s="1">
        <v>7</v>
      </c>
      <c r="C83" s="7">
        <f t="array" ref="C83">AVERAGEIFS(TalkDuration,Department,vbl_TalkDuration[[#Headers],[Washing Machine]],WEEK,vbl_TalkDuration[[#This Row],[week]:[week]])</f>
        <v>101.98358523673325</v>
      </c>
      <c r="D83" s="7">
        <f t="array" ref="D83">AVERAGEIFS(TalkDuration,Department,vbl_TalkDuration[[#Headers],[Air Conditioner]],WEEK,vbl_TalkDuration[[#This Row],[week]:[week]])</f>
        <v>102.43508664466381</v>
      </c>
      <c r="E83" s="7">
        <f t="array" ref="E83">AVERAGEIFS(TalkDuration,Department,vbl_TalkDuration[[#Headers],[Toaster]],WEEK,vbl_TalkDuration[[#This Row],[week]:[week]])</f>
        <v>102.0235592352916</v>
      </c>
      <c r="F83" s="7">
        <f t="array" ref="F83">AVERAGEIFS(TalkDuration,Department,vbl_TalkDuration[[#Headers],[Fridge]],WEEK,vbl_TalkDuration[[#This Row],[week]:[week]])</f>
        <v>101.44822615334083</v>
      </c>
      <c r="G83" s="7">
        <f t="array" ref="G83">AVERAGEIFS(TalkDuration,Department,vbl_TalkDuration[[#Headers],[Television]],WEEK,vbl_TalkDuration[[#This Row],[week]:[week]])</f>
        <v>102.24252510579853</v>
      </c>
    </row>
    <row r="84" spans="2:7">
      <c r="B84" s="1">
        <v>8</v>
      </c>
      <c r="C84" s="7">
        <f t="array" ref="C84">AVERAGEIFS(TalkDuration,Department,vbl_TalkDuration[[#Headers],[Washing Machine]],WEEK,vbl_TalkDuration[[#This Row],[week]:[week]])</f>
        <v>118.47744581417811</v>
      </c>
      <c r="D84" s="7">
        <f t="array" ref="D84">AVERAGEIFS(TalkDuration,Department,vbl_TalkDuration[[#Headers],[Air Conditioner]],WEEK,vbl_TalkDuration[[#This Row],[week]:[week]])</f>
        <v>119.26714897888131</v>
      </c>
      <c r="E84" s="7">
        <f t="array" ref="E84">AVERAGEIFS(TalkDuration,Department,vbl_TalkDuration[[#Headers],[Toaster]],WEEK,vbl_TalkDuration[[#This Row],[week]:[week]])</f>
        <v>118.39310489431095</v>
      </c>
      <c r="F84" s="7">
        <f t="array" ref="F84">AVERAGEIFS(TalkDuration,Department,vbl_TalkDuration[[#Headers],[Fridge]],WEEK,vbl_TalkDuration[[#This Row],[week]:[week]])</f>
        <v>118.63198698325422</v>
      </c>
      <c r="G84" s="7">
        <f t="array" ref="G84">AVERAGEIFS(TalkDuration,Department,vbl_TalkDuration[[#Headers],[Television]],WEEK,vbl_TalkDuration[[#This Row],[week]:[week]])</f>
        <v>118.66415752588989</v>
      </c>
    </row>
    <row r="85" spans="2:7">
      <c r="B85" s="1">
        <v>9</v>
      </c>
      <c r="C85" s="7">
        <f t="array" ref="C85">AVERAGEIFS(TalkDuration,Department,vbl_TalkDuration[[#Headers],[Washing Machine]],WEEK,vbl_TalkDuration[[#This Row],[week]:[week]])</f>
        <v>135.99814346966502</v>
      </c>
      <c r="D85" s="7">
        <f t="array" ref="D85">AVERAGEIFS(TalkDuration,Department,vbl_TalkDuration[[#Headers],[Air Conditioner]],WEEK,vbl_TalkDuration[[#This Row],[week]:[week]])</f>
        <v>134.40728001584975</v>
      </c>
      <c r="E85" s="7">
        <f t="array" ref="E85">AVERAGEIFS(TalkDuration,Department,vbl_TalkDuration[[#Headers],[Toaster]],WEEK,vbl_TalkDuration[[#This Row],[week]:[week]])</f>
        <v>134.85217835922325</v>
      </c>
      <c r="F85" s="7">
        <f t="array" ref="F85">AVERAGEIFS(TalkDuration,Department,vbl_TalkDuration[[#Headers],[Fridge]],WEEK,vbl_TalkDuration[[#This Row],[week]:[week]])</f>
        <v>135.86611535721514</v>
      </c>
      <c r="G85" s="7">
        <f t="array" ref="G85">AVERAGEIFS(TalkDuration,Department,vbl_TalkDuration[[#Headers],[Television]],WEEK,vbl_TalkDuration[[#This Row],[week]:[week]])</f>
        <v>135.6591250583574</v>
      </c>
    </row>
    <row r="86" spans="2:7">
      <c r="B86" s="1">
        <v>10</v>
      </c>
      <c r="C86" s="7">
        <f t="array" ref="C86">AVERAGEIFS(TalkDuration,Department,vbl_TalkDuration[[#Headers],[Washing Machine]],WEEK,vbl_TalkDuration[[#This Row],[week]:[week]])</f>
        <v>151.94668067403802</v>
      </c>
      <c r="D86" s="7">
        <f t="array" ref="D86">AVERAGEIFS(TalkDuration,Department,vbl_TalkDuration[[#Headers],[Air Conditioner]],WEEK,vbl_TalkDuration[[#This Row],[week]:[week]])</f>
        <v>151.92806445229687</v>
      </c>
      <c r="E86" s="7">
        <f t="array" ref="E86">AVERAGEIFS(TalkDuration,Department,vbl_TalkDuration[[#Headers],[Toaster]],WEEK,vbl_TalkDuration[[#This Row],[week]:[week]])</f>
        <v>152.2313086886806</v>
      </c>
      <c r="F86" s="7">
        <f t="array" ref="F86">AVERAGEIFS(TalkDuration,Department,vbl_TalkDuration[[#Headers],[Fridge]],WEEK,vbl_TalkDuration[[#This Row],[week]:[week]])</f>
        <v>152.97914794734584</v>
      </c>
      <c r="G86" s="7">
        <f t="array" ref="G86">AVERAGEIFS(TalkDuration,Department,vbl_TalkDuration[[#Headers],[Television]],WEEK,vbl_TalkDuration[[#This Row],[week]:[week]])</f>
        <v>151.97015346084916</v>
      </c>
    </row>
    <row r="87" spans="2:7">
      <c r="B87" s="1">
        <v>11</v>
      </c>
      <c r="C87" s="7">
        <f t="array" ref="C87">AVERAGEIFS(TalkDuration,Department,vbl_TalkDuration[[#Headers],[Washing Machine]],WEEK,vbl_TalkDuration[[#This Row],[week]:[week]])</f>
        <v>168.36317713373305</v>
      </c>
      <c r="D87" s="7">
        <f t="array" ref="D87">AVERAGEIFS(TalkDuration,Department,vbl_TalkDuration[[#Headers],[Air Conditioner]],WEEK,vbl_TalkDuration[[#This Row],[week]:[week]])</f>
        <v>168.37191069044684</v>
      </c>
      <c r="E87" s="7">
        <f t="array" ref="E87">AVERAGEIFS(TalkDuration,Department,vbl_TalkDuration[[#Headers],[Toaster]],WEEK,vbl_TalkDuration[[#This Row],[week]:[week]])</f>
        <v>167.57255304827797</v>
      </c>
      <c r="F87" s="7">
        <f t="array" ref="F87">AVERAGEIFS(TalkDuration,Department,vbl_TalkDuration[[#Headers],[Fridge]],WEEK,vbl_TalkDuration[[#This Row],[week]:[week]])</f>
        <v>168.8503417364162</v>
      </c>
      <c r="G87" s="7">
        <f t="array" ref="G87">AVERAGEIFS(TalkDuration,Department,vbl_TalkDuration[[#Headers],[Television]],WEEK,vbl_TalkDuration[[#This Row],[week]:[week]])</f>
        <v>167.91832419255653</v>
      </c>
    </row>
    <row r="88" spans="2:7">
      <c r="B88" s="1">
        <v>12</v>
      </c>
      <c r="C88" s="7">
        <f t="array" ref="C88">AVERAGEIFS(TalkDuration,Department,vbl_TalkDuration[[#Headers],[Washing Machine]],WEEK,vbl_TalkDuration[[#This Row],[week]:[week]])</f>
        <v>183.71363669255655</v>
      </c>
      <c r="D88" s="7">
        <f t="array" ref="D88">AVERAGEIFS(TalkDuration,Department,vbl_TalkDuration[[#Headers],[Air Conditioner]],WEEK,vbl_TalkDuration[[#This Row],[week]:[week]])</f>
        <v>184.38554641477879</v>
      </c>
      <c r="E88" s="7">
        <f t="array" ref="E88">AVERAGEIFS(TalkDuration,Department,vbl_TalkDuration[[#Headers],[Toaster]],WEEK,vbl_TalkDuration[[#This Row],[week]:[week]])</f>
        <v>183.3265449132773</v>
      </c>
      <c r="F88" s="7">
        <f t="array" ref="F88">AVERAGEIFS(TalkDuration,Department,vbl_TalkDuration[[#Headers],[Fridge]],WEEK,vbl_TalkDuration[[#This Row],[week]:[week]])</f>
        <v>184.05648208729343</v>
      </c>
      <c r="G88" s="7">
        <f t="array" ref="G88">AVERAGEIFS(TalkDuration,Department,vbl_TalkDuration[[#Headers],[Television]],WEEK,vbl_TalkDuration[[#This Row],[week]:[week]])</f>
        <v>182.58692884371939</v>
      </c>
    </row>
    <row r="89" spans="2:7">
      <c r="B89" s="1">
        <v>13</v>
      </c>
      <c r="C89" s="7">
        <f t="array" ref="C89">AVERAGEIFS(TalkDuration,Department,vbl_TalkDuration[[#Headers],[Washing Machine]],WEEK,vbl_TalkDuration[[#This Row],[week]:[week]])</f>
        <v>199.52158506212186</v>
      </c>
      <c r="D89" s="7">
        <f t="array" ref="D89">AVERAGEIFS(TalkDuration,Department,vbl_TalkDuration[[#Headers],[Air Conditioner]],WEEK,vbl_TalkDuration[[#This Row],[week]:[week]])</f>
        <v>198.88082419255653</v>
      </c>
      <c r="E89" s="7">
        <f t="array" ref="E89">AVERAGEIFS(TalkDuration,Department,vbl_TalkDuration[[#Headers],[Toaster]],WEEK,vbl_TalkDuration[[#This Row],[week]:[week]])</f>
        <v>198.20231542062672</v>
      </c>
      <c r="F89" s="7">
        <f t="array" ref="F89">AVERAGEIFS(TalkDuration,Department,vbl_TalkDuration[[#Headers],[Fridge]],WEEK,vbl_TalkDuration[[#This Row],[week]:[week]])</f>
        <v>198.6814194306518</v>
      </c>
      <c r="G89" s="7">
        <f t="array" ref="G89">AVERAGEIFS(TalkDuration,Department,vbl_TalkDuration[[#Headers],[Television]],WEEK,vbl_TalkDuration[[#This Row],[week]:[week]])</f>
        <v>198.35479960239257</v>
      </c>
    </row>
    <row r="90" spans="2:7">
      <c r="B90" s="1">
        <v>14</v>
      </c>
      <c r="C90" s="7">
        <f t="array" ref="C90">AVERAGEIFS(TalkDuration,Department,vbl_TalkDuration[[#Headers],[Washing Machine]],WEEK,vbl_TalkDuration[[#This Row],[week]:[week]])</f>
        <v>207.34193530366795</v>
      </c>
      <c r="D90" s="7">
        <f t="array" ref="D90">AVERAGEIFS(TalkDuration,Department,vbl_TalkDuration[[#Headers],[Air Conditioner]],WEEK,vbl_TalkDuration[[#This Row],[week]:[week]])</f>
        <v>207.10880038303304</v>
      </c>
      <c r="E90" s="7">
        <f t="array" ref="E90">AVERAGEIFS(TalkDuration,Department,vbl_TalkDuration[[#Headers],[Toaster]],WEEK,vbl_TalkDuration[[#This Row],[week]:[week]])</f>
        <v>207.39909342332592</v>
      </c>
      <c r="F90" s="7">
        <f t="array" ref="F90">AVERAGEIFS(TalkDuration,Department,vbl_TalkDuration[[#Headers],[Fridge]],WEEK,vbl_TalkDuration[[#This Row],[week]:[week]])</f>
        <v>206.93915752589004</v>
      </c>
      <c r="G90" s="7">
        <f t="array" ref="G90">AVERAGEIFS(TalkDuration,Department,vbl_TalkDuration[[#Headers],[Television]],WEEK,vbl_TalkDuration[[#This Row],[week]:[week]])</f>
        <v>207.25582419255656</v>
      </c>
    </row>
    <row r="93" spans="2:7">
      <c r="B93" s="8" t="s">
        <v>5046</v>
      </c>
      <c r="C93" s="8"/>
      <c r="D93" s="8"/>
      <c r="E93" s="8"/>
      <c r="F93" s="8"/>
      <c r="G93" s="8"/>
    </row>
    <row r="94" spans="2:7">
      <c r="B94" s="1" t="s">
        <v>5036</v>
      </c>
      <c r="C94" s="1" t="s">
        <v>13</v>
      </c>
      <c r="D94" s="1" t="s">
        <v>17</v>
      </c>
      <c r="E94" s="1" t="s">
        <v>24</v>
      </c>
      <c r="F94" s="1" t="s">
        <v>30</v>
      </c>
      <c r="G94" s="1" t="s">
        <v>33</v>
      </c>
    </row>
    <row r="95" spans="2:7">
      <c r="B95" s="1">
        <v>1</v>
      </c>
      <c r="C95" s="9">
        <f t="array" ref="C95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2.5999999999999999E-3</v>
      </c>
      <c r="D95" s="9">
        <f t="array" ref="D95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4.5999999999999999E-3</v>
      </c>
      <c r="E95" s="9">
        <f t="array" ref="E95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3.5999999999999999E-3</v>
      </c>
      <c r="F95" s="9">
        <f t="array" ref="F95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3.5999999999999999E-3</v>
      </c>
      <c r="G95" s="9">
        <f t="array" ref="G95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2.5999999999999999E-3</v>
      </c>
    </row>
    <row r="96" spans="2:7">
      <c r="B96" s="1">
        <v>2</v>
      </c>
      <c r="C96" s="9">
        <f t="array" ref="C96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7.0000000000000001E-3</v>
      </c>
      <c r="D96" s="9">
        <f t="array" ref="D96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5.5999999999999999E-3</v>
      </c>
      <c r="E96" s="9">
        <f t="array" ref="E96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9.4000000000000004E-3</v>
      </c>
      <c r="F96" s="9">
        <f t="array" ref="F96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5.5999999999999999E-3</v>
      </c>
      <c r="G96" s="9">
        <f t="array" ref="G96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7.6E-3</v>
      </c>
    </row>
    <row r="97" spans="2:7">
      <c r="B97" s="1">
        <v>3</v>
      </c>
      <c r="C97" s="9">
        <f t="array" ref="C97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6.6E-3</v>
      </c>
      <c r="D97" s="9">
        <f t="array" ref="D97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6.6E-3</v>
      </c>
      <c r="E97" s="9">
        <f t="array" ref="E97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5.7999999999999996E-3</v>
      </c>
      <c r="F97" s="9">
        <f t="array" ref="F97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5.7999999999999996E-3</v>
      </c>
      <c r="G97" s="9">
        <f t="array" ref="G97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7.1999999999999998E-3</v>
      </c>
    </row>
    <row r="98" spans="2:7">
      <c r="B98" s="1">
        <v>4</v>
      </c>
      <c r="C98" s="9">
        <f t="array" ref="C98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4.4000000000000003E-3</v>
      </c>
      <c r="D98" s="9">
        <f t="array" ref="D98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4.5999999999999999E-3</v>
      </c>
      <c r="E98" s="9">
        <f t="array" ref="E98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7.7999999999999996E-3</v>
      </c>
      <c r="F98" s="9">
        <f t="array" ref="F98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6.1999999999999998E-3</v>
      </c>
      <c r="G98" s="9">
        <f t="array" ref="G98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8.0000000000000002E-3</v>
      </c>
    </row>
    <row r="99" spans="2:7">
      <c r="B99" s="1">
        <v>5</v>
      </c>
      <c r="C99" s="9">
        <f t="array" ref="C99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8.3999999999999995E-3</v>
      </c>
      <c r="D99" s="9">
        <f t="array" ref="D99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6.7999999999999996E-3</v>
      </c>
      <c r="E99" s="9">
        <f t="array" ref="E99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7.6E-3</v>
      </c>
      <c r="F99" s="9">
        <f t="array" ref="F99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6.1999999999999998E-3</v>
      </c>
      <c r="G99" s="9">
        <f t="array" ref="G99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7.6E-3</v>
      </c>
    </row>
    <row r="100" spans="2:7">
      <c r="B100" s="1">
        <v>6</v>
      </c>
      <c r="C100" s="9">
        <f t="array" ref="C100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6.6E-3</v>
      </c>
      <c r="D100" s="9">
        <f t="array" ref="D100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5.7999999999999996E-3</v>
      </c>
      <c r="E100" s="9">
        <f t="array" ref="E100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6.4000000000000003E-3</v>
      </c>
      <c r="F100" s="9">
        <f t="array" ref="F100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6.6E-3</v>
      </c>
      <c r="G100" s="9">
        <f t="array" ref="G100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7.4000000000000003E-3</v>
      </c>
    </row>
    <row r="101" spans="2:7">
      <c r="B101" s="1">
        <v>7</v>
      </c>
      <c r="C101" s="9">
        <f t="array" ref="C101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6.1999999999999998E-3</v>
      </c>
      <c r="D101" s="9">
        <f t="array" ref="D101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5.7999999999999996E-3</v>
      </c>
      <c r="E101" s="9">
        <f t="array" ref="E101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5.4000000000000003E-3</v>
      </c>
      <c r="F101" s="9">
        <f t="array" ref="F101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8.2000000000000007E-3</v>
      </c>
      <c r="G101" s="9">
        <f t="array" ref="G101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8.6E-3</v>
      </c>
    </row>
    <row r="102" spans="2:7">
      <c r="B102" s="1">
        <v>8</v>
      </c>
      <c r="C102" s="9">
        <f t="array" ref="C102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6.0000000000000001E-3</v>
      </c>
      <c r="D102" s="9">
        <f t="array" ref="D102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5.5999999999999999E-3</v>
      </c>
      <c r="E102" s="9">
        <f t="array" ref="E102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5.4000000000000003E-3</v>
      </c>
      <c r="F102" s="9">
        <f t="array" ref="F102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6.0000000000000001E-3</v>
      </c>
      <c r="G102" s="9">
        <f t="array" ref="G102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6.1999999999999998E-3</v>
      </c>
    </row>
    <row r="103" spans="2:7">
      <c r="B103" s="1">
        <v>9</v>
      </c>
      <c r="C103" s="9">
        <f t="array" ref="C103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6.7999999999999996E-3</v>
      </c>
      <c r="D103" s="9">
        <f t="array" ref="D103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7.4000000000000003E-3</v>
      </c>
      <c r="E103" s="9">
        <f t="array" ref="E103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8.3999999999999995E-3</v>
      </c>
      <c r="F103" s="9">
        <f t="array" ref="F103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7.6E-3</v>
      </c>
      <c r="G103" s="9">
        <f t="array" ref="G103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5.0000000000000001E-3</v>
      </c>
    </row>
    <row r="104" spans="2:7">
      <c r="B104" s="1">
        <v>10</v>
      </c>
      <c r="C104" s="9">
        <f t="array" ref="C104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6.0000000000000001E-3</v>
      </c>
      <c r="D104" s="9">
        <f t="array" ref="D104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7.0000000000000001E-3</v>
      </c>
      <c r="E104" s="9">
        <f t="array" ref="E104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8.2000000000000007E-3</v>
      </c>
      <c r="F104" s="9">
        <f t="array" ref="F104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6.7999999999999996E-3</v>
      </c>
      <c r="G104" s="9">
        <f t="array" ref="G104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6.6E-3</v>
      </c>
    </row>
    <row r="105" spans="2:7">
      <c r="B105" s="1">
        <v>11</v>
      </c>
      <c r="C105" s="9">
        <f t="array" ref="C105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5.0000000000000001E-3</v>
      </c>
      <c r="D105" s="9">
        <f t="array" ref="D105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7.1999999999999998E-3</v>
      </c>
      <c r="E105" s="9">
        <f t="array" ref="E105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3.8E-3</v>
      </c>
      <c r="F105" s="9">
        <f t="array" ref="F105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4.5999999999999999E-3</v>
      </c>
      <c r="G105" s="9">
        <f t="array" ref="G105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5.4000000000000003E-3</v>
      </c>
    </row>
    <row r="106" spans="2:7">
      <c r="B106" s="1">
        <v>12</v>
      </c>
      <c r="C106" s="9">
        <f t="array" ref="C106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6.1999999999999998E-3</v>
      </c>
      <c r="D106" s="9">
        <f t="array" ref="D106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7.0000000000000001E-3</v>
      </c>
      <c r="E106" s="9">
        <f t="array" ref="E106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4.4000000000000003E-3</v>
      </c>
      <c r="F106" s="9">
        <f t="array" ref="F106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3.8E-3</v>
      </c>
      <c r="G106" s="9">
        <f t="array" ref="G106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6.4000000000000003E-3</v>
      </c>
    </row>
    <row r="107" spans="2:7">
      <c r="B107" s="1">
        <v>13</v>
      </c>
      <c r="C107" s="9">
        <f t="array" ref="C107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6.1999999999999998E-3</v>
      </c>
      <c r="D107" s="9">
        <f t="array" ref="D107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6.0000000000000001E-3</v>
      </c>
      <c r="E107" s="9">
        <f t="array" ref="E107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6.1999999999999998E-3</v>
      </c>
      <c r="F107" s="9">
        <f t="array" ref="F107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5.7999999999999996E-3</v>
      </c>
      <c r="G107" s="9">
        <f t="array" ref="G107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4.4000000000000003E-3</v>
      </c>
    </row>
    <row r="108" spans="2:7">
      <c r="B108" s="1">
        <v>14</v>
      </c>
      <c r="C108" s="9">
        <f t="array" ref="C108">(COUNTIFS(Satisfaction_rating,"=4",WEEK,vbl_Satisfaction_rating[[#This Row],[week]:[week]],Department,vbl_Satisfaction_rating[[#Headers],[Washing Machine]])+COUNTIFS(Satisfaction_rating,"=5",WEEK,vbl_Satisfaction_rating[[#This Row],[week]:[week]],Department,vbl_Satisfaction_rating[[#Headers],[Washing Machine]]))/COUNTA(Satisfaction_rating)</f>
        <v>1.4E-3</v>
      </c>
      <c r="D108" s="9">
        <f t="array" ref="D108">(COUNTIFS(Satisfaction_rating,"=4",WEEK,vbl_Satisfaction_rating[[#This Row],[week]:[week]],Department,vbl_Satisfaction_rating[[#Headers],[Air Conditioner]])+COUNTIFS(Satisfaction_rating,"=5",WEEK,vbl_Satisfaction_rating[[#This Row],[week]:[week]],Department,vbl_Satisfaction_rating[[#Headers],[Air Conditioner]]))/COUNTA(Satisfaction_rating)</f>
        <v>8.0000000000000004E-4</v>
      </c>
      <c r="E108" s="9">
        <f t="array" ref="E108">(COUNTIFS(Satisfaction_rating,"=4",WEEK,vbl_Satisfaction_rating[[#This Row],[week]:[week]],Department,vbl_Satisfaction_rating[[#Headers],[Toaster]])+COUNTIFS(Satisfaction_rating,"=5",WEEK,vbl_Satisfaction_rating[[#This Row],[week]:[week]],Department,vbl_Satisfaction_rating[[#Headers],[Toaster]]))/COUNTA(Satisfaction_rating)</f>
        <v>1E-3</v>
      </c>
      <c r="F108" s="9">
        <f t="array" ref="F108">(COUNTIFS(Satisfaction_rating,"=4",WEEK,vbl_Satisfaction_rating[[#This Row],[week]:[week]],Department,vbl_Satisfaction_rating[[#Headers],[Fridge]])+COUNTIFS(Satisfaction_rating,"=5",WEEK,vbl_Satisfaction_rating[[#This Row],[week]:[week]],Department,vbl_Satisfaction_rating[[#Headers],[Fridge]]))/COUNTA(Satisfaction_rating)</f>
        <v>8.0000000000000004E-4</v>
      </c>
      <c r="G108" s="9">
        <f t="array" ref="G108">(COUNTIFS(Satisfaction_rating,"=4",WEEK,vbl_Satisfaction_rating[[#This Row],[week]:[week]],Department,vbl_Satisfaction_rating[[#Headers],[Television]])+COUNTIFS(Satisfaction_rating,"=5",WEEK,vbl_Satisfaction_rating[[#This Row],[week]:[week]],Department,vbl_Satisfaction_rating[[#Headers],[Television]]))/COUNTA(Satisfaction_rating)</f>
        <v>4.0000000000000002E-4</v>
      </c>
    </row>
    <row r="109" spans="2:7">
      <c r="C109" s="9"/>
      <c r="D109" s="9"/>
      <c r="E109" s="9"/>
      <c r="F109" s="9"/>
      <c r="G109" s="9"/>
    </row>
    <row r="110" spans="2:7">
      <c r="C110" s="9"/>
      <c r="D110" s="9"/>
      <c r="E110" s="9"/>
      <c r="F110" s="9"/>
      <c r="G110" s="9"/>
    </row>
    <row r="111" spans="2:7">
      <c r="C111" s="9"/>
      <c r="D111" s="9"/>
      <c r="E111" s="9"/>
      <c r="F111" s="9"/>
      <c r="G111" s="9"/>
    </row>
    <row r="112" spans="2:7">
      <c r="B112" s="10" t="s">
        <v>5047</v>
      </c>
      <c r="C112" s="11"/>
      <c r="D112" s="11"/>
      <c r="E112" s="11"/>
      <c r="F112" s="11"/>
      <c r="G112" s="11"/>
    </row>
    <row r="113" spans="2:7">
      <c r="B113" s="1" t="s">
        <v>5036</v>
      </c>
      <c r="C113" s="9" t="s">
        <v>13</v>
      </c>
      <c r="D113" s="9" t="s">
        <v>17</v>
      </c>
      <c r="E113" s="9" t="s">
        <v>24</v>
      </c>
      <c r="F113" s="9" t="s">
        <v>30</v>
      </c>
      <c r="G113" s="9" t="s">
        <v>33</v>
      </c>
    </row>
    <row r="114" spans="2:7">
      <c r="B114" s="1">
        <v>1</v>
      </c>
      <c r="C114" s="9">
        <f>C41/C5</f>
        <v>0.73809523809523814</v>
      </c>
      <c r="D114" s="9">
        <f t="shared" ref="D114:G114" si="0">D41/D5</f>
        <v>0.66666666666666663</v>
      </c>
      <c r="E114" s="9">
        <f t="shared" si="0"/>
        <v>0.75609756097560976</v>
      </c>
      <c r="F114" s="9">
        <f t="shared" si="0"/>
        <v>0.78048780487804881</v>
      </c>
      <c r="G114" s="9">
        <f t="shared" si="0"/>
        <v>0.65116279069767447</v>
      </c>
    </row>
    <row r="115" spans="2:7">
      <c r="B115" s="1">
        <v>2</v>
      </c>
      <c r="C115" s="9">
        <f t="shared" ref="C115:G127" si="1">C42/C6</f>
        <v>0.77333333333333332</v>
      </c>
      <c r="D115" s="9">
        <f t="shared" si="1"/>
        <v>0.7142857142857143</v>
      </c>
      <c r="E115" s="9">
        <f t="shared" si="1"/>
        <v>0.78125</v>
      </c>
      <c r="F115" s="9">
        <f t="shared" si="1"/>
        <v>0.73809523809523814</v>
      </c>
      <c r="G115" s="9">
        <f t="shared" si="1"/>
        <v>0.77</v>
      </c>
    </row>
    <row r="116" spans="2:7">
      <c r="B116" s="1">
        <v>3</v>
      </c>
      <c r="C116" s="9">
        <f t="shared" si="1"/>
        <v>0.77631578947368418</v>
      </c>
      <c r="D116" s="9">
        <f t="shared" si="1"/>
        <v>0.67469879518072284</v>
      </c>
      <c r="E116" s="9">
        <f t="shared" si="1"/>
        <v>0.77419354838709675</v>
      </c>
      <c r="F116" s="9">
        <f t="shared" si="1"/>
        <v>0.72058823529411764</v>
      </c>
      <c r="G116" s="9">
        <f t="shared" si="1"/>
        <v>0.73417721518987344</v>
      </c>
    </row>
    <row r="117" spans="2:7">
      <c r="B117" s="1">
        <v>4</v>
      </c>
      <c r="C117" s="9">
        <f t="shared" si="1"/>
        <v>0.61764705882352944</v>
      </c>
      <c r="D117" s="9">
        <f t="shared" si="1"/>
        <v>0.67123287671232879</v>
      </c>
      <c r="E117" s="9">
        <f t="shared" si="1"/>
        <v>0.77333333333333332</v>
      </c>
      <c r="F117" s="9">
        <f t="shared" si="1"/>
        <v>0.71621621621621623</v>
      </c>
      <c r="G117" s="9">
        <f t="shared" si="1"/>
        <v>0.76829268292682928</v>
      </c>
    </row>
    <row r="118" spans="2:7">
      <c r="B118" s="1">
        <v>5</v>
      </c>
      <c r="C118" s="9">
        <f t="shared" si="1"/>
        <v>0.79</v>
      </c>
      <c r="D118" s="9">
        <f t="shared" si="1"/>
        <v>0.74698795180722888</v>
      </c>
      <c r="E118" s="9">
        <f t="shared" si="1"/>
        <v>0.68932038834951459</v>
      </c>
      <c r="F118" s="9">
        <f t="shared" si="1"/>
        <v>0.81159420289855078</v>
      </c>
      <c r="G118" s="9">
        <f t="shared" si="1"/>
        <v>0.77011494252873558</v>
      </c>
    </row>
    <row r="119" spans="2:7">
      <c r="B119" s="1">
        <v>6</v>
      </c>
      <c r="C119" s="9">
        <f t="shared" si="1"/>
        <v>0.78378378378378377</v>
      </c>
      <c r="D119" s="9">
        <f t="shared" si="1"/>
        <v>0.70270270270270274</v>
      </c>
      <c r="E119" s="9">
        <f t="shared" si="1"/>
        <v>0.71250000000000002</v>
      </c>
      <c r="F119" s="9">
        <f t="shared" si="1"/>
        <v>0.76744186046511631</v>
      </c>
      <c r="G119" s="9">
        <f t="shared" si="1"/>
        <v>0.70454545454545459</v>
      </c>
    </row>
    <row r="120" spans="2:7">
      <c r="B120" s="1">
        <v>7</v>
      </c>
      <c r="C120" s="9">
        <f t="shared" si="1"/>
        <v>0.67469879518072284</v>
      </c>
      <c r="D120" s="9">
        <f t="shared" si="1"/>
        <v>0.72413793103448276</v>
      </c>
      <c r="E120" s="9">
        <f t="shared" si="1"/>
        <v>0.66666666666666663</v>
      </c>
      <c r="F120" s="9">
        <f t="shared" si="1"/>
        <v>0.81176470588235294</v>
      </c>
      <c r="G120" s="9">
        <f t="shared" si="1"/>
        <v>0.76712328767123283</v>
      </c>
    </row>
    <row r="121" spans="2:7">
      <c r="B121" s="1">
        <v>8</v>
      </c>
      <c r="C121" s="9">
        <f t="shared" si="1"/>
        <v>0.70270270270270274</v>
      </c>
      <c r="D121" s="9">
        <f t="shared" si="1"/>
        <v>0.69230769230769229</v>
      </c>
      <c r="E121" s="9">
        <f t="shared" si="1"/>
        <v>0.65789473684210531</v>
      </c>
      <c r="F121" s="9">
        <f t="shared" si="1"/>
        <v>0.70930232558139539</v>
      </c>
      <c r="G121" s="9">
        <f t="shared" si="1"/>
        <v>0.72499999999999998</v>
      </c>
    </row>
    <row r="122" spans="2:7">
      <c r="B122" s="1">
        <v>9</v>
      </c>
      <c r="C122" s="9">
        <f t="shared" si="1"/>
        <v>0.67469879518072284</v>
      </c>
      <c r="D122" s="9">
        <f t="shared" si="1"/>
        <v>0.7831325301204819</v>
      </c>
      <c r="E122" s="9">
        <f t="shared" si="1"/>
        <v>0.75</v>
      </c>
      <c r="F122" s="9">
        <f t="shared" si="1"/>
        <v>0.68674698795180722</v>
      </c>
      <c r="G122" s="9">
        <f t="shared" si="1"/>
        <v>0.7142857142857143</v>
      </c>
    </row>
    <row r="123" spans="2:7">
      <c r="B123" s="1">
        <v>10</v>
      </c>
      <c r="C123" s="9">
        <f t="shared" si="1"/>
        <v>0.73611111111111116</v>
      </c>
      <c r="D123" s="9">
        <f t="shared" si="1"/>
        <v>0.75324675324675328</v>
      </c>
      <c r="E123" s="9">
        <f t="shared" si="1"/>
        <v>0.76744186046511631</v>
      </c>
      <c r="F123" s="9">
        <f t="shared" si="1"/>
        <v>0.73563218390804597</v>
      </c>
      <c r="G123" s="9">
        <f t="shared" si="1"/>
        <v>0.70731707317073167</v>
      </c>
    </row>
    <row r="124" spans="2:7">
      <c r="B124" s="1">
        <v>11</v>
      </c>
      <c r="C124" s="9">
        <f t="shared" si="1"/>
        <v>0.72058823529411764</v>
      </c>
      <c r="D124" s="9">
        <f t="shared" si="1"/>
        <v>0.78481012658227844</v>
      </c>
      <c r="E124" s="9">
        <f t="shared" si="1"/>
        <v>0.73134328358208955</v>
      </c>
      <c r="F124" s="9">
        <f t="shared" si="1"/>
        <v>0.75</v>
      </c>
      <c r="G124" s="9">
        <f t="shared" si="1"/>
        <v>0.68918918918918914</v>
      </c>
    </row>
    <row r="125" spans="2:7">
      <c r="B125" s="1">
        <v>12</v>
      </c>
      <c r="C125" s="9">
        <f t="shared" si="1"/>
        <v>0.63749999999999996</v>
      </c>
      <c r="D125" s="9">
        <f t="shared" si="1"/>
        <v>0.78666666666666663</v>
      </c>
      <c r="E125" s="9">
        <f t="shared" si="1"/>
        <v>0.6216216216216216</v>
      </c>
      <c r="F125" s="9">
        <f t="shared" si="1"/>
        <v>0.7192982456140351</v>
      </c>
      <c r="G125" s="9">
        <f t="shared" si="1"/>
        <v>0.77906976744186052</v>
      </c>
    </row>
    <row r="126" spans="2:7">
      <c r="B126" s="1">
        <v>13</v>
      </c>
      <c r="C126" s="9">
        <f t="shared" si="1"/>
        <v>0.82608695652173914</v>
      </c>
      <c r="D126" s="9">
        <f t="shared" si="1"/>
        <v>0.67500000000000004</v>
      </c>
      <c r="E126" s="9">
        <f t="shared" si="1"/>
        <v>0.75</v>
      </c>
      <c r="F126" s="9">
        <f t="shared" si="1"/>
        <v>0.7142857142857143</v>
      </c>
      <c r="G126" s="9">
        <f t="shared" si="1"/>
        <v>0.73770491803278693</v>
      </c>
    </row>
    <row r="127" spans="2:7">
      <c r="B127" s="1">
        <v>14</v>
      </c>
      <c r="C127" s="9">
        <f t="shared" si="1"/>
        <v>0.66666666666666663</v>
      </c>
      <c r="D127" s="9">
        <f t="shared" si="1"/>
        <v>0.7142857142857143</v>
      </c>
      <c r="E127" s="9">
        <f t="shared" si="1"/>
        <v>0.69230769230769229</v>
      </c>
      <c r="F127" s="9">
        <f t="shared" si="1"/>
        <v>0.6</v>
      </c>
      <c r="G127" s="9">
        <f t="shared" si="1"/>
        <v>0.4</v>
      </c>
    </row>
    <row r="129" spans="2:7">
      <c r="B129" s="12" t="s">
        <v>5041</v>
      </c>
      <c r="C129" s="12"/>
      <c r="D129" s="12"/>
      <c r="E129" s="12"/>
      <c r="F129" s="12"/>
      <c r="G129" s="12"/>
    </row>
    <row r="130" spans="2:7">
      <c r="B130" s="1" t="s">
        <v>5036</v>
      </c>
      <c r="C130" s="1" t="s">
        <v>13</v>
      </c>
      <c r="D130" s="1" t="s">
        <v>17</v>
      </c>
      <c r="E130" s="1" t="s">
        <v>24</v>
      </c>
      <c r="F130" s="1" t="s">
        <v>30</v>
      </c>
      <c r="G130" s="1" t="s">
        <v>33</v>
      </c>
    </row>
    <row r="131" spans="2:7">
      <c r="B131" s="1">
        <v>1</v>
      </c>
      <c r="C131" s="9">
        <f>(C5-C23)/C5</f>
        <v>0.21428571428571427</v>
      </c>
      <c r="D131" s="9">
        <f t="shared" ref="D131:G131" si="2">(D5-D23)/D5</f>
        <v>0.22222222222222221</v>
      </c>
      <c r="E131" s="9">
        <f t="shared" si="2"/>
        <v>0.12195121951219512</v>
      </c>
      <c r="F131" s="9">
        <f t="shared" si="2"/>
        <v>0.12195121951219512</v>
      </c>
      <c r="G131" s="9">
        <f t="shared" si="2"/>
        <v>0.27906976744186046</v>
      </c>
    </row>
    <row r="132" spans="2:7">
      <c r="B132" s="1">
        <v>2</v>
      </c>
      <c r="C132" s="9">
        <f t="shared" ref="C132:G144" si="3">(C6-C24)/C6</f>
        <v>0.13333333333333333</v>
      </c>
      <c r="D132" s="9">
        <f t="shared" si="3"/>
        <v>0.22077922077922077</v>
      </c>
      <c r="E132" s="9">
        <f t="shared" si="3"/>
        <v>0.1875</v>
      </c>
      <c r="F132" s="9">
        <f t="shared" si="3"/>
        <v>0.15476190476190477</v>
      </c>
      <c r="G132" s="9">
        <f t="shared" si="3"/>
        <v>0.15</v>
      </c>
    </row>
    <row r="133" spans="2:7">
      <c r="B133" s="1">
        <v>3</v>
      </c>
      <c r="C133" s="9">
        <f t="shared" si="3"/>
        <v>0.11842105263157894</v>
      </c>
      <c r="D133" s="9">
        <f t="shared" si="3"/>
        <v>0.27710843373493976</v>
      </c>
      <c r="E133" s="9">
        <f t="shared" si="3"/>
        <v>0.12903225806451613</v>
      </c>
      <c r="F133" s="9">
        <f t="shared" si="3"/>
        <v>0.16176470588235295</v>
      </c>
      <c r="G133" s="9">
        <f t="shared" si="3"/>
        <v>0.16455696202531644</v>
      </c>
    </row>
    <row r="134" spans="2:7">
      <c r="B134" s="1">
        <v>4</v>
      </c>
      <c r="C134" s="9">
        <f t="shared" si="3"/>
        <v>0.26470588235294118</v>
      </c>
      <c r="D134" s="9">
        <f t="shared" si="3"/>
        <v>0.28767123287671231</v>
      </c>
      <c r="E134" s="9">
        <f t="shared" si="3"/>
        <v>0.13333333333333333</v>
      </c>
      <c r="F134" s="9">
        <f t="shared" si="3"/>
        <v>0.20270270270270271</v>
      </c>
      <c r="G134" s="9">
        <f t="shared" si="3"/>
        <v>0.17073170731707318</v>
      </c>
    </row>
    <row r="135" spans="2:7">
      <c r="B135" s="1">
        <v>5</v>
      </c>
      <c r="C135" s="9">
        <f t="shared" si="3"/>
        <v>0.15</v>
      </c>
      <c r="D135" s="9">
        <f t="shared" si="3"/>
        <v>0.20481927710843373</v>
      </c>
      <c r="E135" s="9">
        <f t="shared" si="3"/>
        <v>0.17475728155339806</v>
      </c>
      <c r="F135" s="9">
        <f t="shared" si="3"/>
        <v>0.13043478260869565</v>
      </c>
      <c r="G135" s="9">
        <f t="shared" si="3"/>
        <v>0.14942528735632185</v>
      </c>
    </row>
    <row r="136" spans="2:7">
      <c r="B136" s="1">
        <v>6</v>
      </c>
      <c r="C136" s="9">
        <f t="shared" si="3"/>
        <v>0.16216216216216217</v>
      </c>
      <c r="D136" s="9">
        <f t="shared" si="3"/>
        <v>0.21621621621621623</v>
      </c>
      <c r="E136" s="9">
        <f t="shared" si="3"/>
        <v>0.22500000000000001</v>
      </c>
      <c r="F136" s="9">
        <f t="shared" si="3"/>
        <v>0.18604651162790697</v>
      </c>
      <c r="G136" s="9">
        <f t="shared" si="3"/>
        <v>0.19318181818181818</v>
      </c>
    </row>
    <row r="137" spans="2:7">
      <c r="B137" s="1">
        <v>7</v>
      </c>
      <c r="C137" s="9">
        <f t="shared" si="3"/>
        <v>0.24096385542168675</v>
      </c>
      <c r="D137" s="9">
        <f t="shared" si="3"/>
        <v>0.21839080459770116</v>
      </c>
      <c r="E137" s="9">
        <f t="shared" si="3"/>
        <v>0.25641025641025639</v>
      </c>
      <c r="F137" s="9">
        <f t="shared" si="3"/>
        <v>0.16470588235294117</v>
      </c>
      <c r="G137" s="9">
        <f t="shared" si="3"/>
        <v>0.1095890410958904</v>
      </c>
    </row>
    <row r="138" spans="2:7">
      <c r="B138" s="1">
        <v>8</v>
      </c>
      <c r="C138" s="9">
        <f t="shared" si="3"/>
        <v>0.21621621621621623</v>
      </c>
      <c r="D138" s="9">
        <f t="shared" si="3"/>
        <v>0.19230769230769232</v>
      </c>
      <c r="E138" s="9">
        <f t="shared" si="3"/>
        <v>0.21052631578947367</v>
      </c>
      <c r="F138" s="9">
        <f t="shared" si="3"/>
        <v>0.19767441860465115</v>
      </c>
      <c r="G138" s="9">
        <f t="shared" si="3"/>
        <v>0.15</v>
      </c>
    </row>
    <row r="139" spans="2:7">
      <c r="B139" s="1">
        <v>9</v>
      </c>
      <c r="C139" s="9">
        <f t="shared" si="3"/>
        <v>0.2289156626506024</v>
      </c>
      <c r="D139" s="9">
        <f t="shared" si="3"/>
        <v>0.15662650602409639</v>
      </c>
      <c r="E139" s="9">
        <f t="shared" si="3"/>
        <v>0.17499999999999999</v>
      </c>
      <c r="F139" s="9">
        <f t="shared" si="3"/>
        <v>0.24096385542168675</v>
      </c>
      <c r="G139" s="9">
        <f t="shared" si="3"/>
        <v>0.16883116883116883</v>
      </c>
    </row>
    <row r="140" spans="2:7">
      <c r="B140" s="1">
        <v>10</v>
      </c>
      <c r="C140" s="9">
        <f t="shared" si="3"/>
        <v>0.18055555555555555</v>
      </c>
      <c r="D140" s="9">
        <f t="shared" si="3"/>
        <v>0.20779220779220781</v>
      </c>
      <c r="E140" s="9">
        <f t="shared" si="3"/>
        <v>0.15116279069767441</v>
      </c>
      <c r="F140" s="9">
        <f t="shared" si="3"/>
        <v>0.21839080459770116</v>
      </c>
      <c r="G140" s="9">
        <f t="shared" si="3"/>
        <v>0.17073170731707318</v>
      </c>
    </row>
    <row r="141" spans="2:7">
      <c r="B141" s="1">
        <v>11</v>
      </c>
      <c r="C141" s="9">
        <f t="shared" si="3"/>
        <v>0.19117647058823528</v>
      </c>
      <c r="D141" s="9">
        <f t="shared" si="3"/>
        <v>0.16455696202531644</v>
      </c>
      <c r="E141" s="9">
        <f t="shared" si="3"/>
        <v>0.20895522388059701</v>
      </c>
      <c r="F141" s="9">
        <f t="shared" si="3"/>
        <v>0.19736842105263158</v>
      </c>
      <c r="G141" s="9">
        <f t="shared" si="3"/>
        <v>0.17567567567567569</v>
      </c>
    </row>
    <row r="142" spans="2:7">
      <c r="B142" s="1">
        <v>12</v>
      </c>
      <c r="C142" s="9">
        <f t="shared" si="3"/>
        <v>0.25</v>
      </c>
      <c r="D142" s="9">
        <f t="shared" si="3"/>
        <v>0.16</v>
      </c>
      <c r="E142" s="9">
        <f t="shared" si="3"/>
        <v>0.28378378378378377</v>
      </c>
      <c r="F142" s="9">
        <f t="shared" si="3"/>
        <v>0.21052631578947367</v>
      </c>
      <c r="G142" s="9">
        <f t="shared" si="3"/>
        <v>0.15116279069767441</v>
      </c>
    </row>
    <row r="143" spans="2:7">
      <c r="B143" s="1">
        <v>13</v>
      </c>
      <c r="C143" s="9">
        <f t="shared" si="3"/>
        <v>0.13043478260869565</v>
      </c>
      <c r="D143" s="9">
        <f t="shared" si="3"/>
        <v>0.2</v>
      </c>
      <c r="E143" s="9">
        <f t="shared" si="3"/>
        <v>0.15789473684210525</v>
      </c>
      <c r="F143" s="9">
        <f t="shared" si="3"/>
        <v>0.17142857142857143</v>
      </c>
      <c r="G143" s="9">
        <f t="shared" si="3"/>
        <v>0.21311475409836064</v>
      </c>
    </row>
    <row r="144" spans="2:7">
      <c r="B144" s="1">
        <v>14</v>
      </c>
      <c r="C144" s="9">
        <f t="shared" si="3"/>
        <v>0.33333333333333331</v>
      </c>
      <c r="D144" s="9">
        <f t="shared" si="3"/>
        <v>0.2857142857142857</v>
      </c>
      <c r="E144" s="9">
        <f t="shared" si="3"/>
        <v>0.15384615384615385</v>
      </c>
      <c r="F144" s="9">
        <f t="shared" si="3"/>
        <v>0.3</v>
      </c>
      <c r="G144" s="9">
        <f t="shared" si="3"/>
        <v>0.5</v>
      </c>
    </row>
  </sheetData>
  <sheetProtection sheet="1" objects="1" scenarios="1" selectLockedCells="1"/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9EA2-74FE-43EA-A281-2A1A06C5D279}">
  <dimension ref="A1:Q55"/>
  <sheetViews>
    <sheetView showGridLines="0" topLeftCell="D1" zoomScale="70" zoomScaleNormal="70" workbookViewId="0">
      <selection activeCell="F21" sqref="F21"/>
    </sheetView>
  </sheetViews>
  <sheetFormatPr defaultRowHeight="15"/>
  <cols>
    <col min="1" max="1" width="9.140625" style="50"/>
    <col min="2" max="2" width="18.5703125" style="50" customWidth="1"/>
    <col min="3" max="3" width="25.85546875" style="50" customWidth="1"/>
    <col min="4" max="4" width="21.28515625" style="50" customWidth="1"/>
    <col min="5" max="5" width="34.85546875" style="50" customWidth="1"/>
    <col min="6" max="6" width="42.140625" style="50" customWidth="1"/>
    <col min="7" max="7" width="19.7109375" style="50" customWidth="1"/>
    <col min="8" max="9" width="21.42578125" style="50" customWidth="1"/>
    <col min="10" max="10" width="18.42578125" style="50" customWidth="1"/>
    <col min="11" max="11" width="31.42578125" style="50" customWidth="1"/>
    <col min="12" max="13" width="18" style="50" customWidth="1"/>
    <col min="14" max="15" width="17.5703125" style="50" customWidth="1"/>
    <col min="16" max="16" width="9.140625" style="50"/>
    <col min="17" max="17" width="16.85546875" style="50" customWidth="1"/>
    <col min="18" max="16384" width="9.140625" style="50"/>
  </cols>
  <sheetData>
    <row r="1" spans="1:17" s="45" customFormat="1">
      <c r="A1" s="44" t="s">
        <v>5048</v>
      </c>
      <c r="B1" s="44" t="s">
        <v>5049</v>
      </c>
      <c r="C1" s="44" t="s">
        <v>5050</v>
      </c>
      <c r="D1" s="44" t="s">
        <v>5037</v>
      </c>
      <c r="E1" s="44" t="s">
        <v>4</v>
      </c>
      <c r="F1" s="44" t="s">
        <v>5038</v>
      </c>
      <c r="G1" s="44" t="s">
        <v>5039</v>
      </c>
      <c r="H1" s="44" t="s">
        <v>5061</v>
      </c>
      <c r="I1" s="44" t="s">
        <v>5066</v>
      </c>
      <c r="J1" s="44" t="s">
        <v>5042</v>
      </c>
      <c r="K1" s="44" t="s">
        <v>5080</v>
      </c>
      <c r="L1" s="44" t="s">
        <v>5062</v>
      </c>
      <c r="M1" s="44" t="s">
        <v>5063</v>
      </c>
      <c r="N1" s="44" t="s">
        <v>5064</v>
      </c>
      <c r="O1" s="44"/>
      <c r="Q1" s="45" t="s">
        <v>5051</v>
      </c>
    </row>
    <row r="2" spans="1:17">
      <c r="A2" s="44">
        <v>8</v>
      </c>
      <c r="B2" s="46" t="str">
        <f>_xlfn.CONCAT("week-",A2)</f>
        <v>week-8</v>
      </c>
      <c r="C2" s="46">
        <f>INDEX(tbl_total[#All],MATCH(calculation!A2,tbl_total[[#All],[week]],0),MATCH(calculation!C1,tbl_total[#Headers],0))</f>
        <v>394</v>
      </c>
      <c r="D2" s="46">
        <f>INDEX(tbl_total[#All],MATCH(calculation!$A$2,tbl_total[[#All],[week]],0),MATCH(calculation!D$1,tbl_total[#Headers],0))</f>
        <v>318</v>
      </c>
      <c r="E2" s="46">
        <f>INDEX(tbl_total[#All],MATCH(calculation!$A$2,tbl_total[[#All],[week]],0),MATCH(calculation!E$1,tbl_total[#Headers],0))</f>
        <v>275</v>
      </c>
      <c r="F2" s="47">
        <f>INDEX(tbl_total[#All],MATCH(calculation!$A$2,tbl_total[[#All],[week]],0),MATCH(calculation!F$1,tbl_total[#Headers],0))</f>
        <v>65.273584905660371</v>
      </c>
      <c r="G2" s="48">
        <f>INDEX(tbl_total[#All],MATCH(calculation!$A$2,tbl_total[[#All],[week]],0),MATCH(calculation!G$1,tbl_total[#Headers],0))</f>
        <v>118.68915752588993</v>
      </c>
      <c r="H2" s="47" cm="1">
        <f t="array" ref="H2">AVERAGEIFS(Satisfaction_rating,WEEK,final[Week])</f>
        <v>3.2452830188679247</v>
      </c>
      <c r="I2" s="46" cm="1">
        <f t="array" ref="I2">COUNTIFS(Answered__Y_N,"N",WEEK,final[Week])</f>
        <v>76</v>
      </c>
      <c r="J2" s="47" cm="1">
        <f t="array" ref="J2">AVERAGEIFS(call_minutes,WEEK,final[Week])</f>
        <v>699.61421319796955</v>
      </c>
      <c r="K2" s="46" cm="1">
        <f t="array" ref="K2">COUNTIFS(WEEK,final[Week],call_minutes,"&lt;60")</f>
        <v>16</v>
      </c>
      <c r="L2" s="46" cm="1">
        <f t="array" ref="L2">COUNTIFS(WEEK,final[Week],Satisfaction_rating,"&gt;=4")</f>
        <v>146</v>
      </c>
      <c r="M2" s="46" cm="1">
        <f t="array" ref="M2">COUNTIFS(WEEK,final[Week],Satisfaction_rating,"=3")</f>
        <v>103</v>
      </c>
      <c r="N2" s="46" cm="1">
        <f t="array" ref="N2">COUNTIFS(WEEK,final[Week],Satisfaction_rating,"&lt;=2")</f>
        <v>69</v>
      </c>
      <c r="O2" s="49"/>
      <c r="Q2" s="44">
        <v>1</v>
      </c>
    </row>
    <row r="3" spans="1:17">
      <c r="Q3" s="44">
        <v>2</v>
      </c>
    </row>
    <row r="4" spans="1:17">
      <c r="C4" s="51">
        <f>INDEX(agents!C5:C18,MATCH($A$2,agents!$B$5:$B$18,0))</f>
        <v>394</v>
      </c>
      <c r="D4" s="51">
        <f>INDEX(agents!D5:D18,MATCH($A$2,agents!$B$5:$B$18,0))</f>
        <v>318</v>
      </c>
      <c r="E4" s="51">
        <f>INDEX(agents!E5:E18,MATCH($A$2,agents!$B$5:$B$18,0))</f>
        <v>275</v>
      </c>
      <c r="F4" s="52">
        <f>INDEX(agents!F5:F18,MATCH($A$2,agents!$B$5:$B$18,0))</f>
        <v>65.273584905660371</v>
      </c>
      <c r="G4" s="53">
        <f>INDEX(agents!G5:G18,MATCH($A$2,agents!$B$5:$B$18,0))</f>
        <v>118.68915752588993</v>
      </c>
      <c r="H4" s="54">
        <f>INDEX(agents!H5:H18,MATCH($A$2,agents!$B$5:$B$18,0))</f>
        <v>0.1825</v>
      </c>
      <c r="I4" s="54">
        <f>INDEX(agents!I5:I18,MATCH($A$2,agents!$B$5:$B$18,0))</f>
        <v>0.19289340101522842</v>
      </c>
      <c r="J4" s="54">
        <f>INDEX(agents!J5:J18,MATCH($A$2,agents!$B$5:$B$18,0))</f>
        <v>0.44088888888888889</v>
      </c>
      <c r="K4" s="55"/>
      <c r="L4" s="55"/>
      <c r="M4" s="55"/>
      <c r="N4" s="55"/>
      <c r="O4" s="55"/>
      <c r="Q4" s="44">
        <v>3</v>
      </c>
    </row>
    <row r="5" spans="1:17">
      <c r="C5" s="45"/>
      <c r="D5" s="45"/>
      <c r="E5" s="45"/>
      <c r="F5" s="56"/>
      <c r="G5" s="57"/>
      <c r="H5" s="55"/>
      <c r="I5" s="55"/>
      <c r="J5" s="55"/>
      <c r="K5" s="45"/>
      <c r="L5" s="55"/>
      <c r="M5" s="55"/>
      <c r="N5" s="55"/>
      <c r="O5" s="55"/>
      <c r="Q5" s="44">
        <v>4</v>
      </c>
    </row>
    <row r="6" spans="1:17">
      <c r="C6" s="45"/>
      <c r="D6" s="45"/>
      <c r="E6" s="45"/>
      <c r="F6" s="56"/>
      <c r="G6" s="57"/>
      <c r="H6" s="55"/>
      <c r="I6" s="55"/>
      <c r="J6" s="55"/>
      <c r="K6" s="55"/>
      <c r="L6" s="45"/>
      <c r="M6" s="45"/>
      <c r="N6" s="45"/>
      <c r="O6" s="55"/>
      <c r="Q6" s="44">
        <v>5</v>
      </c>
    </row>
    <row r="7" spans="1:17">
      <c r="C7" s="45" t="s">
        <v>5065</v>
      </c>
      <c r="D7" s="45" t="s">
        <v>5041</v>
      </c>
      <c r="E7" s="45" t="s">
        <v>5067</v>
      </c>
      <c r="F7" s="45" t="s">
        <v>5081</v>
      </c>
      <c r="G7" s="57"/>
      <c r="H7" s="55"/>
      <c r="I7" s="55"/>
      <c r="J7" s="55"/>
      <c r="K7" s="55"/>
      <c r="L7" s="45"/>
      <c r="M7" s="45"/>
      <c r="N7" s="45"/>
      <c r="O7" s="55"/>
      <c r="Q7" s="44">
        <v>6</v>
      </c>
    </row>
    <row r="8" spans="1:17">
      <c r="C8" s="52" cm="1">
        <f t="array" ref="C8">AVERAGEIFS(Speed_of_Answer,WEEK,final[Week])</f>
        <v>65.273584905660371</v>
      </c>
      <c r="D8" s="54" cm="1">
        <f t="array" ref="D8">COUNTIFS(Answered__Y_N,"N",WEEK,final[Week])/final[Total Calls]</f>
        <v>0.19289340101522842</v>
      </c>
      <c r="E8" s="54" cm="1">
        <f t="array" ref="E8">final[Total calls lessthan 180 seconds]/final[Total Calls]</f>
        <v>4.060913705583756E-2</v>
      </c>
      <c r="F8" s="58" cm="1">
        <f t="array" ref="F8">COUNTIFS(WEEK,final[Week],Satisfaction_rating,"=3")</f>
        <v>103</v>
      </c>
      <c r="G8" s="57"/>
      <c r="H8" s="55"/>
      <c r="I8" s="55"/>
      <c r="J8" s="55"/>
      <c r="K8" s="55"/>
      <c r="L8" s="45">
        <v>50</v>
      </c>
      <c r="M8" s="51" cm="1">
        <f t="array" ref="M8">final[[ Satisfaction Overall]]*20-2</f>
        <v>62.905660377358487</v>
      </c>
      <c r="N8" s="45"/>
      <c r="O8" s="55"/>
      <c r="Q8" s="44">
        <v>7</v>
      </c>
    </row>
    <row r="9" spans="1:17">
      <c r="C9" s="45"/>
      <c r="D9" s="45"/>
      <c r="E9" s="45"/>
      <c r="F9" s="56"/>
      <c r="G9" s="57"/>
      <c r="H9" s="55"/>
      <c r="I9" s="55"/>
      <c r="J9" s="55"/>
      <c r="K9" s="55"/>
      <c r="L9" s="45">
        <v>20</v>
      </c>
      <c r="M9" s="45">
        <v>2</v>
      </c>
      <c r="N9" s="45"/>
      <c r="O9" s="55"/>
      <c r="Q9" s="44">
        <v>8</v>
      </c>
    </row>
    <row r="10" spans="1:17">
      <c r="C10" s="45"/>
      <c r="D10" s="45"/>
      <c r="E10" s="45"/>
      <c r="F10" s="56"/>
      <c r="G10" s="57"/>
      <c r="H10" s="55"/>
      <c r="I10" s="55"/>
      <c r="J10" s="55"/>
      <c r="K10" s="55"/>
      <c r="L10" s="45">
        <v>30</v>
      </c>
      <c r="M10" s="51">
        <f>200-M9-M8</f>
        <v>135.09433962264151</v>
      </c>
      <c r="N10" s="45"/>
      <c r="O10" s="55"/>
      <c r="Q10" s="44">
        <v>9</v>
      </c>
    </row>
    <row r="11" spans="1:17">
      <c r="C11" s="45"/>
      <c r="D11" s="45"/>
      <c r="E11" s="45"/>
      <c r="F11" s="56"/>
      <c r="G11" s="57"/>
      <c r="H11" s="55"/>
      <c r="I11" s="55"/>
      <c r="J11" s="55"/>
      <c r="K11" s="55"/>
      <c r="L11" s="45">
        <v>100</v>
      </c>
      <c r="M11" s="45">
        <v>200</v>
      </c>
      <c r="N11" s="45"/>
      <c r="O11" s="55"/>
      <c r="Q11" s="44">
        <v>10</v>
      </c>
    </row>
    <row r="12" spans="1:17">
      <c r="C12" s="45"/>
      <c r="D12" s="45"/>
      <c r="E12" s="45"/>
      <c r="F12" s="56"/>
      <c r="G12" s="57"/>
      <c r="H12" s="55"/>
      <c r="I12" s="55"/>
      <c r="J12" s="55"/>
      <c r="K12" s="55"/>
      <c r="L12" s="45"/>
      <c r="M12" s="45"/>
      <c r="N12" s="45"/>
      <c r="O12" s="55"/>
      <c r="Q12" s="44">
        <v>11</v>
      </c>
    </row>
    <row r="13" spans="1:17">
      <c r="Q13" s="44">
        <v>12</v>
      </c>
    </row>
    <row r="14" spans="1:17">
      <c r="Q14" s="44">
        <v>13</v>
      </c>
    </row>
    <row r="15" spans="1:17" s="44" customFormat="1">
      <c r="B15" s="44" t="s">
        <v>5054</v>
      </c>
      <c r="C15" s="44" t="s">
        <v>5050</v>
      </c>
      <c r="D15" s="44" t="s">
        <v>5058</v>
      </c>
      <c r="E15" s="44" t="s">
        <v>4</v>
      </c>
      <c r="F15" s="44" t="s">
        <v>5038</v>
      </c>
      <c r="G15" s="44" t="s">
        <v>5039</v>
      </c>
      <c r="H15" s="44" t="s">
        <v>5040</v>
      </c>
      <c r="I15" s="44" t="s">
        <v>5069</v>
      </c>
      <c r="J15" s="44" t="s">
        <v>5041</v>
      </c>
      <c r="K15" s="44" t="s">
        <v>5070</v>
      </c>
      <c r="L15" s="44" t="s">
        <v>5047</v>
      </c>
      <c r="M15" s="59" t="s">
        <v>5068</v>
      </c>
      <c r="N15" s="55" t="s">
        <v>5059</v>
      </c>
      <c r="O15" s="55" t="s">
        <v>5071</v>
      </c>
      <c r="Q15" s="44">
        <v>14</v>
      </c>
    </row>
    <row r="16" spans="1:17">
      <c r="B16" s="50" t="s">
        <v>16</v>
      </c>
      <c r="C16" s="60" cm="1">
        <f t="array" ref="C16">COUNTIFS(Agent,$B16,WEEK,final[Week])</f>
        <v>51</v>
      </c>
      <c r="D16" s="60" cm="1">
        <f t="array" ref="D16">COUNTIFS(Agent,$B16,Answered__Y_N,"Y",WEEK,final[Week])</f>
        <v>40</v>
      </c>
      <c r="E16" s="60" cm="1">
        <f t="array" ref="E16">COUNTIFS(Agent,$B16,Resolved,"Y",WEEK,final[Week])</f>
        <v>37</v>
      </c>
      <c r="F16" s="61" cm="1">
        <f t="array" ref="F16">AVERAGEIFS(Speed_of_Answer,Agent,$B16,WEEK,final[Week])</f>
        <v>74.900000000000006</v>
      </c>
      <c r="G16" s="62" cm="1">
        <f t="array" ref="G16">AVERAGEIFS(TalkDuration,Agent,$B16,WEEK,final[Week])</f>
        <v>119.4469189637984</v>
      </c>
      <c r="H16" s="63" cm="1">
        <f t="array" ref="H16">COUNTIFS(Agent,calc_total[[#This Row],[Agent name]:[Agent name]],Satisfaction_rating,"&gt;=4",WEEK,final[Week])/calc_total[[#This Row],[Total Calls]]</f>
        <v>0.33333333333333331</v>
      </c>
      <c r="I16" s="60" cm="1">
        <f t="array" ref="I16">COUNTIFS(Agent,calc_total[[#This Row],[Agent name]:[Agent name]],Satisfaction_rating,"&gt;=4",WEEK,final[Week])</f>
        <v>17</v>
      </c>
      <c r="J16" s="63" cm="1">
        <f t="array" ref="J16">COUNTIFS(Agent,calc_total[[#This Row],[Agent name]:[Agent name]],Answered__Y_N,"N",WEEK,final[Week])/calc_total[[#This Row],[Total Calls]]</f>
        <v>0.21568627450980393</v>
      </c>
      <c r="K16" s="60" cm="1">
        <f t="array" ref="K16">COUNTIFS(Agent,calc_total[[#This Row],[Agent name]:[Agent name]],Answered__Y_N,"N",WEEK,final[Week])</f>
        <v>11</v>
      </c>
      <c r="L16" s="63">
        <f>calc_total[[#This Row],[Resolved]]/calc_total[[#This Row],[Answered Calls]]</f>
        <v>0.92500000000000004</v>
      </c>
      <c r="M16" s="64"/>
      <c r="N16" s="65">
        <f>IF(COUNTIFS($E$16:E16,calc_total[[#This Row],[Resolved]])&gt;1,calc_total[[#This Row],[Resolved]]+0.1,calc_total[[#This Row],[Resolved]])</f>
        <v>37</v>
      </c>
      <c r="O16" s="55"/>
      <c r="P16" s="66"/>
    </row>
    <row r="17" spans="2:15">
      <c r="B17" s="50" t="s">
        <v>48</v>
      </c>
      <c r="C17" s="60" cm="1">
        <f t="array" ref="C17">COUNTIFS(Agent,$B17,WEEK,final[Week])</f>
        <v>50</v>
      </c>
      <c r="D17" s="60" cm="1">
        <f t="array" ref="D17">COUNTIFS(Agent,$B17,Answered__Y_N,"Y",WEEK,final[Week])</f>
        <v>42</v>
      </c>
      <c r="E17" s="60" cm="1">
        <f t="array" ref="E17">COUNTIFS(Agent,$B17,Resolved,"Y",WEEK,final[Week])</f>
        <v>36</v>
      </c>
      <c r="F17" s="61" cm="1">
        <f t="array" ref="F17">AVERAGEIFS(Speed_of_Answer,Agent,$B17,WEEK,final[Week])</f>
        <v>55.333333333333336</v>
      </c>
      <c r="G17" s="62" cm="1">
        <f t="array" ref="G17">AVERAGEIFS(TalkDuration,Agent,$B17,WEEK,final[Week])</f>
        <v>119.21082419255663</v>
      </c>
      <c r="H17" s="63" cm="1">
        <f t="array" ref="H17">COUNTIFS(Agent,calc_total[[#This Row],[Agent name]:[Agent name]],Satisfaction_rating,"&gt;=4",WEEK,final[Week])/calc_total[[#This Row],[Total Calls]]</f>
        <v>0.42</v>
      </c>
      <c r="I17" s="60" cm="1">
        <f t="array" ref="I17">COUNTIFS(Agent,calc_total[[#This Row],[Agent name]:[Agent name]],Satisfaction_rating,"&gt;=4",WEEK,final[Week])</f>
        <v>21</v>
      </c>
      <c r="J17" s="63" cm="1">
        <f t="array" ref="J17">COUNTIFS(Agent,calc_total[[#This Row],[Agent name]:[Agent name]],Answered__Y_N,"N",WEEK,final[Week])/calc_total[[#This Row],[Total Calls]]</f>
        <v>0.16</v>
      </c>
      <c r="K17" s="60" cm="1">
        <f t="array" ref="K17">COUNTIFS(Agent,calc_total[[#This Row],[Agent name]:[Agent name]],Answered__Y_N,"N",WEEK,final[Week])</f>
        <v>8</v>
      </c>
      <c r="L17" s="63">
        <f>calc_total[[#This Row],[Resolved]]/calc_total[[#This Row],[Answered Calls]]</f>
        <v>0.8571428571428571</v>
      </c>
      <c r="M17" s="64"/>
      <c r="N17" s="65">
        <f>IF(COUNTIFS($E$16:E17,calc_total[[#This Row],[Resolved]])&gt;1,calc_total[[#This Row],[Resolved]]+0.1,calc_total[[#This Row],[Resolved]])</f>
        <v>36</v>
      </c>
      <c r="O17" s="55"/>
    </row>
    <row r="18" spans="2:15">
      <c r="B18" s="50" t="s">
        <v>12</v>
      </c>
      <c r="C18" s="60" cm="1">
        <f t="array" ref="C18">COUNTIFS(Agent,$B18,WEEK,final[Week])</f>
        <v>47</v>
      </c>
      <c r="D18" s="60" cm="1">
        <f t="array" ref="D18">COUNTIFS(Agent,$B18,Answered__Y_N,"Y",WEEK,final[Week])</f>
        <v>40</v>
      </c>
      <c r="E18" s="60" cm="1">
        <f t="array" ref="E18">COUNTIFS(Agent,$B18,Resolved,"Y",WEEK,final[Week])</f>
        <v>32</v>
      </c>
      <c r="F18" s="61" cm="1">
        <f t="array" ref="F18">AVERAGEIFS(Speed_of_Answer,Agent,$B18,WEEK,final[Week])</f>
        <v>65.400000000000006</v>
      </c>
      <c r="G18" s="62" cm="1">
        <f t="array" ref="G18">AVERAGEIFS(TalkDuration,Agent,$B18,WEEK,final[Week])</f>
        <v>118.27825327057084</v>
      </c>
      <c r="H18" s="63" cm="1">
        <f t="array" ref="H18">COUNTIFS(Agent,calc_total[[#This Row],[Agent name]:[Agent name]],Satisfaction_rating,"&gt;=4",WEEK,final[Week])/calc_total[[#This Row],[Total Calls]]</f>
        <v>0.31914893617021278</v>
      </c>
      <c r="I18" s="60" cm="1">
        <f t="array" ref="I18">COUNTIFS(Agent,calc_total[[#This Row],[Agent name]:[Agent name]],Satisfaction_rating,"&gt;=4",WEEK,final[Week])</f>
        <v>15</v>
      </c>
      <c r="J18" s="63" cm="1">
        <f t="array" ref="J18">COUNTIFS(Agent,calc_total[[#This Row],[Agent name]:[Agent name]],Answered__Y_N,"N",WEEK,final[Week])/calc_total[[#This Row],[Total Calls]]</f>
        <v>0.14893617021276595</v>
      </c>
      <c r="K18" s="60" cm="1">
        <f t="array" ref="K18">COUNTIFS(Agent,calc_total[[#This Row],[Agent name]:[Agent name]],Answered__Y_N,"N",WEEK,final[Week])</f>
        <v>7</v>
      </c>
      <c r="L18" s="63">
        <f>calc_total[[#This Row],[Resolved]]/calc_total[[#This Row],[Answered Calls]]</f>
        <v>0.8</v>
      </c>
      <c r="M18" s="64"/>
      <c r="N18" s="65">
        <f>IF(COUNTIFS($E$16:E18,calc_total[[#This Row],[Resolved]])&gt;1,calc_total[[#This Row],[Resolved]]+0.1,calc_total[[#This Row],[Resolved]])</f>
        <v>32</v>
      </c>
      <c r="O18" s="55"/>
    </row>
    <row r="19" spans="2:15">
      <c r="B19" s="50" t="s">
        <v>22</v>
      </c>
      <c r="C19" s="60" cm="1">
        <f t="array" ref="C19">COUNTIFS(Agent,$B19,WEEK,final[Week])</f>
        <v>47</v>
      </c>
      <c r="D19" s="60" cm="1">
        <f t="array" ref="D19">COUNTIFS(Agent,$B19,Answered__Y_N,"Y",WEEK,final[Week])</f>
        <v>38</v>
      </c>
      <c r="E19" s="60" cm="1">
        <f t="array" ref="E19">COUNTIFS(Agent,$B19,Resolved,"Y",WEEK,final[Week])</f>
        <v>33</v>
      </c>
      <c r="F19" s="61" cm="1">
        <f t="array" ref="F19">AVERAGEIFS(Speed_of_Answer,Agent,$B19,WEEK,final[Week])</f>
        <v>64.28947368421052</v>
      </c>
      <c r="G19" s="62" cm="1">
        <f t="array" ref="G19">AVERAGEIFS(TalkDuration,Agent,$B19,WEEK,final[Week])</f>
        <v>118.32346603652825</v>
      </c>
      <c r="H19" s="63" cm="1">
        <f t="array" ref="H19">COUNTIFS(Agent,calc_total[[#This Row],[Agent name]:[Agent name]],Satisfaction_rating,"&gt;=4",WEEK,final[Week])/calc_total[[#This Row],[Total Calls]]</f>
        <v>0.46808510638297873</v>
      </c>
      <c r="I19" s="60" cm="1">
        <f t="array" ref="I19">COUNTIFS(Agent,calc_total[[#This Row],[Agent name]:[Agent name]],Satisfaction_rating,"&gt;=4",WEEK,final[Week])</f>
        <v>22</v>
      </c>
      <c r="J19" s="63" cm="1">
        <f t="array" ref="J19">COUNTIFS(Agent,calc_total[[#This Row],[Agent name]:[Agent name]],Answered__Y_N,"N",WEEK,final[Week])/calc_total[[#This Row],[Total Calls]]</f>
        <v>0.19148936170212766</v>
      </c>
      <c r="K19" s="60" cm="1">
        <f t="array" ref="K19">COUNTIFS(Agent,calc_total[[#This Row],[Agent name]:[Agent name]],Answered__Y_N,"N",WEEK,final[Week])</f>
        <v>9</v>
      </c>
      <c r="L19" s="63">
        <f>calc_total[[#This Row],[Resolved]]/calc_total[[#This Row],[Answered Calls]]</f>
        <v>0.86842105263157898</v>
      </c>
      <c r="M19" s="64"/>
      <c r="N19" s="65">
        <f>IF(COUNTIFS($E$16:E19,calc_total[[#This Row],[Resolved]])&gt;1,calc_total[[#This Row],[Resolved]]+0.1,calc_total[[#This Row],[Resolved]])</f>
        <v>33</v>
      </c>
      <c r="O19" s="55"/>
    </row>
    <row r="20" spans="2:15">
      <c r="B20" s="50" t="s">
        <v>32</v>
      </c>
      <c r="C20" s="60" cm="1">
        <f t="array" ref="C20">COUNTIFS(Agent,$B20,WEEK,final[Week])</f>
        <v>58</v>
      </c>
      <c r="D20" s="60" cm="1">
        <f t="array" ref="D20">COUNTIFS(Agent,$B20,Answered__Y_N,"Y",WEEK,final[Week])</f>
        <v>44</v>
      </c>
      <c r="E20" s="60" cm="1">
        <f t="array" ref="E20">COUNTIFS(Agent,$B20,Resolved,"Y",WEEK,final[Week])</f>
        <v>39</v>
      </c>
      <c r="F20" s="61" cm="1">
        <f t="array" ref="F20">AVERAGEIFS(Speed_of_Answer,Agent,$B20,WEEK,final[Week])</f>
        <v>63.386363636363633</v>
      </c>
      <c r="G20" s="62" cm="1">
        <f t="array" ref="G20">AVERAGEIFS(TalkDuration,Agent,$B20,WEEK,final[Week])</f>
        <v>118.8752207442807</v>
      </c>
      <c r="H20" s="63" cm="1">
        <f t="array" ref="H20">COUNTIFS(Agent,calc_total[[#This Row],[Agent name]:[Agent name]],Satisfaction_rating,"&gt;=4",WEEK,final[Week])/calc_total[[#This Row],[Total Calls]]</f>
        <v>0.31034482758620691</v>
      </c>
      <c r="I20" s="60" cm="1">
        <f t="array" ref="I20">COUNTIFS(Agent,calc_total[[#This Row],[Agent name]:[Agent name]],Satisfaction_rating,"&gt;=4",WEEK,final[Week])</f>
        <v>18</v>
      </c>
      <c r="J20" s="63" cm="1">
        <f t="array" ref="J20">COUNTIFS(Agent,calc_total[[#This Row],[Agent name]:[Agent name]],Answered__Y_N,"N",WEEK,final[Week])/calc_total[[#This Row],[Total Calls]]</f>
        <v>0.2413793103448276</v>
      </c>
      <c r="K20" s="60" cm="1">
        <f t="array" ref="K20">COUNTIFS(Agent,calc_total[[#This Row],[Agent name]:[Agent name]],Answered__Y_N,"N",WEEK,final[Week])</f>
        <v>14</v>
      </c>
      <c r="L20" s="63">
        <f>calc_total[[#This Row],[Resolved]]/calc_total[[#This Row],[Answered Calls]]</f>
        <v>0.88636363636363635</v>
      </c>
      <c r="M20" s="64"/>
      <c r="N20" s="65">
        <f>IF(COUNTIFS($E$16:E20,calc_total[[#This Row],[Resolved]])&gt;1,calc_total[[#This Row],[Resolved]]+0.1,calc_total[[#This Row],[Resolved]])</f>
        <v>39</v>
      </c>
      <c r="O20" s="55"/>
    </row>
    <row r="21" spans="2:15">
      <c r="B21" s="50" t="s">
        <v>35</v>
      </c>
      <c r="C21" s="60" cm="1">
        <f t="array" ref="C21">COUNTIFS(Agent,$B21,WEEK,final[Week])</f>
        <v>51</v>
      </c>
      <c r="D21" s="60" cm="1">
        <f t="array" ref="D21">COUNTIFS(Agent,$B21,Answered__Y_N,"Y",WEEK,final[Week])</f>
        <v>40</v>
      </c>
      <c r="E21" s="60" cm="1">
        <f t="array" ref="E21">COUNTIFS(Agent,$B21,Resolved,"Y",WEEK,final[Week])</f>
        <v>38</v>
      </c>
      <c r="F21" s="61" cm="1">
        <f t="array" ref="F21">AVERAGEIFS(Speed_of_Answer,Agent,$B21,WEEK,final[Week])</f>
        <v>72.8</v>
      </c>
      <c r="G21" s="62" cm="1">
        <f t="array" ref="G21">AVERAGEIFS(TalkDuration,Agent,$B21,WEEK,final[Week])</f>
        <v>118.72796471543238</v>
      </c>
      <c r="H21" s="63" cm="1">
        <f t="array" ref="H21">COUNTIFS(Agent,calc_total[[#This Row],[Agent name]:[Agent name]],Satisfaction_rating,"&gt;=4",WEEK,final[Week])/calc_total[[#This Row],[Total Calls]]</f>
        <v>0.39215686274509803</v>
      </c>
      <c r="I21" s="60" cm="1">
        <f t="array" ref="I21">COUNTIFS(Agent,calc_total[[#This Row],[Agent name]:[Agent name]],Satisfaction_rating,"&gt;=4",WEEK,final[Week])</f>
        <v>20</v>
      </c>
      <c r="J21" s="63" cm="1">
        <f t="array" ref="J21">COUNTIFS(Agent,calc_total[[#This Row],[Agent name]:[Agent name]],Answered__Y_N,"N",WEEK,final[Week])/calc_total[[#This Row],[Total Calls]]</f>
        <v>0.21568627450980393</v>
      </c>
      <c r="K21" s="60" cm="1">
        <f t="array" ref="K21">COUNTIFS(Agent,calc_total[[#This Row],[Agent name]:[Agent name]],Answered__Y_N,"N",WEEK,final[Week])</f>
        <v>11</v>
      </c>
      <c r="L21" s="63">
        <f>calc_total[[#This Row],[Resolved]]/calc_total[[#This Row],[Answered Calls]]</f>
        <v>0.95</v>
      </c>
      <c r="M21" s="64"/>
      <c r="N21" s="65">
        <f>IF(COUNTIFS($E$16:E21,calc_total[[#This Row],[Resolved]])&gt;1,calc_total[[#This Row],[Resolved]]+0.1,calc_total[[#This Row],[Resolved]])</f>
        <v>38</v>
      </c>
    </row>
    <row r="22" spans="2:15">
      <c r="B22" s="50" t="s">
        <v>39</v>
      </c>
      <c r="C22" s="60" cm="1">
        <f t="array" ref="C22">COUNTIFS(Agent,$B22,WEEK,final[Week])</f>
        <v>43</v>
      </c>
      <c r="D22" s="60" cm="1">
        <f t="array" ref="D22">COUNTIFS(Agent,$B22,Answered__Y_N,"Y",WEEK,final[Week])</f>
        <v>37</v>
      </c>
      <c r="E22" s="60" cm="1">
        <f t="array" ref="E22">COUNTIFS(Agent,$B22,Resolved,"Y",WEEK,final[Week])</f>
        <v>29</v>
      </c>
      <c r="F22" s="61" cm="1">
        <f t="array" ref="F22">AVERAGEIFS(Speed_of_Answer,Agent,$B22,WEEK,final[Week])</f>
        <v>61.027027027027025</v>
      </c>
      <c r="G22" s="62" cm="1">
        <f t="array" ref="G22">AVERAGEIFS(TalkDuration,Agent,$B22,WEEK,final[Week])</f>
        <v>117.8892544251148</v>
      </c>
      <c r="H22" s="63" cm="1">
        <f t="array" ref="H22">COUNTIFS(Agent,calc_total[[#This Row],[Agent name]:[Agent name]],Satisfaction_rating,"&gt;=4",WEEK,final[Week])/calc_total[[#This Row],[Total Calls]]</f>
        <v>0.39534883720930231</v>
      </c>
      <c r="I22" s="60" cm="1">
        <f t="array" ref="I22">COUNTIFS(Agent,calc_total[[#This Row],[Agent name]:[Agent name]],Satisfaction_rating,"&gt;=4",WEEK,final[Week])</f>
        <v>17</v>
      </c>
      <c r="J22" s="63" cm="1">
        <f t="array" ref="J22">COUNTIFS(Agent,calc_total[[#This Row],[Agent name]:[Agent name]],Answered__Y_N,"N",WEEK,final[Week])/calc_total[[#This Row],[Total Calls]]</f>
        <v>0.13953488372093023</v>
      </c>
      <c r="K22" s="60" cm="1">
        <f t="array" ref="K22">COUNTIFS(Agent,calc_total[[#This Row],[Agent name]:[Agent name]],Answered__Y_N,"N",WEEK,final[Week])</f>
        <v>6</v>
      </c>
      <c r="L22" s="63">
        <f>calc_total[[#This Row],[Resolved]]/calc_total[[#This Row],[Answered Calls]]</f>
        <v>0.78378378378378377</v>
      </c>
      <c r="M22" s="64"/>
      <c r="N22" s="65">
        <f>IF(COUNTIFS($E$16:E22,calc_total[[#This Row],[Resolved]])&gt;1,calc_total[[#This Row],[Resolved]]+0.1,calc_total[[#This Row],[Resolved]])</f>
        <v>29</v>
      </c>
    </row>
    <row r="23" spans="2:15">
      <c r="B23" s="50" t="s">
        <v>20</v>
      </c>
      <c r="C23" s="60" cm="1">
        <f t="array" ref="C23">COUNTIFS(Agent,$B23,WEEK,final[Week])</f>
        <v>47</v>
      </c>
      <c r="D23" s="60" cm="1">
        <f t="array" ref="D23">COUNTIFS(Agent,$B23,Answered__Y_N,"Y",WEEK,final[Week])</f>
        <v>37</v>
      </c>
      <c r="E23" s="60" cm="1">
        <f t="array" ref="E23">COUNTIFS(Agent,$B23,Resolved,"Y",WEEK,final[Week])</f>
        <v>31</v>
      </c>
      <c r="F23" s="61" cm="1">
        <f t="array" ref="F23">AVERAGEIFS(Speed_of_Answer,Agent,$B23,WEEK,final[Week])</f>
        <v>65.378378378378372</v>
      </c>
      <c r="G23" s="62" cm="1">
        <f t="array" ref="G23">AVERAGEIFS(TalkDuration,Agent,$B23,WEEK,final[Week])</f>
        <v>118.54864334149275</v>
      </c>
      <c r="H23" s="63" cm="1">
        <f t="array" ref="H23">COUNTIFS(Agent,calc_total[[#This Row],[Agent name]:[Agent name]],Satisfaction_rating,"&gt;=4",WEEK,final[Week])/calc_total[[#This Row],[Total Calls]]</f>
        <v>0.34042553191489361</v>
      </c>
      <c r="I23" s="60" cm="1">
        <f t="array" ref="I23">COUNTIFS(Agent,calc_total[[#This Row],[Agent name]:[Agent name]],Satisfaction_rating,"&gt;=4",WEEK,final[Week])</f>
        <v>16</v>
      </c>
      <c r="J23" s="63" cm="1">
        <f t="array" ref="J23">COUNTIFS(Agent,calc_total[[#This Row],[Agent name]:[Agent name]],Answered__Y_N,"N",WEEK,final[Week])/calc_total[[#This Row],[Total Calls]]</f>
        <v>0.21276595744680851</v>
      </c>
      <c r="K23" s="60" cm="1">
        <f t="array" ref="K23">COUNTIFS(Agent,calc_total[[#This Row],[Agent name]:[Agent name]],Answered__Y_N,"N",WEEK,final[Week])</f>
        <v>10</v>
      </c>
      <c r="L23" s="63">
        <f>calc_total[[#This Row],[Resolved]]/calc_total[[#This Row],[Answered Calls]]</f>
        <v>0.83783783783783783</v>
      </c>
      <c r="M23" s="64"/>
      <c r="N23" s="65">
        <f>IF(COUNTIFS($E$16:E23,calc_total[[#This Row],[Resolved]])&gt;1,calc_total[[#This Row],[Resolved]]+0.1,calc_total[[#This Row],[Resolved]])</f>
        <v>31</v>
      </c>
    </row>
    <row r="28" spans="2:15">
      <c r="E28" s="67"/>
      <c r="F28" s="64"/>
    </row>
    <row r="29" spans="2:15">
      <c r="E29" s="67"/>
      <c r="F29" s="64"/>
    </row>
    <row r="30" spans="2:15">
      <c r="E30" s="67"/>
      <c r="F30" s="64"/>
    </row>
    <row r="31" spans="2:15">
      <c r="E31" s="67"/>
      <c r="F31" s="64"/>
      <c r="G31" s="44" t="s">
        <v>5072</v>
      </c>
      <c r="H31" s="44" t="s">
        <v>5073</v>
      </c>
      <c r="I31" s="44" t="s">
        <v>5074</v>
      </c>
      <c r="J31" s="44" t="s">
        <v>5063</v>
      </c>
      <c r="K31" s="44" t="s">
        <v>5059</v>
      </c>
    </row>
    <row r="32" spans="2:15">
      <c r="E32" s="67"/>
      <c r="F32" s="64"/>
      <c r="G32" s="44">
        <v>1</v>
      </c>
      <c r="H32" s="68">
        <f>LARGE(calc_total[Column1],G32)</f>
        <v>39</v>
      </c>
      <c r="I32" s="46" t="str">
        <f>INDEX(calc_total[Agent name],MATCH(H32,calc_total[Column1],0))</f>
        <v>Jim</v>
      </c>
      <c r="J32" s="46">
        <f>INDEX(calc_total[[ Satisfaction calls]],MATCH(Table24[[#This Row],[agents name]],calc_total[Agent name]))</f>
        <v>18</v>
      </c>
      <c r="K32" s="44"/>
    </row>
    <row r="33" spans="2:12">
      <c r="E33" s="67"/>
      <c r="F33" s="64"/>
      <c r="G33" s="44">
        <v>2</v>
      </c>
      <c r="H33" s="68">
        <f>LARGE(calc_total[Column1],G33)</f>
        <v>38</v>
      </c>
      <c r="I33" s="46" t="str">
        <f>INDEX(calc_total[Agent name],MATCH(H33,calc_total[Column1],0))</f>
        <v>Joe</v>
      </c>
      <c r="J33" s="46">
        <f>INDEX(calc_total[[ Satisfaction calls]],MATCH(Table24[[#This Row],[agents name]],calc_total[Agent name]))</f>
        <v>20</v>
      </c>
      <c r="K33" s="44"/>
    </row>
    <row r="34" spans="2:12">
      <c r="E34" s="67"/>
      <c r="F34" s="64"/>
      <c r="G34" s="44">
        <v>3</v>
      </c>
      <c r="H34" s="68">
        <f>LARGE(calc_total[Column1],G34)</f>
        <v>37</v>
      </c>
      <c r="I34" s="46" t="str">
        <f>INDEX(calc_total[Agent name],MATCH(H34,calc_total[Column1],0))</f>
        <v>Becky</v>
      </c>
      <c r="J34" s="46">
        <f>INDEX(calc_total[[ Satisfaction calls]],MATCH(Table24[[#This Row],[agents name]],calc_total[Agent name]))</f>
        <v>17</v>
      </c>
      <c r="K34" s="44"/>
    </row>
    <row r="35" spans="2:12">
      <c r="E35" s="67"/>
      <c r="F35" s="64"/>
      <c r="G35" s="44"/>
      <c r="H35" s="68"/>
      <c r="I35" s="46"/>
      <c r="J35" s="46"/>
      <c r="K35" s="44"/>
    </row>
    <row r="38" spans="2:12">
      <c r="B38" s="50" t="s">
        <v>5054</v>
      </c>
      <c r="C38" s="50" t="s">
        <v>5050</v>
      </c>
      <c r="D38" s="50" t="s">
        <v>5058</v>
      </c>
      <c r="E38" s="50" t="s">
        <v>5038</v>
      </c>
      <c r="F38" s="50" t="s">
        <v>5047</v>
      </c>
      <c r="G38" s="50" t="s">
        <v>5057</v>
      </c>
    </row>
    <row r="39" spans="2:12">
      <c r="B39" s="50" t="s">
        <v>16</v>
      </c>
      <c r="C39" s="60" cm="1">
        <f t="array" ref="C39">COUNTIFS(Agent,$B39,WEEK,final[Week])</f>
        <v>51</v>
      </c>
      <c r="D39" s="60" cm="1">
        <f t="array" ref="D39">COUNTIFS(Agent,$B39,Answered__Y_N,"Y",WEEK,final[Week])</f>
        <v>40</v>
      </c>
      <c r="E39" s="61" cm="1">
        <f t="array" ref="E39">AVERAGEIFS(Speed_of_Answer,Agent,$B39,WEEK,final[Week])</f>
        <v>74.900000000000006</v>
      </c>
      <c r="F39" s="63">
        <f>E16/D16</f>
        <v>0.92500000000000004</v>
      </c>
    </row>
    <row r="40" spans="2:12">
      <c r="B40" s="50" t="s">
        <v>48</v>
      </c>
      <c r="C40" s="60" cm="1">
        <f t="array" ref="C40">COUNTIFS(Agent,$B40,WEEK,final[Week])</f>
        <v>50</v>
      </c>
      <c r="D40" s="60" cm="1">
        <f t="array" ref="D40">COUNTIFS(Agent,$B40,Answered__Y_N,"Y",WEEK,final[Week])</f>
        <v>42</v>
      </c>
      <c r="E40" s="61" cm="1">
        <f t="array" ref="E40">AVERAGEIFS(Speed_of_Answer,Agent,$B40,WEEK,final[Week])</f>
        <v>55.333333333333336</v>
      </c>
      <c r="F40" s="63">
        <f t="shared" ref="F40:F46" si="0">E17/D17</f>
        <v>0.8571428571428571</v>
      </c>
      <c r="H40" s="44" t="s">
        <v>5072</v>
      </c>
      <c r="I40" s="44" t="s">
        <v>5073</v>
      </c>
      <c r="J40" s="44" t="s">
        <v>5074</v>
      </c>
      <c r="K40" s="44" t="s">
        <v>5063</v>
      </c>
      <c r="L40" s="44" t="s">
        <v>5079</v>
      </c>
    </row>
    <row r="41" spans="2:12">
      <c r="B41" s="50" t="s">
        <v>12</v>
      </c>
      <c r="C41" s="60" cm="1">
        <f t="array" ref="C41">COUNTIFS(Agent,$B41,WEEK,final[Week])</f>
        <v>47</v>
      </c>
      <c r="D41" s="60" cm="1">
        <f t="array" ref="D41">COUNTIFS(Agent,$B41,Answered__Y_N,"Y",WEEK,final[Week])</f>
        <v>40</v>
      </c>
      <c r="E41" s="61" cm="1">
        <f t="array" ref="E41">AVERAGEIFS(Speed_of_Answer,Agent,$B41,WEEK,final[Week])</f>
        <v>65.400000000000006</v>
      </c>
      <c r="F41" s="63">
        <f t="shared" si="0"/>
        <v>0.8</v>
      </c>
      <c r="H41" s="44">
        <v>1</v>
      </c>
      <c r="I41" s="46">
        <f>LARGE(calc_total[Resolved],H41)</f>
        <v>39</v>
      </c>
      <c r="J41" s="46" t="str">
        <f>INDEX(calc_total[Agent name],MATCH(I41,calc_total[Resolved],0))</f>
        <v>Jim</v>
      </c>
      <c r="K41" s="46">
        <f>INDEX(Table24[unique value],MATCH(J32,Table24[Satisfied],0))</f>
        <v>39</v>
      </c>
      <c r="L41" s="44" t="e" cm="1">
        <f t="array" ref="L41">INDEX(calc_total[Agent name],MATCH(1,(Table2427[[#This Row],[unique value]]=calc_total[Resolved])*(Table2427[[#This Row],[agents name]]&lt;&gt;calc_total[Agent name]),0))</f>
        <v>#N/A</v>
      </c>
    </row>
    <row r="42" spans="2:12">
      <c r="B42" s="50" t="s">
        <v>22</v>
      </c>
      <c r="C42" s="60" cm="1">
        <f t="array" ref="C42">COUNTIFS(Agent,$B42,WEEK,final[Week])</f>
        <v>47</v>
      </c>
      <c r="D42" s="60" cm="1">
        <f t="array" ref="D42">COUNTIFS(Agent,$B42,Answered__Y_N,"Y",WEEK,final[Week])</f>
        <v>38</v>
      </c>
      <c r="E42" s="61" cm="1">
        <f t="array" ref="E42">AVERAGEIFS(Speed_of_Answer,Agent,$B42,WEEK,final[Week])</f>
        <v>64.28947368421052</v>
      </c>
      <c r="F42" s="63">
        <f t="shared" si="0"/>
        <v>0.86842105263157898</v>
      </c>
      <c r="H42" s="44">
        <v>2</v>
      </c>
      <c r="I42" s="46">
        <f>LARGE(calc_total[Resolved],H42)</f>
        <v>38</v>
      </c>
      <c r="J42" s="46" t="str">
        <f>INDEX(calc_total[Agent name],MATCH(I42,calc_total[Resolved],0))</f>
        <v>Joe</v>
      </c>
      <c r="K42" s="46" t="str">
        <f>INDEX(J26:J33,MATCH(J42,calc_total[Agent name],0))</f>
        <v>Satisfied</v>
      </c>
      <c r="L42" s="44" t="str">
        <f>IF(Table2427[[#This Row],[agents name]]=J41,J43,Table2427[[#This Row],[agents name]])</f>
        <v>Joe</v>
      </c>
    </row>
    <row r="43" spans="2:12">
      <c r="B43" s="50" t="s">
        <v>32</v>
      </c>
      <c r="C43" s="60" cm="1">
        <f t="array" ref="C43">COUNTIFS(Agent,$B43,WEEK,final[Week])</f>
        <v>58</v>
      </c>
      <c r="D43" s="60" cm="1">
        <f t="array" ref="D43">COUNTIFS(Agent,$B43,Answered__Y_N,"Y",WEEK,final[Week])</f>
        <v>44</v>
      </c>
      <c r="E43" s="61" cm="1">
        <f t="array" ref="E43">AVERAGEIFS(Speed_of_Answer,Agent,$B43,WEEK,final[Week])</f>
        <v>63.386363636363633</v>
      </c>
      <c r="F43" s="63">
        <f t="shared" si="0"/>
        <v>0.88636363636363635</v>
      </c>
      <c r="H43" s="44">
        <v>3</v>
      </c>
      <c r="I43" s="46">
        <f>LARGE(calc_total[Resolved],Table2427[[#This Row],[position]])</f>
        <v>37</v>
      </c>
      <c r="J43" s="46" t="str">
        <f>INDEX(calc_total[Agent name],MATCH(I43,calc_total[Resolved],0))</f>
        <v>Becky</v>
      </c>
      <c r="K43" s="46">
        <f>INDEX(J27:J34,MATCH(J43,calc_total[Agent name],0))</f>
        <v>0</v>
      </c>
      <c r="L43" s="44" t="str">
        <f>IF(Table2427[[#This Row],[agents name]]=J42,J44,Table2427[[#This Row],[agents name]])</f>
        <v>Becky</v>
      </c>
    </row>
    <row r="44" spans="2:12">
      <c r="B44" s="50" t="s">
        <v>35</v>
      </c>
      <c r="C44" s="60" cm="1">
        <f t="array" ref="C44">COUNTIFS(Agent,$B44,WEEK,final[Week])</f>
        <v>51</v>
      </c>
      <c r="D44" s="60" cm="1">
        <f t="array" ref="D44">COUNTIFS(Agent,$B44,Answered__Y_N,"Y",WEEK,final[Week])</f>
        <v>40</v>
      </c>
      <c r="E44" s="61" cm="1">
        <f t="array" ref="E44">AVERAGEIFS(Speed_of_Answer,Agent,$B44,WEEK,final[Week])</f>
        <v>72.8</v>
      </c>
      <c r="F44" s="63">
        <f t="shared" si="0"/>
        <v>0.95</v>
      </c>
      <c r="H44" s="44">
        <v>4</v>
      </c>
      <c r="I44" s="46">
        <f>LARGE(calc_total[Resolved],Table2427[[#This Row],[position]])</f>
        <v>36</v>
      </c>
      <c r="J44" s="46" t="str">
        <f>INDEX(calc_total[Agent name],MATCH(I44,calc_total[Resolved],0))</f>
        <v>Dan</v>
      </c>
      <c r="K44" s="46">
        <f>INDEX(J28:J35,MATCH(J44,calc_total[Agent name],0))</f>
        <v>0</v>
      </c>
      <c r="L44" s="44" t="str">
        <f>IF(Table2427[[#This Row],[agents name]]=J43,J45,Table2427[[#This Row],[agents name]])</f>
        <v>Dan</v>
      </c>
    </row>
    <row r="45" spans="2:12">
      <c r="B45" s="50" t="s">
        <v>39</v>
      </c>
      <c r="C45" s="60" cm="1">
        <f t="array" ref="C45">COUNTIFS(Agent,$B45,WEEK,final[Week])</f>
        <v>43</v>
      </c>
      <c r="D45" s="60" cm="1">
        <f t="array" ref="D45">COUNTIFS(Agent,$B45,Answered__Y_N,"Y",WEEK,final[Week])</f>
        <v>37</v>
      </c>
      <c r="E45" s="61" cm="1">
        <f t="array" ref="E45">AVERAGEIFS(Speed_of_Answer,Agent,$B45,WEEK,final[Week])</f>
        <v>61.027027027027025</v>
      </c>
      <c r="F45" s="63">
        <f t="shared" si="0"/>
        <v>0.78378378378378377</v>
      </c>
    </row>
    <row r="46" spans="2:12">
      <c r="B46" s="50" t="s">
        <v>20</v>
      </c>
      <c r="C46" s="60" cm="1">
        <f t="array" ref="C46">COUNTIFS(Agent,$B46,WEEK,final[Week])</f>
        <v>47</v>
      </c>
      <c r="D46" s="60" cm="1">
        <f t="array" ref="D46">COUNTIFS(Agent,$B46,Answered__Y_N,"Y",WEEK,final[Week])</f>
        <v>37</v>
      </c>
      <c r="E46" s="61" cm="1">
        <f t="array" ref="E46">AVERAGEIFS(Speed_of_Answer,Agent,$B46,WEEK,final[Week])</f>
        <v>65.378378378378372</v>
      </c>
      <c r="F46" s="63">
        <f t="shared" si="0"/>
        <v>0.83783783783783783</v>
      </c>
    </row>
    <row r="50" spans="2:11">
      <c r="B50" s="50" t="s">
        <v>5075</v>
      </c>
      <c r="C50" s="50" t="s">
        <v>5050</v>
      </c>
      <c r="D50" s="50" t="s">
        <v>5058</v>
      </c>
      <c r="E50" s="50" t="s">
        <v>4</v>
      </c>
      <c r="F50" s="50" t="s">
        <v>5076</v>
      </c>
      <c r="G50" s="50" t="s">
        <v>5047</v>
      </c>
      <c r="H50" s="50" t="s">
        <v>5063</v>
      </c>
      <c r="I50" s="50" t="s">
        <v>5064</v>
      </c>
      <c r="J50" s="50" t="s">
        <v>5077</v>
      </c>
      <c r="K50" s="50" t="s">
        <v>5078</v>
      </c>
    </row>
    <row r="51" spans="2:11">
      <c r="B51" s="50" t="s">
        <v>13</v>
      </c>
      <c r="C51" s="60" cm="1">
        <f t="array" ref="C51">COUNTIFS(Department,final_dp[[#This Row],[Departmen]:[Departmen]],WEEK,final[Week])</f>
        <v>74</v>
      </c>
      <c r="D51" s="60" cm="1">
        <f t="array" ref="D51">COUNTIFS(Answered__Y_N,"Y",Department,final_dp[[#This Row],[Departmen]:[Departmen]],WEEK,final[Week])</f>
        <v>58</v>
      </c>
      <c r="E51" s="69" cm="1">
        <f t="array" ref="E51">COUNTIFS(Resolved,"Y",Department,final_dp[[#This Row],[Departmen]:[Departmen]],WEEK,final[Week])</f>
        <v>52</v>
      </c>
      <c r="F51" s="61" cm="1">
        <f t="array" ref="F51">AVERAGEIFS(Speed_of_Answer,WEEK,final[Week],Department,final_dp[[#This Row],[Departmen]:[Departmen]])</f>
        <v>63.672413793103445</v>
      </c>
      <c r="G51" s="63">
        <f>final_dp[[#This Row],[Resolved]]/final_dp[[#This Row],[Answered Calls]]</f>
        <v>0.89655172413793105</v>
      </c>
      <c r="H51" s="60" cm="1">
        <f t="array" ref="H51">COUNTIFS(Satisfaction_rating,"&gt;=4",WEEK,final[Week],Department,final_dp[[#This Row],[Departmen]:[Departmen]])</f>
        <v>30</v>
      </c>
      <c r="I51" s="60">
        <f>final_dp[[#This Row],[Total Calls]]-final_dp[[#This Row],[Satisfied]]</f>
        <v>44</v>
      </c>
      <c r="J51" s="63">
        <f>(final_dp[[#This Row],[Total Calls]]-final_dp[[#This Row],[Answered Calls]])/final_dp[[#This Row],[Total Calls]]</f>
        <v>0.21621621621621623</v>
      </c>
      <c r="K51" s="60">
        <f>final_dp[[#This Row],[Total Calls]]-final_dp[[#This Row],[Answered Calls]]</f>
        <v>16</v>
      </c>
    </row>
    <row r="52" spans="2:11">
      <c r="B52" s="50" t="s">
        <v>17</v>
      </c>
      <c r="C52" s="60" cm="1">
        <f t="array" ref="C52">COUNTIFS(Department,final_dp[[#This Row],[Departmen]:[Departmen]],WEEK,final[Week])</f>
        <v>78</v>
      </c>
      <c r="D52" s="60" cm="1">
        <f t="array" ref="D52">COUNTIFS(Answered__Y_N,"Y",Department,final_dp[[#This Row],[Departmen]:[Departmen]],WEEK,final[Week])</f>
        <v>63</v>
      </c>
      <c r="E52" s="69" cm="1">
        <f t="array" ref="E52">COUNTIFS(Resolved,"Y",Department,final_dp[[#This Row],[Departmen]:[Departmen]],WEEK,final[Week])</f>
        <v>54</v>
      </c>
      <c r="F52" s="61" cm="1">
        <f t="array" ref="F52">AVERAGEIFS(Speed_of_Answer,WEEK,final[Week],Department,final_dp[[#This Row],[Departmen]:[Departmen]])</f>
        <v>66.761904761904759</v>
      </c>
      <c r="G52" s="63">
        <f>final_dp[[#This Row],[Resolved]]/final_dp[[#This Row],[Answered Calls]]</f>
        <v>0.8571428571428571</v>
      </c>
      <c r="H52" s="60" cm="1">
        <f t="array" ref="H52">COUNTIFS(Satisfaction_rating,"&gt;=4",WEEK,final[Week],Department,final_dp[[#This Row],[Departmen]:[Departmen]])</f>
        <v>28</v>
      </c>
      <c r="I52" s="60">
        <f>final_dp[[#This Row],[Total Calls]]-final_dp[[#This Row],[Satisfied]]</f>
        <v>50</v>
      </c>
      <c r="J52" s="63">
        <f>(final_dp[[#This Row],[Total Calls]]-final_dp[[#This Row],[Answered Calls]])/final_dp[[#This Row],[Total Calls]]</f>
        <v>0.19230769230769232</v>
      </c>
      <c r="K52" s="60">
        <f>final_dp[[#This Row],[Total Calls]]-final_dp[[#This Row],[Answered Calls]]</f>
        <v>15</v>
      </c>
    </row>
    <row r="53" spans="2:11">
      <c r="B53" s="50" t="s">
        <v>24</v>
      </c>
      <c r="C53" s="60" cm="1">
        <f t="array" ref="C53">COUNTIFS(Department,final_dp[[#This Row],[Departmen]:[Departmen]],WEEK,final[Week])</f>
        <v>76</v>
      </c>
      <c r="D53" s="60" cm="1">
        <f t="array" ref="D53">COUNTIFS(Answered__Y_N,"Y",Department,final_dp[[#This Row],[Departmen]:[Departmen]],WEEK,final[Week])</f>
        <v>60</v>
      </c>
      <c r="E53" s="69" cm="1">
        <f t="array" ref="E53">COUNTIFS(Resolved,"Y",Department,final_dp[[#This Row],[Departmen]:[Departmen]],WEEK,final[Week])</f>
        <v>50</v>
      </c>
      <c r="F53" s="61" cm="1">
        <f t="array" ref="F53">AVERAGEIFS(Speed_of_Answer,WEEK,final[Week],Department,final_dp[[#This Row],[Departmen]:[Departmen]])</f>
        <v>60.716666666666669</v>
      </c>
      <c r="G53" s="63">
        <f>final_dp[[#This Row],[Resolved]]/final_dp[[#This Row],[Answered Calls]]</f>
        <v>0.83333333333333337</v>
      </c>
      <c r="H53" s="60" cm="1">
        <f t="array" ref="H53">COUNTIFS(Satisfaction_rating,"&gt;=4",WEEK,final[Week],Department,final_dp[[#This Row],[Departmen]:[Departmen]])</f>
        <v>27</v>
      </c>
      <c r="I53" s="60">
        <f>final_dp[[#This Row],[Total Calls]]-final_dp[[#This Row],[Satisfied]]</f>
        <v>49</v>
      </c>
      <c r="J53" s="63">
        <f>(final_dp[[#This Row],[Total Calls]]-final_dp[[#This Row],[Answered Calls]])/final_dp[[#This Row],[Total Calls]]</f>
        <v>0.21052631578947367</v>
      </c>
      <c r="K53" s="60">
        <f>final_dp[[#This Row],[Total Calls]]-final_dp[[#This Row],[Answered Calls]]</f>
        <v>16</v>
      </c>
    </row>
    <row r="54" spans="2:11">
      <c r="B54" s="50" t="s">
        <v>30</v>
      </c>
      <c r="C54" s="60" cm="1">
        <f t="array" ref="C54">COUNTIFS(Department,final_dp[[#This Row],[Departmen]:[Departmen]],WEEK,final[Week])</f>
        <v>86</v>
      </c>
      <c r="D54" s="60" cm="1">
        <f t="array" ref="D54">COUNTIFS(Answered__Y_N,"Y",Department,final_dp[[#This Row],[Departmen]:[Departmen]],WEEK,final[Week])</f>
        <v>69</v>
      </c>
      <c r="E54" s="69" cm="1">
        <f t="array" ref="E54">COUNTIFS(Resolved,"Y",Department,final_dp[[#This Row],[Departmen]:[Departmen]],WEEK,final[Week])</f>
        <v>61</v>
      </c>
      <c r="F54" s="61" cm="1">
        <f t="array" ref="F54">AVERAGEIFS(Speed_of_Answer,WEEK,final[Week],Department,final_dp[[#This Row],[Departmen]:[Departmen]])</f>
        <v>67.637681159420296</v>
      </c>
      <c r="G54" s="63">
        <f>final_dp[[#This Row],[Resolved]]/final_dp[[#This Row],[Answered Calls]]</f>
        <v>0.88405797101449279</v>
      </c>
      <c r="H54" s="60" cm="1">
        <f t="array" ref="H54">COUNTIFS(Satisfaction_rating,"&gt;=4",WEEK,final[Week],Department,final_dp[[#This Row],[Departmen]:[Departmen]])</f>
        <v>30</v>
      </c>
      <c r="I54" s="60">
        <f>final_dp[[#This Row],[Total Calls]]-final_dp[[#This Row],[Satisfied]]</f>
        <v>56</v>
      </c>
      <c r="J54" s="63">
        <f>(final_dp[[#This Row],[Total Calls]]-final_dp[[#This Row],[Answered Calls]])/final_dp[[#This Row],[Total Calls]]</f>
        <v>0.19767441860465115</v>
      </c>
      <c r="K54" s="60">
        <f>final_dp[[#This Row],[Total Calls]]-final_dp[[#This Row],[Answered Calls]]</f>
        <v>17</v>
      </c>
    </row>
    <row r="55" spans="2:11">
      <c r="B55" s="50" t="s">
        <v>33</v>
      </c>
      <c r="C55" s="60" cm="1">
        <f t="array" ref="C55">COUNTIFS(Department,final_dp[[#This Row],[Departmen]:[Departmen]],WEEK,final[Week])</f>
        <v>80</v>
      </c>
      <c r="D55" s="60" cm="1">
        <f t="array" ref="D55">COUNTIFS(Answered__Y_N,"Y",Department,final_dp[[#This Row],[Departmen]:[Departmen]],WEEK,final[Week])</f>
        <v>68</v>
      </c>
      <c r="E55" s="69" cm="1">
        <f t="array" ref="E55">COUNTIFS(Resolved,"Y",Department,final_dp[[#This Row],[Departmen]:[Departmen]],WEEK,final[Week])</f>
        <v>58</v>
      </c>
      <c r="F55" s="61" cm="1">
        <f t="array" ref="F55">AVERAGEIFS(Speed_of_Answer,WEEK,final[Week],Department,final_dp[[#This Row],[Departmen]:[Departmen]])</f>
        <v>66.882352941176464</v>
      </c>
      <c r="G55" s="63">
        <f>final_dp[[#This Row],[Resolved]]/final_dp[[#This Row],[Answered Calls]]</f>
        <v>0.8529411764705882</v>
      </c>
      <c r="H55" s="60" cm="1">
        <f t="array" ref="H55">COUNTIFS(Satisfaction_rating,"&gt;=4",WEEK,final[Week],Department,final_dp[[#This Row],[Departmen]:[Departmen]])</f>
        <v>31</v>
      </c>
      <c r="I55" s="60">
        <f>final_dp[[#This Row],[Total Calls]]-final_dp[[#This Row],[Satisfied]]</f>
        <v>49</v>
      </c>
      <c r="J55" s="63">
        <f>(final_dp[[#This Row],[Total Calls]]-final_dp[[#This Row],[Answered Calls]])/final_dp[[#This Row],[Total Calls]]</f>
        <v>0.15</v>
      </c>
      <c r="K55" s="60">
        <f>final_dp[[#This Row],[Total Calls]]-final_dp[[#This Row],[Answered Calls]]</f>
        <v>12</v>
      </c>
    </row>
  </sheetData>
  <sheetProtection formatCells="0" selectLockedCells="1" selectUnlockedCells="1"/>
  <phoneticPr fontId="8" type="noConversion"/>
  <dataValidations disablePrompts="1" count="1">
    <dataValidation type="list" allowBlank="1" showInputMessage="1" showErrorMessage="1" sqref="A2" xr:uid="{BAC10F2D-21E4-445B-A4E6-867E3A5EE683}">
      <formula1>order_of__weeks</formula1>
    </dataValidation>
  </dataValidations>
  <pageMargins left="0.7" right="0.7" top="0.75" bottom="0.75" header="0.3" footer="0.3"/>
  <ignoredErrors>
    <ignoredError sqref="C51:C52 C53:C55 D51:D55 E51:K55 C39:E46 F16 C17:K23 C16:E16 G16:K16 M8:M11 B2:J4 K2:N2 C8:F8 F39:F46" unlockedFormula="1"/>
  </ignoredErrors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5ADF8FC-F2F6-4570-8108-1D843F1980D6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iangles" iconId="0"/>
              <x14:cfIcon iconSet="3Triangles" iconId="1"/>
              <x14:cfIcon iconSet="3Triangles" iconId="2"/>
            </x14:iconSet>
          </x14:cfRule>
          <x14:cfRule type="iconSet" priority="2" id="{23438EB8-5E59-42D2-8361-74392DEFE86F}">
            <x14:iconSet custom="1">
              <x14:cfvo type="percent">
                <xm:f>0</xm:f>
              </x14:cfvo>
              <x14:cfvo type="percent">
                <xm:f>74</xm:f>
              </x14:cfvo>
              <x14:cfvo type="percent">
                <xm:f>75</xm:f>
              </x14:cfvo>
              <x14:cfIcon iconSet="3Arrows" iconId="0"/>
              <x14:cfIcon iconSet="3Triangles" iconId="1"/>
              <x14:cfIcon iconSet="3Arrows" iconId="2"/>
            </x14:iconSet>
          </x14:cfRule>
          <xm:sqref>F39:F46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DEB73F82-7BF8-4EBD-9453-4136587E558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calculation!C39:E39</xm:f>
              <xm:sqref>G39</xm:sqref>
            </x14:sparkline>
            <x14:sparkline>
              <xm:f>calculation!C40:E40</xm:f>
              <xm:sqref>G40</xm:sqref>
            </x14:sparkline>
            <x14:sparkline>
              <xm:f>calculation!C41:E41</xm:f>
              <xm:sqref>G41</xm:sqref>
            </x14:sparkline>
            <x14:sparkline>
              <xm:f>calculation!C42:E42</xm:f>
              <xm:sqref>G42</xm:sqref>
            </x14:sparkline>
            <x14:sparkline>
              <xm:f>calculation!C43:E43</xm:f>
              <xm:sqref>G43</xm:sqref>
            </x14:sparkline>
            <x14:sparkline>
              <xm:f>calculation!C44:E44</xm:f>
              <xm:sqref>G44</xm:sqref>
            </x14:sparkline>
            <x14:sparkline>
              <xm:f>calculation!C45:E45</xm:f>
              <xm:sqref>G45</xm:sqref>
            </x14:sparkline>
            <x14:sparkline>
              <xm:f>calculation!C46:E46</xm:f>
              <xm:sqref>G46</xm:sqref>
            </x14:sparkline>
          </x14:sparklines>
        </x14:sparklineGroup>
        <x14:sparklineGroup displayEmptyCellsAs="gap" markers="1" xr2:uid="{17AEE398-30D2-48CD-ADF0-813E8430902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calculation!E16:L16</xm:f>
              <xm:sqref>M16</xm:sqref>
            </x14:sparkline>
            <x14:sparkline>
              <xm:f>calculation!E17:L17</xm:f>
              <xm:sqref>M17</xm:sqref>
            </x14:sparkline>
            <x14:sparkline>
              <xm:f>calculation!E18:L18</xm:f>
              <xm:sqref>M18</xm:sqref>
            </x14:sparkline>
            <x14:sparkline>
              <xm:f>calculation!E19:L19</xm:f>
              <xm:sqref>M19</xm:sqref>
            </x14:sparkline>
            <x14:sparkline>
              <xm:f>calculation!E20:L20</xm:f>
              <xm:sqref>M20</xm:sqref>
            </x14:sparkline>
            <x14:sparkline>
              <xm:f>calculation!E21:L21</xm:f>
              <xm:sqref>M21</xm:sqref>
            </x14:sparkline>
            <x14:sparkline>
              <xm:f>calculation!E22:L22</xm:f>
              <xm:sqref>M22</xm:sqref>
            </x14:sparkline>
            <x14:sparkline>
              <xm:f>calculation!E23:L23</xm:f>
              <xm:sqref>M23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3FC3-9231-4CBB-86BD-5FA4202AC0D4}">
  <dimension ref="A1"/>
  <sheetViews>
    <sheetView showGridLines="0" tabSelected="1" topLeftCell="Y47" zoomScale="70" zoomScaleNormal="70" workbookViewId="0">
      <selection activeCell="AZ61" sqref="AZ61"/>
    </sheetView>
  </sheetViews>
  <sheetFormatPr defaultRowHeight="15"/>
  <cols>
    <col min="1" max="16384" width="9.140625" style="43"/>
  </cols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Scroll Bar 1">
              <controlPr locked="0" defaultSize="0" autoPict="0">
                <anchor moveWithCells="1">
                  <from>
                    <xdr:col>2</xdr:col>
                    <xdr:colOff>19050</xdr:colOff>
                    <xdr:row>5</xdr:row>
                    <xdr:rowOff>85725</xdr:rowOff>
                  </from>
                  <to>
                    <xdr:col>5</xdr:col>
                    <xdr:colOff>409575</xdr:colOff>
                    <xdr:row>6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DAta</vt:lpstr>
      <vt:lpstr>agents</vt:lpstr>
      <vt:lpstr>Pivot tabls agents</vt:lpstr>
      <vt:lpstr>Pivot tabls for departmen</vt:lpstr>
      <vt:lpstr>Departmen</vt:lpstr>
      <vt:lpstr>calculation</vt:lpstr>
      <vt:lpstr>Dashboard</vt:lpstr>
      <vt:lpstr>Agent</vt:lpstr>
      <vt:lpstr>Answered__Y_N</vt:lpstr>
      <vt:lpstr>Call_Id</vt:lpstr>
      <vt:lpstr>call_minutes</vt:lpstr>
      <vt:lpstr>Date</vt:lpstr>
      <vt:lpstr>DATE2</vt:lpstr>
      <vt:lpstr>Department</vt:lpstr>
      <vt:lpstr>order_of__weeks</vt:lpstr>
      <vt:lpstr>Resolved</vt:lpstr>
      <vt:lpstr>Satisfaction_rating</vt:lpstr>
      <vt:lpstr>Speed_of_Answer</vt:lpstr>
      <vt:lpstr>TalkDuration</vt:lpstr>
      <vt:lpstr>WEEK</vt:lpstr>
      <vt:lpstr>WEEKDAY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abdulkader.khouja@outlook.com</cp:lastModifiedBy>
  <dcterms:created xsi:type="dcterms:W3CDTF">2024-01-16T19:28:00Z</dcterms:created>
  <dcterms:modified xsi:type="dcterms:W3CDTF">2024-01-29T18:15:18Z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7B62D8A55521456C9FE13262AA58231E_12</vt:lpwstr>
  </property>
  <property fmtid="{D5CDD505-2E9C-101B-9397-08002B2CF9AE}" pid="3" name="KSOProductBuildVer">
    <vt:lpwstr>2057-12.2.0.13431</vt:lpwstr>
  </property>
</Properties>
</file>