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F:\Karim 2021\"/>
    </mc:Choice>
  </mc:AlternateContent>
  <xr:revisionPtr revIDLastSave="0" documentId="13_ncr:1_{1A743550-4B94-49BF-B3D3-3D62D2F4AD6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B-Cable-VD-SC" sheetId="3" r:id="rId1"/>
    <sheet name="Filling Ratio" sheetId="4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3" l="1"/>
  <c r="F5" i="4"/>
  <c r="E19" i="4"/>
  <c r="E17" i="4"/>
  <c r="E15" i="4"/>
  <c r="E13" i="4"/>
  <c r="E11" i="4"/>
  <c r="E9" i="4"/>
  <c r="E7" i="4"/>
  <c r="J5" i="4"/>
  <c r="E5" i="4"/>
  <c r="W21" i="3"/>
  <c r="W19" i="3"/>
  <c r="W17" i="3"/>
  <c r="W15" i="3"/>
  <c r="W13" i="3"/>
  <c r="W11" i="3"/>
  <c r="W9" i="3"/>
  <c r="W7" i="3"/>
  <c r="W5" i="3"/>
  <c r="V7" i="3"/>
  <c r="V9" i="3"/>
  <c r="V11" i="3"/>
  <c r="V13" i="3"/>
  <c r="V15" i="3"/>
  <c r="V17" i="3"/>
  <c r="V19" i="3"/>
  <c r="V21" i="3"/>
  <c r="S29" i="3"/>
  <c r="T29" i="3" s="1"/>
  <c r="U29" i="3" s="1"/>
  <c r="D21" i="3"/>
  <c r="E21" i="3" s="1"/>
  <c r="D19" i="3"/>
  <c r="E19" i="3" s="1"/>
  <c r="F19" i="3" s="1"/>
  <c r="K19" i="3" s="1"/>
  <c r="D17" i="3"/>
  <c r="E17" i="3" s="1"/>
  <c r="F17" i="3" s="1"/>
  <c r="K17" i="3" s="1"/>
  <c r="D15" i="3"/>
  <c r="E15" i="3" s="1"/>
  <c r="F15" i="3" s="1"/>
  <c r="K15" i="3" s="1"/>
  <c r="D11" i="3"/>
  <c r="E11" i="3" s="1"/>
  <c r="D9" i="3"/>
  <c r="E9" i="3" s="1"/>
  <c r="Q15" i="3"/>
  <c r="Q17" i="3"/>
  <c r="Q19" i="3"/>
  <c r="Q21" i="3"/>
  <c r="D7" i="3"/>
  <c r="E7" i="3" s="1"/>
  <c r="Q7" i="3"/>
  <c r="Q9" i="3"/>
  <c r="Q11" i="3"/>
  <c r="Q13" i="3"/>
  <c r="K5" i="4" l="1"/>
  <c r="X17" i="3"/>
  <c r="X15" i="3"/>
  <c r="X11" i="3"/>
  <c r="X21" i="3"/>
  <c r="X13" i="3"/>
  <c r="X19" i="3"/>
  <c r="S11" i="3"/>
  <c r="S9" i="3"/>
  <c r="S21" i="3"/>
  <c r="F21" i="3"/>
  <c r="K21" i="3" s="1"/>
  <c r="S19" i="3"/>
  <c r="S17" i="3"/>
  <c r="S15" i="3"/>
  <c r="S7" i="3"/>
  <c r="F11" i="3"/>
  <c r="K11" i="3" s="1"/>
  <c r="F9" i="3"/>
  <c r="K9" i="3" s="1"/>
  <c r="Q5" i="3"/>
  <c r="F7" i="3"/>
  <c r="K7" i="3" s="1"/>
  <c r="X5" i="3" l="1"/>
  <c r="X9" i="3"/>
  <c r="X7" i="3"/>
  <c r="D13" i="3"/>
  <c r="E13" i="3" s="1"/>
  <c r="S13" i="3" l="1"/>
  <c r="F13" i="3"/>
  <c r="K13" i="3" s="1"/>
  <c r="D5" i="3" l="1"/>
  <c r="E5" i="3" s="1"/>
  <c r="F5" i="3" s="1"/>
  <c r="K5" i="3" s="1"/>
  <c r="S5" i="3" l="1"/>
  <c r="U5" i="3" s="1"/>
  <c r="T7" i="3" s="1"/>
  <c r="U7" i="3" s="1"/>
  <c r="T9" i="3" s="1"/>
  <c r="U9" i="3" s="1"/>
  <c r="T11" i="3" s="1"/>
  <c r="U1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Kareem</author>
  </authors>
  <commentList>
    <comment ref="P3" authorId="0" shapeId="0" xr:uid="{E1E1BAFC-1F97-4E4F-9831-4B1BE97CB47D}">
      <text>
        <r>
          <rPr>
            <b/>
            <sz val="9"/>
            <color indexed="81"/>
            <rFont val="Tahoma"/>
            <family val="2"/>
          </rPr>
          <t>Kareem:</t>
        </r>
        <r>
          <rPr>
            <sz val="9"/>
            <color indexed="81"/>
            <rFont val="Tahoma"/>
            <family val="2"/>
          </rPr>
          <t xml:space="preserve">
Page 23</t>
        </r>
      </text>
    </comment>
    <comment ref="V3" authorId="0" shapeId="0" xr:uid="{7D689082-3815-417A-884E-CBE4E011E6B8}">
      <text>
        <r>
          <rPr>
            <b/>
            <sz val="9"/>
            <color indexed="81"/>
            <rFont val="Tahoma"/>
            <charset val="1"/>
          </rPr>
          <t>Kareem:</t>
        </r>
        <r>
          <rPr>
            <sz val="9"/>
            <color indexed="81"/>
            <rFont val="Tahoma"/>
            <charset val="1"/>
          </rPr>
          <t xml:space="preserve">
(mv/A/meter)*L</t>
        </r>
      </text>
    </comment>
  </commentList>
</comments>
</file>

<file path=xl/sharedStrings.xml><?xml version="1.0" encoding="utf-8"?>
<sst xmlns="http://schemas.openxmlformats.org/spreadsheetml/2006/main" count="90" uniqueCount="56">
  <si>
    <t>C.B</t>
  </si>
  <si>
    <t>Panel name</t>
  </si>
  <si>
    <t>From</t>
  </si>
  <si>
    <t>To</t>
  </si>
  <si>
    <t>I b</t>
  </si>
  <si>
    <t>I n</t>
  </si>
  <si>
    <t>I cable</t>
  </si>
  <si>
    <t>mV/A/meter</t>
  </si>
  <si>
    <t>Length</t>
  </si>
  <si>
    <t>V.D %</t>
  </si>
  <si>
    <t xml:space="preserve">V.D % up stream         ( Note : Get link ) </t>
  </si>
  <si>
    <t>V.D % Total</t>
  </si>
  <si>
    <t xml:space="preserve">Cable </t>
  </si>
  <si>
    <t>R ( ohm )</t>
  </si>
  <si>
    <t>Total reisistance</t>
  </si>
  <si>
    <t>Short circuit calculations</t>
  </si>
  <si>
    <t>Feeder transformer</t>
  </si>
  <si>
    <t>kVA</t>
  </si>
  <si>
    <t>Impedance in %</t>
  </si>
  <si>
    <t xml:space="preserve">Rtransformer </t>
  </si>
  <si>
    <t>Z%</t>
  </si>
  <si>
    <t>Rating</t>
  </si>
  <si>
    <t>Cable construction</t>
  </si>
  <si>
    <t>NO.</t>
  </si>
  <si>
    <t>mV/A/meter (From catalogue)</t>
  </si>
  <si>
    <t>MDP</t>
  </si>
  <si>
    <t xml:space="preserve">Load   ( KW)                 </t>
  </si>
  <si>
    <t>T.R</t>
  </si>
  <si>
    <t>CU/XLPE/PVC</t>
  </si>
  <si>
    <t xml:space="preserve"> </t>
  </si>
  <si>
    <t>4*150+70</t>
  </si>
  <si>
    <t>Cable size(mm2)</t>
  </si>
  <si>
    <t>EMDP</t>
  </si>
  <si>
    <t>4*25+16</t>
  </si>
  <si>
    <t>LP-G</t>
  </si>
  <si>
    <t>LP-F</t>
  </si>
  <si>
    <t>PP-G</t>
  </si>
  <si>
    <t>PP-F</t>
  </si>
  <si>
    <t>EDP</t>
  </si>
  <si>
    <t>UPS-G</t>
  </si>
  <si>
    <t>UPS-F</t>
  </si>
  <si>
    <t>CU/PVC/PVC</t>
  </si>
  <si>
    <t>4*3+3</t>
  </si>
  <si>
    <t>4*10+10</t>
  </si>
  <si>
    <t>4*35+16</t>
  </si>
  <si>
    <t>4*4+4</t>
  </si>
  <si>
    <t>4*6+6</t>
  </si>
  <si>
    <t>Ss.c</t>
  </si>
  <si>
    <t>Is.c (KA)</t>
  </si>
  <si>
    <t>Rcable ( ohm )</t>
  </si>
  <si>
    <t>Is.c KA</t>
  </si>
  <si>
    <t>Filling ratio Caculation</t>
  </si>
  <si>
    <t>C.S.A</t>
  </si>
  <si>
    <t>Outeer Diameter</t>
  </si>
  <si>
    <t>Outeer C.S.A</t>
  </si>
  <si>
    <t>CU/XLPE/STA/PVC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</si>
</sst>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3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285750</xdr:colOff>
      <xdr:row>3</xdr:row>
      <xdr:rowOff>47625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8D57CE-B745-4173-87EC-C2F83BCD413C}"/>
            </a:ext>
          </a:extLst>
        </xdr:cNvPr>
        <xdr:cNvSpPr txBox="1"/>
      </xdr:nvSpPr>
      <xdr:spPr>
        <a:xfrm>
          <a:off x="14935200" y="628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nel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-G"/>
      <sheetName val="LP-F"/>
      <sheetName val="PP-G"/>
      <sheetName val="PP-F"/>
      <sheetName val="EDP"/>
      <sheetName val="UPS-G"/>
      <sheetName val="UPS-F"/>
      <sheetName val="EMDP"/>
      <sheetName val="MDP"/>
      <sheetName val="Sheet3"/>
    </sheetNames>
    <sheetDataSet>
      <sheetData sheetId="0">
        <row r="35">
          <cell r="D35">
            <v>1.9750500000000002</v>
          </cell>
        </row>
      </sheetData>
      <sheetData sheetId="1">
        <row r="35">
          <cell r="D35">
            <v>1.8027000000000002</v>
          </cell>
        </row>
      </sheetData>
      <sheetData sheetId="2">
        <row r="35">
          <cell r="D35">
            <v>19.4664</v>
          </cell>
        </row>
      </sheetData>
      <sheetData sheetId="3">
        <row r="35">
          <cell r="D35">
            <v>40.198800000000006</v>
          </cell>
        </row>
      </sheetData>
      <sheetData sheetId="4">
        <row r="26">
          <cell r="D26">
            <v>1.6366499999999999</v>
          </cell>
        </row>
      </sheetData>
      <sheetData sheetId="5">
        <row r="26">
          <cell r="D26">
            <v>11.663999999999998</v>
          </cell>
        </row>
      </sheetData>
      <sheetData sheetId="6">
        <row r="26">
          <cell r="D26">
            <v>16.038</v>
          </cell>
        </row>
      </sheetData>
      <sheetData sheetId="7">
        <row r="35">
          <cell r="C35">
            <v>29.338650000000001</v>
          </cell>
        </row>
      </sheetData>
      <sheetData sheetId="8">
        <row r="35">
          <cell r="C35">
            <v>89.102000000000004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1BA48-ADB4-4548-A3D6-5D0F4C449A2D}">
  <dimension ref="B1:X45"/>
  <sheetViews>
    <sheetView tabSelected="1" topLeftCell="F1" zoomScaleNormal="100" workbookViewId="0">
      <selection activeCell="S5" sqref="S5:S6"/>
    </sheetView>
  </sheetViews>
  <sheetFormatPr defaultRowHeight="15" x14ac:dyDescent="0.25"/>
  <cols>
    <col min="3" max="3" width="13.85546875" bestFit="1" customWidth="1"/>
    <col min="4" max="4" width="13.5703125" customWidth="1"/>
    <col min="9" max="9" width="16" customWidth="1"/>
    <col min="10" max="10" width="15.42578125" customWidth="1"/>
    <col min="12" max="12" width="17.7109375" customWidth="1"/>
    <col min="13" max="13" width="5.5703125" customWidth="1"/>
    <col min="16" max="16" width="20.7109375" customWidth="1"/>
    <col min="17" max="17" width="16.28515625" customWidth="1"/>
    <col min="20" max="20" width="19.5703125" hidden="1" customWidth="1"/>
    <col min="21" max="21" width="0" hidden="1" customWidth="1"/>
    <col min="22" max="22" width="15.28515625" customWidth="1"/>
    <col min="23" max="23" width="15.140625" customWidth="1"/>
  </cols>
  <sheetData>
    <row r="1" spans="2:24" x14ac:dyDescent="0.25">
      <c r="E1" s="35" t="s">
        <v>0</v>
      </c>
      <c r="F1" s="36"/>
      <c r="G1" s="36"/>
      <c r="H1" s="37"/>
      <c r="I1" s="35" t="s">
        <v>12</v>
      </c>
      <c r="J1" s="36"/>
      <c r="K1" s="36"/>
      <c r="L1" s="36"/>
      <c r="M1" s="36"/>
      <c r="N1" s="36"/>
      <c r="O1" s="37"/>
      <c r="P1" s="35" t="s">
        <v>9</v>
      </c>
      <c r="Q1" s="36"/>
      <c r="R1" s="36"/>
      <c r="S1" s="36"/>
      <c r="T1" s="36"/>
      <c r="U1" s="37"/>
      <c r="V1" s="35" t="s">
        <v>15</v>
      </c>
      <c r="W1" s="36"/>
      <c r="X1" s="37"/>
    </row>
    <row r="2" spans="2:24" ht="15.75" thickBot="1" x14ac:dyDescent="0.3">
      <c r="E2" s="38"/>
      <c r="F2" s="39"/>
      <c r="G2" s="39"/>
      <c r="H2" s="40"/>
      <c r="I2" s="38"/>
      <c r="J2" s="39"/>
      <c r="K2" s="39"/>
      <c r="L2" s="39"/>
      <c r="M2" s="39"/>
      <c r="N2" s="39"/>
      <c r="O2" s="40"/>
      <c r="P2" s="38"/>
      <c r="Q2" s="39"/>
      <c r="R2" s="39"/>
      <c r="S2" s="39"/>
      <c r="T2" s="39"/>
      <c r="U2" s="40"/>
      <c r="V2" s="38"/>
      <c r="W2" s="39"/>
      <c r="X2" s="40"/>
    </row>
    <row r="3" spans="2:24" x14ac:dyDescent="0.25">
      <c r="B3" s="49" t="s">
        <v>1</v>
      </c>
      <c r="C3" s="50"/>
      <c r="D3" s="46" t="s">
        <v>26</v>
      </c>
      <c r="E3" s="53" t="s">
        <v>4</v>
      </c>
      <c r="F3" s="55" t="s">
        <v>5</v>
      </c>
      <c r="G3" s="56"/>
      <c r="H3" s="57"/>
      <c r="I3" s="27" t="s">
        <v>2</v>
      </c>
      <c r="J3" s="27" t="s">
        <v>3</v>
      </c>
      <c r="K3" s="44" t="s">
        <v>6</v>
      </c>
      <c r="L3" s="44" t="s">
        <v>22</v>
      </c>
      <c r="M3" s="44" t="s">
        <v>23</v>
      </c>
      <c r="N3" s="55" t="s">
        <v>31</v>
      </c>
      <c r="O3" s="57"/>
      <c r="P3" s="46" t="s">
        <v>24</v>
      </c>
      <c r="Q3" s="27" t="s">
        <v>7</v>
      </c>
      <c r="R3" s="27" t="s">
        <v>8</v>
      </c>
      <c r="S3" s="44" t="s">
        <v>9</v>
      </c>
      <c r="T3" s="63" t="s">
        <v>10</v>
      </c>
      <c r="U3" s="61" t="s">
        <v>11</v>
      </c>
      <c r="V3" s="46" t="s">
        <v>49</v>
      </c>
      <c r="W3" s="46" t="s">
        <v>14</v>
      </c>
      <c r="X3" s="44" t="s">
        <v>50</v>
      </c>
    </row>
    <row r="4" spans="2:24" ht="15.75" thickBot="1" x14ac:dyDescent="0.3">
      <c r="B4" s="51"/>
      <c r="C4" s="52"/>
      <c r="D4" s="47"/>
      <c r="E4" s="54"/>
      <c r="F4" s="58"/>
      <c r="G4" s="59"/>
      <c r="H4" s="60"/>
      <c r="I4" s="28"/>
      <c r="J4" s="28"/>
      <c r="K4" s="45"/>
      <c r="L4" s="45"/>
      <c r="M4" s="45"/>
      <c r="N4" s="58"/>
      <c r="O4" s="60"/>
      <c r="P4" s="47"/>
      <c r="Q4" s="28"/>
      <c r="R4" s="28"/>
      <c r="S4" s="45"/>
      <c r="T4" s="64"/>
      <c r="U4" s="62"/>
      <c r="V4" s="47"/>
      <c r="W4" s="47"/>
      <c r="X4" s="45"/>
    </row>
    <row r="5" spans="2:24" x14ac:dyDescent="0.25">
      <c r="B5" s="29" t="s">
        <v>25</v>
      </c>
      <c r="C5" s="30"/>
      <c r="D5" s="33">
        <f>[1]MDP!$C$35</f>
        <v>89.102000000000004</v>
      </c>
      <c r="E5" s="27">
        <f>(D5*1000)/(3*220*0.85)</f>
        <v>158.82709447415328</v>
      </c>
      <c r="F5" s="35">
        <f>E5*1.25</f>
        <v>198.53386809269159</v>
      </c>
      <c r="G5" s="36"/>
      <c r="H5" s="37"/>
      <c r="I5" s="41" t="s">
        <v>27</v>
      </c>
      <c r="J5" s="41" t="s">
        <v>25</v>
      </c>
      <c r="K5" s="27">
        <f>F5/0.8</f>
        <v>248.16733511586449</v>
      </c>
      <c r="L5" s="27" t="s">
        <v>55</v>
      </c>
      <c r="M5" s="27">
        <v>1</v>
      </c>
      <c r="N5" s="35" t="s">
        <v>30</v>
      </c>
      <c r="O5" s="37"/>
      <c r="P5" s="41">
        <v>0.36599999999999999</v>
      </c>
      <c r="Q5" s="41">
        <f>P5/M5</f>
        <v>0.36599999999999999</v>
      </c>
      <c r="R5" s="41">
        <v>10</v>
      </c>
      <c r="S5" s="27">
        <f>(((Q5*E5*R5)/1000)/380)*100</f>
        <v>0.15297556994089498</v>
      </c>
      <c r="T5" s="41">
        <v>0</v>
      </c>
      <c r="U5" s="27">
        <f>S5+T5</f>
        <v>0.15297556994089498</v>
      </c>
      <c r="V5" s="27">
        <f>P5*R5/(1000*1.73)</f>
        <v>2.115606936416185E-3</v>
      </c>
      <c r="W5" s="27">
        <f>U29+V5</f>
        <v>3.212360693641618E-2</v>
      </c>
      <c r="X5" s="27">
        <f xml:space="preserve"> (220/W5)/1000</f>
        <v>6.8485460065383297</v>
      </c>
    </row>
    <row r="6" spans="2:24" ht="15.75" thickBot="1" x14ac:dyDescent="0.3">
      <c r="B6" s="31"/>
      <c r="C6" s="32"/>
      <c r="D6" s="48"/>
      <c r="E6" s="28"/>
      <c r="F6" s="38"/>
      <c r="G6" s="39"/>
      <c r="H6" s="40"/>
      <c r="I6" s="34"/>
      <c r="J6" s="34"/>
      <c r="K6" s="28"/>
      <c r="L6" s="28"/>
      <c r="M6" s="28"/>
      <c r="N6" s="38"/>
      <c r="O6" s="40"/>
      <c r="P6" s="34"/>
      <c r="Q6" s="34"/>
      <c r="R6" s="34"/>
      <c r="S6" s="28"/>
      <c r="T6" s="34"/>
      <c r="U6" s="28"/>
      <c r="V6" s="28"/>
      <c r="W6" s="28"/>
      <c r="X6" s="28"/>
    </row>
    <row r="7" spans="2:24" x14ac:dyDescent="0.25">
      <c r="B7" s="29" t="s">
        <v>32</v>
      </c>
      <c r="C7" s="30"/>
      <c r="D7" s="33">
        <f>[1]EMDP!$C$35</f>
        <v>29.338650000000001</v>
      </c>
      <c r="E7" s="27">
        <f t="shared" ref="E7" si="0">(D7*1000)/(3*220*0.85)</f>
        <v>52.297058823529412</v>
      </c>
      <c r="F7" s="35">
        <f t="shared" ref="F7" si="1">E7*1.25</f>
        <v>65.371323529411768</v>
      </c>
      <c r="G7" s="36"/>
      <c r="H7" s="37"/>
      <c r="I7" s="41" t="s">
        <v>25</v>
      </c>
      <c r="J7" s="41" t="s">
        <v>32</v>
      </c>
      <c r="K7" s="27">
        <f>F7/0.8</f>
        <v>81.71415441176471</v>
      </c>
      <c r="L7" s="27" t="s">
        <v>28</v>
      </c>
      <c r="M7" s="27">
        <v>1</v>
      </c>
      <c r="N7" s="35" t="s">
        <v>33</v>
      </c>
      <c r="O7" s="37"/>
      <c r="P7" s="41">
        <v>1.44</v>
      </c>
      <c r="Q7" s="41">
        <f t="shared" ref="Q7" si="2">P7/M7</f>
        <v>1.44</v>
      </c>
      <c r="R7" s="41">
        <v>10</v>
      </c>
      <c r="S7" s="27">
        <f>(((Q7*E7*R7)/1000)/380)*100</f>
        <v>0.19817832817337458</v>
      </c>
      <c r="T7" s="41">
        <f>U5</f>
        <v>0.15297556994089498</v>
      </c>
      <c r="U7" s="27">
        <f t="shared" ref="U7" si="3">S7+T7</f>
        <v>0.35115389811426956</v>
      </c>
      <c r="V7" s="27">
        <f t="shared" ref="V7" si="4">P7*R7/(1000*1.73)</f>
        <v>8.3236994219653172E-3</v>
      </c>
      <c r="W7" s="27">
        <f>W5+V7</f>
        <v>4.0447306358381493E-2</v>
      </c>
      <c r="X7" s="27">
        <f t="shared" ref="X7" si="5" xml:space="preserve"> (220/W7)/1000</f>
        <v>5.4391755547501761</v>
      </c>
    </row>
    <row r="8" spans="2:24" ht="15.75" thickBot="1" x14ac:dyDescent="0.3">
      <c r="B8" s="31"/>
      <c r="C8" s="32"/>
      <c r="D8" s="48"/>
      <c r="E8" s="28"/>
      <c r="F8" s="38"/>
      <c r="G8" s="39"/>
      <c r="H8" s="40"/>
      <c r="I8" s="34"/>
      <c r="J8" s="34"/>
      <c r="K8" s="28"/>
      <c r="L8" s="28"/>
      <c r="M8" s="28"/>
      <c r="N8" s="38"/>
      <c r="O8" s="40"/>
      <c r="P8" s="34"/>
      <c r="Q8" s="34"/>
      <c r="R8" s="34"/>
      <c r="S8" s="28"/>
      <c r="T8" s="34"/>
      <c r="U8" s="28"/>
      <c r="V8" s="28"/>
      <c r="W8" s="28"/>
      <c r="X8" s="28"/>
    </row>
    <row r="9" spans="2:24" x14ac:dyDescent="0.25">
      <c r="B9" s="29" t="s">
        <v>34</v>
      </c>
      <c r="C9" s="30"/>
      <c r="D9" s="33">
        <f>'[1]LP-G'!$D$35</f>
        <v>1.9750500000000002</v>
      </c>
      <c r="E9" s="27">
        <f t="shared" ref="E9" si="6">(D9*1000)/(3*220*0.85)</f>
        <v>3.520588235294118</v>
      </c>
      <c r="F9" s="35">
        <f t="shared" ref="F9" si="7">E9*1.25</f>
        <v>4.4007352941176476</v>
      </c>
      <c r="G9" s="36"/>
      <c r="H9" s="37"/>
      <c r="I9" s="41" t="s">
        <v>25</v>
      </c>
      <c r="J9" s="41" t="s">
        <v>34</v>
      </c>
      <c r="K9" s="27">
        <f>F9/0.8</f>
        <v>5.5009191176470589</v>
      </c>
      <c r="L9" s="27" t="s">
        <v>41</v>
      </c>
      <c r="M9" s="27">
        <v>1</v>
      </c>
      <c r="N9" s="35" t="s">
        <v>42</v>
      </c>
      <c r="O9" s="37"/>
      <c r="P9" s="41">
        <v>10.029999999999999</v>
      </c>
      <c r="Q9" s="41">
        <f t="shared" ref="Q9" si="8">P9/M9</f>
        <v>10.029999999999999</v>
      </c>
      <c r="R9" s="41">
        <v>3</v>
      </c>
      <c r="S9" s="27">
        <f>(((Q9*E9*R9)/1000)/380)*100</f>
        <v>2.7877500000000003E-2</v>
      </c>
      <c r="T9" s="41">
        <f>U7</f>
        <v>0.35115389811426956</v>
      </c>
      <c r="U9" s="27">
        <f t="shared" ref="U9" si="9">S9+T9</f>
        <v>0.37903139811426956</v>
      </c>
      <c r="V9" s="27">
        <f t="shared" ref="V9" si="10">P9*R9/(1000*1.73)</f>
        <v>1.7393063583815028E-2</v>
      </c>
      <c r="W9" s="27">
        <f>W5+V9</f>
        <v>4.9516670520231204E-2</v>
      </c>
      <c r="X9" s="27">
        <f t="shared" ref="X9" si="11" xml:space="preserve"> (220/W9)/1000</f>
        <v>4.44294815642166</v>
      </c>
    </row>
    <row r="10" spans="2:24" ht="15.75" thickBot="1" x14ac:dyDescent="0.3">
      <c r="B10" s="31"/>
      <c r="C10" s="32"/>
      <c r="D10" s="48"/>
      <c r="E10" s="28"/>
      <c r="F10" s="38"/>
      <c r="G10" s="39"/>
      <c r="H10" s="40"/>
      <c r="I10" s="34"/>
      <c r="J10" s="34"/>
      <c r="K10" s="28"/>
      <c r="L10" s="28"/>
      <c r="M10" s="28"/>
      <c r="N10" s="38"/>
      <c r="O10" s="40"/>
      <c r="P10" s="34"/>
      <c r="Q10" s="34"/>
      <c r="R10" s="34"/>
      <c r="S10" s="28"/>
      <c r="T10" s="34"/>
      <c r="U10" s="28"/>
      <c r="V10" s="28"/>
      <c r="W10" s="28"/>
      <c r="X10" s="28"/>
    </row>
    <row r="11" spans="2:24" x14ac:dyDescent="0.25">
      <c r="B11" s="29" t="s">
        <v>35</v>
      </c>
      <c r="C11" s="30"/>
      <c r="D11" s="33">
        <f>'[1]LP-F'!$D$35</f>
        <v>1.8027000000000002</v>
      </c>
      <c r="E11" s="27">
        <f t="shared" ref="E11" si="12">(D11*1000)/(3*220*0.85)</f>
        <v>3.2133689839572197</v>
      </c>
      <c r="F11" s="35">
        <f t="shared" ref="F11" si="13">E11*1.25</f>
        <v>4.0167112299465249</v>
      </c>
      <c r="G11" s="36"/>
      <c r="H11" s="37"/>
      <c r="I11" s="41" t="s">
        <v>25</v>
      </c>
      <c r="J11" s="41" t="s">
        <v>35</v>
      </c>
      <c r="K11" s="27">
        <f>F11/0.8</f>
        <v>5.0208890374331556</v>
      </c>
      <c r="L11" s="27" t="s">
        <v>41</v>
      </c>
      <c r="M11" s="27">
        <v>1</v>
      </c>
      <c r="N11" s="35" t="s">
        <v>42</v>
      </c>
      <c r="O11" s="37"/>
      <c r="P11" s="41">
        <v>10.029999999999999</v>
      </c>
      <c r="Q11" s="41">
        <f t="shared" ref="Q11" si="14">P11/M11</f>
        <v>10.029999999999999</v>
      </c>
      <c r="R11" s="41">
        <v>3</v>
      </c>
      <c r="S11" s="27">
        <f>(((Q11*E11*R11)/1000)/380)*100</f>
        <v>2.5444808612440195E-2</v>
      </c>
      <c r="T11" s="41">
        <f>U9</f>
        <v>0.37903139811426956</v>
      </c>
      <c r="U11" s="27">
        <f t="shared" ref="U11" si="15">S11+T11</f>
        <v>0.40447620672670975</v>
      </c>
      <c r="V11" s="27">
        <f t="shared" ref="V11" si="16">P11*R11/(1000*1.73)</f>
        <v>1.7393063583815028E-2</v>
      </c>
      <c r="W11" s="27">
        <f>W5+V11</f>
        <v>4.9516670520231204E-2</v>
      </c>
      <c r="X11" s="27">
        <f t="shared" ref="X11" si="17" xml:space="preserve"> (220/W11)/1000</f>
        <v>4.44294815642166</v>
      </c>
    </row>
    <row r="12" spans="2:24" ht="15.75" thickBot="1" x14ac:dyDescent="0.3">
      <c r="B12" s="31"/>
      <c r="C12" s="32"/>
      <c r="D12" s="48"/>
      <c r="E12" s="28"/>
      <c r="F12" s="38"/>
      <c r="G12" s="39"/>
      <c r="H12" s="40"/>
      <c r="I12" s="34"/>
      <c r="J12" s="34"/>
      <c r="K12" s="28"/>
      <c r="L12" s="28"/>
      <c r="M12" s="28"/>
      <c r="N12" s="38"/>
      <c r="O12" s="40"/>
      <c r="P12" s="34"/>
      <c r="Q12" s="34"/>
      <c r="R12" s="34"/>
      <c r="S12" s="28"/>
      <c r="T12" s="34"/>
      <c r="U12" s="28"/>
      <c r="V12" s="28"/>
      <c r="W12" s="28"/>
      <c r="X12" s="28"/>
    </row>
    <row r="13" spans="2:24" x14ac:dyDescent="0.25">
      <c r="B13" s="29" t="s">
        <v>36</v>
      </c>
      <c r="C13" s="30"/>
      <c r="D13" s="33">
        <f>'[1]PP-G'!$D$35</f>
        <v>19.4664</v>
      </c>
      <c r="E13" s="27">
        <f t="shared" ref="E13:E21" si="18">(D13*1000)/(3*220*0.85)</f>
        <v>34.699465240641715</v>
      </c>
      <c r="F13" s="35">
        <f t="shared" ref="F13" si="19">E13*1.25</f>
        <v>43.37433155080214</v>
      </c>
      <c r="G13" s="36"/>
      <c r="H13" s="37"/>
      <c r="I13" s="41" t="s">
        <v>25</v>
      </c>
      <c r="J13" s="41" t="s">
        <v>36</v>
      </c>
      <c r="K13" s="27">
        <f>F13/0.8</f>
        <v>54.217914438502675</v>
      </c>
      <c r="L13" s="27" t="s">
        <v>41</v>
      </c>
      <c r="M13" s="27">
        <v>1</v>
      </c>
      <c r="N13" s="35" t="s">
        <v>43</v>
      </c>
      <c r="O13" s="37"/>
      <c r="P13" s="41">
        <v>3.1840000000000002</v>
      </c>
      <c r="Q13" s="41">
        <f t="shared" ref="Q13" si="20">P13/M13</f>
        <v>3.1840000000000002</v>
      </c>
      <c r="R13" s="41">
        <v>4</v>
      </c>
      <c r="S13" s="27">
        <f>(((Q13*E13*R13)/1000)/380)*100</f>
        <v>0.11629799718547706</v>
      </c>
      <c r="T13" s="41"/>
      <c r="U13" s="42"/>
      <c r="V13" s="27">
        <f t="shared" ref="V13" si="21">P13*R13/(1000*1.73)</f>
        <v>7.3618497109826592E-3</v>
      </c>
      <c r="W13" s="27">
        <f>W5+V13</f>
        <v>3.9485456647398838E-2</v>
      </c>
      <c r="X13" s="27">
        <f t="shared" ref="X13" si="22" xml:space="preserve"> (220/W13)/1000</f>
        <v>5.5716716654584468</v>
      </c>
    </row>
    <row r="14" spans="2:24" ht="15.75" thickBot="1" x14ac:dyDescent="0.3">
      <c r="B14" s="31"/>
      <c r="C14" s="32"/>
      <c r="D14" s="34"/>
      <c r="E14" s="28"/>
      <c r="F14" s="38"/>
      <c r="G14" s="39"/>
      <c r="H14" s="40"/>
      <c r="I14" s="34"/>
      <c r="J14" s="34"/>
      <c r="K14" s="28"/>
      <c r="L14" s="28"/>
      <c r="M14" s="28"/>
      <c r="N14" s="38"/>
      <c r="O14" s="40"/>
      <c r="P14" s="34"/>
      <c r="Q14" s="34"/>
      <c r="R14" s="34"/>
      <c r="S14" s="28"/>
      <c r="T14" s="34"/>
      <c r="U14" s="43"/>
      <c r="V14" s="28"/>
      <c r="W14" s="28"/>
      <c r="X14" s="28"/>
    </row>
    <row r="15" spans="2:24" x14ac:dyDescent="0.25">
      <c r="B15" s="29" t="s">
        <v>37</v>
      </c>
      <c r="C15" s="30"/>
      <c r="D15" s="33">
        <f>'[1]PP-F'!$D$35</f>
        <v>40.198800000000006</v>
      </c>
      <c r="E15" s="27">
        <f t="shared" si="18"/>
        <v>71.655614973262033</v>
      </c>
      <c r="F15" s="35">
        <f t="shared" ref="F15" si="23">E15*1.25</f>
        <v>89.569518716577534</v>
      </c>
      <c r="G15" s="36"/>
      <c r="H15" s="37"/>
      <c r="I15" s="41" t="s">
        <v>25</v>
      </c>
      <c r="J15" s="41" t="s">
        <v>37</v>
      </c>
      <c r="K15" s="27">
        <f>F15/0.8</f>
        <v>111.96189839572192</v>
      </c>
      <c r="L15" s="27" t="s">
        <v>41</v>
      </c>
      <c r="M15" s="27">
        <v>1</v>
      </c>
      <c r="N15" s="35" t="s">
        <v>44</v>
      </c>
      <c r="O15" s="37"/>
      <c r="P15" s="41">
        <v>1.034</v>
      </c>
      <c r="Q15" s="41">
        <f t="shared" ref="Q15" si="24">P15/M15</f>
        <v>1.034</v>
      </c>
      <c r="R15" s="41">
        <v>3.5</v>
      </c>
      <c r="S15" s="27">
        <f>(((Q15*E15*R15)/1000)/380)*100</f>
        <v>6.8242544891640861E-2</v>
      </c>
      <c r="T15" s="41"/>
      <c r="U15" s="42"/>
      <c r="V15" s="27">
        <f t="shared" ref="V15" si="25">P15*R15/(1000*1.73)</f>
        <v>2.0919075144508674E-3</v>
      </c>
      <c r="W15" s="27">
        <f>W5+V15</f>
        <v>3.4215514450867048E-2</v>
      </c>
      <c r="X15" s="27">
        <f t="shared" ref="X15" si="26" xml:space="preserve"> (220/W15)/1000</f>
        <v>6.4298317161332363</v>
      </c>
    </row>
    <row r="16" spans="2:24" ht="15.75" thickBot="1" x14ac:dyDescent="0.3">
      <c r="B16" s="31"/>
      <c r="C16" s="32"/>
      <c r="D16" s="34"/>
      <c r="E16" s="28"/>
      <c r="F16" s="38"/>
      <c r="G16" s="39"/>
      <c r="H16" s="40"/>
      <c r="I16" s="34"/>
      <c r="J16" s="34"/>
      <c r="K16" s="28"/>
      <c r="L16" s="28"/>
      <c r="M16" s="28"/>
      <c r="N16" s="38"/>
      <c r="O16" s="40"/>
      <c r="P16" s="34"/>
      <c r="Q16" s="34"/>
      <c r="R16" s="34"/>
      <c r="S16" s="28"/>
      <c r="T16" s="34"/>
      <c r="U16" s="43"/>
      <c r="V16" s="28"/>
      <c r="W16" s="28"/>
      <c r="X16" s="28"/>
    </row>
    <row r="17" spans="2:24" x14ac:dyDescent="0.25">
      <c r="B17" s="29" t="s">
        <v>38</v>
      </c>
      <c r="C17" s="30"/>
      <c r="D17" s="33">
        <f>[1]EDP!$D$26</f>
        <v>1.6366499999999999</v>
      </c>
      <c r="E17" s="27">
        <f t="shared" si="18"/>
        <v>2.9173796791443847</v>
      </c>
      <c r="F17" s="35">
        <f t="shared" ref="F17" si="27">E17*1.25</f>
        <v>3.6467245989304811</v>
      </c>
      <c r="G17" s="36"/>
      <c r="H17" s="37"/>
      <c r="I17" s="41" t="s">
        <v>32</v>
      </c>
      <c r="J17" s="41" t="s">
        <v>38</v>
      </c>
      <c r="K17" s="27">
        <f>F17/0.8</f>
        <v>4.5584057486631009</v>
      </c>
      <c r="L17" s="27" t="s">
        <v>41</v>
      </c>
      <c r="M17" s="27">
        <v>1</v>
      </c>
      <c r="N17" s="35" t="s">
        <v>45</v>
      </c>
      <c r="O17" s="37"/>
      <c r="P17" s="41">
        <v>7.83</v>
      </c>
      <c r="Q17" s="41">
        <f t="shared" ref="Q17" si="28">P17/M17</f>
        <v>7.83</v>
      </c>
      <c r="R17" s="41">
        <v>3.5</v>
      </c>
      <c r="S17" s="27">
        <f>(((Q17*E17*R17)/1000)/380)*100</f>
        <v>2.1039681607092599E-2</v>
      </c>
      <c r="T17" s="41"/>
      <c r="U17" s="42"/>
      <c r="V17" s="27">
        <f t="shared" ref="V17" si="29">P17*R17/(1000*1.73)</f>
        <v>1.5841040462427746E-2</v>
      </c>
      <c r="W17" s="27">
        <f>W5+W7+V17</f>
        <v>8.8411953757225423E-2</v>
      </c>
      <c r="X17" s="27">
        <f t="shared" ref="X17" si="30" xml:space="preserve"> (220/W17)/1000</f>
        <v>2.4883512992384311</v>
      </c>
    </row>
    <row r="18" spans="2:24" ht="15.75" thickBot="1" x14ac:dyDescent="0.3">
      <c r="B18" s="31"/>
      <c r="C18" s="32"/>
      <c r="D18" s="34"/>
      <c r="E18" s="28"/>
      <c r="F18" s="38"/>
      <c r="G18" s="39"/>
      <c r="H18" s="40"/>
      <c r="I18" s="34"/>
      <c r="J18" s="34"/>
      <c r="K18" s="28"/>
      <c r="L18" s="28"/>
      <c r="M18" s="28"/>
      <c r="N18" s="38"/>
      <c r="O18" s="40"/>
      <c r="P18" s="34"/>
      <c r="Q18" s="34"/>
      <c r="R18" s="34"/>
      <c r="S18" s="28"/>
      <c r="T18" s="34"/>
      <c r="U18" s="43"/>
      <c r="V18" s="28"/>
      <c r="W18" s="28"/>
      <c r="X18" s="28"/>
    </row>
    <row r="19" spans="2:24" x14ac:dyDescent="0.25">
      <c r="B19" s="29" t="s">
        <v>39</v>
      </c>
      <c r="C19" s="30"/>
      <c r="D19" s="33">
        <f>'[1]UPS-G'!$D$26</f>
        <v>11.663999999999998</v>
      </c>
      <c r="E19" s="27">
        <f t="shared" si="18"/>
        <v>20.791443850267378</v>
      </c>
      <c r="F19" s="35">
        <f t="shared" ref="F19" si="31">E19*1.25</f>
        <v>25.98930481283422</v>
      </c>
      <c r="G19" s="36"/>
      <c r="H19" s="37"/>
      <c r="I19" s="41" t="s">
        <v>32</v>
      </c>
      <c r="J19" s="41" t="s">
        <v>39</v>
      </c>
      <c r="K19" s="27">
        <f>F19/0.8</f>
        <v>32.486631016042772</v>
      </c>
      <c r="L19" s="27" t="s">
        <v>41</v>
      </c>
      <c r="M19" s="27">
        <v>1</v>
      </c>
      <c r="N19" s="35" t="s">
        <v>46</v>
      </c>
      <c r="O19" s="37"/>
      <c r="P19" s="41">
        <v>5.2869999999999999</v>
      </c>
      <c r="Q19" s="41">
        <f t="shared" ref="Q19" si="32">P19/M19</f>
        <v>5.2869999999999999</v>
      </c>
      <c r="R19" s="41">
        <v>6</v>
      </c>
      <c r="S19" s="27">
        <f>(((Q19*E19*R19)/1000)/380)*100</f>
        <v>0.17356478468899519</v>
      </c>
      <c r="T19" s="41"/>
      <c r="U19" s="42"/>
      <c r="V19" s="27">
        <f t="shared" ref="V19" si="33">P19*R19/(1000*1.73)</f>
        <v>1.8336416184971099E-2</v>
      </c>
      <c r="W19" s="27">
        <f>W5+W7+V19</f>
        <v>9.0907329479768775E-2</v>
      </c>
      <c r="X19" s="27">
        <f t="shared" ref="X19" si="34" xml:space="preserve"> (220/W19)/1000</f>
        <v>2.4200468901570855</v>
      </c>
    </row>
    <row r="20" spans="2:24" ht="15.75" thickBot="1" x14ac:dyDescent="0.3">
      <c r="B20" s="31"/>
      <c r="C20" s="32"/>
      <c r="D20" s="34"/>
      <c r="E20" s="28"/>
      <c r="F20" s="38"/>
      <c r="G20" s="39"/>
      <c r="H20" s="40"/>
      <c r="I20" s="34"/>
      <c r="J20" s="34"/>
      <c r="K20" s="28"/>
      <c r="L20" s="28"/>
      <c r="M20" s="28"/>
      <c r="N20" s="38"/>
      <c r="O20" s="40"/>
      <c r="P20" s="34"/>
      <c r="Q20" s="34"/>
      <c r="R20" s="34"/>
      <c r="S20" s="28"/>
      <c r="T20" s="34"/>
      <c r="U20" s="43"/>
      <c r="V20" s="28"/>
      <c r="W20" s="28"/>
      <c r="X20" s="28"/>
    </row>
    <row r="21" spans="2:24" x14ac:dyDescent="0.25">
      <c r="B21" s="29" t="s">
        <v>40</v>
      </c>
      <c r="C21" s="30"/>
      <c r="D21" s="33">
        <f>'[1]UPS-F'!$D$26</f>
        <v>16.038</v>
      </c>
      <c r="E21" s="27">
        <f t="shared" si="18"/>
        <v>28.588235294117649</v>
      </c>
      <c r="F21" s="35">
        <f t="shared" ref="F21" si="35">E21*1.25</f>
        <v>35.735294117647058</v>
      </c>
      <c r="G21" s="36"/>
      <c r="H21" s="37"/>
      <c r="I21" s="41" t="s">
        <v>32</v>
      </c>
      <c r="J21" s="41" t="s">
        <v>40</v>
      </c>
      <c r="K21" s="27">
        <f>F21/0.8</f>
        <v>44.669117647058819</v>
      </c>
      <c r="L21" s="27" t="s">
        <v>41</v>
      </c>
      <c r="M21" s="27">
        <v>1</v>
      </c>
      <c r="N21" s="35" t="s">
        <v>43</v>
      </c>
      <c r="O21" s="37"/>
      <c r="P21" s="41">
        <v>3.1840000000000002</v>
      </c>
      <c r="Q21" s="41">
        <f t="shared" ref="Q21" si="36">P21/M21</f>
        <v>3.1840000000000002</v>
      </c>
      <c r="R21" s="41">
        <v>6</v>
      </c>
      <c r="S21" s="27">
        <f>(((Q21*E21*R21)/1000)/380)*100</f>
        <v>0.14372359133126938</v>
      </c>
      <c r="T21" s="41"/>
      <c r="U21" s="42"/>
      <c r="V21" s="27">
        <f t="shared" ref="V21" si="37">P21*R21/(1000*1.73)</f>
        <v>1.1042774566473988E-2</v>
      </c>
      <c r="W21" s="27">
        <f>W5+W7+V21</f>
        <v>8.3613687861271657E-2</v>
      </c>
      <c r="X21" s="27">
        <f t="shared" ref="X21" si="38" xml:space="preserve"> (220/W21)/1000</f>
        <v>2.6311481484349168</v>
      </c>
    </row>
    <row r="22" spans="2:24" ht="15.75" thickBot="1" x14ac:dyDescent="0.3">
      <c r="B22" s="31"/>
      <c r="C22" s="32"/>
      <c r="D22" s="34"/>
      <c r="E22" s="28"/>
      <c r="F22" s="38"/>
      <c r="G22" s="39"/>
      <c r="H22" s="40"/>
      <c r="I22" s="34"/>
      <c r="J22" s="34"/>
      <c r="K22" s="28"/>
      <c r="L22" s="28"/>
      <c r="M22" s="28"/>
      <c r="N22" s="38"/>
      <c r="O22" s="40"/>
      <c r="P22" s="34"/>
      <c r="Q22" s="34"/>
      <c r="R22" s="34"/>
      <c r="S22" s="28"/>
      <c r="T22" s="34"/>
      <c r="U22" s="43"/>
      <c r="V22" s="28"/>
      <c r="W22" s="28"/>
      <c r="X22" s="28"/>
    </row>
    <row r="23" spans="2:24" x14ac:dyDescent="0.25">
      <c r="P23" s="1"/>
    </row>
    <row r="24" spans="2:24" x14ac:dyDescent="0.25">
      <c r="P24" s="14"/>
    </row>
    <row r="25" spans="2:24" x14ac:dyDescent="0.25">
      <c r="P25" s="14"/>
    </row>
    <row r="26" spans="2:24" ht="15.75" thickBot="1" x14ac:dyDescent="0.3"/>
    <row r="27" spans="2:24" ht="15.75" thickBot="1" x14ac:dyDescent="0.3">
      <c r="M27" s="18" t="s">
        <v>19</v>
      </c>
      <c r="N27" s="19"/>
      <c r="O27" s="19"/>
      <c r="P27" s="20"/>
      <c r="Q27" s="16" t="s">
        <v>20</v>
      </c>
      <c r="R27" s="16" t="s">
        <v>21</v>
      </c>
      <c r="S27" s="16" t="s">
        <v>47</v>
      </c>
      <c r="T27" s="16" t="s">
        <v>48</v>
      </c>
      <c r="U27" s="16" t="s">
        <v>13</v>
      </c>
      <c r="V27" s="16"/>
    </row>
    <row r="28" spans="2:24" ht="15.75" thickBot="1" x14ac:dyDescent="0.3">
      <c r="M28" s="21"/>
      <c r="N28" s="22"/>
      <c r="O28" s="22"/>
      <c r="P28" s="23"/>
      <c r="Q28" s="16"/>
      <c r="R28" s="16"/>
      <c r="S28" s="16"/>
      <c r="T28" s="16"/>
      <c r="U28" s="16"/>
      <c r="V28" s="16"/>
    </row>
    <row r="29" spans="2:24" ht="15.75" thickBot="1" x14ac:dyDescent="0.3">
      <c r="M29" s="21"/>
      <c r="N29" s="22"/>
      <c r="O29" s="22"/>
      <c r="P29" s="23"/>
      <c r="Q29" s="65">
        <v>3.1E-2</v>
      </c>
      <c r="R29" s="65">
        <v>150</v>
      </c>
      <c r="S29" s="17">
        <f>R29/Q29</f>
        <v>4838.7096774193551</v>
      </c>
      <c r="T29" s="17">
        <f>S29/(3*220)</f>
        <v>7.3313782991202352</v>
      </c>
      <c r="U29" s="17">
        <f>220/(T29*1000)</f>
        <v>3.0007999999999996E-2</v>
      </c>
      <c r="V29" s="17"/>
    </row>
    <row r="30" spans="2:24" ht="15.75" thickBot="1" x14ac:dyDescent="0.3">
      <c r="M30" s="24"/>
      <c r="N30" s="25"/>
      <c r="O30" s="25"/>
      <c r="P30" s="26"/>
      <c r="Q30" s="65"/>
      <c r="R30" s="65"/>
      <c r="S30" s="17"/>
      <c r="T30" s="17"/>
      <c r="U30" s="17"/>
      <c r="V30" s="17"/>
    </row>
    <row r="31" spans="2:24" ht="15.75" thickBot="1" x14ac:dyDescent="0.3"/>
    <row r="32" spans="2:24" x14ac:dyDescent="0.25">
      <c r="B32" s="35" t="s">
        <v>16</v>
      </c>
      <c r="C32" s="36"/>
      <c r="D32" s="36"/>
      <c r="E32" s="37"/>
    </row>
    <row r="33" spans="2:15" ht="15.75" thickBot="1" x14ac:dyDescent="0.3">
      <c r="B33" s="38"/>
      <c r="C33" s="39"/>
      <c r="D33" s="39"/>
      <c r="E33" s="40"/>
    </row>
    <row r="34" spans="2:15" ht="15.75" thickBot="1" x14ac:dyDescent="0.3"/>
    <row r="35" spans="2:15" x14ac:dyDescent="0.25">
      <c r="B35" s="2" t="s">
        <v>17</v>
      </c>
      <c r="C35" s="3" t="s">
        <v>18</v>
      </c>
    </row>
    <row r="36" spans="2:15" x14ac:dyDescent="0.25">
      <c r="B36" s="4">
        <v>150</v>
      </c>
      <c r="C36" s="5">
        <v>3.1</v>
      </c>
    </row>
    <row r="37" spans="2:15" x14ac:dyDescent="0.25">
      <c r="B37" s="6">
        <v>315</v>
      </c>
      <c r="C37" s="7">
        <v>4</v>
      </c>
    </row>
    <row r="38" spans="2:15" x14ac:dyDescent="0.25">
      <c r="B38" s="8">
        <v>500</v>
      </c>
      <c r="C38" s="9">
        <v>4</v>
      </c>
      <c r="I38" s="15"/>
      <c r="J38" s="15"/>
      <c r="K38" s="15"/>
      <c r="L38" s="15"/>
      <c r="M38" s="15"/>
      <c r="N38" s="15"/>
      <c r="O38" s="15"/>
    </row>
    <row r="39" spans="2:15" x14ac:dyDescent="0.25">
      <c r="B39" s="6">
        <v>630</v>
      </c>
      <c r="C39" s="7">
        <v>4</v>
      </c>
      <c r="I39" s="15"/>
      <c r="J39" s="15"/>
      <c r="K39" s="15"/>
      <c r="L39" s="15"/>
      <c r="M39" s="15"/>
      <c r="N39" s="15"/>
      <c r="O39" s="15"/>
    </row>
    <row r="40" spans="2:15" x14ac:dyDescent="0.25">
      <c r="B40" s="10">
        <v>800</v>
      </c>
      <c r="C40" s="11">
        <v>4.5</v>
      </c>
    </row>
    <row r="41" spans="2:15" x14ac:dyDescent="0.25">
      <c r="B41" s="6">
        <v>1000</v>
      </c>
      <c r="C41" s="7">
        <v>5</v>
      </c>
    </row>
    <row r="42" spans="2:15" x14ac:dyDescent="0.25">
      <c r="B42" s="10">
        <v>1250</v>
      </c>
      <c r="C42" s="11">
        <v>5.5</v>
      </c>
    </row>
    <row r="43" spans="2:15" x14ac:dyDescent="0.25">
      <c r="B43" s="6">
        <v>1500</v>
      </c>
      <c r="C43" s="7">
        <v>6</v>
      </c>
    </row>
    <row r="44" spans="2:15" x14ac:dyDescent="0.25">
      <c r="B44" s="10">
        <v>2000</v>
      </c>
      <c r="C44" s="11">
        <v>7</v>
      </c>
      <c r="L44" t="s">
        <v>29</v>
      </c>
    </row>
    <row r="45" spans="2:15" ht="15.75" thickBot="1" x14ac:dyDescent="0.3">
      <c r="B45" s="12">
        <v>2500</v>
      </c>
      <c r="C45" s="13">
        <v>7.5</v>
      </c>
    </row>
  </sheetData>
  <mergeCells count="206">
    <mergeCell ref="Q27:Q28"/>
    <mergeCell ref="R27:R28"/>
    <mergeCell ref="S27:S28"/>
    <mergeCell ref="S29:S30"/>
    <mergeCell ref="T29:T30"/>
    <mergeCell ref="B32:E33"/>
    <mergeCell ref="X3:X4"/>
    <mergeCell ref="X5:X6"/>
    <mergeCell ref="X7:X8"/>
    <mergeCell ref="X9:X10"/>
    <mergeCell ref="X11:X12"/>
    <mergeCell ref="X13:X14"/>
    <mergeCell ref="W3:W4"/>
    <mergeCell ref="W5:W6"/>
    <mergeCell ref="W7:W8"/>
    <mergeCell ref="W9:W10"/>
    <mergeCell ref="W11:W12"/>
    <mergeCell ref="W13:W14"/>
    <mergeCell ref="V9:V10"/>
    <mergeCell ref="V11:V12"/>
    <mergeCell ref="V13:V14"/>
    <mergeCell ref="J9:J10"/>
    <mergeCell ref="Q29:Q30"/>
    <mergeCell ref="R29:R30"/>
    <mergeCell ref="J11:J12"/>
    <mergeCell ref="J13:J14"/>
    <mergeCell ref="N9:O10"/>
    <mergeCell ref="N11:O12"/>
    <mergeCell ref="N13:O14"/>
    <mergeCell ref="I1:O2"/>
    <mergeCell ref="E1:H2"/>
    <mergeCell ref="V3:V4"/>
    <mergeCell ref="V5:V6"/>
    <mergeCell ref="V7:V8"/>
    <mergeCell ref="V1:X2"/>
    <mergeCell ref="F3:H4"/>
    <mergeCell ref="J3:J4"/>
    <mergeCell ref="J5:J6"/>
    <mergeCell ref="J7:J8"/>
    <mergeCell ref="U3:U4"/>
    <mergeCell ref="U5:U6"/>
    <mergeCell ref="U7:U8"/>
    <mergeCell ref="S3:S4"/>
    <mergeCell ref="T3:T4"/>
    <mergeCell ref="R3:R4"/>
    <mergeCell ref="R5:R6"/>
    <mergeCell ref="R7:R8"/>
    <mergeCell ref="N3:O4"/>
    <mergeCell ref="K3:K4"/>
    <mergeCell ref="Q7:Q8"/>
    <mergeCell ref="K5:K6"/>
    <mergeCell ref="K7:K8"/>
    <mergeCell ref="K9:K10"/>
    <mergeCell ref="K11:K12"/>
    <mergeCell ref="K13:K14"/>
    <mergeCell ref="Q9:Q10"/>
    <mergeCell ref="Q11:Q12"/>
    <mergeCell ref="Q13:Q14"/>
    <mergeCell ref="P3:P4"/>
    <mergeCell ref="P5:P6"/>
    <mergeCell ref="P7:P8"/>
    <mergeCell ref="P9:P10"/>
    <mergeCell ref="P11:P12"/>
    <mergeCell ref="P13:P14"/>
    <mergeCell ref="T9:T10"/>
    <mergeCell ref="T11:T12"/>
    <mergeCell ref="T13:T14"/>
    <mergeCell ref="S5:S6"/>
    <mergeCell ref="S7:S8"/>
    <mergeCell ref="S9:S10"/>
    <mergeCell ref="S11:S12"/>
    <mergeCell ref="N5:O6"/>
    <mergeCell ref="N7:O8"/>
    <mergeCell ref="E3:E4"/>
    <mergeCell ref="E5:E6"/>
    <mergeCell ref="E7:E8"/>
    <mergeCell ref="E9:E10"/>
    <mergeCell ref="E11:E12"/>
    <mergeCell ref="E13:E14"/>
    <mergeCell ref="I3:I4"/>
    <mergeCell ref="I5:I6"/>
    <mergeCell ref="I7:I8"/>
    <mergeCell ref="I9:I10"/>
    <mergeCell ref="I11:I12"/>
    <mergeCell ref="I13:I14"/>
    <mergeCell ref="F5:H6"/>
    <mergeCell ref="F7:H8"/>
    <mergeCell ref="F9:H10"/>
    <mergeCell ref="F11:H12"/>
    <mergeCell ref="F13:H14"/>
    <mergeCell ref="D3:D4"/>
    <mergeCell ref="D5:D6"/>
    <mergeCell ref="D7:D8"/>
    <mergeCell ref="D9:D10"/>
    <mergeCell ref="D11:D12"/>
    <mergeCell ref="D13:D14"/>
    <mergeCell ref="B3:C4"/>
    <mergeCell ref="B5:C6"/>
    <mergeCell ref="B7:C8"/>
    <mergeCell ref="B9:C10"/>
    <mergeCell ref="B11:C12"/>
    <mergeCell ref="B13:C14"/>
    <mergeCell ref="P1:U2"/>
    <mergeCell ref="L3:L4"/>
    <mergeCell ref="L5:L6"/>
    <mergeCell ref="L7:L8"/>
    <mergeCell ref="L9:L10"/>
    <mergeCell ref="L11:L12"/>
    <mergeCell ref="L13:L14"/>
    <mergeCell ref="M3:M4"/>
    <mergeCell ref="M5:M6"/>
    <mergeCell ref="M7:M8"/>
    <mergeCell ref="M9:M10"/>
    <mergeCell ref="M11:M12"/>
    <mergeCell ref="M13:M14"/>
    <mergeCell ref="R9:R10"/>
    <mergeCell ref="R11:R12"/>
    <mergeCell ref="R13:R14"/>
    <mergeCell ref="Q3:Q4"/>
    <mergeCell ref="Q5:Q6"/>
    <mergeCell ref="U9:U10"/>
    <mergeCell ref="U11:U12"/>
    <mergeCell ref="U13:U14"/>
    <mergeCell ref="S13:S14"/>
    <mergeCell ref="T5:T6"/>
    <mergeCell ref="T7:T8"/>
    <mergeCell ref="T15:T16"/>
    <mergeCell ref="U15:U16"/>
    <mergeCell ref="V15:V16"/>
    <mergeCell ref="W15:W16"/>
    <mergeCell ref="B15:C16"/>
    <mergeCell ref="D15:D16"/>
    <mergeCell ref="E15:E16"/>
    <mergeCell ref="F15:H16"/>
    <mergeCell ref="I15:I16"/>
    <mergeCell ref="J15:J16"/>
    <mergeCell ref="K15:K16"/>
    <mergeCell ref="L15:L16"/>
    <mergeCell ref="M15:M16"/>
    <mergeCell ref="N15:O16"/>
    <mergeCell ref="X15:X16"/>
    <mergeCell ref="B17:C18"/>
    <mergeCell ref="D17:D18"/>
    <mergeCell ref="E17:E18"/>
    <mergeCell ref="F17:H18"/>
    <mergeCell ref="I17:I18"/>
    <mergeCell ref="J17:J18"/>
    <mergeCell ref="K17:K18"/>
    <mergeCell ref="L17:L18"/>
    <mergeCell ref="M17:M18"/>
    <mergeCell ref="N17:O18"/>
    <mergeCell ref="P17:P18"/>
    <mergeCell ref="Q17:Q18"/>
    <mergeCell ref="R17:R18"/>
    <mergeCell ref="S17:S18"/>
    <mergeCell ref="T17:T18"/>
    <mergeCell ref="U17:U18"/>
    <mergeCell ref="V17:V18"/>
    <mergeCell ref="W17:W18"/>
    <mergeCell ref="X17:X18"/>
    <mergeCell ref="P15:P16"/>
    <mergeCell ref="Q15:Q16"/>
    <mergeCell ref="R15:R16"/>
    <mergeCell ref="S15:S16"/>
    <mergeCell ref="P19:P20"/>
    <mergeCell ref="Q19:Q20"/>
    <mergeCell ref="R19:R20"/>
    <mergeCell ref="S19:S20"/>
    <mergeCell ref="T19:T20"/>
    <mergeCell ref="U19:U20"/>
    <mergeCell ref="V19:V20"/>
    <mergeCell ref="W19:W20"/>
    <mergeCell ref="B19:C20"/>
    <mergeCell ref="D19:D20"/>
    <mergeCell ref="E19:E20"/>
    <mergeCell ref="F19:H20"/>
    <mergeCell ref="I19:I20"/>
    <mergeCell ref="J19:J20"/>
    <mergeCell ref="K19:K20"/>
    <mergeCell ref="L19:L20"/>
    <mergeCell ref="M19:M20"/>
    <mergeCell ref="N19:O20"/>
    <mergeCell ref="T27:T28"/>
    <mergeCell ref="U27:V28"/>
    <mergeCell ref="U29:V30"/>
    <mergeCell ref="M27:P30"/>
    <mergeCell ref="X19:X20"/>
    <mergeCell ref="B21:C22"/>
    <mergeCell ref="D21:D22"/>
    <mergeCell ref="E21:E22"/>
    <mergeCell ref="F21:H22"/>
    <mergeCell ref="I21:I22"/>
    <mergeCell ref="J21:J22"/>
    <mergeCell ref="K21:K22"/>
    <mergeCell ref="L21:L22"/>
    <mergeCell ref="M21:M22"/>
    <mergeCell ref="N21:O22"/>
    <mergeCell ref="P21:P22"/>
    <mergeCell ref="Q21:Q22"/>
    <mergeCell ref="R21:R22"/>
    <mergeCell ref="S21:S22"/>
    <mergeCell ref="T21:T22"/>
    <mergeCell ref="U21:U22"/>
    <mergeCell ref="V21:V22"/>
    <mergeCell ref="W21:W22"/>
    <mergeCell ref="X21:X22"/>
  </mergeCells>
  <phoneticPr fontId="1" type="noConversion"/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DC65-12F4-4AEB-8F53-5CC36D49AF96}">
  <dimension ref="B1:K20"/>
  <sheetViews>
    <sheetView workbookViewId="0">
      <selection activeCell="F5" sqref="F5:G20"/>
    </sheetView>
  </sheetViews>
  <sheetFormatPr defaultRowHeight="15" x14ac:dyDescent="0.25"/>
  <cols>
    <col min="4" max="4" width="20" bestFit="1" customWidth="1"/>
    <col min="5" max="5" width="15.42578125" bestFit="1" customWidth="1"/>
  </cols>
  <sheetData>
    <row r="1" spans="2:11" x14ac:dyDescent="0.25">
      <c r="B1" s="70" t="s">
        <v>51</v>
      </c>
      <c r="C1" s="71"/>
      <c r="D1" s="71"/>
      <c r="E1" s="71"/>
      <c r="F1" s="71"/>
      <c r="G1" s="71"/>
      <c r="H1" s="71"/>
      <c r="I1" s="71"/>
      <c r="J1" s="71"/>
      <c r="K1" s="72"/>
    </row>
    <row r="2" spans="2:11" ht="15.75" thickBot="1" x14ac:dyDescent="0.3">
      <c r="B2" s="73"/>
      <c r="C2" s="74"/>
      <c r="D2" s="74"/>
      <c r="E2" s="74"/>
      <c r="F2" s="74"/>
      <c r="G2" s="74"/>
      <c r="H2" s="74"/>
      <c r="I2" s="74"/>
      <c r="J2" s="74"/>
      <c r="K2" s="75"/>
    </row>
    <row r="3" spans="2:11" ht="15" customHeight="1" x14ac:dyDescent="0.25">
      <c r="B3" s="79" t="s">
        <v>52</v>
      </c>
      <c r="C3" s="80"/>
      <c r="D3" s="76" t="s">
        <v>53</v>
      </c>
      <c r="E3" s="76" t="s">
        <v>54</v>
      </c>
    </row>
    <row r="4" spans="2:11" ht="15.75" customHeight="1" thickBot="1" x14ac:dyDescent="0.3">
      <c r="B4" s="81"/>
      <c r="C4" s="82"/>
      <c r="D4" s="78"/>
      <c r="E4" s="78"/>
    </row>
    <row r="5" spans="2:11" ht="15.75" thickBot="1" x14ac:dyDescent="0.3">
      <c r="B5" s="35" t="s">
        <v>42</v>
      </c>
      <c r="C5" s="37"/>
      <c r="D5" s="17">
        <v>12.8</v>
      </c>
      <c r="E5" s="66">
        <f>D5*D5*0.25*3.14</f>
        <v>128.61440000000002</v>
      </c>
      <c r="F5" s="76">
        <f>SUM(E5:E20)</f>
        <v>1883.6938500000001</v>
      </c>
      <c r="G5" s="76"/>
      <c r="H5" s="67">
        <v>100</v>
      </c>
      <c r="I5" s="67">
        <v>300</v>
      </c>
      <c r="J5" s="67">
        <f>AVERAGE(D5:D20)</f>
        <v>16.762499999999999</v>
      </c>
      <c r="K5" s="67">
        <f>F5/(J5*I5)*100</f>
        <v>37.458490678598061</v>
      </c>
    </row>
    <row r="6" spans="2:11" ht="15.75" thickBot="1" x14ac:dyDescent="0.3">
      <c r="B6" s="38"/>
      <c r="C6" s="40"/>
      <c r="D6" s="17"/>
      <c r="E6" s="66"/>
      <c r="F6" s="77"/>
      <c r="G6" s="77"/>
      <c r="H6" s="68"/>
      <c r="I6" s="68"/>
      <c r="J6" s="68"/>
      <c r="K6" s="68"/>
    </row>
    <row r="7" spans="2:11" ht="15.75" thickBot="1" x14ac:dyDescent="0.3">
      <c r="B7" s="35" t="s">
        <v>42</v>
      </c>
      <c r="C7" s="37"/>
      <c r="D7" s="17">
        <v>12.8</v>
      </c>
      <c r="E7" s="66">
        <f>D7*D7*0.25*3.14</f>
        <v>128.61440000000002</v>
      </c>
      <c r="F7" s="77"/>
      <c r="G7" s="77"/>
      <c r="H7" s="68"/>
      <c r="I7" s="68"/>
      <c r="J7" s="68"/>
      <c r="K7" s="68"/>
    </row>
    <row r="8" spans="2:11" ht="15.75" thickBot="1" x14ac:dyDescent="0.3">
      <c r="B8" s="38"/>
      <c r="C8" s="40"/>
      <c r="D8" s="17"/>
      <c r="E8" s="66"/>
      <c r="F8" s="77"/>
      <c r="G8" s="77"/>
      <c r="H8" s="68"/>
      <c r="I8" s="68"/>
      <c r="J8" s="68"/>
      <c r="K8" s="68"/>
    </row>
    <row r="9" spans="2:11" ht="15.75" thickBot="1" x14ac:dyDescent="0.3">
      <c r="B9" s="35" t="s">
        <v>43</v>
      </c>
      <c r="C9" s="37"/>
      <c r="D9" s="17">
        <v>16.399999999999999</v>
      </c>
      <c r="E9" s="66">
        <f t="shared" ref="E9" si="0">D9*D9*0.25*3.14</f>
        <v>211.1336</v>
      </c>
      <c r="F9" s="77"/>
      <c r="G9" s="77"/>
      <c r="H9" s="68"/>
      <c r="I9" s="68"/>
      <c r="J9" s="68"/>
      <c r="K9" s="68"/>
    </row>
    <row r="10" spans="2:11" ht="15.75" thickBot="1" x14ac:dyDescent="0.3">
      <c r="B10" s="38"/>
      <c r="C10" s="40"/>
      <c r="D10" s="17"/>
      <c r="E10" s="66"/>
      <c r="F10" s="77"/>
      <c r="G10" s="77"/>
      <c r="H10" s="68"/>
      <c r="I10" s="68"/>
      <c r="J10" s="68"/>
      <c r="K10" s="68"/>
    </row>
    <row r="11" spans="2:11" ht="15.75" thickBot="1" x14ac:dyDescent="0.3">
      <c r="B11" s="35" t="s">
        <v>44</v>
      </c>
      <c r="C11" s="37"/>
      <c r="D11" s="17">
        <v>25.2</v>
      </c>
      <c r="E11" s="66">
        <f t="shared" ref="E11" si="1">D11*D11*0.25*3.14</f>
        <v>498.50639999999999</v>
      </c>
      <c r="F11" s="77"/>
      <c r="G11" s="77"/>
      <c r="H11" s="68"/>
      <c r="I11" s="68"/>
      <c r="J11" s="68"/>
      <c r="K11" s="68"/>
    </row>
    <row r="12" spans="2:11" ht="15.75" thickBot="1" x14ac:dyDescent="0.3">
      <c r="B12" s="38"/>
      <c r="C12" s="40"/>
      <c r="D12" s="17"/>
      <c r="E12" s="66"/>
      <c r="F12" s="77"/>
      <c r="G12" s="77"/>
      <c r="H12" s="68"/>
      <c r="I12" s="68"/>
      <c r="J12" s="68"/>
      <c r="K12" s="68"/>
    </row>
    <row r="13" spans="2:11" ht="15.75" thickBot="1" x14ac:dyDescent="0.3">
      <c r="B13" s="35" t="s">
        <v>45</v>
      </c>
      <c r="C13" s="37"/>
      <c r="D13" s="17">
        <v>13.4</v>
      </c>
      <c r="E13" s="66">
        <f t="shared" ref="E13" si="2">D13*D13*0.25*3.14</f>
        <v>140.9546</v>
      </c>
      <c r="F13" s="77"/>
      <c r="G13" s="77"/>
      <c r="H13" s="68"/>
      <c r="I13" s="68"/>
      <c r="J13" s="68"/>
      <c r="K13" s="68"/>
    </row>
    <row r="14" spans="2:11" ht="15.75" thickBot="1" x14ac:dyDescent="0.3">
      <c r="B14" s="38"/>
      <c r="C14" s="40"/>
      <c r="D14" s="17"/>
      <c r="E14" s="66"/>
      <c r="F14" s="77"/>
      <c r="G14" s="77"/>
      <c r="H14" s="68"/>
      <c r="I14" s="68"/>
      <c r="J14" s="68"/>
      <c r="K14" s="68"/>
    </row>
    <row r="15" spans="2:11" ht="15.75" thickBot="1" x14ac:dyDescent="0.3">
      <c r="B15" s="35" t="s">
        <v>46</v>
      </c>
      <c r="C15" s="37"/>
      <c r="D15" s="17">
        <v>14.6</v>
      </c>
      <c r="E15" s="66">
        <f t="shared" ref="E15" si="3">D15*D15*0.25*3.14</f>
        <v>167.3306</v>
      </c>
      <c r="F15" s="77"/>
      <c r="G15" s="77"/>
      <c r="H15" s="68"/>
      <c r="I15" s="68"/>
      <c r="J15" s="68"/>
      <c r="K15" s="68"/>
    </row>
    <row r="16" spans="2:11" ht="15.75" thickBot="1" x14ac:dyDescent="0.3">
      <c r="B16" s="38"/>
      <c r="C16" s="40"/>
      <c r="D16" s="17"/>
      <c r="E16" s="66"/>
      <c r="F16" s="77"/>
      <c r="G16" s="77"/>
      <c r="H16" s="68"/>
      <c r="I16" s="68"/>
      <c r="J16" s="68"/>
      <c r="K16" s="68"/>
    </row>
    <row r="17" spans="2:11" ht="15.75" thickBot="1" x14ac:dyDescent="0.3">
      <c r="B17" s="35" t="s">
        <v>43</v>
      </c>
      <c r="C17" s="37"/>
      <c r="D17" s="17">
        <v>16.399999999999999</v>
      </c>
      <c r="E17" s="66">
        <f t="shared" ref="E17:E19" si="4">D17*D17*0.25*3.14</f>
        <v>211.1336</v>
      </c>
      <c r="F17" s="77"/>
      <c r="G17" s="77"/>
      <c r="H17" s="68"/>
      <c r="I17" s="68"/>
      <c r="J17" s="68"/>
      <c r="K17" s="68"/>
    </row>
    <row r="18" spans="2:11" ht="15.75" thickBot="1" x14ac:dyDescent="0.3">
      <c r="B18" s="38"/>
      <c r="C18" s="40"/>
      <c r="D18" s="17"/>
      <c r="E18" s="66"/>
      <c r="F18" s="77"/>
      <c r="G18" s="77"/>
      <c r="H18" s="68"/>
      <c r="I18" s="68"/>
      <c r="J18" s="68"/>
      <c r="K18" s="68"/>
    </row>
    <row r="19" spans="2:11" ht="15.75" thickBot="1" x14ac:dyDescent="0.3">
      <c r="B19" s="35" t="s">
        <v>33</v>
      </c>
      <c r="C19" s="37"/>
      <c r="D19" s="17">
        <v>22.5</v>
      </c>
      <c r="E19" s="66">
        <f t="shared" si="4"/>
        <v>397.40625</v>
      </c>
      <c r="F19" s="77"/>
      <c r="G19" s="77"/>
      <c r="H19" s="68"/>
      <c r="I19" s="68"/>
      <c r="J19" s="68"/>
      <c r="K19" s="68"/>
    </row>
    <row r="20" spans="2:11" ht="15.75" thickBot="1" x14ac:dyDescent="0.3">
      <c r="B20" s="38"/>
      <c r="C20" s="40"/>
      <c r="D20" s="17"/>
      <c r="E20" s="66"/>
      <c r="F20" s="78"/>
      <c r="G20" s="78"/>
      <c r="H20" s="69"/>
      <c r="I20" s="69"/>
      <c r="J20" s="69"/>
      <c r="K20" s="69"/>
    </row>
  </sheetData>
  <mergeCells count="33">
    <mergeCell ref="I5:I20"/>
    <mergeCell ref="J5:J20"/>
    <mergeCell ref="K5:K20"/>
    <mergeCell ref="B1:K2"/>
    <mergeCell ref="B5:C6"/>
    <mergeCell ref="D5:D6"/>
    <mergeCell ref="E5:E6"/>
    <mergeCell ref="B7:C8"/>
    <mergeCell ref="D7:D8"/>
    <mergeCell ref="E7:E8"/>
    <mergeCell ref="F5:G20"/>
    <mergeCell ref="B3:C4"/>
    <mergeCell ref="D3:D4"/>
    <mergeCell ref="E3:E4"/>
    <mergeCell ref="H5:H20"/>
    <mergeCell ref="B11:C12"/>
    <mergeCell ref="B17:C18"/>
    <mergeCell ref="D17:D18"/>
    <mergeCell ref="B19:C20"/>
    <mergeCell ref="B9:C10"/>
    <mergeCell ref="D9:D10"/>
    <mergeCell ref="D19:D20"/>
    <mergeCell ref="D11:D12"/>
    <mergeCell ref="B13:C14"/>
    <mergeCell ref="D13:D14"/>
    <mergeCell ref="B15:C16"/>
    <mergeCell ref="D15:D16"/>
    <mergeCell ref="E19:E20"/>
    <mergeCell ref="E11:E12"/>
    <mergeCell ref="E13:E14"/>
    <mergeCell ref="E15:E16"/>
    <mergeCell ref="E9:E10"/>
    <mergeCell ref="E17:E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CB-Cable-VD-SC</vt:lpstr>
      <vt:lpstr>Filling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Fo2sh</dc:creator>
  <cp:lastModifiedBy>Kareem</cp:lastModifiedBy>
  <dcterms:created xsi:type="dcterms:W3CDTF">2015-06-05T18:17:20Z</dcterms:created>
  <dcterms:modified xsi:type="dcterms:W3CDTF">2023-01-25T17:49:30Z</dcterms:modified>
</cp:coreProperties>
</file>