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" sheetId="2" r:id="rId1"/>
    <sheet name="2" sheetId="3" r:id="rId2"/>
    <sheet name="5" sheetId="1" r:id="rId3"/>
  </sheets>
  <calcPr calcId="152511"/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6" i="3" s="1"/>
  <c r="B20" i="3"/>
  <c r="B19" i="3"/>
  <c r="B12" i="3" s="1"/>
  <c r="B18" i="3"/>
  <c r="B16" i="3"/>
  <c r="B17" i="3"/>
  <c r="B57" i="2"/>
  <c r="B56" i="2"/>
  <c r="B55" i="2"/>
  <c r="B54" i="2"/>
  <c r="B53" i="2"/>
  <c r="B52" i="2" s="1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2" i="2" s="1"/>
  <c r="B18" i="2"/>
  <c r="B17" i="2"/>
  <c r="B7" i="3" l="1"/>
  <c r="B5" i="3" s="1"/>
  <c r="B7" i="2"/>
  <c r="B6" i="2"/>
  <c r="B16" i="2"/>
  <c r="B49" i="1"/>
  <c r="B48" i="1"/>
  <c r="B47" i="1"/>
  <c r="B46" i="1"/>
  <c r="B5" i="2" l="1"/>
  <c r="B57" i="1"/>
  <c r="B55" i="1"/>
  <c r="B56" i="1"/>
  <c r="B54" i="1"/>
  <c r="B53" i="1"/>
  <c r="B52" i="1" s="1"/>
  <c r="B40" i="1"/>
  <c r="B41" i="1"/>
  <c r="B42" i="1"/>
  <c r="B43" i="1"/>
  <c r="B44" i="1"/>
  <c r="B45" i="1"/>
  <c r="B50" i="1"/>
  <c r="B51" i="1"/>
  <c r="B39" i="1"/>
  <c r="B38" i="1"/>
  <c r="B30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23" i="1"/>
  <c r="B22" i="1"/>
  <c r="B16" i="1"/>
  <c r="B12" i="1"/>
  <c r="B5" i="1"/>
  <c r="B7" i="1"/>
  <c r="B6" i="1"/>
  <c r="B21" i="1"/>
  <c r="B20" i="1"/>
  <c r="B19" i="1"/>
  <c r="B18" i="1"/>
  <c r="B17" i="1"/>
  <c r="F3" i="1"/>
</calcChain>
</file>

<file path=xl/sharedStrings.xml><?xml version="1.0" encoding="utf-8"?>
<sst xmlns="http://schemas.openxmlformats.org/spreadsheetml/2006/main" count="522" uniqueCount="139">
  <si>
    <t>variable</t>
  </si>
  <si>
    <t>value</t>
  </si>
  <si>
    <t>dt (sec)</t>
  </si>
  <si>
    <t>tfinal (sec)</t>
  </si>
  <si>
    <t>time (sec)</t>
  </si>
  <si>
    <t>u0 (ft/sec)</t>
  </si>
  <si>
    <t>v0 (ft/sec)</t>
  </si>
  <si>
    <t>w0 (ft/sec)</t>
  </si>
  <si>
    <t>p0 (rad/sec)</t>
  </si>
  <si>
    <t>q0 (rad/sec)</t>
  </si>
  <si>
    <t>r0 (rad/sec)</t>
  </si>
  <si>
    <t>phi0 (rad)</t>
  </si>
  <si>
    <t>theta0 (rad)</t>
  </si>
  <si>
    <t>psi0 (rad)</t>
  </si>
  <si>
    <t>x0 (ft)</t>
  </si>
  <si>
    <t>y0 (ft)</t>
  </si>
  <si>
    <t>z0 (ft)</t>
  </si>
  <si>
    <t>altitude (ft)</t>
  </si>
  <si>
    <t>mach</t>
  </si>
  <si>
    <t>alpha0 (rad)</t>
  </si>
  <si>
    <t>gamma0 (rad)</t>
  </si>
  <si>
    <t>beta0 (rad)</t>
  </si>
  <si>
    <t>XU (1/sec)</t>
  </si>
  <si>
    <t>ZU (1/sec)</t>
  </si>
  <si>
    <t>MU (1/sec.ft)</t>
  </si>
  <si>
    <t>XW (1/sec)</t>
  </si>
  <si>
    <t>ZW (1/sec)</t>
  </si>
  <si>
    <t>MW (1/sec.ft)</t>
  </si>
  <si>
    <t>ZWD (1/sec^2)</t>
  </si>
  <si>
    <t>ZQ (1/sec)</t>
  </si>
  <si>
    <t>MWD (1/sec^2.ft)</t>
  </si>
  <si>
    <t>MQ (1/sec)</t>
  </si>
  <si>
    <t>XDE (ft/sec^2.rad)</t>
  </si>
  <si>
    <t>ZDE (ft/sec^2.rad)</t>
  </si>
  <si>
    <t>MDE (1/sec^2)</t>
  </si>
  <si>
    <t>XDTH</t>
  </si>
  <si>
    <t>ZDTH</t>
  </si>
  <si>
    <t>MDTH (ft)</t>
  </si>
  <si>
    <t>YV (1/sec)</t>
  </si>
  <si>
    <t>YB (ft/sec^2)</t>
  </si>
  <si>
    <t>LB' (1/sec^2)</t>
  </si>
  <si>
    <t>NB' (1/sec^2)</t>
  </si>
  <si>
    <t>LP' (1/sec)</t>
  </si>
  <si>
    <t>NP' (1/sec)</t>
  </si>
  <si>
    <t>LR' (1/sec)</t>
  </si>
  <si>
    <t>NR' (1/sec)</t>
  </si>
  <si>
    <t>Y*DA (1/sec)</t>
  </si>
  <si>
    <t>Y*DR (1/sec)</t>
  </si>
  <si>
    <t>L'DA (1/sec^2)</t>
  </si>
  <si>
    <t>N'DA (1/sec^2)</t>
  </si>
  <si>
    <t>L'DR (1/sec^2)</t>
  </si>
  <si>
    <t>N'DR (1/sec^2)</t>
  </si>
  <si>
    <t>m (slugs)</t>
  </si>
  <si>
    <t>g (ft/sec^2)</t>
  </si>
  <si>
    <t>I_xx (slug/ft^2)</t>
  </si>
  <si>
    <t>I_yy (slug/ft^2)</t>
  </si>
  <si>
    <t>I_zz (slug/ft^2)</t>
  </si>
  <si>
    <t>I_xz (slug/ft^2)</t>
  </si>
  <si>
    <t>DeltaA (deg)</t>
  </si>
  <si>
    <t>DeltaR (deg)</t>
  </si>
  <si>
    <t>DeltaE (deg)</t>
  </si>
  <si>
    <t>DeltaTH ()</t>
  </si>
  <si>
    <t>name</t>
  </si>
  <si>
    <t>description</t>
  </si>
  <si>
    <t>TABLE IX-3</t>
  </si>
  <si>
    <t>H (ft)</t>
  </si>
  <si>
    <t>Altitude in feet</t>
  </si>
  <si>
    <t>M</t>
  </si>
  <si>
    <t>Mach number</t>
  </si>
  <si>
    <t>VTO (FPS)</t>
  </si>
  <si>
    <t>true airspeed in knots</t>
  </si>
  <si>
    <t>VTO (KTAS)</t>
  </si>
  <si>
    <t>VTO (FCAS)</t>
  </si>
  <si>
    <t>true airspeed in ft/sec</t>
  </si>
  <si>
    <t>calibrated airspeed knots</t>
  </si>
  <si>
    <t>W (LBS)</t>
  </si>
  <si>
    <t>weight in pounds</t>
  </si>
  <si>
    <t>CG (MGC)</t>
  </si>
  <si>
    <t>IX (SLUG-FT SQ)</t>
  </si>
  <si>
    <t>IY (SLUG-FT SQ)</t>
  </si>
  <si>
    <t>IZ (SLUG-FT SQ)</t>
  </si>
  <si>
    <t>IXZ (SLUG-FT SQ)</t>
  </si>
  <si>
    <t>Moment of inertia about body axis (FRL) slug.ft^2</t>
  </si>
  <si>
    <t>Epsilon (deg)</t>
  </si>
  <si>
    <t>angle between principle axis and FRL in deg</t>
  </si>
  <si>
    <t>Q (PSF)</t>
  </si>
  <si>
    <t>QC (PSF)</t>
  </si>
  <si>
    <t>dynamic pressure in psf</t>
  </si>
  <si>
    <t>impact pressure in psf</t>
  </si>
  <si>
    <t>Alpha (deg)</t>
  </si>
  <si>
    <t>Angle of attack in deg</t>
  </si>
  <si>
    <t>Flight path angle in deg</t>
  </si>
  <si>
    <t>Gamma (deg)</t>
  </si>
  <si>
    <t>LXP (FT)</t>
  </si>
  <si>
    <t>LZP (FT)</t>
  </si>
  <si>
    <t>ITH (deg)</t>
  </si>
  <si>
    <t>angle between thrust line and FRL in deg</t>
  </si>
  <si>
    <t>XI (deg)</t>
  </si>
  <si>
    <t>LTH (FT)</t>
  </si>
  <si>
    <t>perpendcular distance from thrust line to CG in ft</t>
  </si>
  <si>
    <t>TABLE IX-4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</si>
  <si>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</si>
  <si>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</si>
  <si>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</si>
  <si>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</si>
  <si>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</si>
  <si>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</si>
  <si>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</si>
  <si>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</si>
  <si>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</si>
  <si>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</si>
  <si>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</si>
  <si>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</si>
  <si>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</si>
  <si>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MDTH</t>
  </si>
  <si>
    <t>TABLE IX-8</t>
  </si>
  <si>
    <t>YV</t>
  </si>
  <si>
    <t>YB</t>
  </si>
  <si>
    <t>LB'</t>
  </si>
  <si>
    <t>NB'</t>
  </si>
  <si>
    <t>LP'</t>
  </si>
  <si>
    <t>NP'</t>
  </si>
  <si>
    <t>LR'</t>
  </si>
  <si>
    <t>NR'</t>
  </si>
  <si>
    <t>Y*DA</t>
  </si>
  <si>
    <t>L'DA</t>
  </si>
  <si>
    <t>N'DA</t>
  </si>
  <si>
    <t>Y*DR</t>
  </si>
  <si>
    <t>L'DR</t>
  </si>
  <si>
    <t>N'DR</t>
  </si>
  <si>
    <t>center of gravity relative to mean geometric cord</t>
  </si>
  <si>
    <t>x distance to pilot in ft</t>
  </si>
  <si>
    <t>z distance to pilot in ft</t>
  </si>
  <si>
    <t>1/sec</t>
  </si>
  <si>
    <t>1/sec.ft</t>
  </si>
  <si>
    <t>1/sec^2</t>
  </si>
  <si>
    <t>ft/sec^2.rad</t>
  </si>
  <si>
    <t>-</t>
  </si>
  <si>
    <t>ft/sec^2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</si>
</sst>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9" borderId="6" xfId="0" applyFill="1" applyBorder="1"/>
    <xf numFmtId="0" fontId="0" fillId="0" borderId="0" xfId="0" applyNumberFormat="1"/>
    <xf numFmtId="0" fontId="0" fillId="0" borderId="16" xfId="0" applyBorder="1"/>
    <xf numFmtId="0" fontId="0" fillId="0" borderId="17" xfId="0" applyBorder="1"/>
    <xf numFmtId="11" fontId="0" fillId="0" borderId="6" xfId="0" applyNumberFormat="1" applyBorder="1"/>
    <xf numFmtId="0" fontId="0" fillId="0" borderId="6" xfId="0" applyNumberFormat="1" applyBorder="1"/>
    <xf numFmtId="0" fontId="0" fillId="0" borderId="18" xfId="0" applyBorder="1"/>
    <xf numFmtId="0" fontId="0" fillId="0" borderId="7" xfId="0" applyNumberFormat="1" applyBorder="1"/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7" xfId="0" applyFill="1" applyBorder="1"/>
    <xf numFmtId="11" fontId="0" fillId="0" borderId="7" xfId="0" applyNumberFormat="1" applyBorder="1"/>
    <xf numFmtId="0" fontId="0" fillId="0" borderId="8" xfId="0" applyNumberFormat="1" applyFill="1" applyBorder="1"/>
    <xf numFmtId="11" fontId="0" fillId="0" borderId="4" xfId="0" applyNumberFormat="1" applyBorder="1"/>
    <xf numFmtId="11" fontId="0" fillId="0" borderId="6" xfId="0" applyNumberFormat="1" applyFill="1" applyBorder="1"/>
    <xf numFmtId="11" fontId="0" fillId="0" borderId="3" xfId="0" applyNumberFormat="1" applyBorder="1"/>
    <xf numFmtId="0" fontId="0" fillId="9" borderId="5" xfId="0" applyFill="1" applyBorder="1"/>
    <xf numFmtId="0" fontId="0" fillId="9" borderId="8" xfId="0" applyFill="1" applyBorder="1"/>
    <xf numFmtId="0" fontId="0" fillId="11" borderId="9" xfId="0" applyFill="1" applyBorder="1"/>
    <xf numFmtId="0" fontId="0" fillId="11" borderId="6" xfId="0" applyFill="1" applyBorder="1"/>
    <xf numFmtId="0" fontId="0" fillId="11" borderId="7" xfId="0" applyFill="1" applyBorder="1"/>
    <xf numFmtId="0" fontId="1" fillId="10" borderId="1" xfId="0" applyFont="1" applyFill="1" applyBorder="1"/>
    <xf numFmtId="0" fontId="1" fillId="10" borderId="11" xfId="0" applyFont="1" applyFill="1" applyBorder="1"/>
    <xf numFmtId="0" fontId="1" fillId="10" borderId="15" xfId="0" applyFont="1" applyFill="1" applyBorder="1"/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C1" workbookViewId="0">
      <selection activeCell="B62" sqref="B62"/>
    </sheetView>
  </sheetViews>
  <sheetFormatPr defaultRowHeight="15" x14ac:dyDescent="0.25"/>
  <cols>
    <col min="1" max="1" width="16.5703125" bestFit="1" customWidth="1"/>
    <col min="4" max="4" width="15.7109375" bestFit="1" customWidth="1"/>
    <col min="5" max="5" width="45.42578125" bestFit="1" customWidth="1"/>
  </cols>
  <sheetData>
    <row r="1" spans="1:6" ht="16.5" thickTop="1" thickBot="1" x14ac:dyDescent="0.3">
      <c r="A1" s="48" t="s">
        <v>0</v>
      </c>
      <c r="B1" s="49" t="s">
        <v>1</v>
      </c>
      <c r="D1" s="48" t="s">
        <v>62</v>
      </c>
      <c r="E1" s="48" t="s">
        <v>63</v>
      </c>
      <c r="F1" s="50" t="s">
        <v>1</v>
      </c>
    </row>
    <row r="2" spans="1:6" ht="16.5" thickTop="1" thickBot="1" x14ac:dyDescent="0.3">
      <c r="A2" s="12" t="s">
        <v>2</v>
      </c>
      <c r="B2" s="1">
        <v>0.01</v>
      </c>
      <c r="D2" s="51" t="s">
        <v>64</v>
      </c>
      <c r="E2" s="52"/>
      <c r="F2" s="53"/>
    </row>
    <row r="3" spans="1:6" ht="15.75" thickTop="1" x14ac:dyDescent="0.25">
      <c r="A3" s="13" t="s">
        <v>3</v>
      </c>
      <c r="B3" s="2">
        <v>200</v>
      </c>
      <c r="D3" s="4" t="s">
        <v>65</v>
      </c>
      <c r="E3" s="29" t="s">
        <v>66</v>
      </c>
      <c r="F3" s="4">
        <v>0</v>
      </c>
    </row>
    <row r="4" spans="1:6" ht="15.75" thickBot="1" x14ac:dyDescent="0.3">
      <c r="A4" s="14" t="s">
        <v>4</v>
      </c>
      <c r="B4" s="3">
        <v>0</v>
      </c>
      <c r="D4" s="5" t="s">
        <v>67</v>
      </c>
      <c r="E4" s="30" t="s">
        <v>68</v>
      </c>
      <c r="F4" s="5">
        <v>0.19800000000000001</v>
      </c>
    </row>
    <row r="5" spans="1:6" ht="15.75" thickTop="1" x14ac:dyDescent="0.25">
      <c r="A5" s="18" t="s">
        <v>5</v>
      </c>
      <c r="B5" s="1">
        <f>SQRT(F5^2-B6^2-B7^2)</f>
        <v>218.57250580298361</v>
      </c>
      <c r="D5" s="5" t="s">
        <v>69</v>
      </c>
      <c r="E5" s="30" t="s">
        <v>73</v>
      </c>
      <c r="F5" s="5">
        <v>221</v>
      </c>
    </row>
    <row r="6" spans="1:6" x14ac:dyDescent="0.25">
      <c r="A6" s="19" t="s">
        <v>6</v>
      </c>
      <c r="B6" s="2">
        <f>F5*SIN(B21)</f>
        <v>0</v>
      </c>
      <c r="D6" s="5" t="s">
        <v>71</v>
      </c>
      <c r="E6" s="30" t="s">
        <v>70</v>
      </c>
      <c r="F6" s="5">
        <v>131</v>
      </c>
    </row>
    <row r="7" spans="1:6" x14ac:dyDescent="0.25">
      <c r="A7" s="19" t="s">
        <v>7</v>
      </c>
      <c r="B7" s="2">
        <f>SQRT(((F5*TAN(B19)*COS(B21))^2)/(1+TAN(B19)^2))</f>
        <v>32.665879859643951</v>
      </c>
      <c r="D7" s="5" t="s">
        <v>72</v>
      </c>
      <c r="E7" s="30" t="s">
        <v>74</v>
      </c>
      <c r="F7" s="5">
        <v>131</v>
      </c>
    </row>
    <row r="8" spans="1:6" x14ac:dyDescent="0.25">
      <c r="A8" s="19" t="s">
        <v>8</v>
      </c>
      <c r="B8" s="2">
        <v>0</v>
      </c>
      <c r="D8" s="5" t="s">
        <v>75</v>
      </c>
      <c r="E8" s="30" t="s">
        <v>76</v>
      </c>
      <c r="F8" s="5">
        <v>564032</v>
      </c>
    </row>
    <row r="9" spans="1:6" x14ac:dyDescent="0.25">
      <c r="A9" s="19" t="s">
        <v>9</v>
      </c>
      <c r="B9" s="2">
        <v>0</v>
      </c>
      <c r="D9" s="5" t="s">
        <v>77</v>
      </c>
      <c r="E9" s="30" t="s">
        <v>130</v>
      </c>
      <c r="F9" s="5">
        <v>0.25</v>
      </c>
    </row>
    <row r="10" spans="1:6" x14ac:dyDescent="0.25">
      <c r="A10" s="19" t="s">
        <v>10</v>
      </c>
      <c r="B10" s="2">
        <v>0</v>
      </c>
      <c r="D10" s="5" t="s">
        <v>78</v>
      </c>
      <c r="E10" s="54" t="s">
        <v>82</v>
      </c>
      <c r="F10" s="31">
        <v>14200000</v>
      </c>
    </row>
    <row r="11" spans="1:6" x14ac:dyDescent="0.25">
      <c r="A11" s="19" t="s">
        <v>11</v>
      </c>
      <c r="B11" s="2">
        <v>0</v>
      </c>
      <c r="D11" s="5" t="s">
        <v>79</v>
      </c>
      <c r="E11" s="54"/>
      <c r="F11" s="31">
        <v>32300000</v>
      </c>
    </row>
    <row r="12" spans="1:6" x14ac:dyDescent="0.25">
      <c r="A12" s="19" t="s">
        <v>12</v>
      </c>
      <c r="B12" s="2">
        <f>B19+B20</f>
        <v>0.14835298641951802</v>
      </c>
      <c r="D12" s="5" t="s">
        <v>80</v>
      </c>
      <c r="E12" s="54"/>
      <c r="F12" s="31">
        <v>45400000</v>
      </c>
    </row>
    <row r="13" spans="1:6" x14ac:dyDescent="0.25">
      <c r="A13" s="19" t="s">
        <v>13</v>
      </c>
      <c r="B13" s="2">
        <v>0</v>
      </c>
      <c r="D13" s="5" t="s">
        <v>81</v>
      </c>
      <c r="E13" s="54"/>
      <c r="F13" s="31">
        <v>870050</v>
      </c>
    </row>
    <row r="14" spans="1:6" x14ac:dyDescent="0.25">
      <c r="A14" s="19" t="s">
        <v>14</v>
      </c>
      <c r="B14" s="2">
        <v>0</v>
      </c>
      <c r="D14" s="5" t="s">
        <v>83</v>
      </c>
      <c r="E14" s="30" t="s">
        <v>84</v>
      </c>
      <c r="F14" s="32">
        <v>-1.6</v>
      </c>
    </row>
    <row r="15" spans="1:6" x14ac:dyDescent="0.25">
      <c r="A15" s="19" t="s">
        <v>15</v>
      </c>
      <c r="B15" s="2">
        <v>0</v>
      </c>
      <c r="D15" s="5" t="s">
        <v>85</v>
      </c>
      <c r="E15" s="30" t="s">
        <v>87</v>
      </c>
      <c r="F15" s="32">
        <v>58.1</v>
      </c>
    </row>
    <row r="16" spans="1:6" ht="15.75" thickBot="1" x14ac:dyDescent="0.3">
      <c r="A16" s="20" t="s">
        <v>16</v>
      </c>
      <c r="B16" s="3">
        <f>-F3</f>
        <v>0</v>
      </c>
      <c r="D16" s="5" t="s">
        <v>86</v>
      </c>
      <c r="E16" s="30" t="s">
        <v>88</v>
      </c>
      <c r="F16" s="32">
        <v>58.7</v>
      </c>
    </row>
    <row r="17" spans="1:6" ht="15.75" thickTop="1" x14ac:dyDescent="0.25">
      <c r="A17" s="21" t="s">
        <v>17</v>
      </c>
      <c r="B17" s="1">
        <f>F3</f>
        <v>0</v>
      </c>
      <c r="D17" s="5" t="s">
        <v>89</v>
      </c>
      <c r="E17" s="30" t="s">
        <v>90</v>
      </c>
      <c r="F17" s="32">
        <v>8.5</v>
      </c>
    </row>
    <row r="18" spans="1:6" x14ac:dyDescent="0.25">
      <c r="A18" s="22" t="s">
        <v>18</v>
      </c>
      <c r="B18" s="2">
        <f>F4</f>
        <v>0.19800000000000001</v>
      </c>
      <c r="D18" s="5" t="s">
        <v>92</v>
      </c>
      <c r="E18" s="30" t="s">
        <v>91</v>
      </c>
      <c r="F18" s="32">
        <v>0</v>
      </c>
    </row>
    <row r="19" spans="1:6" x14ac:dyDescent="0.25">
      <c r="A19" s="22" t="s">
        <v>19</v>
      </c>
      <c r="B19" s="2">
        <f>F17*PI()/180</f>
        <v>0.14835298641951802</v>
      </c>
      <c r="D19" s="5" t="s">
        <v>93</v>
      </c>
      <c r="E19" s="30" t="s">
        <v>131</v>
      </c>
      <c r="F19" s="32">
        <v>86</v>
      </c>
    </row>
    <row r="20" spans="1:6" x14ac:dyDescent="0.25">
      <c r="A20" s="22" t="s">
        <v>20</v>
      </c>
      <c r="B20" s="2">
        <f>F18*PI()/180</f>
        <v>0</v>
      </c>
      <c r="D20" s="5" t="s">
        <v>94</v>
      </c>
      <c r="E20" s="30" t="s">
        <v>132</v>
      </c>
      <c r="F20" s="32">
        <v>-10</v>
      </c>
    </row>
    <row r="21" spans="1:6" ht="15.75" thickBot="1" x14ac:dyDescent="0.3">
      <c r="A21" s="23" t="s">
        <v>21</v>
      </c>
      <c r="B21" s="2">
        <f>0*PI()/180</f>
        <v>0</v>
      </c>
      <c r="D21" s="5" t="s">
        <v>95</v>
      </c>
      <c r="E21" s="30" t="s">
        <v>96</v>
      </c>
      <c r="F21" s="32">
        <v>2.5</v>
      </c>
    </row>
    <row r="22" spans="1:6" ht="15.75" thickTop="1" x14ac:dyDescent="0.25">
      <c r="A22" s="24" t="s">
        <v>22</v>
      </c>
      <c r="B22" s="1">
        <f>F27</f>
        <v>-0.20899999999999999</v>
      </c>
      <c r="D22" s="5" t="s">
        <v>97</v>
      </c>
      <c r="E22" s="30"/>
      <c r="F22" s="32">
        <v>2.5</v>
      </c>
    </row>
    <row r="23" spans="1:6" ht="15.75" thickBot="1" x14ac:dyDescent="0.3">
      <c r="A23" s="25" t="s">
        <v>23</v>
      </c>
      <c r="B23" s="2">
        <f>F28</f>
        <v>-0.20200000000000001</v>
      </c>
      <c r="D23" s="6" t="s">
        <v>98</v>
      </c>
      <c r="E23" s="33" t="s">
        <v>99</v>
      </c>
      <c r="F23" s="34">
        <v>10</v>
      </c>
    </row>
    <row r="24" spans="1:6" ht="16.5" thickTop="1" thickBot="1" x14ac:dyDescent="0.3">
      <c r="A24" s="25" t="s">
        <v>24</v>
      </c>
      <c r="B24" s="42">
        <f>F29</f>
        <v>1.17E-4</v>
      </c>
      <c r="D24" s="55" t="s">
        <v>100</v>
      </c>
      <c r="E24" s="56"/>
      <c r="F24" s="57"/>
    </row>
    <row r="25" spans="1:6" ht="15.75" thickTop="1" x14ac:dyDescent="0.25">
      <c r="A25" s="25" t="s">
        <v>25</v>
      </c>
      <c r="B25" s="2">
        <f t="shared" ref="B25:B36" si="0">F30</f>
        <v>0.122</v>
      </c>
      <c r="D25" s="15" t="s">
        <v>65</v>
      </c>
      <c r="E25" s="4" t="s">
        <v>66</v>
      </c>
      <c r="F25" s="35">
        <v>0</v>
      </c>
    </row>
    <row r="26" spans="1:6" x14ac:dyDescent="0.25">
      <c r="A26" s="25" t="s">
        <v>26</v>
      </c>
      <c r="B26" s="2">
        <f t="shared" si="0"/>
        <v>-0.51200000000000001</v>
      </c>
      <c r="D26" s="16" t="s">
        <v>67</v>
      </c>
      <c r="E26" s="5" t="s">
        <v>68</v>
      </c>
      <c r="F26" s="36">
        <v>0.19800000000000001</v>
      </c>
    </row>
    <row r="27" spans="1:6" x14ac:dyDescent="0.25">
      <c r="A27" s="25" t="s">
        <v>27</v>
      </c>
      <c r="B27" s="2">
        <f t="shared" si="0"/>
        <v>-1.7700000000000001E-3</v>
      </c>
      <c r="D27" s="16" t="s">
        <v>101</v>
      </c>
      <c r="E27" s="5" t="s">
        <v>133</v>
      </c>
      <c r="F27" s="36">
        <v>-0.20899999999999999</v>
      </c>
    </row>
    <row r="28" spans="1:6" x14ac:dyDescent="0.25">
      <c r="A28" s="25" t="s">
        <v>28</v>
      </c>
      <c r="B28" s="2">
        <f t="shared" si="0"/>
        <v>3.3399999999999999E-2</v>
      </c>
      <c r="D28" s="16" t="s">
        <v>102</v>
      </c>
      <c r="E28" s="5" t="s">
        <v>133</v>
      </c>
      <c r="F28" s="36">
        <v>-0.20200000000000001</v>
      </c>
    </row>
    <row r="29" spans="1:6" x14ac:dyDescent="0.25">
      <c r="A29" s="25" t="s">
        <v>29</v>
      </c>
      <c r="B29" s="2">
        <f t="shared" si="0"/>
        <v>-6.22</v>
      </c>
      <c r="D29" s="16" t="s">
        <v>103</v>
      </c>
      <c r="E29" s="5" t="s">
        <v>134</v>
      </c>
      <c r="F29" s="41">
        <v>1.17E-4</v>
      </c>
    </row>
    <row r="30" spans="1:6" x14ac:dyDescent="0.25">
      <c r="A30" s="25" t="s">
        <v>30</v>
      </c>
      <c r="B30" s="42">
        <f>F35</f>
        <v>-2.4600000000000002E-4</v>
      </c>
      <c r="D30" s="16" t="s">
        <v>104</v>
      </c>
      <c r="E30" s="5" t="s">
        <v>133</v>
      </c>
      <c r="F30" s="36">
        <v>0.122</v>
      </c>
    </row>
    <row r="31" spans="1:6" x14ac:dyDescent="0.25">
      <c r="A31" s="25" t="s">
        <v>31</v>
      </c>
      <c r="B31" s="2">
        <f t="shared" si="0"/>
        <v>-0.35699999999999998</v>
      </c>
      <c r="D31" s="16" t="s">
        <v>105</v>
      </c>
      <c r="E31" s="5" t="s">
        <v>133</v>
      </c>
      <c r="F31" s="36">
        <v>-0.51200000000000001</v>
      </c>
    </row>
    <row r="32" spans="1:6" x14ac:dyDescent="0.25">
      <c r="A32" s="25" t="s">
        <v>32</v>
      </c>
      <c r="B32" s="2">
        <f t="shared" si="0"/>
        <v>0.95899999999999996</v>
      </c>
      <c r="D32" s="16" t="s">
        <v>106</v>
      </c>
      <c r="E32" s="5" t="s">
        <v>134</v>
      </c>
      <c r="F32" s="36">
        <v>-1.7700000000000001E-3</v>
      </c>
    </row>
    <row r="33" spans="1:6" x14ac:dyDescent="0.25">
      <c r="A33" s="25" t="s">
        <v>33</v>
      </c>
      <c r="B33" s="2">
        <f t="shared" si="0"/>
        <v>-6.42</v>
      </c>
      <c r="D33" s="16" t="s">
        <v>107</v>
      </c>
      <c r="E33" s="5" t="s">
        <v>135</v>
      </c>
      <c r="F33" s="36">
        <v>3.3399999999999999E-2</v>
      </c>
    </row>
    <row r="34" spans="1:6" x14ac:dyDescent="0.25">
      <c r="A34" s="25" t="s">
        <v>34</v>
      </c>
      <c r="B34" s="2">
        <f t="shared" si="0"/>
        <v>-0.378</v>
      </c>
      <c r="D34" s="16" t="s">
        <v>108</v>
      </c>
      <c r="E34" s="5" t="s">
        <v>133</v>
      </c>
      <c r="F34" s="36">
        <v>-6.22</v>
      </c>
    </row>
    <row r="35" spans="1:6" x14ac:dyDescent="0.25">
      <c r="A35" s="25" t="s">
        <v>35</v>
      </c>
      <c r="B35" s="2">
        <f t="shared" si="0"/>
        <v>5.7000000000000003E-5</v>
      </c>
      <c r="D35" s="16" t="s">
        <v>109</v>
      </c>
      <c r="E35" s="5" t="s">
        <v>134</v>
      </c>
      <c r="F35" s="41">
        <v>-2.4600000000000002E-4</v>
      </c>
    </row>
    <row r="36" spans="1:6" x14ac:dyDescent="0.25">
      <c r="A36" s="25" t="s">
        <v>36</v>
      </c>
      <c r="B36" s="2">
        <f t="shared" si="0"/>
        <v>-2.4899999999999999E-6</v>
      </c>
      <c r="D36" s="16" t="s">
        <v>110</v>
      </c>
      <c r="E36" s="5" t="s">
        <v>133</v>
      </c>
      <c r="F36" s="36">
        <v>-0.35699999999999998</v>
      </c>
    </row>
    <row r="37" spans="1:6" ht="15.75" thickBot="1" x14ac:dyDescent="0.3">
      <c r="A37" s="26" t="s">
        <v>37</v>
      </c>
      <c r="B37" s="40">
        <f>F42</f>
        <v>3.1E-7</v>
      </c>
      <c r="D37" s="16" t="s">
        <v>111</v>
      </c>
      <c r="E37" s="5" t="s">
        <v>136</v>
      </c>
      <c r="F37" s="36">
        <v>0.95899999999999996</v>
      </c>
    </row>
    <row r="38" spans="1:6" ht="15.75" thickTop="1" x14ac:dyDescent="0.25">
      <c r="A38" s="43" t="s">
        <v>38</v>
      </c>
      <c r="B38" s="1">
        <f>F46</f>
        <v>-8.8999999999999996E-2</v>
      </c>
      <c r="D38" s="16" t="s">
        <v>112</v>
      </c>
      <c r="E38" s="5" t="s">
        <v>136</v>
      </c>
      <c r="F38" s="36">
        <v>-6.42</v>
      </c>
    </row>
    <row r="39" spans="1:6" x14ac:dyDescent="0.25">
      <c r="A39" s="27" t="s">
        <v>39</v>
      </c>
      <c r="B39" s="2">
        <f>F47</f>
        <v>-19.7</v>
      </c>
      <c r="D39" s="16" t="s">
        <v>113</v>
      </c>
      <c r="E39" s="5" t="s">
        <v>135</v>
      </c>
      <c r="F39" s="36">
        <v>-0.378</v>
      </c>
    </row>
    <row r="40" spans="1:6" x14ac:dyDescent="0.25">
      <c r="A40" s="27" t="s">
        <v>40</v>
      </c>
      <c r="B40" s="2">
        <f t="shared" ref="B40:B51" si="1">F48</f>
        <v>-1.33</v>
      </c>
      <c r="D40" s="16" t="s">
        <v>35</v>
      </c>
      <c r="E40" s="5" t="s">
        <v>137</v>
      </c>
      <c r="F40" s="31">
        <v>5.7000000000000003E-5</v>
      </c>
    </row>
    <row r="41" spans="1:6" x14ac:dyDescent="0.25">
      <c r="A41" s="27" t="s">
        <v>41</v>
      </c>
      <c r="B41" s="2">
        <f t="shared" si="1"/>
        <v>0.16800000000000001</v>
      </c>
      <c r="D41" s="16" t="s">
        <v>36</v>
      </c>
      <c r="E41" s="5" t="s">
        <v>137</v>
      </c>
      <c r="F41" s="31">
        <v>-2.4899999999999999E-6</v>
      </c>
    </row>
    <row r="42" spans="1:6" ht="15.75" thickBot="1" x14ac:dyDescent="0.3">
      <c r="A42" s="27" t="s">
        <v>42</v>
      </c>
      <c r="B42" s="2">
        <f t="shared" si="1"/>
        <v>-0.97499999999999998</v>
      </c>
      <c r="D42" s="37" t="s">
        <v>114</v>
      </c>
      <c r="E42" s="6" t="s">
        <v>137</v>
      </c>
      <c r="F42" s="38">
        <v>3.1E-7</v>
      </c>
    </row>
    <row r="43" spans="1:6" ht="16.5" thickTop="1" thickBot="1" x14ac:dyDescent="0.3">
      <c r="A43" s="27" t="s">
        <v>43</v>
      </c>
      <c r="B43" s="2">
        <f t="shared" si="1"/>
        <v>-0.16600000000000001</v>
      </c>
      <c r="D43" s="58" t="s">
        <v>115</v>
      </c>
      <c r="E43" s="59"/>
      <c r="F43" s="60"/>
    </row>
    <row r="44" spans="1:6" ht="15.75" thickTop="1" x14ac:dyDescent="0.25">
      <c r="A44" s="27" t="s">
        <v>44</v>
      </c>
      <c r="B44" s="2">
        <f t="shared" si="1"/>
        <v>0.32700000000000001</v>
      </c>
      <c r="D44" s="15" t="s">
        <v>65</v>
      </c>
      <c r="E44" s="4" t="s">
        <v>66</v>
      </c>
      <c r="F44" s="35">
        <v>0</v>
      </c>
    </row>
    <row r="45" spans="1:6" x14ac:dyDescent="0.25">
      <c r="A45" s="27" t="s">
        <v>45</v>
      </c>
      <c r="B45" s="2">
        <f t="shared" si="1"/>
        <v>-0.217</v>
      </c>
      <c r="D45" s="16" t="s">
        <v>67</v>
      </c>
      <c r="E45" s="5" t="s">
        <v>68</v>
      </c>
      <c r="F45" s="36">
        <v>0.19800000000000001</v>
      </c>
    </row>
    <row r="46" spans="1:6" x14ac:dyDescent="0.25">
      <c r="A46" s="27" t="s">
        <v>46</v>
      </c>
      <c r="B46" s="2">
        <f>F54</f>
        <v>0</v>
      </c>
      <c r="D46" s="16" t="s">
        <v>116</v>
      </c>
      <c r="E46" s="5" t="s">
        <v>133</v>
      </c>
      <c r="F46" s="36">
        <v>-8.8999999999999996E-2</v>
      </c>
    </row>
    <row r="47" spans="1:6" x14ac:dyDescent="0.25">
      <c r="A47" s="27" t="s">
        <v>47</v>
      </c>
      <c r="B47" s="2">
        <f>F57</f>
        <v>1.4800000000000001E-2</v>
      </c>
      <c r="D47" s="16" t="s">
        <v>117</v>
      </c>
      <c r="E47" s="5" t="s">
        <v>138</v>
      </c>
      <c r="F47" s="36">
        <v>-19.7</v>
      </c>
    </row>
    <row r="48" spans="1:6" x14ac:dyDescent="0.25">
      <c r="A48" s="27" t="s">
        <v>48</v>
      </c>
      <c r="B48" s="2">
        <f>F55</f>
        <v>0.22700000000000001</v>
      </c>
      <c r="D48" s="16" t="s">
        <v>118</v>
      </c>
      <c r="E48" s="5" t="s">
        <v>135</v>
      </c>
      <c r="F48" s="36">
        <v>-1.33</v>
      </c>
    </row>
    <row r="49" spans="1:6" x14ac:dyDescent="0.25">
      <c r="A49" s="27" t="s">
        <v>49</v>
      </c>
      <c r="B49" s="2">
        <f>F56</f>
        <v>2.64E-2</v>
      </c>
      <c r="D49" s="16" t="s">
        <v>119</v>
      </c>
      <c r="E49" s="5" t="s">
        <v>135</v>
      </c>
      <c r="F49" s="36">
        <v>0.16800000000000001</v>
      </c>
    </row>
    <row r="50" spans="1:6" x14ac:dyDescent="0.25">
      <c r="A50" s="27" t="s">
        <v>50</v>
      </c>
      <c r="B50" s="2">
        <f t="shared" si="1"/>
        <v>6.3600000000000004E-2</v>
      </c>
      <c r="D50" s="16" t="s">
        <v>120</v>
      </c>
      <c r="E50" s="5" t="s">
        <v>133</v>
      </c>
      <c r="F50" s="36">
        <v>-0.97499999999999998</v>
      </c>
    </row>
    <row r="51" spans="1:6" ht="15.75" thickBot="1" x14ac:dyDescent="0.3">
      <c r="A51" s="44" t="s">
        <v>51</v>
      </c>
      <c r="B51" s="3">
        <f t="shared" si="1"/>
        <v>-0.151</v>
      </c>
      <c r="D51" s="16" t="s">
        <v>121</v>
      </c>
      <c r="E51" s="5" t="s">
        <v>133</v>
      </c>
      <c r="F51" s="36">
        <v>-0.16600000000000001</v>
      </c>
    </row>
    <row r="52" spans="1:6" ht="15.75" thickTop="1" x14ac:dyDescent="0.25">
      <c r="A52" s="45" t="s">
        <v>52</v>
      </c>
      <c r="B52" s="8">
        <f>F8/B53</f>
        <v>17530.649700612761</v>
      </c>
      <c r="D52" s="16" t="s">
        <v>122</v>
      </c>
      <c r="E52" s="5" t="s">
        <v>133</v>
      </c>
      <c r="F52" s="36">
        <v>0.32700000000000001</v>
      </c>
    </row>
    <row r="53" spans="1:6" x14ac:dyDescent="0.25">
      <c r="A53" s="46" t="s">
        <v>53</v>
      </c>
      <c r="B53" s="2">
        <f>32.17405</f>
        <v>32.174050000000001</v>
      </c>
      <c r="D53" s="16" t="s">
        <v>123</v>
      </c>
      <c r="E53" s="5" t="s">
        <v>133</v>
      </c>
      <c r="F53" s="36">
        <v>-0.217</v>
      </c>
    </row>
    <row r="54" spans="1:6" x14ac:dyDescent="0.25">
      <c r="A54" s="46" t="s">
        <v>54</v>
      </c>
      <c r="B54" s="42">
        <f>F10</f>
        <v>14200000</v>
      </c>
      <c r="D54" s="16" t="s">
        <v>124</v>
      </c>
      <c r="E54" s="5" t="s">
        <v>133</v>
      </c>
      <c r="F54" s="36">
        <v>0</v>
      </c>
    </row>
    <row r="55" spans="1:6" x14ac:dyDescent="0.25">
      <c r="A55" s="46" t="s">
        <v>55</v>
      </c>
      <c r="B55" s="42">
        <f t="shared" ref="B55:B56" si="2">F11</f>
        <v>32300000</v>
      </c>
      <c r="D55" s="16" t="s">
        <v>125</v>
      </c>
      <c r="E55" s="5" t="s">
        <v>135</v>
      </c>
      <c r="F55" s="36">
        <v>0.22700000000000001</v>
      </c>
    </row>
    <row r="56" spans="1:6" x14ac:dyDescent="0.25">
      <c r="A56" s="46" t="s">
        <v>56</v>
      </c>
      <c r="B56" s="42">
        <f t="shared" si="2"/>
        <v>45400000</v>
      </c>
      <c r="D56" s="16" t="s">
        <v>126</v>
      </c>
      <c r="E56" s="5" t="s">
        <v>135</v>
      </c>
      <c r="F56" s="36">
        <v>2.64E-2</v>
      </c>
    </row>
    <row r="57" spans="1:6" ht="15.75" thickBot="1" x14ac:dyDescent="0.3">
      <c r="A57" s="47" t="s">
        <v>57</v>
      </c>
      <c r="B57" s="42">
        <f>F13</f>
        <v>870050</v>
      </c>
      <c r="D57" s="16" t="s">
        <v>127</v>
      </c>
      <c r="E57" s="5" t="s">
        <v>135</v>
      </c>
      <c r="F57" s="36">
        <v>1.4800000000000001E-2</v>
      </c>
    </row>
    <row r="58" spans="1:6" ht="15.75" thickTop="1" x14ac:dyDescent="0.25">
      <c r="A58" s="9" t="s">
        <v>58</v>
      </c>
      <c r="B58" s="1">
        <v>0</v>
      </c>
      <c r="D58" s="16" t="s">
        <v>128</v>
      </c>
      <c r="E58" s="5" t="s">
        <v>135</v>
      </c>
      <c r="F58" s="36">
        <v>6.3600000000000004E-2</v>
      </c>
    </row>
    <row r="59" spans="1:6" ht="15.75" thickBot="1" x14ac:dyDescent="0.3">
      <c r="A59" s="10" t="s">
        <v>59</v>
      </c>
      <c r="B59" s="2">
        <v>0</v>
      </c>
      <c r="D59" s="17" t="s">
        <v>129</v>
      </c>
      <c r="E59" s="7" t="s">
        <v>135</v>
      </c>
      <c r="F59" s="39">
        <v>-0.151</v>
      </c>
    </row>
    <row r="60" spans="1:6" ht="15.75" thickTop="1" x14ac:dyDescent="0.25">
      <c r="A60" s="10" t="s">
        <v>60</v>
      </c>
      <c r="B60" s="2">
        <v>0</v>
      </c>
      <c r="F60" s="28"/>
    </row>
    <row r="61" spans="1:6" ht="15.75" thickBot="1" x14ac:dyDescent="0.3">
      <c r="A61" s="11" t="s">
        <v>61</v>
      </c>
      <c r="B61" s="3">
        <v>0</v>
      </c>
      <c r="F61" s="28"/>
    </row>
    <row r="62" spans="1:6" ht="15.75" thickTop="1" x14ac:dyDescent="0.25">
      <c r="F62" s="28"/>
    </row>
  </sheetData>
  <mergeCells count="4">
    <mergeCell ref="D2:F2"/>
    <mergeCell ref="E10:E13"/>
    <mergeCell ref="D24:F24"/>
    <mergeCell ref="D43: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42" workbookViewId="0">
      <selection activeCell="B60" sqref="B60"/>
    </sheetView>
  </sheetViews>
  <sheetFormatPr defaultRowHeight="15" x14ac:dyDescent="0.25"/>
  <cols>
    <col min="1" max="1" width="16.5703125" bestFit="1" customWidth="1"/>
    <col min="4" max="4" width="15.7109375" bestFit="1" customWidth="1"/>
    <col min="5" max="5" width="45.42578125" bestFit="1" customWidth="1"/>
  </cols>
  <sheetData>
    <row r="1" spans="1:6" ht="16.5" thickTop="1" thickBot="1" x14ac:dyDescent="0.3">
      <c r="A1" s="48" t="s">
        <v>0</v>
      </c>
      <c r="B1" s="49" t="s">
        <v>1</v>
      </c>
      <c r="D1" s="48" t="s">
        <v>62</v>
      </c>
      <c r="E1" s="48" t="s">
        <v>63</v>
      </c>
      <c r="F1" s="50" t="s">
        <v>1</v>
      </c>
    </row>
    <row r="2" spans="1:6" ht="16.5" thickTop="1" thickBot="1" x14ac:dyDescent="0.3">
      <c r="A2" s="12" t="s">
        <v>2</v>
      </c>
      <c r="B2" s="1">
        <v>0.01</v>
      </c>
      <c r="D2" s="51" t="s">
        <v>64</v>
      </c>
      <c r="E2" s="52"/>
      <c r="F2" s="53"/>
    </row>
    <row r="3" spans="1:6" ht="15.75" thickTop="1" x14ac:dyDescent="0.25">
      <c r="A3" s="13" t="s">
        <v>3</v>
      </c>
      <c r="B3" s="2">
        <v>200</v>
      </c>
      <c r="D3" s="4" t="s">
        <v>65</v>
      </c>
      <c r="E3" s="29" t="s">
        <v>66</v>
      </c>
      <c r="F3" s="4">
        <v>0</v>
      </c>
    </row>
    <row r="4" spans="1:6" ht="15.75" thickBot="1" x14ac:dyDescent="0.3">
      <c r="A4" s="14" t="s">
        <v>4</v>
      </c>
      <c r="B4" s="3">
        <v>0</v>
      </c>
      <c r="D4" s="5" t="s">
        <v>67</v>
      </c>
      <c r="E4" s="30" t="s">
        <v>68</v>
      </c>
      <c r="F4" s="5">
        <v>0.249</v>
      </c>
    </row>
    <row r="5" spans="1:6" ht="15.75" thickTop="1" x14ac:dyDescent="0.25">
      <c r="A5" s="18" t="s">
        <v>5</v>
      </c>
      <c r="B5" s="1">
        <f>SQRT(F5^2-B6^2-B7^2)</f>
        <v>276.62544844922093</v>
      </c>
      <c r="D5" s="5" t="s">
        <v>69</v>
      </c>
      <c r="E5" s="30" t="s">
        <v>73</v>
      </c>
      <c r="F5" s="5">
        <v>278</v>
      </c>
    </row>
    <row r="6" spans="1:6" x14ac:dyDescent="0.25">
      <c r="A6" s="19" t="s">
        <v>6</v>
      </c>
      <c r="B6" s="2">
        <f>F5*SIN(B21)</f>
        <v>0</v>
      </c>
      <c r="D6" s="5" t="s">
        <v>71</v>
      </c>
      <c r="E6" s="30" t="s">
        <v>70</v>
      </c>
      <c r="F6" s="5">
        <v>165</v>
      </c>
    </row>
    <row r="7" spans="1:6" x14ac:dyDescent="0.25">
      <c r="A7" s="19" t="s">
        <v>7</v>
      </c>
      <c r="B7" s="2">
        <f>SQRT(((F5*TAN(B19)*COS(B21))^2)/(1+TAN(B19)^2))</f>
        <v>27.610890428731643</v>
      </c>
      <c r="D7" s="5" t="s">
        <v>72</v>
      </c>
      <c r="E7" s="30" t="s">
        <v>74</v>
      </c>
      <c r="F7" s="5">
        <v>165</v>
      </c>
    </row>
    <row r="8" spans="1:6" x14ac:dyDescent="0.25">
      <c r="A8" s="19" t="s">
        <v>8</v>
      </c>
      <c r="B8" s="2">
        <v>0</v>
      </c>
      <c r="D8" s="5" t="s">
        <v>75</v>
      </c>
      <c r="E8" s="30" t="s">
        <v>76</v>
      </c>
      <c r="F8" s="5">
        <v>564032</v>
      </c>
    </row>
    <row r="9" spans="1:6" x14ac:dyDescent="0.25">
      <c r="A9" s="19" t="s">
        <v>9</v>
      </c>
      <c r="B9" s="2">
        <v>0</v>
      </c>
      <c r="D9" s="5" t="s">
        <v>77</v>
      </c>
      <c r="E9" s="30" t="s">
        <v>130</v>
      </c>
      <c r="F9" s="5">
        <v>0.25</v>
      </c>
    </row>
    <row r="10" spans="1:6" x14ac:dyDescent="0.25">
      <c r="A10" s="19" t="s">
        <v>10</v>
      </c>
      <c r="B10" s="2">
        <v>0</v>
      </c>
      <c r="D10" s="5" t="s">
        <v>78</v>
      </c>
      <c r="E10" s="54" t="s">
        <v>82</v>
      </c>
      <c r="F10" s="31">
        <v>14200000</v>
      </c>
    </row>
    <row r="11" spans="1:6" x14ac:dyDescent="0.25">
      <c r="A11" s="19" t="s">
        <v>11</v>
      </c>
      <c r="B11" s="2">
        <v>0</v>
      </c>
      <c r="D11" s="5" t="s">
        <v>79</v>
      </c>
      <c r="E11" s="54"/>
      <c r="F11" s="31">
        <v>32300000</v>
      </c>
    </row>
    <row r="12" spans="1:6" x14ac:dyDescent="0.25">
      <c r="A12" s="19" t="s">
        <v>12</v>
      </c>
      <c r="B12" s="2">
        <f>B19+B20</f>
        <v>9.9483767363676798E-2</v>
      </c>
      <c r="D12" s="5" t="s">
        <v>80</v>
      </c>
      <c r="E12" s="54"/>
      <c r="F12" s="31">
        <v>45400000</v>
      </c>
    </row>
    <row r="13" spans="1:6" x14ac:dyDescent="0.25">
      <c r="A13" s="19" t="s">
        <v>13</v>
      </c>
      <c r="B13" s="2">
        <v>0</v>
      </c>
      <c r="D13" s="5" t="s">
        <v>81</v>
      </c>
      <c r="E13" s="54"/>
      <c r="F13" s="31">
        <v>870050</v>
      </c>
    </row>
    <row r="14" spans="1:6" x14ac:dyDescent="0.25">
      <c r="A14" s="19" t="s">
        <v>14</v>
      </c>
      <c r="B14" s="2">
        <v>0</v>
      </c>
      <c r="D14" s="5" t="s">
        <v>83</v>
      </c>
      <c r="E14" s="30" t="s">
        <v>84</v>
      </c>
      <c r="F14" s="32">
        <v>-1.6</v>
      </c>
    </row>
    <row r="15" spans="1:6" x14ac:dyDescent="0.25">
      <c r="A15" s="19" t="s">
        <v>15</v>
      </c>
      <c r="B15" s="2">
        <v>0</v>
      </c>
      <c r="D15" s="5" t="s">
        <v>85</v>
      </c>
      <c r="E15" s="30" t="s">
        <v>87</v>
      </c>
      <c r="F15" s="32">
        <v>92.2</v>
      </c>
    </row>
    <row r="16" spans="1:6" ht="15.75" thickBot="1" x14ac:dyDescent="0.3">
      <c r="A16" s="20" t="s">
        <v>16</v>
      </c>
      <c r="B16" s="3">
        <f>-F3</f>
        <v>0</v>
      </c>
      <c r="D16" s="5" t="s">
        <v>86</v>
      </c>
      <c r="E16" s="30" t="s">
        <v>88</v>
      </c>
      <c r="F16" s="32">
        <v>93.6</v>
      </c>
    </row>
    <row r="17" spans="1:6" ht="15.75" thickTop="1" x14ac:dyDescent="0.25">
      <c r="A17" s="21" t="s">
        <v>17</v>
      </c>
      <c r="B17" s="1">
        <f>F3</f>
        <v>0</v>
      </c>
      <c r="D17" s="5" t="s">
        <v>89</v>
      </c>
      <c r="E17" s="30" t="s">
        <v>90</v>
      </c>
      <c r="F17" s="32">
        <v>5.7</v>
      </c>
    </row>
    <row r="18" spans="1:6" x14ac:dyDescent="0.25">
      <c r="A18" s="22" t="s">
        <v>18</v>
      </c>
      <c r="B18" s="2">
        <f>F4</f>
        <v>0.249</v>
      </c>
      <c r="D18" s="5" t="s">
        <v>92</v>
      </c>
      <c r="E18" s="30" t="s">
        <v>91</v>
      </c>
      <c r="F18" s="32">
        <v>0</v>
      </c>
    </row>
    <row r="19" spans="1:6" x14ac:dyDescent="0.25">
      <c r="A19" s="22" t="s">
        <v>19</v>
      </c>
      <c r="B19" s="2">
        <f>F17*PI()/180</f>
        <v>9.9483767363676798E-2</v>
      </c>
      <c r="D19" s="5" t="s">
        <v>93</v>
      </c>
      <c r="E19" s="30" t="s">
        <v>131</v>
      </c>
      <c r="F19" s="32">
        <v>86</v>
      </c>
    </row>
    <row r="20" spans="1:6" x14ac:dyDescent="0.25">
      <c r="A20" s="22" t="s">
        <v>20</v>
      </c>
      <c r="B20" s="2">
        <f>F18*PI()/180</f>
        <v>0</v>
      </c>
      <c r="D20" s="5" t="s">
        <v>94</v>
      </c>
      <c r="E20" s="30" t="s">
        <v>132</v>
      </c>
      <c r="F20" s="32">
        <v>-10</v>
      </c>
    </row>
    <row r="21" spans="1:6" ht="15.75" thickBot="1" x14ac:dyDescent="0.3">
      <c r="A21" s="23" t="s">
        <v>21</v>
      </c>
      <c r="B21" s="2">
        <f>0*PI()/180</f>
        <v>0</v>
      </c>
      <c r="D21" s="5" t="s">
        <v>95</v>
      </c>
      <c r="E21" s="30" t="s">
        <v>96</v>
      </c>
      <c r="F21" s="32">
        <v>2.5</v>
      </c>
    </row>
    <row r="22" spans="1:6" ht="15.75" thickTop="1" x14ac:dyDescent="0.25">
      <c r="A22" s="24" t="s">
        <v>22</v>
      </c>
      <c r="B22" s="1">
        <f>F27</f>
        <v>-1.0800000000000001E-2</v>
      </c>
      <c r="D22" s="5" t="s">
        <v>97</v>
      </c>
      <c r="E22" s="30"/>
      <c r="F22" s="32">
        <v>2.5</v>
      </c>
    </row>
    <row r="23" spans="1:6" ht="15.75" thickBot="1" x14ac:dyDescent="0.3">
      <c r="A23" s="25" t="s">
        <v>23</v>
      </c>
      <c r="B23" s="2">
        <f>F28</f>
        <v>-0.15</v>
      </c>
      <c r="D23" s="6" t="s">
        <v>98</v>
      </c>
      <c r="E23" s="33" t="s">
        <v>99</v>
      </c>
      <c r="F23" s="34">
        <v>10</v>
      </c>
    </row>
    <row r="24" spans="1:6" ht="16.5" thickTop="1" thickBot="1" x14ac:dyDescent="0.3">
      <c r="A24" s="25" t="s">
        <v>24</v>
      </c>
      <c r="B24" s="42">
        <f>F29</f>
        <v>1.8100000000000001E-4</v>
      </c>
      <c r="D24" s="55" t="s">
        <v>100</v>
      </c>
      <c r="E24" s="56"/>
      <c r="F24" s="57"/>
    </row>
    <row r="25" spans="1:6" ht="15.75" thickTop="1" x14ac:dyDescent="0.25">
      <c r="A25" s="25" t="s">
        <v>25</v>
      </c>
      <c r="B25" s="2">
        <f t="shared" ref="B25:B36" si="0">F30</f>
        <v>0.106</v>
      </c>
      <c r="D25" s="15" t="s">
        <v>65</v>
      </c>
      <c r="E25" s="4" t="s">
        <v>66</v>
      </c>
      <c r="F25" s="35">
        <v>0</v>
      </c>
    </row>
    <row r="26" spans="1:6" x14ac:dyDescent="0.25">
      <c r="A26" s="25" t="s">
        <v>26</v>
      </c>
      <c r="B26" s="2">
        <f t="shared" si="0"/>
        <v>-0.61299999999999999</v>
      </c>
      <c r="D26" s="16" t="s">
        <v>67</v>
      </c>
      <c r="E26" s="5" t="s">
        <v>68</v>
      </c>
      <c r="F26" s="36">
        <v>0.249</v>
      </c>
    </row>
    <row r="27" spans="1:6" x14ac:dyDescent="0.25">
      <c r="A27" s="25" t="s">
        <v>27</v>
      </c>
      <c r="B27" s="2">
        <f t="shared" si="0"/>
        <v>-1.9300000000000001E-3</v>
      </c>
      <c r="D27" s="16" t="s">
        <v>101</v>
      </c>
      <c r="E27" s="5" t="s">
        <v>133</v>
      </c>
      <c r="F27" s="36">
        <v>-1.0800000000000001E-2</v>
      </c>
    </row>
    <row r="28" spans="1:6" x14ac:dyDescent="0.25">
      <c r="A28" s="25" t="s">
        <v>28</v>
      </c>
      <c r="B28" s="2">
        <f t="shared" si="0"/>
        <v>3.3799999999999997E-2</v>
      </c>
      <c r="D28" s="16" t="s">
        <v>102</v>
      </c>
      <c r="E28" s="5" t="s">
        <v>133</v>
      </c>
      <c r="F28" s="36">
        <v>-0.15</v>
      </c>
    </row>
    <row r="29" spans="1:6" x14ac:dyDescent="0.25">
      <c r="A29" s="25" t="s">
        <v>29</v>
      </c>
      <c r="B29" s="2">
        <f t="shared" si="0"/>
        <v>-7.58</v>
      </c>
      <c r="D29" s="16" t="s">
        <v>103</v>
      </c>
      <c r="E29" s="5" t="s">
        <v>134</v>
      </c>
      <c r="F29" s="41">
        <v>1.8100000000000001E-4</v>
      </c>
    </row>
    <row r="30" spans="1:6" x14ac:dyDescent="0.25">
      <c r="A30" s="25" t="s">
        <v>30</v>
      </c>
      <c r="B30" s="42">
        <f>F35</f>
        <v>-2.4000000000000001E-4</v>
      </c>
      <c r="D30" s="16" t="s">
        <v>104</v>
      </c>
      <c r="E30" s="5" t="s">
        <v>133</v>
      </c>
      <c r="F30" s="36">
        <v>0.106</v>
      </c>
    </row>
    <row r="31" spans="1:6" x14ac:dyDescent="0.25">
      <c r="A31" s="25" t="s">
        <v>31</v>
      </c>
      <c r="B31" s="2">
        <f t="shared" si="0"/>
        <v>-0.437</v>
      </c>
      <c r="D31" s="16" t="s">
        <v>105</v>
      </c>
      <c r="E31" s="5" t="s">
        <v>133</v>
      </c>
      <c r="F31" s="36">
        <v>-0.61299999999999999</v>
      </c>
    </row>
    <row r="32" spans="1:6" x14ac:dyDescent="0.25">
      <c r="A32" s="25" t="s">
        <v>32</v>
      </c>
      <c r="B32" s="2">
        <f t="shared" si="0"/>
        <v>0.97099999999999997</v>
      </c>
      <c r="D32" s="16" t="s">
        <v>106</v>
      </c>
      <c r="E32" s="5" t="s">
        <v>134</v>
      </c>
      <c r="F32" s="36">
        <v>-1.9300000000000001E-3</v>
      </c>
    </row>
    <row r="33" spans="1:6" x14ac:dyDescent="0.25">
      <c r="A33" s="25" t="s">
        <v>33</v>
      </c>
      <c r="B33" s="2">
        <f t="shared" si="0"/>
        <v>-9.73</v>
      </c>
      <c r="D33" s="16" t="s">
        <v>107</v>
      </c>
      <c r="E33" s="5" t="s">
        <v>135</v>
      </c>
      <c r="F33" s="36">
        <v>3.3799999999999997E-2</v>
      </c>
    </row>
    <row r="34" spans="1:6" x14ac:dyDescent="0.25">
      <c r="A34" s="25" t="s">
        <v>34</v>
      </c>
      <c r="B34" s="2">
        <f t="shared" si="0"/>
        <v>-0.57399999999999995</v>
      </c>
      <c r="D34" s="16" t="s">
        <v>108</v>
      </c>
      <c r="E34" s="5" t="s">
        <v>133</v>
      </c>
      <c r="F34" s="36">
        <v>-7.58</v>
      </c>
    </row>
    <row r="35" spans="1:6" x14ac:dyDescent="0.25">
      <c r="A35" s="25" t="s">
        <v>35</v>
      </c>
      <c r="B35" s="2">
        <f t="shared" si="0"/>
        <v>5.7000000000000003E-5</v>
      </c>
      <c r="D35" s="16" t="s">
        <v>109</v>
      </c>
      <c r="E35" s="5" t="s">
        <v>134</v>
      </c>
      <c r="F35" s="41">
        <v>-2.4000000000000001E-4</v>
      </c>
    </row>
    <row r="36" spans="1:6" x14ac:dyDescent="0.25">
      <c r="A36" s="25" t="s">
        <v>36</v>
      </c>
      <c r="B36" s="2">
        <f t="shared" si="0"/>
        <v>-2.4899999999999999E-6</v>
      </c>
      <c r="D36" s="16" t="s">
        <v>110</v>
      </c>
      <c r="E36" s="5" t="s">
        <v>133</v>
      </c>
      <c r="F36" s="36">
        <v>-0.437</v>
      </c>
    </row>
    <row r="37" spans="1:6" ht="15.75" thickBot="1" x14ac:dyDescent="0.3">
      <c r="A37" s="26" t="s">
        <v>37</v>
      </c>
      <c r="B37" s="40">
        <f>F42</f>
        <v>3.1E-7</v>
      </c>
      <c r="D37" s="16" t="s">
        <v>111</v>
      </c>
      <c r="E37" s="5" t="s">
        <v>136</v>
      </c>
      <c r="F37" s="36">
        <v>0.97099999999999997</v>
      </c>
    </row>
    <row r="38" spans="1:6" ht="15.75" thickTop="1" x14ac:dyDescent="0.25">
      <c r="A38" s="43" t="s">
        <v>38</v>
      </c>
      <c r="B38" s="1">
        <f>F46</f>
        <v>-9.9699999999999997E-2</v>
      </c>
      <c r="D38" s="16" t="s">
        <v>112</v>
      </c>
      <c r="E38" s="5" t="s">
        <v>136</v>
      </c>
      <c r="F38" s="36">
        <v>-9.73</v>
      </c>
    </row>
    <row r="39" spans="1:6" x14ac:dyDescent="0.25">
      <c r="A39" s="27" t="s">
        <v>39</v>
      </c>
      <c r="B39" s="2">
        <f>F47</f>
        <v>-27.8</v>
      </c>
      <c r="D39" s="16" t="s">
        <v>113</v>
      </c>
      <c r="E39" s="5" t="s">
        <v>135</v>
      </c>
      <c r="F39" s="36">
        <v>-0.57399999999999995</v>
      </c>
    </row>
    <row r="40" spans="1:6" x14ac:dyDescent="0.25">
      <c r="A40" s="27" t="s">
        <v>40</v>
      </c>
      <c r="B40" s="2">
        <f t="shared" ref="B40:B51" si="1">F48</f>
        <v>-1.63</v>
      </c>
      <c r="D40" s="16" t="s">
        <v>35</v>
      </c>
      <c r="E40" s="5" t="s">
        <v>137</v>
      </c>
      <c r="F40" s="31">
        <v>5.7000000000000003E-5</v>
      </c>
    </row>
    <row r="41" spans="1:6" x14ac:dyDescent="0.25">
      <c r="A41" s="27" t="s">
        <v>41</v>
      </c>
      <c r="B41" s="2">
        <f t="shared" si="1"/>
        <v>0.247</v>
      </c>
      <c r="D41" s="16" t="s">
        <v>36</v>
      </c>
      <c r="E41" s="5" t="s">
        <v>137</v>
      </c>
      <c r="F41" s="31">
        <v>-2.4899999999999999E-6</v>
      </c>
    </row>
    <row r="42" spans="1:6" ht="15.75" thickBot="1" x14ac:dyDescent="0.3">
      <c r="A42" s="27" t="s">
        <v>42</v>
      </c>
      <c r="B42" s="2">
        <f t="shared" si="1"/>
        <v>-1.1000000000000001</v>
      </c>
      <c r="D42" s="37" t="s">
        <v>114</v>
      </c>
      <c r="E42" s="6" t="s">
        <v>137</v>
      </c>
      <c r="F42" s="38">
        <v>3.1E-7</v>
      </c>
    </row>
    <row r="43" spans="1:6" ht="16.5" thickTop="1" thickBot="1" x14ac:dyDescent="0.3">
      <c r="A43" s="27" t="s">
        <v>43</v>
      </c>
      <c r="B43" s="2">
        <f t="shared" si="1"/>
        <v>-0.125</v>
      </c>
      <c r="D43" s="58" t="s">
        <v>115</v>
      </c>
      <c r="E43" s="59"/>
      <c r="F43" s="60"/>
    </row>
    <row r="44" spans="1:6" ht="15.75" thickTop="1" x14ac:dyDescent="0.25">
      <c r="A44" s="27" t="s">
        <v>44</v>
      </c>
      <c r="B44" s="2">
        <f t="shared" si="1"/>
        <v>0.19800000000000001</v>
      </c>
      <c r="D44" s="15" t="s">
        <v>65</v>
      </c>
      <c r="E44" s="4" t="s">
        <v>66</v>
      </c>
      <c r="F44" s="35">
        <v>0</v>
      </c>
    </row>
    <row r="45" spans="1:6" x14ac:dyDescent="0.25">
      <c r="A45" s="27" t="s">
        <v>45</v>
      </c>
      <c r="B45" s="2">
        <f t="shared" si="1"/>
        <v>-0.22900000000000001</v>
      </c>
      <c r="D45" s="16" t="s">
        <v>67</v>
      </c>
      <c r="E45" s="5" t="s">
        <v>68</v>
      </c>
      <c r="F45" s="36">
        <v>0.249</v>
      </c>
    </row>
    <row r="46" spans="1:6" x14ac:dyDescent="0.25">
      <c r="A46" s="27" t="s">
        <v>46</v>
      </c>
      <c r="B46" s="2">
        <f>F54</f>
        <v>0</v>
      </c>
      <c r="D46" s="16" t="s">
        <v>116</v>
      </c>
      <c r="E46" s="5" t="s">
        <v>133</v>
      </c>
      <c r="F46" s="36">
        <v>-9.9699999999999997E-2</v>
      </c>
    </row>
    <row r="47" spans="1:6" x14ac:dyDescent="0.25">
      <c r="A47" s="27" t="s">
        <v>47</v>
      </c>
      <c r="B47" s="2">
        <f>F57</f>
        <v>1.8200000000000001E-2</v>
      </c>
      <c r="D47" s="16" t="s">
        <v>117</v>
      </c>
      <c r="E47" s="5" t="s">
        <v>138</v>
      </c>
      <c r="F47" s="36">
        <v>-27.8</v>
      </c>
    </row>
    <row r="48" spans="1:6" x14ac:dyDescent="0.25">
      <c r="A48" s="27" t="s">
        <v>48</v>
      </c>
      <c r="B48" s="2">
        <f>F55</f>
        <v>0.318</v>
      </c>
      <c r="D48" s="16" t="s">
        <v>118</v>
      </c>
      <c r="E48" s="5" t="s">
        <v>135</v>
      </c>
      <c r="F48" s="36">
        <v>-1.63</v>
      </c>
    </row>
    <row r="49" spans="1:6" x14ac:dyDescent="0.25">
      <c r="A49" s="27" t="s">
        <v>49</v>
      </c>
      <c r="B49" s="2">
        <f>F56</f>
        <v>0.03</v>
      </c>
      <c r="D49" s="16" t="s">
        <v>119</v>
      </c>
      <c r="E49" s="5" t="s">
        <v>135</v>
      </c>
      <c r="F49" s="36">
        <v>0.247</v>
      </c>
    </row>
    <row r="50" spans="1:6" x14ac:dyDescent="0.25">
      <c r="A50" s="27" t="s">
        <v>50</v>
      </c>
      <c r="B50" s="2">
        <f t="shared" si="1"/>
        <v>0.11</v>
      </c>
      <c r="D50" s="16" t="s">
        <v>120</v>
      </c>
      <c r="E50" s="5" t="s">
        <v>133</v>
      </c>
      <c r="F50" s="36">
        <v>-1.1000000000000001</v>
      </c>
    </row>
    <row r="51" spans="1:6" ht="15.75" thickBot="1" x14ac:dyDescent="0.3">
      <c r="A51" s="44" t="s">
        <v>51</v>
      </c>
      <c r="B51" s="3">
        <f t="shared" si="1"/>
        <v>-0.23300000000000001</v>
      </c>
      <c r="D51" s="16" t="s">
        <v>121</v>
      </c>
      <c r="E51" s="5" t="s">
        <v>133</v>
      </c>
      <c r="F51" s="36">
        <v>-0.125</v>
      </c>
    </row>
    <row r="52" spans="1:6" ht="15.75" thickTop="1" x14ac:dyDescent="0.25">
      <c r="A52" s="45" t="s">
        <v>52</v>
      </c>
      <c r="B52" s="8">
        <f>F8/B53</f>
        <v>17530.649700612761</v>
      </c>
      <c r="D52" s="16" t="s">
        <v>122</v>
      </c>
      <c r="E52" s="5" t="s">
        <v>133</v>
      </c>
      <c r="F52" s="36">
        <v>0.19800000000000001</v>
      </c>
    </row>
    <row r="53" spans="1:6" x14ac:dyDescent="0.25">
      <c r="A53" s="46" t="s">
        <v>53</v>
      </c>
      <c r="B53" s="2">
        <f>32.17405</f>
        <v>32.174050000000001</v>
      </c>
      <c r="D53" s="16" t="s">
        <v>123</v>
      </c>
      <c r="E53" s="5" t="s">
        <v>133</v>
      </c>
      <c r="F53" s="36">
        <v>-0.22900000000000001</v>
      </c>
    </row>
    <row r="54" spans="1:6" x14ac:dyDescent="0.25">
      <c r="A54" s="46" t="s">
        <v>54</v>
      </c>
      <c r="B54" s="42">
        <f>F10</f>
        <v>14200000</v>
      </c>
      <c r="D54" s="16" t="s">
        <v>124</v>
      </c>
      <c r="E54" s="5" t="s">
        <v>133</v>
      </c>
      <c r="F54" s="36">
        <v>0</v>
      </c>
    </row>
    <row r="55" spans="1:6" x14ac:dyDescent="0.25">
      <c r="A55" s="46" t="s">
        <v>55</v>
      </c>
      <c r="B55" s="42">
        <f t="shared" ref="B55:B56" si="2">F11</f>
        <v>32300000</v>
      </c>
      <c r="D55" s="16" t="s">
        <v>125</v>
      </c>
      <c r="E55" s="5" t="s">
        <v>135</v>
      </c>
      <c r="F55" s="36">
        <v>0.318</v>
      </c>
    </row>
    <row r="56" spans="1:6" x14ac:dyDescent="0.25">
      <c r="A56" s="46" t="s">
        <v>56</v>
      </c>
      <c r="B56" s="42">
        <f t="shared" si="2"/>
        <v>45400000</v>
      </c>
      <c r="D56" s="16" t="s">
        <v>126</v>
      </c>
      <c r="E56" s="5" t="s">
        <v>135</v>
      </c>
      <c r="F56" s="36">
        <v>0.03</v>
      </c>
    </row>
    <row r="57" spans="1:6" ht="15.75" thickBot="1" x14ac:dyDescent="0.3">
      <c r="A57" s="47" t="s">
        <v>57</v>
      </c>
      <c r="B57" s="42">
        <f>F13</f>
        <v>870050</v>
      </c>
      <c r="D57" s="16" t="s">
        <v>127</v>
      </c>
      <c r="E57" s="5" t="s">
        <v>135</v>
      </c>
      <c r="F57" s="36">
        <v>1.8200000000000001E-2</v>
      </c>
    </row>
    <row r="58" spans="1:6" ht="15.75" thickTop="1" x14ac:dyDescent="0.25">
      <c r="A58" s="9" t="s">
        <v>58</v>
      </c>
      <c r="B58" s="1">
        <v>0</v>
      </c>
      <c r="D58" s="16" t="s">
        <v>128</v>
      </c>
      <c r="E58" s="5" t="s">
        <v>135</v>
      </c>
      <c r="F58" s="36">
        <v>0.11</v>
      </c>
    </row>
    <row r="59" spans="1:6" ht="15.75" thickBot="1" x14ac:dyDescent="0.3">
      <c r="A59" s="10" t="s">
        <v>59</v>
      </c>
      <c r="B59" s="2">
        <v>25</v>
      </c>
      <c r="D59" s="17" t="s">
        <v>129</v>
      </c>
      <c r="E59" s="7" t="s">
        <v>135</v>
      </c>
      <c r="F59" s="39">
        <v>-0.23300000000000001</v>
      </c>
    </row>
    <row r="60" spans="1:6" ht="15.75" thickTop="1" x14ac:dyDescent="0.25">
      <c r="A60" s="10" t="s">
        <v>60</v>
      </c>
      <c r="B60" s="2">
        <v>0</v>
      </c>
      <c r="F60" s="28"/>
    </row>
    <row r="61" spans="1:6" ht="15.75" thickBot="1" x14ac:dyDescent="0.3">
      <c r="A61" s="11" t="s">
        <v>61</v>
      </c>
      <c r="B61" s="3">
        <v>0</v>
      </c>
      <c r="F61" s="28"/>
    </row>
    <row r="62" spans="1:6" ht="15.75" thickTop="1" x14ac:dyDescent="0.25">
      <c r="F62" s="28"/>
    </row>
  </sheetData>
  <mergeCells count="4">
    <mergeCell ref="D2:F2"/>
    <mergeCell ref="E10:E13"/>
    <mergeCell ref="D24:F24"/>
    <mergeCell ref="D43:F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9" workbookViewId="0">
      <selection activeCell="D42" sqref="D42"/>
    </sheetView>
  </sheetViews>
  <sheetFormatPr defaultRowHeight="15" x14ac:dyDescent="0.25"/>
  <cols>
    <col min="1" max="1" width="16.5703125" bestFit="1" customWidth="1"/>
    <col min="4" max="4" width="15.7109375" bestFit="1" customWidth="1"/>
    <col min="5" max="5" width="45.42578125" bestFit="1" customWidth="1"/>
  </cols>
  <sheetData>
    <row r="1" spans="1:6" ht="16.5" thickTop="1" thickBot="1" x14ac:dyDescent="0.3">
      <c r="A1" s="48" t="s">
        <v>0</v>
      </c>
      <c r="B1" s="49" t="s">
        <v>1</v>
      </c>
      <c r="D1" s="48" t="s">
        <v>62</v>
      </c>
      <c r="E1" s="48" t="s">
        <v>63</v>
      </c>
      <c r="F1" s="50" t="s">
        <v>1</v>
      </c>
    </row>
    <row r="2" spans="1:6" ht="16.5" thickTop="1" thickBot="1" x14ac:dyDescent="0.3">
      <c r="A2" s="12" t="s">
        <v>2</v>
      </c>
      <c r="B2" s="1">
        <v>0.01</v>
      </c>
      <c r="D2" s="51" t="s">
        <v>64</v>
      </c>
      <c r="E2" s="52"/>
      <c r="F2" s="53"/>
    </row>
    <row r="3" spans="1:6" ht="15.75" thickTop="1" x14ac:dyDescent="0.25">
      <c r="A3" s="13" t="s">
        <v>3</v>
      </c>
      <c r="B3" s="2">
        <v>200</v>
      </c>
      <c r="D3" s="4" t="s">
        <v>65</v>
      </c>
      <c r="E3" s="29" t="s">
        <v>66</v>
      </c>
      <c r="F3" s="4">
        <f>20*10^3</f>
        <v>20000</v>
      </c>
    </row>
    <row r="4" spans="1:6" ht="15.75" thickBot="1" x14ac:dyDescent="0.3">
      <c r="A4" s="14" t="s">
        <v>4</v>
      </c>
      <c r="B4" s="3">
        <v>0</v>
      </c>
      <c r="D4" s="5" t="s">
        <v>67</v>
      </c>
      <c r="E4" s="30" t="s">
        <v>68</v>
      </c>
      <c r="F4" s="5">
        <v>0.5</v>
      </c>
    </row>
    <row r="5" spans="1:6" ht="15.75" thickTop="1" x14ac:dyDescent="0.25">
      <c r="A5" s="18" t="s">
        <v>5</v>
      </c>
      <c r="B5" s="1">
        <f>SQRT(F5^2-B6^2-B7^2)</f>
        <v>514.35613319918616</v>
      </c>
      <c r="D5" s="5" t="s">
        <v>69</v>
      </c>
      <c r="E5" s="30" t="s">
        <v>73</v>
      </c>
      <c r="F5" s="5">
        <v>518</v>
      </c>
    </row>
    <row r="6" spans="1:6" x14ac:dyDescent="0.25">
      <c r="A6" s="19" t="s">
        <v>6</v>
      </c>
      <c r="B6" s="2">
        <f>F5*SIN(B21)</f>
        <v>0</v>
      </c>
      <c r="D6" s="5" t="s">
        <v>71</v>
      </c>
      <c r="E6" s="30" t="s">
        <v>70</v>
      </c>
      <c r="F6" s="5">
        <v>307</v>
      </c>
    </row>
    <row r="7" spans="1:6" x14ac:dyDescent="0.25">
      <c r="A7" s="19" t="s">
        <v>7</v>
      </c>
      <c r="B7" s="2">
        <f>SQRT(((F5*TAN(B19)*COS(B21))^2)/(1+TAN(B19)^2))</f>
        <v>61.333255582767485</v>
      </c>
      <c r="D7" s="5" t="s">
        <v>72</v>
      </c>
      <c r="E7" s="30" t="s">
        <v>74</v>
      </c>
      <c r="F7" s="5">
        <v>228</v>
      </c>
    </row>
    <row r="8" spans="1:6" x14ac:dyDescent="0.25">
      <c r="A8" s="19" t="s">
        <v>8</v>
      </c>
      <c r="B8" s="2">
        <v>0</v>
      </c>
      <c r="D8" s="5" t="s">
        <v>75</v>
      </c>
      <c r="E8" s="30" t="s">
        <v>76</v>
      </c>
      <c r="F8" s="5">
        <v>636636</v>
      </c>
    </row>
    <row r="9" spans="1:6" x14ac:dyDescent="0.25">
      <c r="A9" s="19" t="s">
        <v>9</v>
      </c>
      <c r="B9" s="2">
        <v>0</v>
      </c>
      <c r="D9" s="5" t="s">
        <v>77</v>
      </c>
      <c r="E9" s="30" t="s">
        <v>130</v>
      </c>
      <c r="F9" s="5">
        <v>0.25</v>
      </c>
    </row>
    <row r="10" spans="1:6" x14ac:dyDescent="0.25">
      <c r="A10" s="19" t="s">
        <v>10</v>
      </c>
      <c r="B10" s="2">
        <v>0</v>
      </c>
      <c r="D10" s="5" t="s">
        <v>78</v>
      </c>
      <c r="E10" s="54" t="s">
        <v>82</v>
      </c>
      <c r="F10" s="31">
        <v>18200000</v>
      </c>
    </row>
    <row r="11" spans="1:6" x14ac:dyDescent="0.25">
      <c r="A11" s="19" t="s">
        <v>11</v>
      </c>
      <c r="B11" s="2">
        <v>0</v>
      </c>
      <c r="D11" s="5" t="s">
        <v>79</v>
      </c>
      <c r="E11" s="54"/>
      <c r="F11" s="31">
        <v>33100000</v>
      </c>
    </row>
    <row r="12" spans="1:6" x14ac:dyDescent="0.25">
      <c r="A12" s="19" t="s">
        <v>12</v>
      </c>
      <c r="B12" s="2">
        <f>B19+B20</f>
        <v>0.11868238913561441</v>
      </c>
      <c r="D12" s="5" t="s">
        <v>80</v>
      </c>
      <c r="E12" s="54"/>
      <c r="F12" s="31">
        <v>49700000</v>
      </c>
    </row>
    <row r="13" spans="1:6" x14ac:dyDescent="0.25">
      <c r="A13" s="19" t="s">
        <v>13</v>
      </c>
      <c r="B13" s="2">
        <v>0</v>
      </c>
      <c r="D13" s="5" t="s">
        <v>81</v>
      </c>
      <c r="E13" s="54"/>
      <c r="F13" s="31">
        <v>970056</v>
      </c>
    </row>
    <row r="14" spans="1:6" x14ac:dyDescent="0.25">
      <c r="A14" s="19" t="s">
        <v>14</v>
      </c>
      <c r="B14" s="2">
        <v>0</v>
      </c>
      <c r="D14" s="5" t="s">
        <v>83</v>
      </c>
      <c r="E14" s="30" t="s">
        <v>84</v>
      </c>
      <c r="F14" s="32">
        <v>-1.76</v>
      </c>
    </row>
    <row r="15" spans="1:6" x14ac:dyDescent="0.25">
      <c r="A15" s="19" t="s">
        <v>15</v>
      </c>
      <c r="B15" s="2">
        <v>0</v>
      </c>
      <c r="D15" s="5" t="s">
        <v>85</v>
      </c>
      <c r="E15" s="30" t="s">
        <v>87</v>
      </c>
      <c r="F15" s="32">
        <v>170</v>
      </c>
    </row>
    <row r="16" spans="1:6" ht="15.75" thickBot="1" x14ac:dyDescent="0.3">
      <c r="A16" s="20" t="s">
        <v>16</v>
      </c>
      <c r="B16" s="3">
        <f>-F3</f>
        <v>-20000</v>
      </c>
      <c r="D16" s="5" t="s">
        <v>86</v>
      </c>
      <c r="E16" s="30" t="s">
        <v>88</v>
      </c>
      <c r="F16" s="32">
        <v>181</v>
      </c>
    </row>
    <row r="17" spans="1:6" ht="15.75" thickTop="1" x14ac:dyDescent="0.25">
      <c r="A17" s="21" t="s">
        <v>17</v>
      </c>
      <c r="B17" s="1">
        <f>F3</f>
        <v>20000</v>
      </c>
      <c r="D17" s="5" t="s">
        <v>89</v>
      </c>
      <c r="E17" s="30" t="s">
        <v>90</v>
      </c>
      <c r="F17" s="32">
        <v>6.8</v>
      </c>
    </row>
    <row r="18" spans="1:6" x14ac:dyDescent="0.25">
      <c r="A18" s="22" t="s">
        <v>18</v>
      </c>
      <c r="B18" s="2">
        <f>F4</f>
        <v>0.5</v>
      </c>
      <c r="D18" s="5" t="s">
        <v>92</v>
      </c>
      <c r="E18" s="30" t="s">
        <v>91</v>
      </c>
      <c r="F18" s="32">
        <v>0</v>
      </c>
    </row>
    <row r="19" spans="1:6" x14ac:dyDescent="0.25">
      <c r="A19" s="22" t="s">
        <v>19</v>
      </c>
      <c r="B19" s="2">
        <f>F17*PI()/180</f>
        <v>0.11868238913561441</v>
      </c>
      <c r="D19" s="5" t="s">
        <v>93</v>
      </c>
      <c r="E19" s="30" t="s">
        <v>131</v>
      </c>
      <c r="F19" s="32">
        <v>86</v>
      </c>
    </row>
    <row r="20" spans="1:6" x14ac:dyDescent="0.25">
      <c r="A20" s="22" t="s">
        <v>20</v>
      </c>
      <c r="B20" s="2">
        <f>F18*PI()/180</f>
        <v>0</v>
      </c>
      <c r="D20" s="5" t="s">
        <v>94</v>
      </c>
      <c r="E20" s="30" t="s">
        <v>132</v>
      </c>
      <c r="F20" s="32">
        <v>-10</v>
      </c>
    </row>
    <row r="21" spans="1:6" ht="15.75" thickBot="1" x14ac:dyDescent="0.3">
      <c r="A21" s="23" t="s">
        <v>21</v>
      </c>
      <c r="B21" s="2">
        <f>0*PI()/180</f>
        <v>0</v>
      </c>
      <c r="D21" s="5" t="s">
        <v>95</v>
      </c>
      <c r="E21" s="30" t="s">
        <v>96</v>
      </c>
      <c r="F21" s="32">
        <v>2.5</v>
      </c>
    </row>
    <row r="22" spans="1:6" ht="15.75" thickTop="1" x14ac:dyDescent="0.25">
      <c r="A22" s="24" t="s">
        <v>22</v>
      </c>
      <c r="B22" s="1">
        <f>F27</f>
        <v>-2.47E-3</v>
      </c>
      <c r="D22" s="5" t="s">
        <v>97</v>
      </c>
      <c r="E22" s="30"/>
      <c r="F22" s="32">
        <v>2.5</v>
      </c>
    </row>
    <row r="23" spans="1:6" ht="15.75" thickBot="1" x14ac:dyDescent="0.3">
      <c r="A23" s="25" t="s">
        <v>23</v>
      </c>
      <c r="B23" s="2">
        <f>F28</f>
        <v>-6.7900000000000002E-2</v>
      </c>
      <c r="D23" s="6" t="s">
        <v>98</v>
      </c>
      <c r="E23" s="33" t="s">
        <v>99</v>
      </c>
      <c r="F23" s="34">
        <v>10</v>
      </c>
    </row>
    <row r="24" spans="1:6" ht="16.5" thickTop="1" thickBot="1" x14ac:dyDescent="0.3">
      <c r="A24" s="25" t="s">
        <v>24</v>
      </c>
      <c r="B24" s="42">
        <f>F29</f>
        <v>2.4699999999999999E-4</v>
      </c>
      <c r="D24" s="55" t="s">
        <v>100</v>
      </c>
      <c r="E24" s="56"/>
      <c r="F24" s="57"/>
    </row>
    <row r="25" spans="1:6" ht="15.75" thickTop="1" x14ac:dyDescent="0.25">
      <c r="A25" s="25" t="s">
        <v>25</v>
      </c>
      <c r="B25" s="2">
        <f t="shared" ref="B25:B36" si="0">F30</f>
        <v>7.8200000000000006E-2</v>
      </c>
      <c r="D25" s="15" t="s">
        <v>65</v>
      </c>
      <c r="E25" s="4" t="s">
        <v>66</v>
      </c>
      <c r="F25" s="35">
        <v>20000</v>
      </c>
    </row>
    <row r="26" spans="1:6" x14ac:dyDescent="0.25">
      <c r="A26" s="25" t="s">
        <v>26</v>
      </c>
      <c r="B26" s="2">
        <f t="shared" si="0"/>
        <v>-0.433</v>
      </c>
      <c r="D26" s="16" t="s">
        <v>67</v>
      </c>
      <c r="E26" s="5" t="s">
        <v>68</v>
      </c>
      <c r="F26" s="36">
        <v>0.5</v>
      </c>
    </row>
    <row r="27" spans="1:6" x14ac:dyDescent="0.25">
      <c r="A27" s="25" t="s">
        <v>27</v>
      </c>
      <c r="B27" s="2">
        <f t="shared" si="0"/>
        <v>-1.6999999999999999E-3</v>
      </c>
      <c r="D27" s="16" t="s">
        <v>101</v>
      </c>
      <c r="E27" s="5" t="s">
        <v>133</v>
      </c>
      <c r="F27" s="36">
        <v>-2.47E-3</v>
      </c>
    </row>
    <row r="28" spans="1:6" x14ac:dyDescent="0.25">
      <c r="A28" s="25" t="s">
        <v>28</v>
      </c>
      <c r="B28" s="2">
        <f t="shared" si="0"/>
        <v>1.5699999999999999E-2</v>
      </c>
      <c r="D28" s="16" t="s">
        <v>102</v>
      </c>
      <c r="E28" s="5" t="s">
        <v>133</v>
      </c>
      <c r="F28" s="36">
        <v>-6.7900000000000002E-2</v>
      </c>
    </row>
    <row r="29" spans="1:6" x14ac:dyDescent="0.25">
      <c r="A29" s="25" t="s">
        <v>29</v>
      </c>
      <c r="B29" s="2">
        <f t="shared" si="0"/>
        <v>-6.39</v>
      </c>
      <c r="D29" s="16" t="s">
        <v>103</v>
      </c>
      <c r="E29" s="5" t="s">
        <v>134</v>
      </c>
      <c r="F29" s="41">
        <v>2.4699999999999999E-4</v>
      </c>
    </row>
    <row r="30" spans="1:6" x14ac:dyDescent="0.25">
      <c r="A30" s="25" t="s">
        <v>30</v>
      </c>
      <c r="B30" s="42">
        <f>F35</f>
        <v>-1.25E-4</v>
      </c>
      <c r="D30" s="16" t="s">
        <v>104</v>
      </c>
      <c r="E30" s="5" t="s">
        <v>133</v>
      </c>
      <c r="F30" s="36">
        <v>7.8200000000000006E-2</v>
      </c>
    </row>
    <row r="31" spans="1:6" x14ac:dyDescent="0.25">
      <c r="A31" s="25" t="s">
        <v>31</v>
      </c>
      <c r="B31" s="2">
        <f t="shared" si="0"/>
        <v>-0.42099999999999999</v>
      </c>
      <c r="D31" s="16" t="s">
        <v>105</v>
      </c>
      <c r="E31" s="5" t="s">
        <v>133</v>
      </c>
      <c r="F31" s="36">
        <v>-0.433</v>
      </c>
    </row>
    <row r="32" spans="1:6" x14ac:dyDescent="0.25">
      <c r="A32" s="25" t="s">
        <v>32</v>
      </c>
      <c r="B32" s="2">
        <f t="shared" si="0"/>
        <v>2.02</v>
      </c>
      <c r="D32" s="16" t="s">
        <v>106</v>
      </c>
      <c r="E32" s="5" t="s">
        <v>134</v>
      </c>
      <c r="F32" s="36">
        <v>-1.6999999999999999E-3</v>
      </c>
    </row>
    <row r="33" spans="1:6" x14ac:dyDescent="0.25">
      <c r="A33" s="25" t="s">
        <v>33</v>
      </c>
      <c r="B33" s="2">
        <f t="shared" si="0"/>
        <v>-16.899999999999999</v>
      </c>
      <c r="D33" s="16" t="s">
        <v>107</v>
      </c>
      <c r="E33" s="5" t="s">
        <v>135</v>
      </c>
      <c r="F33" s="36">
        <v>1.5699999999999999E-2</v>
      </c>
    </row>
    <row r="34" spans="1:6" x14ac:dyDescent="0.25">
      <c r="A34" s="25" t="s">
        <v>34</v>
      </c>
      <c r="B34" s="2">
        <f t="shared" si="0"/>
        <v>-1.0900000000000001</v>
      </c>
      <c r="D34" s="16" t="s">
        <v>108</v>
      </c>
      <c r="E34" s="5" t="s">
        <v>133</v>
      </c>
      <c r="F34" s="36">
        <v>-6.39</v>
      </c>
    </row>
    <row r="35" spans="1:6" x14ac:dyDescent="0.25">
      <c r="A35" s="25" t="s">
        <v>35</v>
      </c>
      <c r="B35" s="2">
        <f t="shared" si="0"/>
        <v>5.0500000000000001E-5</v>
      </c>
      <c r="D35" s="16" t="s">
        <v>109</v>
      </c>
      <c r="E35" s="5" t="s">
        <v>134</v>
      </c>
      <c r="F35" s="41">
        <v>-1.25E-4</v>
      </c>
    </row>
    <row r="36" spans="1:6" x14ac:dyDescent="0.25">
      <c r="A36" s="25" t="s">
        <v>36</v>
      </c>
      <c r="B36" s="2">
        <f t="shared" si="0"/>
        <v>-2.2000000000000001E-6</v>
      </c>
      <c r="D36" s="16" t="s">
        <v>110</v>
      </c>
      <c r="E36" s="5" t="s">
        <v>133</v>
      </c>
      <c r="F36" s="36">
        <v>-0.42099999999999999</v>
      </c>
    </row>
    <row r="37" spans="1:6" ht="15.75" thickBot="1" x14ac:dyDescent="0.3">
      <c r="A37" s="26" t="s">
        <v>37</v>
      </c>
      <c r="B37" s="40">
        <f>F42</f>
        <v>3.0199999999999998E-7</v>
      </c>
      <c r="D37" s="16" t="s">
        <v>111</v>
      </c>
      <c r="E37" s="5" t="s">
        <v>136</v>
      </c>
      <c r="F37" s="36">
        <v>2.02</v>
      </c>
    </row>
    <row r="38" spans="1:6" ht="15.75" thickTop="1" x14ac:dyDescent="0.25">
      <c r="A38" s="43" t="s">
        <v>38</v>
      </c>
      <c r="B38" s="1">
        <f>F46</f>
        <v>-8.2199999999999995E-2</v>
      </c>
      <c r="D38" s="16" t="s">
        <v>112</v>
      </c>
      <c r="E38" s="5" t="s">
        <v>136</v>
      </c>
      <c r="F38" s="36">
        <v>-16.899999999999999</v>
      </c>
    </row>
    <row r="39" spans="1:6" x14ac:dyDescent="0.25">
      <c r="A39" s="27" t="s">
        <v>39</v>
      </c>
      <c r="B39" s="2">
        <f>F47</f>
        <v>-42.6</v>
      </c>
      <c r="D39" s="16" t="s">
        <v>113</v>
      </c>
      <c r="E39" s="5" t="s">
        <v>135</v>
      </c>
      <c r="F39" s="36">
        <v>-1.0900000000000001</v>
      </c>
    </row>
    <row r="40" spans="1:6" x14ac:dyDescent="0.25">
      <c r="A40" s="27" t="s">
        <v>40</v>
      </c>
      <c r="B40" s="2">
        <f t="shared" ref="B40:B51" si="1">F48</f>
        <v>-2.0499999999999998</v>
      </c>
      <c r="D40" s="16" t="s">
        <v>35</v>
      </c>
      <c r="E40" s="5" t="s">
        <v>137</v>
      </c>
      <c r="F40" s="31">
        <v>5.0500000000000001E-5</v>
      </c>
    </row>
    <row r="41" spans="1:6" x14ac:dyDescent="0.25">
      <c r="A41" s="27" t="s">
        <v>41</v>
      </c>
      <c r="B41" s="2">
        <f t="shared" si="1"/>
        <v>0.41899999999999998</v>
      </c>
      <c r="D41" s="16" t="s">
        <v>36</v>
      </c>
      <c r="E41" s="5" t="s">
        <v>137</v>
      </c>
      <c r="F41" s="31">
        <v>-2.2000000000000001E-6</v>
      </c>
    </row>
    <row r="42" spans="1:6" ht="15.75" thickBot="1" x14ac:dyDescent="0.3">
      <c r="A42" s="27" t="s">
        <v>42</v>
      </c>
      <c r="B42" s="2">
        <f t="shared" si="1"/>
        <v>-0.65200000000000002</v>
      </c>
      <c r="D42" s="37" t="s">
        <v>114</v>
      </c>
      <c r="E42" s="6" t="s">
        <v>137</v>
      </c>
      <c r="F42" s="38">
        <v>3.0199999999999998E-7</v>
      </c>
    </row>
    <row r="43" spans="1:6" ht="16.5" thickTop="1" thickBot="1" x14ac:dyDescent="0.3">
      <c r="A43" s="27" t="s">
        <v>43</v>
      </c>
      <c r="B43" s="2">
        <f t="shared" si="1"/>
        <v>-7.0099999999999996E-2</v>
      </c>
      <c r="D43" s="58" t="s">
        <v>115</v>
      </c>
      <c r="E43" s="59"/>
      <c r="F43" s="60"/>
    </row>
    <row r="44" spans="1:6" ht="15.75" thickTop="1" x14ac:dyDescent="0.25">
      <c r="A44" s="27" t="s">
        <v>44</v>
      </c>
      <c r="B44" s="2">
        <f t="shared" si="1"/>
        <v>0.376</v>
      </c>
      <c r="D44" s="15" t="s">
        <v>65</v>
      </c>
      <c r="E44" s="4" t="s">
        <v>66</v>
      </c>
      <c r="F44" s="35">
        <v>20000</v>
      </c>
    </row>
    <row r="45" spans="1:6" x14ac:dyDescent="0.25">
      <c r="A45" s="27" t="s">
        <v>45</v>
      </c>
      <c r="B45" s="2">
        <f t="shared" si="1"/>
        <v>-0.14000000000000001</v>
      </c>
      <c r="D45" s="16" t="s">
        <v>67</v>
      </c>
      <c r="E45" s="5" t="s">
        <v>68</v>
      </c>
      <c r="F45" s="36">
        <v>0.5</v>
      </c>
    </row>
    <row r="46" spans="1:6" x14ac:dyDescent="0.25">
      <c r="A46" s="27" t="s">
        <v>46</v>
      </c>
      <c r="B46" s="2">
        <f>F54</f>
        <v>0</v>
      </c>
      <c r="D46" s="16" t="s">
        <v>116</v>
      </c>
      <c r="E46" s="5" t="s">
        <v>133</v>
      </c>
      <c r="F46" s="36">
        <v>-8.2199999999999995E-2</v>
      </c>
    </row>
    <row r="47" spans="1:6" x14ac:dyDescent="0.25">
      <c r="A47" s="27" t="s">
        <v>47</v>
      </c>
      <c r="B47" s="2">
        <f>F57</f>
        <v>1.3100000000000001E-2</v>
      </c>
      <c r="D47" s="16" t="s">
        <v>117</v>
      </c>
      <c r="E47" s="5" t="s">
        <v>138</v>
      </c>
      <c r="F47" s="36">
        <v>-42.6</v>
      </c>
    </row>
    <row r="48" spans="1:6" x14ac:dyDescent="0.25">
      <c r="A48" s="27" t="s">
        <v>48</v>
      </c>
      <c r="B48" s="2">
        <f>F55</f>
        <v>0.128</v>
      </c>
      <c r="D48" s="16" t="s">
        <v>118</v>
      </c>
      <c r="E48" s="5" t="s">
        <v>135</v>
      </c>
      <c r="F48" s="36">
        <v>-2.0499999999999998</v>
      </c>
    </row>
    <row r="49" spans="1:6" x14ac:dyDescent="0.25">
      <c r="A49" s="27" t="s">
        <v>49</v>
      </c>
      <c r="B49" s="2">
        <f>F56</f>
        <v>1.77E-2</v>
      </c>
      <c r="D49" s="16" t="s">
        <v>119</v>
      </c>
      <c r="E49" s="5" t="s">
        <v>135</v>
      </c>
      <c r="F49" s="36">
        <v>0.41899999999999998</v>
      </c>
    </row>
    <row r="50" spans="1:6" x14ac:dyDescent="0.25">
      <c r="A50" s="27" t="s">
        <v>50</v>
      </c>
      <c r="B50" s="2">
        <f t="shared" si="1"/>
        <v>0.14799999999999999</v>
      </c>
      <c r="D50" s="16" t="s">
        <v>120</v>
      </c>
      <c r="E50" s="5" t="s">
        <v>133</v>
      </c>
      <c r="F50" s="36">
        <v>-0.65200000000000002</v>
      </c>
    </row>
    <row r="51" spans="1:6" ht="15.75" thickBot="1" x14ac:dyDescent="0.3">
      <c r="A51" s="44" t="s">
        <v>51</v>
      </c>
      <c r="B51" s="3">
        <f t="shared" si="1"/>
        <v>-0.38100000000000001</v>
      </c>
      <c r="D51" s="16" t="s">
        <v>121</v>
      </c>
      <c r="E51" s="5" t="s">
        <v>133</v>
      </c>
      <c r="F51" s="36">
        <v>-7.0099999999999996E-2</v>
      </c>
    </row>
    <row r="52" spans="1:6" ht="15.75" thickTop="1" x14ac:dyDescent="0.25">
      <c r="A52" s="45" t="s">
        <v>52</v>
      </c>
      <c r="B52" s="8">
        <f>F8/B53</f>
        <v>19787.250905621146</v>
      </c>
      <c r="D52" s="16" t="s">
        <v>122</v>
      </c>
      <c r="E52" s="5" t="s">
        <v>133</v>
      </c>
      <c r="F52" s="36">
        <v>0.376</v>
      </c>
    </row>
    <row r="53" spans="1:6" x14ac:dyDescent="0.25">
      <c r="A53" s="46" t="s">
        <v>53</v>
      </c>
      <c r="B53" s="2">
        <f>32.17405</f>
        <v>32.174050000000001</v>
      </c>
      <c r="D53" s="16" t="s">
        <v>123</v>
      </c>
      <c r="E53" s="5" t="s">
        <v>133</v>
      </c>
      <c r="F53" s="36">
        <v>-0.14000000000000001</v>
      </c>
    </row>
    <row r="54" spans="1:6" x14ac:dyDescent="0.25">
      <c r="A54" s="46" t="s">
        <v>54</v>
      </c>
      <c r="B54" s="42">
        <f>F10</f>
        <v>18200000</v>
      </c>
      <c r="D54" s="16" t="s">
        <v>124</v>
      </c>
      <c r="E54" s="5" t="s">
        <v>133</v>
      </c>
      <c r="F54" s="36">
        <v>0</v>
      </c>
    </row>
    <row r="55" spans="1:6" x14ac:dyDescent="0.25">
      <c r="A55" s="46" t="s">
        <v>55</v>
      </c>
      <c r="B55" s="42">
        <f t="shared" ref="B55:B56" si="2">F11</f>
        <v>33100000</v>
      </c>
      <c r="D55" s="16" t="s">
        <v>125</v>
      </c>
      <c r="E55" s="5" t="s">
        <v>135</v>
      </c>
      <c r="F55" s="36">
        <v>0.128</v>
      </c>
    </row>
    <row r="56" spans="1:6" x14ac:dyDescent="0.25">
      <c r="A56" s="46" t="s">
        <v>56</v>
      </c>
      <c r="B56" s="42">
        <f t="shared" si="2"/>
        <v>49700000</v>
      </c>
      <c r="D56" s="16" t="s">
        <v>126</v>
      </c>
      <c r="E56" s="5" t="s">
        <v>135</v>
      </c>
      <c r="F56" s="36">
        <v>1.77E-2</v>
      </c>
    </row>
    <row r="57" spans="1:6" ht="15.75" thickBot="1" x14ac:dyDescent="0.3">
      <c r="A57" s="47" t="s">
        <v>57</v>
      </c>
      <c r="B57" s="42">
        <f>F13</f>
        <v>970056</v>
      </c>
      <c r="D57" s="16" t="s">
        <v>127</v>
      </c>
      <c r="E57" s="5" t="s">
        <v>135</v>
      </c>
      <c r="F57" s="36">
        <v>1.3100000000000001E-2</v>
      </c>
    </row>
    <row r="58" spans="1:6" ht="15.75" thickTop="1" x14ac:dyDescent="0.25">
      <c r="A58" s="9" t="s">
        <v>58</v>
      </c>
      <c r="B58" s="1">
        <v>0</v>
      </c>
      <c r="D58" s="16" t="s">
        <v>128</v>
      </c>
      <c r="E58" s="5" t="s">
        <v>135</v>
      </c>
      <c r="F58" s="36">
        <v>0.14799999999999999</v>
      </c>
    </row>
    <row r="59" spans="1:6" ht="15.75" thickBot="1" x14ac:dyDescent="0.3">
      <c r="A59" s="10" t="s">
        <v>59</v>
      </c>
      <c r="B59" s="2">
        <v>0</v>
      </c>
      <c r="D59" s="17" t="s">
        <v>129</v>
      </c>
      <c r="E59" s="7" t="s">
        <v>135</v>
      </c>
      <c r="F59" s="39">
        <v>-0.38100000000000001</v>
      </c>
    </row>
    <row r="60" spans="1:6" ht="15.75" thickTop="1" x14ac:dyDescent="0.25">
      <c r="A60" s="10" t="s">
        <v>60</v>
      </c>
      <c r="B60" s="2">
        <v>0</v>
      </c>
      <c r="F60" s="28"/>
    </row>
    <row r="61" spans="1:6" ht="15.75" thickBot="1" x14ac:dyDescent="0.3">
      <c r="A61" s="11" t="s">
        <v>61</v>
      </c>
      <c r="B61" s="3">
        <v>0</v>
      </c>
      <c r="F61" s="28"/>
    </row>
    <row r="62" spans="1:6" ht="15.75" thickTop="1" x14ac:dyDescent="0.25">
      <c r="F62" s="28"/>
    </row>
  </sheetData>
  <mergeCells count="4">
    <mergeCell ref="D2:F2"/>
    <mergeCell ref="E10:E13"/>
    <mergeCell ref="D24:F24"/>
    <mergeCell ref="D43:F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2023-02-26T18:32:47Z</dcterms:modified>
</cp:coreProperties>
</file>