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hdella\Downloads\"/>
    </mc:Choice>
  </mc:AlternateContent>
  <xr:revisionPtr revIDLastSave="0" documentId="13_ncr:1_{84ED5088-2945-42B7-946B-5079CD07BABD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Assumptions" sheetId="1" r:id="rId1"/>
    <sheet name="LCOH Calcu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2" i="2"/>
  <c r="K3" i="2"/>
  <c r="K4" i="2"/>
  <c r="K5" i="2"/>
  <c r="K6" i="2"/>
  <c r="K7" i="2"/>
  <c r="K2" i="2"/>
  <c r="J3" i="2"/>
  <c r="J4" i="2"/>
  <c r="J5" i="2"/>
  <c r="J6" i="2"/>
  <c r="J7" i="2"/>
  <c r="J2" i="2"/>
  <c r="I7" i="2"/>
  <c r="I6" i="2"/>
  <c r="I5" i="2"/>
  <c r="I4" i="2"/>
  <c r="I3" i="2"/>
  <c r="I2" i="2"/>
  <c r="H3" i="2"/>
  <c r="H4" i="2"/>
  <c r="H5" i="2"/>
  <c r="H6" i="2"/>
  <c r="H7" i="2"/>
  <c r="H2" i="2"/>
  <c r="G3" i="2"/>
  <c r="G4" i="2"/>
  <c r="G5" i="2"/>
  <c r="G6" i="2"/>
  <c r="G7" i="2"/>
  <c r="G2" i="2"/>
  <c r="F2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<sst xmlns="http://schemas.openxmlformats.org/spreadsheetml/2006/main" count="23" uniqueCount="23">
  <si>
    <t>Parameter</t>
  </si>
  <si>
    <t>Value</t>
  </si>
  <si>
    <t>Discount Rate (r)</t>
  </si>
  <si>
    <t>Lifetime (n)</t>
  </si>
  <si>
    <t>Full Load Hours</t>
  </si>
  <si>
    <t>Technology</t>
  </si>
  <si>
    <t>CAPEX (£/kW)</t>
  </si>
  <si>
    <t>O&amp;M (£/kW/yr)</t>
  </si>
  <si>
    <t>Efficiency (COP/%)</t>
  </si>
  <si>
    <t>Fuel Price (£/MWh)</t>
  </si>
  <si>
    <t>CRF</t>
  </si>
  <si>
    <t>Annualized CAPEX</t>
  </si>
  <si>
    <t>Annual Cost</t>
  </si>
  <si>
    <t>Annual Heat Output (MWh)</t>
  </si>
  <si>
    <t>Annual Cost/MWh</t>
  </si>
  <si>
    <t>Fuel Cost/MWh</t>
  </si>
  <si>
    <t>End-use HP</t>
  </si>
  <si>
    <t>End-use NGB</t>
  </si>
  <si>
    <t>End-use HB</t>
  </si>
  <si>
    <t>Industrial HP</t>
  </si>
  <si>
    <t>Industrial NGB</t>
  </si>
  <si>
    <t>Industrial HB</t>
  </si>
  <si>
    <t>LCOT (£/MWh)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</si>
</sst>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4.4" x14ac:dyDescent="0.55000000000000004"/>
  <cols>
    <col min="1" max="1" width="12.894531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3.5000000000000003E-2</v>
      </c>
    </row>
    <row r="3" spans="1:2" x14ac:dyDescent="0.55000000000000004">
      <c r="A3" t="s">
        <v>3</v>
      </c>
      <c r="B3">
        <v>12</v>
      </c>
    </row>
    <row r="4" spans="1:2" x14ac:dyDescent="0.55000000000000004">
      <c r="A4" t="s">
        <v>4</v>
      </c>
      <c r="B4">
        <v>8760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tabSelected="1" workbookViewId="0">
      <selection activeCell="J10" sqref="J10"/>
    </sheetView>
  </sheetViews>
  <sheetFormatPr defaultRowHeight="14.4" x14ac:dyDescent="0.55000000000000004"/>
  <cols>
    <col min="1" max="1" width="14.5234375" customWidth="1"/>
    <col min="4" max="4" width="15.15625" customWidth="1"/>
    <col min="5" max="5" width="10.83984375" customWidth="1"/>
    <col min="7" max="7" width="16.15625" customWidth="1"/>
    <col min="8" max="8" width="13" customWidth="1"/>
    <col min="9" max="9" width="17" customWidth="1"/>
    <col min="10" max="10" width="16.20703125" customWidth="1"/>
  </cols>
  <sheetData>
    <row r="1" spans="1:12" x14ac:dyDescent="0.5500000000000000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2" t="s">
        <v>22</v>
      </c>
    </row>
    <row r="2" spans="1:12" x14ac:dyDescent="0.55000000000000004">
      <c r="A2" t="s">
        <v>16</v>
      </c>
      <c r="B2">
        <v>600</v>
      </c>
      <c r="C2">
        <v>22</v>
      </c>
      <c r="D2">
        <v>2.5</v>
      </c>
      <c r="E2">
        <v>150</v>
      </c>
      <c r="F2">
        <f>Assumptions!B2*(1+Assumptions!B2)^Assumptions!B3/((1+Assumptions!B2)^Assumptions!B3-1)</f>
        <v>0.1034839492637481</v>
      </c>
      <c r="G2">
        <f>B2*F2</f>
        <v>62.09036955824886</v>
      </c>
      <c r="H2">
        <f>G2+C2</f>
        <v>84.090369558248852</v>
      </c>
      <c r="I2">
        <f>Assumptions!B4*D2/1000</f>
        <v>21.9</v>
      </c>
      <c r="J2">
        <f>H2/I2</f>
        <v>3.8397429022031444</v>
      </c>
      <c r="K2">
        <f>E2/D2</f>
        <v>60</v>
      </c>
      <c r="L2" s="3">
        <f>J2+K2</f>
        <v>63.839742902203142</v>
      </c>
    </row>
    <row r="3" spans="1:12" x14ac:dyDescent="0.55000000000000004">
      <c r="A3" t="s">
        <v>17</v>
      </c>
      <c r="B3">
        <v>75</v>
      </c>
      <c r="C3">
        <v>6</v>
      </c>
      <c r="D3">
        <v>0.95</v>
      </c>
      <c r="E3">
        <v>60</v>
      </c>
      <c r="F3">
        <f>Assumptions!B2*(1+Assumptions!B2)^Assumptions!B3/((1+Assumptions!B2)^Assumptions!B3-1)</f>
        <v>0.1034839492637481</v>
      </c>
      <c r="G3">
        <f t="shared" ref="G3:G7" si="0">B3*F3</f>
        <v>7.7612961947811074</v>
      </c>
      <c r="H3">
        <f t="shared" ref="H3:H7" si="1">G3+C3</f>
        <v>13.761296194781107</v>
      </c>
      <c r="I3">
        <f>Assumptions!B4*D3/1000</f>
        <v>8.3219999999999992</v>
      </c>
      <c r="J3">
        <f t="shared" ref="J3:J7" si="2">H3/I3</f>
        <v>1.6536044454195036</v>
      </c>
      <c r="K3">
        <f t="shared" ref="K3:K7" si="3">E3/D3</f>
        <v>63.15789473684211</v>
      </c>
      <c r="L3" s="3">
        <f t="shared" ref="L3:L7" si="4">J3+K3</f>
        <v>64.811499182261613</v>
      </c>
    </row>
    <row r="4" spans="1:12" x14ac:dyDescent="0.55000000000000004">
      <c r="A4" t="s">
        <v>18</v>
      </c>
      <c r="B4">
        <v>75</v>
      </c>
      <c r="C4">
        <v>6</v>
      </c>
      <c r="D4">
        <v>0.95</v>
      </c>
      <c r="E4">
        <v>140</v>
      </c>
      <c r="F4">
        <f>Assumptions!B2*(1+Assumptions!B2)^Assumptions!B3/((1+Assumptions!B2)^Assumptions!B3-1)</f>
        <v>0.1034839492637481</v>
      </c>
      <c r="G4">
        <f t="shared" si="0"/>
        <v>7.7612961947811074</v>
      </c>
      <c r="H4">
        <f t="shared" si="1"/>
        <v>13.761296194781107</v>
      </c>
      <c r="I4">
        <f>Assumptions!B4*D4/1000</f>
        <v>8.3219999999999992</v>
      </c>
      <c r="J4">
        <f t="shared" si="2"/>
        <v>1.6536044454195036</v>
      </c>
      <c r="K4">
        <f t="shared" si="3"/>
        <v>147.36842105263159</v>
      </c>
      <c r="L4" s="3">
        <f t="shared" si="4"/>
        <v>149.02202549805111</v>
      </c>
    </row>
    <row r="5" spans="1:12" x14ac:dyDescent="0.55000000000000004">
      <c r="A5" t="s">
        <v>19</v>
      </c>
      <c r="B5">
        <v>480</v>
      </c>
      <c r="C5">
        <v>17.600000000000001</v>
      </c>
      <c r="D5">
        <v>3.8</v>
      </c>
      <c r="E5">
        <v>120</v>
      </c>
      <c r="F5">
        <f>Assumptions!B2*(1+Assumptions!B2)^Assumptions!B3/((1+Assumptions!B2)^Assumptions!B3-1)</f>
        <v>0.1034839492637481</v>
      </c>
      <c r="G5">
        <f t="shared" si="0"/>
        <v>49.672295646599089</v>
      </c>
      <c r="H5">
        <f t="shared" si="1"/>
        <v>67.27229564659909</v>
      </c>
      <c r="I5">
        <f>Assumptions!B4*D5/1000</f>
        <v>33.287999999999997</v>
      </c>
      <c r="J5">
        <f t="shared" si="2"/>
        <v>2.0209173169490238</v>
      </c>
      <c r="K5">
        <f t="shared" si="3"/>
        <v>31.578947368421055</v>
      </c>
      <c r="L5" s="3">
        <f t="shared" si="4"/>
        <v>33.599864685370079</v>
      </c>
    </row>
    <row r="6" spans="1:12" x14ac:dyDescent="0.55000000000000004">
      <c r="A6" t="s">
        <v>20</v>
      </c>
      <c r="B6">
        <v>35</v>
      </c>
      <c r="C6">
        <v>2.8</v>
      </c>
      <c r="D6">
        <v>0.98</v>
      </c>
      <c r="E6">
        <v>60</v>
      </c>
      <c r="F6">
        <f>Assumptions!B2*(1+Assumptions!B2)^Assumptions!B3/((1+Assumptions!B2)^Assumptions!B3-1)</f>
        <v>0.1034839492637481</v>
      </c>
      <c r="G6">
        <f t="shared" si="0"/>
        <v>3.6219382242311835</v>
      </c>
      <c r="H6">
        <f t="shared" si="1"/>
        <v>6.4219382242311838</v>
      </c>
      <c r="I6">
        <f>Assumptions!B4*D6/1000</f>
        <v>8.5847999999999995</v>
      </c>
      <c r="J6">
        <f t="shared" si="2"/>
        <v>0.74805915388025157</v>
      </c>
      <c r="K6">
        <f t="shared" si="3"/>
        <v>61.224489795918366</v>
      </c>
      <c r="L6" s="3">
        <f t="shared" si="4"/>
        <v>61.972548949798615</v>
      </c>
    </row>
    <row r="7" spans="1:12" x14ac:dyDescent="0.55000000000000004">
      <c r="A7" t="s">
        <v>21</v>
      </c>
      <c r="B7">
        <v>35</v>
      </c>
      <c r="C7">
        <v>2.8</v>
      </c>
      <c r="D7">
        <v>0.98</v>
      </c>
      <c r="E7">
        <v>140</v>
      </c>
      <c r="F7">
        <f>Assumptions!B2*(1+Assumptions!B2)^Assumptions!B3/((1+Assumptions!B2)^Assumptions!B3-1)</f>
        <v>0.1034839492637481</v>
      </c>
      <c r="G7">
        <f t="shared" si="0"/>
        <v>3.6219382242311835</v>
      </c>
      <c r="H7">
        <f t="shared" si="1"/>
        <v>6.4219382242311838</v>
      </c>
      <c r="I7">
        <f>Assumptions!B4*D7/1000</f>
        <v>8.5847999999999995</v>
      </c>
      <c r="J7">
        <f t="shared" si="2"/>
        <v>0.74805915388025157</v>
      </c>
      <c r="K7">
        <f t="shared" si="3"/>
        <v>142.85714285714286</v>
      </c>
      <c r="L7" s="3">
        <f t="shared" si="4"/>
        <v>143.60520201102312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LCOH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Abuella</cp:lastModifiedBy>
  <dcterms:created xsi:type="dcterms:W3CDTF">2025-06-07T14:53:53Z</dcterms:created>
  <dcterms:modified xsi:type="dcterms:W3CDTF">2025-06-07T15:03:33Z</dcterms:modified>
</cp:coreProperties>
</file>