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202300"/>
  <mc:AlternateContent xmlns:mc="http://schemas.openxmlformats.org/markup-compatibility/2006">
    <mc:Choice Requires="x15">
      <x15ac:absPath xmlns:x15ac="http://schemas.microsoft.com/office/spreadsheetml/2010/11/ac" url="E:\Data Analysis\Most Important\"/>
    </mc:Choice>
  </mc:AlternateContent>
  <xr:revisionPtr revIDLastSave="0" documentId="13_ncr:1_{54B428F6-E733-4FA5-8AC3-39E6E6CBF1B6}" xr6:coauthVersionLast="47" xr6:coauthVersionMax="47" xr10:uidLastSave="{00000000-0000-0000-0000-000000000000}"/>
  <bookViews>
    <workbookView xWindow="-108" yWindow="-108" windowWidth="23256" windowHeight="12576" firstSheet="3" activeTab="6" xr2:uid="{763A9EA4-78F4-42FC-82E0-FBD492A725F1}"/>
  </bookViews>
  <sheets>
    <sheet name="Sheet2" sheetId="2" r:id="rId1"/>
    <sheet name="Pivot Table" sheetId="12" r:id="rId2"/>
    <sheet name="Sheet8" sheetId="11" r:id="rId3"/>
    <sheet name="Very Important" sheetId="3" r:id="rId4"/>
    <sheet name="Vlockup" sheetId="4" r:id="rId5"/>
    <sheet name="Match&amp;Index" sheetId="8" r:id="rId6"/>
    <sheet name="Database Formulas" sheetId="10" r:id="rId7"/>
    <sheet name="Vlockup2" sheetId="5" r:id="rId8"/>
    <sheet name="Type Cell" sheetId="6" r:id="rId9"/>
    <sheet name="Hyperlinks" sheetId="13" r:id="rId10"/>
  </sheets>
  <externalReferences>
    <externalReference r:id="rId11"/>
  </externalReferences>
  <definedNames>
    <definedName name="data1">Sheet2!$A$1:$H$8</definedName>
    <definedName name="data2">Sheet2!$A$1:$H$8</definedName>
    <definedName name="data3">'Very Important'!$A$1:$G$8</definedName>
    <definedName name="_xlnm.Database">'Database Formulas'!$A$1:$F$15</definedName>
    <definedName name="orders">Vlockup2!$A$1:$H$252</definedName>
    <definedName name="Slicer_الاجمالى">#N/A</definedName>
    <definedName name="Slicer_الفرع">#N/A</definedName>
    <definedName name="Slicer_المنتج">#N/A</definedName>
    <definedName name="try">Vlockup2!$B$1:$H$251</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3" l="1"/>
  <c r="C2" i="13"/>
  <c r="A14" i="12"/>
  <c r="E37" i="6" a="1"/>
  <c r="E37" i="6" s="1"/>
  <c r="E33" i="6"/>
  <c r="B36" i="6"/>
  <c r="B31" i="6" a="1"/>
  <c r="B31" i="6" s="1"/>
  <c r="R4" i="6" a="1"/>
  <c r="R4" i="6" s="1"/>
  <c r="C2" i="11"/>
  <c r="C3" i="11"/>
  <c r="C4" i="11"/>
  <c r="C5" i="11"/>
  <c r="C6" i="11"/>
  <c r="C7" i="11"/>
  <c r="C8" i="11"/>
  <c r="C9" i="11"/>
  <c r="C10" i="11"/>
  <c r="C11" i="11"/>
  <c r="H3" i="11"/>
  <c r="H4" i="11"/>
  <c r="H5" i="11"/>
  <c r="H6" i="11"/>
  <c r="H7" i="11"/>
  <c r="H8" i="11"/>
  <c r="H9" i="11"/>
  <c r="H10" i="11"/>
  <c r="H11" i="11"/>
  <c r="G3" i="11"/>
  <c r="G4" i="11"/>
  <c r="G5" i="11"/>
  <c r="G6" i="11"/>
  <c r="G7" i="11"/>
  <c r="G8" i="11"/>
  <c r="G9" i="11"/>
  <c r="G10" i="11"/>
  <c r="G11" i="11"/>
  <c r="F3" i="11"/>
  <c r="F4" i="11"/>
  <c r="F5" i="11"/>
  <c r="F6" i="11"/>
  <c r="F7" i="11"/>
  <c r="F8" i="11"/>
  <c r="F9" i="11"/>
  <c r="F10" i="11"/>
  <c r="F11" i="11"/>
  <c r="H2" i="11"/>
  <c r="H13" i="11" s="1"/>
  <c r="G2" i="11"/>
  <c r="F2" i="11"/>
  <c r="D3" i="11"/>
  <c r="D4" i="11"/>
  <c r="D5" i="11"/>
  <c r="D6" i="11"/>
  <c r="D7" i="11"/>
  <c r="D8" i="11"/>
  <c r="D9" i="11"/>
  <c r="D10" i="11"/>
  <c r="D11" i="11"/>
  <c r="E3" i="11"/>
  <c r="K3" i="11" s="1"/>
  <c r="E4" i="11"/>
  <c r="E5" i="11"/>
  <c r="E6" i="11"/>
  <c r="E7" i="11"/>
  <c r="E8" i="11"/>
  <c r="E9" i="11"/>
  <c r="E10" i="11"/>
  <c r="E11" i="11"/>
  <c r="E2" i="11"/>
  <c r="D2" i="11"/>
  <c r="P8" i="5"/>
  <c r="L9" i="5"/>
  <c r="L8" i="5"/>
  <c r="L7" i="5"/>
  <c r="K13" i="10"/>
  <c r="H9" i="10"/>
  <c r="P9" i="10"/>
  <c r="O9" i="10"/>
  <c r="N9" i="10"/>
  <c r="M9" i="10"/>
  <c r="M3" i="10"/>
  <c r="L3" i="10"/>
  <c r="K3" i="10"/>
  <c r="J3" i="10"/>
  <c r="I3" i="10"/>
  <c r="K7" i="8"/>
  <c r="M7" i="8"/>
  <c r="H31" i="3"/>
  <c r="H30" i="3"/>
  <c r="H29" i="3"/>
  <c r="H28" i="3"/>
  <c r="G31" i="3"/>
  <c r="G30" i="3"/>
  <c r="G29" i="3"/>
  <c r="G28" i="3"/>
  <c r="C31" i="3"/>
  <c r="C30" i="3"/>
  <c r="C29" i="3"/>
  <c r="C28" i="3"/>
  <c r="M3" i="3"/>
  <c r="M4" i="3"/>
  <c r="M5" i="3"/>
  <c r="M6" i="3"/>
  <c r="M7" i="3"/>
  <c r="M8" i="3"/>
  <c r="M9" i="3"/>
  <c r="M10" i="3"/>
  <c r="M11" i="3"/>
  <c r="M12" i="3"/>
  <c r="M13" i="3"/>
  <c r="M14" i="3"/>
  <c r="M15" i="3"/>
  <c r="M16" i="3"/>
  <c r="M17" i="3"/>
  <c r="M18" i="3"/>
  <c r="M19" i="3"/>
  <c r="M20" i="3"/>
  <c r="M21" i="3"/>
  <c r="M22" i="3"/>
  <c r="M23" i="3"/>
  <c r="M24" i="3"/>
  <c r="M25" i="3"/>
  <c r="M2" i="3"/>
  <c r="J3" i="3"/>
  <c r="J4" i="3"/>
  <c r="J5" i="3"/>
  <c r="J6" i="3"/>
  <c r="J7" i="3"/>
  <c r="J8" i="3"/>
  <c r="J9" i="3"/>
  <c r="J10" i="3"/>
  <c r="J11" i="3"/>
  <c r="J12" i="3"/>
  <c r="J13" i="3"/>
  <c r="J14" i="3"/>
  <c r="J15" i="3"/>
  <c r="J16" i="3"/>
  <c r="J17" i="3"/>
  <c r="J18" i="3"/>
  <c r="J19" i="3"/>
  <c r="J20" i="3"/>
  <c r="J21" i="3"/>
  <c r="J22" i="3"/>
  <c r="J23" i="3"/>
  <c r="J24" i="3"/>
  <c r="J25" i="3"/>
  <c r="J2" i="3"/>
  <c r="I2" i="3"/>
  <c r="I3" i="3"/>
  <c r="I4" i="3"/>
  <c r="I5" i="3"/>
  <c r="I6" i="3"/>
  <c r="I7" i="3"/>
  <c r="I8" i="3"/>
  <c r="I9" i="3"/>
  <c r="I10" i="3"/>
  <c r="I11" i="3"/>
  <c r="I12" i="3"/>
  <c r="I13" i="3"/>
  <c r="I14" i="3"/>
  <c r="I15" i="3"/>
  <c r="I16" i="3"/>
  <c r="I17" i="3"/>
  <c r="I18" i="3"/>
  <c r="I19" i="3"/>
  <c r="I20" i="3"/>
  <c r="I21" i="3"/>
  <c r="I22" i="3"/>
  <c r="I23" i="3"/>
  <c r="I24" i="3"/>
  <c r="I25" i="3"/>
  <c r="I26" i="3"/>
  <c r="L2" i="3" l="1"/>
  <c r="L3" i="3"/>
  <c r="L4" i="3"/>
  <c r="L5" i="3"/>
  <c r="L6" i="3"/>
  <c r="L7" i="3"/>
  <c r="L8" i="3"/>
  <c r="L9" i="3"/>
  <c r="L10" i="3"/>
  <c r="L11" i="3"/>
  <c r="L12" i="3"/>
  <c r="L13" i="3"/>
  <c r="L14" i="3"/>
  <c r="L15" i="3"/>
  <c r="L16" i="3"/>
  <c r="L17" i="3"/>
  <c r="L18" i="3"/>
  <c r="L19" i="3"/>
  <c r="L20" i="3"/>
  <c r="L21" i="3"/>
  <c r="L22" i="3"/>
  <c r="L23" i="3"/>
  <c r="L24" i="3"/>
  <c r="L25" i="3"/>
  <c r="L26" i="3"/>
  <c r="I5" i="6"/>
  <c r="I6" i="6"/>
  <c r="I7" i="6"/>
  <c r="I8" i="6"/>
  <c r="I9" i="6"/>
  <c r="I10" i="6"/>
  <c r="I11" i="6"/>
  <c r="I12" i="6"/>
  <c r="I13" i="6"/>
  <c r="I14" i="6"/>
  <c r="I15" i="6"/>
  <c r="I16" i="6"/>
  <c r="I17" i="6"/>
  <c r="I18" i="6"/>
  <c r="I19" i="6"/>
  <c r="I20" i="6"/>
  <c r="H5" i="6"/>
  <c r="H6" i="6"/>
  <c r="H7" i="6"/>
  <c r="H8" i="6"/>
  <c r="H9" i="6"/>
  <c r="H10" i="6"/>
  <c r="H11" i="6"/>
  <c r="H12" i="6"/>
  <c r="H13" i="6"/>
  <c r="H14" i="6"/>
  <c r="H15" i="6"/>
  <c r="H16" i="6"/>
  <c r="H17" i="6"/>
  <c r="H18" i="6"/>
  <c r="H19" i="6"/>
  <c r="H20" i="6"/>
  <c r="G5" i="6"/>
  <c r="G6" i="6"/>
  <c r="G7" i="6"/>
  <c r="G8" i="6"/>
  <c r="G9" i="6"/>
  <c r="G10" i="6"/>
  <c r="G11" i="6"/>
  <c r="G12" i="6"/>
  <c r="G13" i="6"/>
  <c r="G14" i="6"/>
  <c r="G15" i="6"/>
  <c r="G16" i="6"/>
  <c r="G17" i="6"/>
  <c r="G18" i="6"/>
  <c r="G19" i="6"/>
  <c r="G20" i="6"/>
  <c r="F5" i="6"/>
  <c r="F6" i="6"/>
  <c r="F7" i="6"/>
  <c r="F8" i="6"/>
  <c r="F9" i="6"/>
  <c r="F10" i="6"/>
  <c r="F11" i="6"/>
  <c r="F12" i="6"/>
  <c r="F13" i="6"/>
  <c r="F14" i="6"/>
  <c r="F15" i="6"/>
  <c r="F16" i="6"/>
  <c r="F17" i="6"/>
  <c r="F18" i="6"/>
  <c r="F19" i="6"/>
  <c r="F20" i="6"/>
  <c r="F4" i="6"/>
  <c r="G4" i="6"/>
  <c r="H4" i="6"/>
  <c r="I4" i="6"/>
  <c r="E5" i="6"/>
  <c r="E6" i="6"/>
  <c r="E7" i="6"/>
  <c r="E8" i="6"/>
  <c r="E9" i="6"/>
  <c r="E10" i="6"/>
  <c r="E11" i="6"/>
  <c r="E12" i="6"/>
  <c r="E13" i="6"/>
  <c r="E14" i="6"/>
  <c r="E15" i="6"/>
  <c r="E16" i="6"/>
  <c r="E17" i="6"/>
  <c r="E18" i="6"/>
  <c r="E19" i="6"/>
  <c r="E20" i="6"/>
  <c r="E4" i="6"/>
  <c r="D20" i="6"/>
  <c r="D19" i="6"/>
  <c r="D18" i="6"/>
  <c r="D17" i="6"/>
  <c r="D16" i="6"/>
  <c r="D15" i="6"/>
  <c r="D14" i="6"/>
  <c r="D13" i="6"/>
  <c r="D12" i="6"/>
  <c r="D11" i="6"/>
  <c r="D10" i="6"/>
  <c r="D9" i="6"/>
  <c r="D8" i="6"/>
  <c r="D7" i="6"/>
  <c r="D6" i="6"/>
  <c r="D5" i="6"/>
  <c r="D4" i="6"/>
  <c r="F7" i="2" l="1"/>
  <c r="F8" i="2"/>
  <c r="F6" i="2"/>
  <c r="F5" i="2"/>
  <c r="F4" i="2"/>
  <c r="F3" i="2"/>
  <c r="E4" i="2"/>
  <c r="E5" i="2"/>
  <c r="E6" i="2"/>
  <c r="E7" i="2"/>
  <c r="E8" i="2"/>
  <c r="E3" i="2"/>
  <c r="L5" i="5"/>
  <c r="L4" i="5"/>
  <c r="L3" i="5"/>
  <c r="L2" i="5"/>
  <c r="H252" i="5"/>
  <c r="H251" i="5"/>
  <c r="H250" i="5"/>
  <c r="H249" i="5"/>
  <c r="H248" i="5"/>
  <c r="H247" i="5"/>
  <c r="H246" i="5"/>
  <c r="H245" i="5"/>
  <c r="H244" i="5"/>
  <c r="H243" i="5"/>
  <c r="H242" i="5"/>
  <c r="H241" i="5"/>
  <c r="H240" i="5"/>
  <c r="H239" i="5"/>
  <c r="H238" i="5"/>
  <c r="H237" i="5"/>
  <c r="H236" i="5"/>
  <c r="H235" i="5"/>
  <c r="H234" i="5"/>
  <c r="H233" i="5"/>
  <c r="H232" i="5"/>
  <c r="H231" i="5"/>
  <c r="H230" i="5"/>
  <c r="H229" i="5"/>
  <c r="H228" i="5"/>
  <c r="H227" i="5"/>
  <c r="H226" i="5"/>
  <c r="H225" i="5"/>
  <c r="H224" i="5"/>
  <c r="H223" i="5"/>
  <c r="H222" i="5"/>
  <c r="H221" i="5"/>
  <c r="H220" i="5"/>
  <c r="H219" i="5"/>
  <c r="H218" i="5"/>
  <c r="H217" i="5"/>
  <c r="H216" i="5"/>
  <c r="H215" i="5"/>
  <c r="H214" i="5"/>
  <c r="H213" i="5"/>
  <c r="H212" i="5"/>
  <c r="H211" i="5"/>
  <c r="H210" i="5"/>
  <c r="H209" i="5"/>
  <c r="H208" i="5"/>
  <c r="H207" i="5"/>
  <c r="H206" i="5"/>
  <c r="H205" i="5"/>
  <c r="H204" i="5"/>
  <c r="H203" i="5"/>
  <c r="H202" i="5"/>
  <c r="H201" i="5"/>
  <c r="H200" i="5"/>
  <c r="H199" i="5"/>
  <c r="H198" i="5"/>
  <c r="H197" i="5"/>
  <c r="H196" i="5"/>
  <c r="H195" i="5"/>
  <c r="H194" i="5"/>
  <c r="H193" i="5"/>
  <c r="H192" i="5"/>
  <c r="H191" i="5"/>
  <c r="H190" i="5"/>
  <c r="H189" i="5"/>
  <c r="H188" i="5"/>
  <c r="H187" i="5"/>
  <c r="H186" i="5"/>
  <c r="H185" i="5"/>
  <c r="H184" i="5"/>
  <c r="H183" i="5"/>
  <c r="H182" i="5"/>
  <c r="H181" i="5"/>
  <c r="H180" i="5"/>
  <c r="H179" i="5"/>
  <c r="H178" i="5"/>
  <c r="H177" i="5"/>
  <c r="H176" i="5"/>
  <c r="H175" i="5"/>
  <c r="H174" i="5"/>
  <c r="H173" i="5"/>
  <c r="H172" i="5"/>
  <c r="H171" i="5"/>
  <c r="H170" i="5"/>
  <c r="H169" i="5"/>
  <c r="H168" i="5"/>
  <c r="H167" i="5"/>
  <c r="H166" i="5"/>
  <c r="H165" i="5"/>
  <c r="H164" i="5"/>
  <c r="H163" i="5"/>
  <c r="H162" i="5"/>
  <c r="H161" i="5"/>
  <c r="H160" i="5"/>
  <c r="H159" i="5"/>
  <c r="H158" i="5"/>
  <c r="H157" i="5"/>
  <c r="H156" i="5"/>
  <c r="H155" i="5"/>
  <c r="H154" i="5"/>
  <c r="H153" i="5"/>
  <c r="H152" i="5"/>
  <c r="H151" i="5"/>
  <c r="H150" i="5"/>
  <c r="H149" i="5"/>
  <c r="H148" i="5"/>
  <c r="H147" i="5"/>
  <c r="H146" i="5"/>
  <c r="H145" i="5"/>
  <c r="H144" i="5"/>
  <c r="H143" i="5"/>
  <c r="H142" i="5"/>
  <c r="H141" i="5"/>
  <c r="H140" i="5"/>
  <c r="H139" i="5"/>
  <c r="H138" i="5"/>
  <c r="H137" i="5"/>
  <c r="H136" i="5"/>
  <c r="H135" i="5"/>
  <c r="H134" i="5"/>
  <c r="H133" i="5"/>
  <c r="H132" i="5"/>
  <c r="H131" i="5"/>
  <c r="H130" i="5"/>
  <c r="H129" i="5"/>
  <c r="H128" i="5"/>
  <c r="H127" i="5"/>
  <c r="H126" i="5"/>
  <c r="H125" i="5"/>
  <c r="H124" i="5"/>
  <c r="H123" i="5"/>
  <c r="H122" i="5"/>
  <c r="H121" i="5"/>
  <c r="H120" i="5"/>
  <c r="H119" i="5"/>
  <c r="H118" i="5"/>
  <c r="H117" i="5"/>
  <c r="H116" i="5"/>
  <c r="H115" i="5"/>
  <c r="H114" i="5"/>
  <c r="H113" i="5"/>
  <c r="H112" i="5"/>
  <c r="H111" i="5"/>
  <c r="H110" i="5"/>
  <c r="H109" i="5"/>
  <c r="H108" i="5"/>
  <c r="H107" i="5"/>
  <c r="H106" i="5"/>
  <c r="H105" i="5"/>
  <c r="H104" i="5"/>
  <c r="H103" i="5"/>
  <c r="H102" i="5"/>
  <c r="H101" i="5"/>
  <c r="H100" i="5"/>
  <c r="H99" i="5"/>
  <c r="H98" i="5"/>
  <c r="H97" i="5"/>
  <c r="H96" i="5"/>
  <c r="H95" i="5"/>
  <c r="H94" i="5"/>
  <c r="H93" i="5"/>
  <c r="H92" i="5"/>
  <c r="H91" i="5"/>
  <c r="H90" i="5"/>
  <c r="H89" i="5"/>
  <c r="H88" i="5"/>
  <c r="H87" i="5"/>
  <c r="H86" i="5"/>
  <c r="H85" i="5"/>
  <c r="H84" i="5"/>
  <c r="H83" i="5"/>
  <c r="H82" i="5"/>
  <c r="H81" i="5"/>
  <c r="H80" i="5"/>
  <c r="H79" i="5"/>
  <c r="H78" i="5"/>
  <c r="H77" i="5"/>
  <c r="H76" i="5"/>
  <c r="H75" i="5"/>
  <c r="H74" i="5"/>
  <c r="H73" i="5"/>
  <c r="H72" i="5"/>
  <c r="H71" i="5"/>
  <c r="H70" i="5"/>
  <c r="H69" i="5"/>
  <c r="H68" i="5"/>
  <c r="H67" i="5"/>
  <c r="H66" i="5"/>
  <c r="H65" i="5"/>
  <c r="H64" i="5"/>
  <c r="H63" i="5"/>
  <c r="H62" i="5"/>
  <c r="H61" i="5"/>
  <c r="H60" i="5"/>
  <c r="H59" i="5"/>
  <c r="H58" i="5"/>
  <c r="H57" i="5"/>
  <c r="H56" i="5"/>
  <c r="H55" i="5"/>
  <c r="H54" i="5"/>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H5" i="5"/>
  <c r="H4" i="5"/>
  <c r="H3" i="5"/>
  <c r="H2" i="5"/>
  <c r="C5" i="4" l="1"/>
  <c r="C4" i="4"/>
  <c r="C3" i="4"/>
  <c r="C2" i="4"/>
  <c r="B37" i="3"/>
  <c r="B36" i="3"/>
  <c r="B35" i="3"/>
  <c r="H25" i="2" l="1"/>
  <c r="H26" i="2"/>
  <c r="H27" i="2"/>
  <c r="H28" i="2"/>
  <c r="H24" i="2"/>
  <c r="R16" i="2"/>
  <c r="R17" i="2"/>
  <c r="R18" i="2"/>
  <c r="R19" i="2"/>
  <c r="R20" i="2"/>
  <c r="R21" i="2"/>
  <c r="R15" i="2"/>
  <c r="D25" i="2"/>
  <c r="D26" i="2"/>
  <c r="D27" i="2"/>
  <c r="D28" i="2"/>
  <c r="D24" i="2"/>
  <c r="U15" i="2"/>
  <c r="M16" i="2"/>
  <c r="M17" i="2"/>
  <c r="M18" i="2"/>
  <c r="M19" i="2"/>
  <c r="M20" i="2"/>
  <c r="M15" i="2"/>
  <c r="F16" i="2"/>
  <c r="F17" i="2"/>
  <c r="F18" i="2"/>
  <c r="F19" i="2"/>
  <c r="F20" i="2"/>
  <c r="F15" i="2"/>
  <c r="G16" i="2"/>
  <c r="G17" i="2"/>
  <c r="G18" i="2"/>
  <c r="G19" i="2"/>
  <c r="G20" i="2"/>
  <c r="G15" i="2"/>
  <c r="O5" i="2"/>
  <c r="O6" i="2"/>
  <c r="O7" i="2"/>
  <c r="O8" i="2"/>
  <c r="O9" i="2"/>
  <c r="O4" i="2"/>
  <c r="I6" i="2"/>
  <c r="I7" i="2"/>
  <c r="K7" i="2" s="1"/>
  <c r="I12" i="2"/>
  <c r="I1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<sst xmlns="http://schemas.openxmlformats.org/spreadsheetml/2006/main" count="1872" uniqueCount="450">
  <si>
    <t>Name</t>
  </si>
  <si>
    <t>Salary</t>
  </si>
  <si>
    <t>Over Time</t>
  </si>
  <si>
    <t>ali</t>
  </si>
  <si>
    <t>yasser</t>
  </si>
  <si>
    <t>magda</t>
  </si>
  <si>
    <t>youssef</t>
  </si>
  <si>
    <t>ramy</t>
  </si>
  <si>
    <t>hanen</t>
  </si>
  <si>
    <t>Job</t>
  </si>
  <si>
    <t>engineering</t>
  </si>
  <si>
    <t>doctor</t>
  </si>
  <si>
    <t>dintist</t>
  </si>
  <si>
    <t>lowyer</t>
  </si>
  <si>
    <t>accountent</t>
  </si>
  <si>
    <t>developer</t>
  </si>
  <si>
    <t>Sales</t>
  </si>
  <si>
    <t>Bonus</t>
  </si>
  <si>
    <t>jan</t>
  </si>
  <si>
    <t>Feb</t>
  </si>
  <si>
    <t>Mar</t>
  </si>
  <si>
    <t>Total</t>
  </si>
  <si>
    <t>Degree</t>
  </si>
  <si>
    <t>Grade</t>
  </si>
  <si>
    <t>couples</t>
  </si>
  <si>
    <t>salary</t>
  </si>
  <si>
    <t>Experience</t>
  </si>
  <si>
    <t>GPA</t>
  </si>
  <si>
    <t>State</t>
  </si>
  <si>
    <t>ex</t>
  </si>
  <si>
    <t>good</t>
  </si>
  <si>
    <t>very good</t>
  </si>
  <si>
    <t xml:space="preserve">accept </t>
  </si>
  <si>
    <t>bonus</t>
  </si>
  <si>
    <t>married</t>
  </si>
  <si>
    <t>single</t>
  </si>
  <si>
    <t>divorsed</t>
  </si>
  <si>
    <t>lady</t>
  </si>
  <si>
    <t>E_ID</t>
  </si>
  <si>
    <t>Age</t>
  </si>
  <si>
    <t>Address</t>
  </si>
  <si>
    <t>Telephone</t>
  </si>
  <si>
    <t>Department</t>
  </si>
  <si>
    <t>Hire Date</t>
  </si>
  <si>
    <t>Absent Days</t>
  </si>
  <si>
    <t>Deduction</t>
  </si>
  <si>
    <t>Net salary</t>
  </si>
  <si>
    <t>Aleya</t>
  </si>
  <si>
    <t>Cairo</t>
  </si>
  <si>
    <t>Account</t>
  </si>
  <si>
    <t>Hassan</t>
  </si>
  <si>
    <t>Ramy</t>
  </si>
  <si>
    <t>Alex</t>
  </si>
  <si>
    <t>Computer</t>
  </si>
  <si>
    <t>Ola</t>
  </si>
  <si>
    <t>Milan</t>
  </si>
  <si>
    <t>Zeiad</t>
  </si>
  <si>
    <t>Salwa</t>
  </si>
  <si>
    <t>Alexandria</t>
  </si>
  <si>
    <t>Ali</t>
  </si>
  <si>
    <t>Giza</t>
  </si>
  <si>
    <t>Tahany</t>
  </si>
  <si>
    <t>Yousef</t>
  </si>
  <si>
    <t>Alixandria</t>
  </si>
  <si>
    <t>Else</t>
  </si>
  <si>
    <t>Khaled</t>
  </si>
  <si>
    <t>Based on Hire Date</t>
  </si>
  <si>
    <t>Mahmoud</t>
  </si>
  <si>
    <t>Talaat</t>
  </si>
  <si>
    <t>Wagdy</t>
  </si>
  <si>
    <t>Samy</t>
  </si>
  <si>
    <t>&lt;=2</t>
  </si>
  <si>
    <t>Samah</t>
  </si>
  <si>
    <t>milan</t>
  </si>
  <si>
    <t>&lt;=5</t>
  </si>
  <si>
    <t>Rawan</t>
  </si>
  <si>
    <t>Neveen</t>
  </si>
  <si>
    <t>Based on Absent Days</t>
  </si>
  <si>
    <t>Amr</t>
  </si>
  <si>
    <t>Hala</t>
  </si>
  <si>
    <t>Yasser</t>
  </si>
  <si>
    <t>Radwa</t>
  </si>
  <si>
    <t>Maged</t>
  </si>
  <si>
    <t>Ahmed</t>
  </si>
  <si>
    <t>Dina</t>
  </si>
  <si>
    <t>wajeeh</t>
  </si>
  <si>
    <t>Number of Employees</t>
  </si>
  <si>
    <t>Total Salaries</t>
  </si>
  <si>
    <t>Total of Net salaries</t>
  </si>
  <si>
    <t>Computer and Alex</t>
  </si>
  <si>
    <t>Average of Net salaries</t>
  </si>
  <si>
    <t>Sales and &gt;3000</t>
  </si>
  <si>
    <t>Maximum of Net salaries</t>
  </si>
  <si>
    <t>Giza And &gt;35</t>
  </si>
  <si>
    <t>Minimum of Net salaries</t>
  </si>
  <si>
    <t>Account and Cairo and &gt;2000</t>
  </si>
  <si>
    <t>ID</t>
  </si>
  <si>
    <t>name</t>
  </si>
  <si>
    <t>dep</t>
  </si>
  <si>
    <t>Employee ID</t>
  </si>
  <si>
    <t>Net Salary</t>
  </si>
  <si>
    <t>رقم الطلبيه</t>
  </si>
  <si>
    <t>كود الطلبيه</t>
  </si>
  <si>
    <t>السنه</t>
  </si>
  <si>
    <t>الربع</t>
  </si>
  <si>
    <t>المنتج</t>
  </si>
  <si>
    <t>الفرع</t>
  </si>
  <si>
    <t>الكميه</t>
  </si>
  <si>
    <t>الاجمالى</t>
  </si>
  <si>
    <t>ADFG55</t>
  </si>
  <si>
    <t>طابعه</t>
  </si>
  <si>
    <t>الجيزه</t>
  </si>
  <si>
    <t>ADFG56</t>
  </si>
  <si>
    <t>هارد ديسك</t>
  </si>
  <si>
    <t>الهرم</t>
  </si>
  <si>
    <t>ADFG57</t>
  </si>
  <si>
    <t>شاشه ملونه</t>
  </si>
  <si>
    <t xml:space="preserve">مصر الجديده </t>
  </si>
  <si>
    <t>الكمية المباعة</t>
  </si>
  <si>
    <t>ADFG58</t>
  </si>
  <si>
    <t>رام</t>
  </si>
  <si>
    <t>شبرا</t>
  </si>
  <si>
    <t xml:space="preserve">الاجمالي </t>
  </si>
  <si>
    <t>ADFG59</t>
  </si>
  <si>
    <t>كروت شبكه</t>
  </si>
  <si>
    <t>المهندسين</t>
  </si>
  <si>
    <t>ADFG60</t>
  </si>
  <si>
    <t>ADFG61</t>
  </si>
  <si>
    <t>ADFG62</t>
  </si>
  <si>
    <t>ADFG63</t>
  </si>
  <si>
    <t>t</t>
  </si>
  <si>
    <t>ADFG64</t>
  </si>
  <si>
    <t>ADFG65</t>
  </si>
  <si>
    <t>ADFG66</t>
  </si>
  <si>
    <t>ADFG67</t>
  </si>
  <si>
    <t>ADFG68</t>
  </si>
  <si>
    <t>ADFG69</t>
  </si>
  <si>
    <t>ADFG70</t>
  </si>
  <si>
    <t>ADFG71</t>
  </si>
  <si>
    <t>ADFG72</t>
  </si>
  <si>
    <t>ADFG73</t>
  </si>
  <si>
    <t>ADFG74</t>
  </si>
  <si>
    <t>ADFG75</t>
  </si>
  <si>
    <t>ADFG76</t>
  </si>
  <si>
    <t>ADFG77</t>
  </si>
  <si>
    <t>ADFG78</t>
  </si>
  <si>
    <t>ADFG79</t>
  </si>
  <si>
    <t>ADFG80</t>
  </si>
  <si>
    <t>ADFG81</t>
  </si>
  <si>
    <t>ADFG82</t>
  </si>
  <si>
    <t>ADFG83</t>
  </si>
  <si>
    <t>ADFG84</t>
  </si>
  <si>
    <t>ADFG85</t>
  </si>
  <si>
    <t>ADFG86</t>
  </si>
  <si>
    <t>ADFG87</t>
  </si>
  <si>
    <t>ADFG88</t>
  </si>
  <si>
    <t>ADFG89</t>
  </si>
  <si>
    <t>ADFG90</t>
  </si>
  <si>
    <t>ADFG91</t>
  </si>
  <si>
    <t>ADFG92</t>
  </si>
  <si>
    <t>ADFG93</t>
  </si>
  <si>
    <t>ADFG94</t>
  </si>
  <si>
    <t>ADFG95</t>
  </si>
  <si>
    <t>ADFG96</t>
  </si>
  <si>
    <t>ADFG97</t>
  </si>
  <si>
    <t>ADFG98</t>
  </si>
  <si>
    <t>ADFG99</t>
  </si>
  <si>
    <t>ADFG100</t>
  </si>
  <si>
    <t>ADFG101</t>
  </si>
  <si>
    <t>ADFG102</t>
  </si>
  <si>
    <t>ADFG103</t>
  </si>
  <si>
    <t>ADFG104</t>
  </si>
  <si>
    <t>ADFG105</t>
  </si>
  <si>
    <t>ADFG106</t>
  </si>
  <si>
    <t>ADFG107</t>
  </si>
  <si>
    <t>ADFG108</t>
  </si>
  <si>
    <t>ADFG109</t>
  </si>
  <si>
    <t>ADFG110</t>
  </si>
  <si>
    <t>ADFG111</t>
  </si>
  <si>
    <t>ADFG112</t>
  </si>
  <si>
    <t>ADFG113</t>
  </si>
  <si>
    <t>ADFG114</t>
  </si>
  <si>
    <t>ADFG115</t>
  </si>
  <si>
    <t>ADFG116</t>
  </si>
  <si>
    <t>ADFG117</t>
  </si>
  <si>
    <t>ADFG118</t>
  </si>
  <si>
    <t>ADFG119</t>
  </si>
  <si>
    <t>ADFG120</t>
  </si>
  <si>
    <t>ADFG121</t>
  </si>
  <si>
    <t>ADFG122</t>
  </si>
  <si>
    <t>ADFG123</t>
  </si>
  <si>
    <t>ADFG124</t>
  </si>
  <si>
    <t>ADFG125</t>
  </si>
  <si>
    <t>ADFG126</t>
  </si>
  <si>
    <t>ADFG127</t>
  </si>
  <si>
    <t>ADFG128</t>
  </si>
  <si>
    <t>ADFG129</t>
  </si>
  <si>
    <t>ADFG130</t>
  </si>
  <si>
    <t>ADFG131</t>
  </si>
  <si>
    <t>ADFG132</t>
  </si>
  <si>
    <t>ADFG133</t>
  </si>
  <si>
    <t>ADFG134</t>
  </si>
  <si>
    <t>ADFG135</t>
  </si>
  <si>
    <t>ADFG136</t>
  </si>
  <si>
    <t>ADFG137</t>
  </si>
  <si>
    <t>ADFG138</t>
  </si>
  <si>
    <t>ADFG139</t>
  </si>
  <si>
    <t>ADFG140</t>
  </si>
  <si>
    <t>ADFG141</t>
  </si>
  <si>
    <t>ADFG142</t>
  </si>
  <si>
    <t>ADFG143</t>
  </si>
  <si>
    <t>ADFG144</t>
  </si>
  <si>
    <t>ADFG145</t>
  </si>
  <si>
    <t>ADFG146</t>
  </si>
  <si>
    <t>ADFG147</t>
  </si>
  <si>
    <t>ADFG148</t>
  </si>
  <si>
    <t>ADFG149</t>
  </si>
  <si>
    <t>ADFG150</t>
  </si>
  <si>
    <t>ADFG151</t>
  </si>
  <si>
    <t>ADFG152</t>
  </si>
  <si>
    <t>ADFG153</t>
  </si>
  <si>
    <t>ADFG154</t>
  </si>
  <si>
    <t>ADFG155</t>
  </si>
  <si>
    <t>ADFG156</t>
  </si>
  <si>
    <t>ADFG157</t>
  </si>
  <si>
    <t>ADFG158</t>
  </si>
  <si>
    <t>ADFG159</t>
  </si>
  <si>
    <t>ADFG160</t>
  </si>
  <si>
    <t>ADFG161</t>
  </si>
  <si>
    <t>ADFG162</t>
  </si>
  <si>
    <t>ADFG163</t>
  </si>
  <si>
    <t>ADFG164</t>
  </si>
  <si>
    <t>ADFG165</t>
  </si>
  <si>
    <t>ADFG166</t>
  </si>
  <si>
    <t>ADFG167</t>
  </si>
  <si>
    <t>ADFG168</t>
  </si>
  <si>
    <t>ADFG169</t>
  </si>
  <si>
    <t>ADFG170</t>
  </si>
  <si>
    <t>ADFG171</t>
  </si>
  <si>
    <t>ADFG172</t>
  </si>
  <si>
    <t>ADFG173</t>
  </si>
  <si>
    <t>ADFG174</t>
  </si>
  <si>
    <t>ADFG175</t>
  </si>
  <si>
    <t>ADFG176</t>
  </si>
  <si>
    <t>ADFG177</t>
  </si>
  <si>
    <t>ADFG178</t>
  </si>
  <si>
    <t>ADFG179</t>
  </si>
  <si>
    <t>ADFG180</t>
  </si>
  <si>
    <t>ADFG181</t>
  </si>
  <si>
    <t>ADFG182</t>
  </si>
  <si>
    <t>ADFG183</t>
  </si>
  <si>
    <t>ADFG184</t>
  </si>
  <si>
    <t>ADFG185</t>
  </si>
  <si>
    <t>ADFG186</t>
  </si>
  <si>
    <t>ADFG187</t>
  </si>
  <si>
    <t>ADFG188</t>
  </si>
  <si>
    <t>ADFG189</t>
  </si>
  <si>
    <t>ADFG190</t>
  </si>
  <si>
    <t>ADFG191</t>
  </si>
  <si>
    <t>ADFG192</t>
  </si>
  <si>
    <t>ADFG193</t>
  </si>
  <si>
    <t>ADFG194</t>
  </si>
  <si>
    <t>ADFG195</t>
  </si>
  <si>
    <t>ADFG196</t>
  </si>
  <si>
    <t>ADFG197</t>
  </si>
  <si>
    <t>ADFG198</t>
  </si>
  <si>
    <t>ADFG199</t>
  </si>
  <si>
    <t>ADFG200</t>
  </si>
  <si>
    <t>ADFG201</t>
  </si>
  <si>
    <t>ADFG202</t>
  </si>
  <si>
    <t>ADFG203</t>
  </si>
  <si>
    <t>ADFG204</t>
  </si>
  <si>
    <t>ADFG205</t>
  </si>
  <si>
    <t>ADFG206</t>
  </si>
  <si>
    <t>ADFG207</t>
  </si>
  <si>
    <t>ADFG208</t>
  </si>
  <si>
    <t>ADFG209</t>
  </si>
  <si>
    <t>ADFG210</t>
  </si>
  <si>
    <t>ADFG211</t>
  </si>
  <si>
    <t>ADFG212</t>
  </si>
  <si>
    <t>ADFG213</t>
  </si>
  <si>
    <t>ADFG214</t>
  </si>
  <si>
    <t>ADFG215</t>
  </si>
  <si>
    <t>ADFG216</t>
  </si>
  <si>
    <t>ADFG217</t>
  </si>
  <si>
    <t>ADFG218</t>
  </si>
  <si>
    <t>ADFG219</t>
  </si>
  <si>
    <t>ADFG220</t>
  </si>
  <si>
    <t>ADFG221</t>
  </si>
  <si>
    <t>ADFG222</t>
  </si>
  <si>
    <t>ADFG223</t>
  </si>
  <si>
    <t>ADFG224</t>
  </si>
  <si>
    <t>ADFG225</t>
  </si>
  <si>
    <t>ADFG226</t>
  </si>
  <si>
    <t>ADFG227</t>
  </si>
  <si>
    <t>ADFG228</t>
  </si>
  <si>
    <t>ADFG229</t>
  </si>
  <si>
    <t>ADFG230</t>
  </si>
  <si>
    <t>ADFG231</t>
  </si>
  <si>
    <t>ADFG232</t>
  </si>
  <si>
    <t>ADFG233</t>
  </si>
  <si>
    <t>ADFG234</t>
  </si>
  <si>
    <t>ADFG235</t>
  </si>
  <si>
    <t>ADFG236</t>
  </si>
  <si>
    <t>ADFG237</t>
  </si>
  <si>
    <t>ADFG238</t>
  </si>
  <si>
    <t>ADFG239</t>
  </si>
  <si>
    <t>ADFG240</t>
  </si>
  <si>
    <t>ADFG241</t>
  </si>
  <si>
    <t>ADFG242</t>
  </si>
  <si>
    <t>ADFG243</t>
  </si>
  <si>
    <t>ADFG244</t>
  </si>
  <si>
    <t>ADFG245</t>
  </si>
  <si>
    <t>ADFG246</t>
  </si>
  <si>
    <t>ADFG247</t>
  </si>
  <si>
    <t>ADFG248</t>
  </si>
  <si>
    <t>ADFG249</t>
  </si>
  <si>
    <t>ADFG250</t>
  </si>
  <si>
    <t>ADFG251</t>
  </si>
  <si>
    <t>ADFG252</t>
  </si>
  <si>
    <t>ADFG253</t>
  </si>
  <si>
    <t>ADFG254</t>
  </si>
  <si>
    <t>ADFG255</t>
  </si>
  <si>
    <t>ADFG256</t>
  </si>
  <si>
    <t>ADFG257</t>
  </si>
  <si>
    <t>ADFG258</t>
  </si>
  <si>
    <t>ADFG259</t>
  </si>
  <si>
    <t>ADFG260</t>
  </si>
  <si>
    <t>ADFG261</t>
  </si>
  <si>
    <t>ADFG262</t>
  </si>
  <si>
    <t>ADFG263</t>
  </si>
  <si>
    <t>ADFG264</t>
  </si>
  <si>
    <t>ADFG265</t>
  </si>
  <si>
    <t>ADFG266</t>
  </si>
  <si>
    <t>ADFG267</t>
  </si>
  <si>
    <t>ADFG268</t>
  </si>
  <si>
    <t>ADFG269</t>
  </si>
  <si>
    <t>ADFG270</t>
  </si>
  <si>
    <t>ADFG271</t>
  </si>
  <si>
    <t>ADFG272</t>
  </si>
  <si>
    <t>ADFG273</t>
  </si>
  <si>
    <t>ADFG274</t>
  </si>
  <si>
    <t>ADFG275</t>
  </si>
  <si>
    <t>ADFG276</t>
  </si>
  <si>
    <t>ADFG277</t>
  </si>
  <si>
    <t>ADFG278</t>
  </si>
  <si>
    <t>ADFG279</t>
  </si>
  <si>
    <t>ADFG280</t>
  </si>
  <si>
    <t>ADFG281</t>
  </si>
  <si>
    <t>ADFG282</t>
  </si>
  <si>
    <t>ADFG283</t>
  </si>
  <si>
    <t>ADFG284</t>
  </si>
  <si>
    <t>ADFG285</t>
  </si>
  <si>
    <t>ADFG286</t>
  </si>
  <si>
    <t>ADFG287</t>
  </si>
  <si>
    <t>ADFG288</t>
  </si>
  <si>
    <t>ADFG289</t>
  </si>
  <si>
    <t>ADFG290</t>
  </si>
  <si>
    <t>ADFG291</t>
  </si>
  <si>
    <t>ADFG292</t>
  </si>
  <si>
    <t>ADFG293</t>
  </si>
  <si>
    <t>ADFG294</t>
  </si>
  <si>
    <t>ADFG295</t>
  </si>
  <si>
    <t>ADFG296</t>
  </si>
  <si>
    <t>ADFG297</t>
  </si>
  <si>
    <t>ADFG298</t>
  </si>
  <si>
    <t>ADFG299</t>
  </si>
  <si>
    <t>ADFG300</t>
  </si>
  <si>
    <t>ADFG301</t>
  </si>
  <si>
    <t>ADFG302</t>
  </si>
  <si>
    <t>ADFG303</t>
  </si>
  <si>
    <t>ADFG304</t>
  </si>
  <si>
    <t>Total Salary (10%)</t>
  </si>
  <si>
    <t>Total Salary 7%</t>
  </si>
  <si>
    <t>`</t>
  </si>
  <si>
    <t xml:space="preserve">Total Salay </t>
  </si>
  <si>
    <t>Magda</t>
  </si>
  <si>
    <t>Hanan</t>
  </si>
  <si>
    <t>Rania</t>
  </si>
  <si>
    <t>Dalia</t>
  </si>
  <si>
    <t>Hesham</t>
  </si>
  <si>
    <t>Ghada</t>
  </si>
  <si>
    <t>Hani</t>
  </si>
  <si>
    <t>Aya</t>
  </si>
  <si>
    <t>Hoda</t>
  </si>
  <si>
    <t>YEAR</t>
  </si>
  <si>
    <t>category</t>
  </si>
  <si>
    <t>Dates</t>
  </si>
  <si>
    <t>Full Cost</t>
  </si>
  <si>
    <t>Amount Paid</t>
  </si>
  <si>
    <t>Percent Paid</t>
  </si>
  <si>
    <t>Cost Remaining</t>
  </si>
  <si>
    <t>Extacted Information for chosen name</t>
  </si>
  <si>
    <t>John J</t>
  </si>
  <si>
    <t>Fred B</t>
  </si>
  <si>
    <t>Mary K</t>
  </si>
  <si>
    <t>Lisa G</t>
  </si>
  <si>
    <t>Dave H</t>
  </si>
  <si>
    <t>Edward F</t>
  </si>
  <si>
    <t>Keith B</t>
  </si>
  <si>
    <t>Aleisha H</t>
  </si>
  <si>
    <t>Dget</t>
  </si>
  <si>
    <t>Kylie M</t>
  </si>
  <si>
    <t>Dsum</t>
  </si>
  <si>
    <t>Jonn D</t>
  </si>
  <si>
    <t>Dcount</t>
  </si>
  <si>
    <t>Bill W</t>
  </si>
  <si>
    <t>DcountA</t>
  </si>
  <si>
    <t>Harry B</t>
  </si>
  <si>
    <t>Dmax</t>
  </si>
  <si>
    <t>Dmin</t>
  </si>
  <si>
    <t>Daverage</t>
  </si>
  <si>
    <t>Extacted Information for chosen name &amp; date</t>
  </si>
  <si>
    <t>mohamed amr</t>
  </si>
  <si>
    <t>&gt;60</t>
  </si>
  <si>
    <t>Full cost</t>
  </si>
  <si>
    <t>&lt;70</t>
  </si>
  <si>
    <t>john j</t>
  </si>
  <si>
    <t>اجمالي مبيعات الجيزه</t>
  </si>
  <si>
    <t>اجمالي مبيعات المهندسين</t>
  </si>
  <si>
    <t>اجمالي مبيعات رامات</t>
  </si>
  <si>
    <t>م</t>
  </si>
  <si>
    <t>الصنف</t>
  </si>
  <si>
    <t>السعر</t>
  </si>
  <si>
    <t>الكمية</t>
  </si>
  <si>
    <t>ليبتون</t>
  </si>
  <si>
    <t>زيت عافية</t>
  </si>
  <si>
    <t>شاي اخضر</t>
  </si>
  <si>
    <t>سكر الاسرة</t>
  </si>
  <si>
    <t>فيتا</t>
  </si>
  <si>
    <t xml:space="preserve">اجمالي مبيعات </t>
  </si>
  <si>
    <t>week 1</t>
  </si>
  <si>
    <t>week 2</t>
  </si>
  <si>
    <t>week 3</t>
  </si>
  <si>
    <t>week 4</t>
  </si>
  <si>
    <t>Fayoum</t>
  </si>
  <si>
    <t>week</t>
  </si>
  <si>
    <t>Total Sales</t>
  </si>
  <si>
    <t>City</t>
  </si>
  <si>
    <t>cairo</t>
  </si>
  <si>
    <t>Week &amp; City</t>
  </si>
  <si>
    <t>INDEX &amp; MATCH</t>
  </si>
  <si>
    <t>SUMPRODUCT</t>
  </si>
  <si>
    <t>alex</t>
  </si>
  <si>
    <t>Row Labels</t>
  </si>
  <si>
    <t>Grand Total</t>
  </si>
  <si>
    <t>Sum of الاجمالى</t>
  </si>
  <si>
    <t>Database</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</si>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</sst>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ddd\-mm\-yyyy"/>
    <numFmt numFmtId="165" formatCode="dd\-mmm\-yyyy"/>
    <numFmt numFmtId="166" formatCode="0.0"/>
    <numFmt numFmtId="167" formatCode="_(&quot;ج.م.‏&quot;\ * #,##0.00_);_(&quot;ج.م.‏&quot;\ * \(#,##0.00\);_(&quot;ج.م.‏&quot;\ * &quot;-&quot;??_);_(@_)"/>
    <numFmt numFmtId="168" formatCode="_-&quot;$&quot;* #,##0.00_-;\-&quot;$&quot;* #,##0.00_-;_-&quot;$&quot;* &quot;-&quot;??_-;_-@_-"/>
    <numFmt numFmtId="169" formatCode="m/d/yy"/>
  </numFmts>
  <fonts count="28" x14ac:knownFonts="1">
    <font>
      <sz val="11"/>
      <color theme="1"/>
      <name val="Aptos Narrow"/>
      <family val="2"/>
      <scheme val="minor"/>
    </font>
    <font>
      <sz val="11"/>
      <color rgb="FFFF0000"/>
      <name val="Aptos Narrow"/>
      <family val="2"/>
      <scheme val="minor"/>
    </font>
    <font>
      <sz val="12"/>
      <color theme="1"/>
      <name val="Aptos Narrow"/>
      <family val="2"/>
      <scheme val="minor"/>
    </font>
    <font>
      <b/>
      <sz val="11"/>
      <color rgb="FFFF0000"/>
      <name val="Aptos Narrow"/>
      <family val="2"/>
      <scheme val="minor"/>
    </font>
    <font>
      <b/>
      <sz val="11"/>
      <color theme="1"/>
      <name val="Aptos Narrow"/>
      <family val="2"/>
      <scheme val="minor"/>
    </font>
    <font>
      <b/>
      <sz val="11"/>
      <color theme="5"/>
      <name val="Aptos Narrow"/>
      <family val="2"/>
      <scheme val="minor"/>
    </font>
    <font>
      <sz val="11"/>
      <color theme="1"/>
      <name val="Aptos Narrow"/>
      <family val="2"/>
      <scheme val="minor"/>
    </font>
    <font>
      <sz val="11"/>
      <name val="Aptos Narrow"/>
      <family val="2"/>
      <scheme val="minor"/>
    </font>
    <font>
      <b/>
      <sz val="11"/>
      <name val="Aptos Narrow"/>
      <family val="2"/>
      <scheme val="minor"/>
    </font>
    <font>
      <sz val="10"/>
      <name val="Arial"/>
      <family val="2"/>
    </font>
    <font>
      <b/>
      <sz val="10"/>
      <color indexed="16"/>
      <name val="Arial"/>
      <family val="2"/>
    </font>
    <font>
      <b/>
      <sz val="10"/>
      <name val="Arial"/>
      <family val="2"/>
    </font>
    <font>
      <sz val="10"/>
      <color indexed="18"/>
      <name val="Arial"/>
      <family val="2"/>
    </font>
    <font>
      <b/>
      <sz val="11"/>
      <name val="Arial"/>
      <family val="2"/>
    </font>
    <font>
      <b/>
      <sz val="14"/>
      <name val="Arial"/>
      <family val="2"/>
    </font>
    <font>
      <b/>
      <sz val="11"/>
      <color theme="1"/>
      <name val="Aptos Narrow"/>
      <family val="2"/>
      <charset val="178"/>
      <scheme val="minor"/>
    </font>
    <font>
      <b/>
      <sz val="12"/>
      <color theme="1"/>
      <name val="Aptos Narrow"/>
      <family val="2"/>
      <scheme val="minor"/>
    </font>
    <font>
      <sz val="10"/>
      <color indexed="16"/>
      <name val="Arial"/>
      <family val="2"/>
    </font>
    <font>
      <b/>
      <sz val="15"/>
      <color theme="3"/>
      <name val="Aptos Narrow"/>
      <family val="2"/>
      <scheme val="minor"/>
    </font>
    <font>
      <sz val="11"/>
      <color rgb="FF3F3F76"/>
      <name val="Aptos Narrow"/>
      <family val="2"/>
      <scheme val="minor"/>
    </font>
    <font>
      <sz val="11"/>
      <color theme="0"/>
      <name val="Aptos Narrow"/>
      <family val="2"/>
      <scheme val="minor"/>
    </font>
    <font>
      <sz val="11"/>
      <color theme="1"/>
      <name val="Aptos Narrow"/>
      <family val="2"/>
      <charset val="178"/>
      <scheme val="minor"/>
    </font>
    <font>
      <sz val="11"/>
      <name val="Calibri"/>
      <family val="2"/>
    </font>
    <font>
      <sz val="11"/>
      <name val="Aptos Narrow"/>
      <family val="2"/>
      <charset val="178"/>
      <scheme val="minor"/>
    </font>
    <font>
      <b/>
      <sz val="10"/>
      <color rgb="FFC00000"/>
      <name val="Arial"/>
      <family val="2"/>
    </font>
    <font>
      <sz val="8"/>
      <name val="Aptos Narrow"/>
      <family val="2"/>
      <scheme val="minor"/>
    </font>
    <font>
      <u/>
      <sz val="11"/>
      <color theme="10"/>
      <name val="Aptos Narrow"/>
      <family val="2"/>
      <scheme val="minor"/>
    </font>
    <font>
      <b/>
      <u/>
      <sz val="11"/>
      <name val="Aptos Narrow"/>
      <family val="2"/>
      <scheme val="minor"/>
    </font>
  </fonts>
  <fills count="30">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C000"/>
        <bgColor indexed="64"/>
      </patternFill>
    </fill>
    <fill>
      <patternFill patternType="solid">
        <fgColor indexed="41"/>
        <bgColor indexed="64"/>
      </patternFill>
    </fill>
    <fill>
      <patternFill patternType="solid">
        <fgColor indexed="55"/>
        <bgColor indexed="64"/>
      </patternFill>
    </fill>
    <fill>
      <patternFill patternType="solid">
        <fgColor theme="4" tint="0.39997558519241921"/>
        <bgColor indexed="64"/>
      </patternFill>
    </fill>
    <fill>
      <patternFill patternType="solid">
        <fgColor theme="4" tint="0.59999389629810485"/>
        <bgColor theme="4" tint="0.59999389629810485"/>
      </patternFill>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theme="3" tint="0.59999389629810485"/>
        <bgColor indexed="64"/>
      </patternFill>
    </fill>
    <fill>
      <patternFill patternType="solid">
        <fgColor theme="5" tint="0.39997558519241921"/>
        <bgColor indexed="64"/>
      </patternFill>
    </fill>
    <fill>
      <patternFill patternType="solid">
        <fgColor rgb="FFFFCC99"/>
      </patternFill>
    </fill>
    <fill>
      <patternFill patternType="solid">
        <fgColor theme="4"/>
      </patternFill>
    </fill>
    <fill>
      <patternFill patternType="solid">
        <fgColor theme="4" tint="0.59999389629810485"/>
        <bgColor indexed="65"/>
      </patternFill>
    </fill>
    <fill>
      <patternFill patternType="solid">
        <fgColor theme="5"/>
      </patternFill>
    </fill>
    <fill>
      <patternFill patternType="solid">
        <fgColor theme="9"/>
      </patternFill>
    </fill>
    <fill>
      <patternFill patternType="solid">
        <fgColor theme="0" tint="-0.14999847407452621"/>
        <bgColor theme="0" tint="-0.14999847407452621"/>
      </patternFill>
    </fill>
    <fill>
      <patternFill patternType="solid">
        <fgColor theme="0" tint="-0.249977111117893"/>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indexed="42"/>
        <bgColor indexed="64"/>
      </patternFill>
    </fill>
    <fill>
      <patternFill patternType="solid">
        <fgColor indexed="9"/>
        <bgColor indexed="64"/>
      </patternFill>
    </fill>
    <fill>
      <patternFill patternType="solid">
        <fgColor indexed="23"/>
        <bgColor indexed="64"/>
      </patternFill>
    </fill>
    <fill>
      <patternFill patternType="solid">
        <fgColor indexed="22"/>
        <bgColor indexed="64"/>
      </patternFill>
    </fill>
    <fill>
      <patternFill patternType="solid">
        <fgColor theme="0" tint="-0.34998626667073579"/>
        <bgColor theme="0" tint="-0.34998626667073579"/>
      </patternFill>
    </fill>
    <fill>
      <patternFill patternType="solid">
        <fgColor theme="5"/>
        <bgColor indexed="64"/>
      </patternFill>
    </fill>
    <fill>
      <patternFill patternType="solid">
        <fgColor theme="5" tint="0.39997558519241921"/>
        <bgColor theme="4" tint="0.59999389629810485"/>
      </patternFill>
    </fill>
  </fills>
  <borders count="6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dashDot">
        <color theme="3" tint="-0.249977111117893"/>
      </left>
      <right style="dashDot">
        <color theme="3" tint="-0.249977111117893"/>
      </right>
      <top style="dashDot">
        <color theme="3" tint="-0.249977111117893"/>
      </top>
      <bottom style="dashDot">
        <color theme="3" tint="-0.249977111117893"/>
      </bottom>
      <diagonal/>
    </border>
    <border>
      <left/>
      <right/>
      <top style="dashDot">
        <color theme="3" tint="-0.249977111117893"/>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rgb="FF000000"/>
      </left>
      <right/>
      <top style="medium">
        <color rgb="FF000000"/>
      </top>
      <bottom/>
      <diagonal/>
    </border>
    <border>
      <left style="thin">
        <color indexed="64"/>
      </left>
      <right/>
      <top style="medium">
        <color rgb="FF000000"/>
      </top>
      <bottom/>
      <diagonal/>
    </border>
    <border>
      <left style="thin">
        <color indexed="64"/>
      </left>
      <right style="medium">
        <color rgb="FF000000"/>
      </right>
      <top style="medium">
        <color rgb="FF000000"/>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000000"/>
      </left>
      <right/>
      <top style="thin">
        <color indexed="64"/>
      </top>
      <bottom/>
      <diagonal/>
    </border>
    <border>
      <left style="thin">
        <color indexed="64"/>
      </left>
      <right style="medium">
        <color rgb="FF000000"/>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rgb="FF000000"/>
      </left>
      <right/>
      <top style="double">
        <color theme="4"/>
      </top>
      <bottom style="medium">
        <color rgb="FF000000"/>
      </bottom>
      <diagonal/>
    </border>
    <border>
      <left style="thin">
        <color indexed="64"/>
      </left>
      <right/>
      <top style="double">
        <color theme="4"/>
      </top>
      <bottom style="medium">
        <color rgb="FF000000"/>
      </bottom>
      <diagonal/>
    </border>
    <border>
      <left style="thin">
        <color indexed="64"/>
      </left>
      <right style="medium">
        <color rgb="FF000000"/>
      </right>
      <top style="double">
        <color theme="4"/>
      </top>
      <bottom style="medium">
        <color rgb="FF000000"/>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style="thin">
        <color indexed="64"/>
      </top>
      <bottom/>
      <diagonal/>
    </border>
    <border>
      <left style="thin">
        <color indexed="64"/>
      </left>
      <right/>
      <top/>
      <bottom/>
      <diagonal/>
    </border>
    <border>
      <left/>
      <right/>
      <top style="double">
        <color theme="4"/>
      </top>
      <bottom/>
      <diagonal/>
    </border>
    <border>
      <left style="thin">
        <color indexed="64"/>
      </left>
      <right/>
      <top style="double">
        <color theme="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top/>
      <bottom style="thin">
        <color indexed="64"/>
      </bottom>
      <diagonal/>
    </border>
    <border>
      <left style="medium">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diagonal/>
    </border>
    <border>
      <left/>
      <right/>
      <top style="thin">
        <color indexed="64"/>
      </top>
      <bottom style="thin">
        <color indexed="64"/>
      </bottom>
      <diagonal/>
    </border>
  </borders>
  <cellStyleXfs count="21">
    <xf numFmtId="0" fontId="0" fillId="0" borderId="0"/>
    <xf numFmtId="0" fontId="9" fillId="0" borderId="0"/>
    <xf numFmtId="0" fontId="6" fillId="0" borderId="0"/>
    <xf numFmtId="9" fontId="6" fillId="0" borderId="0" applyFont="0" applyFill="0" applyBorder="0" applyAlignment="0" applyProtection="0"/>
    <xf numFmtId="0" fontId="21" fillId="0" borderId="0"/>
    <xf numFmtId="167" fontId="21"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15" borderId="0" applyNumberFormat="0" applyBorder="0" applyAlignment="0" applyProtection="0"/>
    <xf numFmtId="0" fontId="19" fillId="13" borderId="44" applyNumberFormat="0" applyAlignment="0" applyProtection="0"/>
    <xf numFmtId="9" fontId="9" fillId="0" borderId="0" applyFont="0" applyFill="0" applyBorder="0" applyAlignment="0" applyProtection="0"/>
    <xf numFmtId="9" fontId="21" fillId="0" borderId="0" applyFont="0" applyFill="0" applyBorder="0" applyAlignment="0" applyProtection="0"/>
    <xf numFmtId="0" fontId="6" fillId="0" borderId="0"/>
    <xf numFmtId="9" fontId="6" fillId="0" borderId="0" applyFont="0" applyFill="0" applyBorder="0" applyAlignment="0" applyProtection="0"/>
    <xf numFmtId="0" fontId="20" fillId="14"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18" fillId="0" borderId="43" applyNumberFormat="0" applyFill="0" applyAlignment="0" applyProtection="0"/>
    <xf numFmtId="0" fontId="22" fillId="0" borderId="0"/>
    <xf numFmtId="168" fontId="9" fillId="0" borderId="0" applyFont="0" applyFill="0" applyBorder="0" applyAlignment="0" applyProtection="0"/>
    <xf numFmtId="0" fontId="26" fillId="0" borderId="0" applyNumberFormat="0" applyFill="0" applyBorder="0" applyAlignment="0" applyProtection="0"/>
  </cellStyleXfs>
  <cellXfs count="201">
    <xf numFmtId="0" fontId="0" fillId="0" borderId="0" xfId="0"/>
    <xf numFmtId="0" fontId="0" fillId="0" borderId="1" xfId="0" applyBorder="1"/>
    <xf numFmtId="0" fontId="0" fillId="0" borderId="0" xfId="0"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0" borderId="6" xfId="0" applyFont="1" applyBorder="1" applyAlignment="1">
      <alignment horizontal="center" vertical="center"/>
    </xf>
    <xf numFmtId="0" fontId="1" fillId="0" borderId="1" xfId="0" applyFont="1" applyBorder="1" applyAlignment="1">
      <alignment horizontal="center" vertical="center"/>
    </xf>
    <xf numFmtId="0" fontId="1" fillId="0" borderId="8"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164" fontId="0" fillId="3" borderId="0" xfId="0" applyNumberFormat="1" applyFill="1"/>
    <xf numFmtId="0" fontId="3" fillId="0" borderId="2" xfId="0" applyFont="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xf>
    <xf numFmtId="0" fontId="4" fillId="4" borderId="1" xfId="0" applyFont="1" applyFill="1"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2" borderId="5" xfId="0" applyFill="1" applyBorder="1" applyAlignment="1">
      <alignment horizontal="center" vertical="center"/>
    </xf>
    <xf numFmtId="0" fontId="0" fillId="0" borderId="7" xfId="0" applyBorder="1"/>
    <xf numFmtId="0" fontId="3" fillId="0" borderId="10" xfId="0" applyFont="1" applyBorder="1" applyAlignment="1">
      <alignment horizontal="center" vertical="center"/>
    </xf>
    <xf numFmtId="0" fontId="0" fillId="0" borderId="11" xfId="0" applyBorder="1"/>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12" xfId="0" applyFont="1" applyFill="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8" xfId="0" applyBorder="1"/>
    <xf numFmtId="0" fontId="8" fillId="0" borderId="1" xfId="0" applyFont="1" applyBorder="1" applyAlignment="1">
      <alignment horizontal="center"/>
    </xf>
    <xf numFmtId="0" fontId="7" fillId="0" borderId="1" xfId="0" applyFont="1" applyBorder="1" applyAlignment="1">
      <alignment horizontal="center" vertical="center"/>
    </xf>
    <xf numFmtId="0" fontId="8" fillId="0" borderId="3"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7" fillId="0" borderId="6" xfId="0" applyFont="1" applyBorder="1" applyAlignment="1">
      <alignment horizontal="center" vertical="center"/>
    </xf>
    <xf numFmtId="0" fontId="7" fillId="0" borderId="10" xfId="0" applyFont="1" applyBorder="1" applyAlignment="1">
      <alignment horizontal="center" vertical="center"/>
    </xf>
    <xf numFmtId="0" fontId="9" fillId="0" borderId="0" xfId="1" applyAlignment="1">
      <alignment horizontal="center" vertical="center"/>
    </xf>
    <xf numFmtId="0" fontId="10" fillId="5" borderId="16" xfId="1" applyFont="1" applyFill="1" applyBorder="1" applyAlignment="1">
      <alignment horizontal="center" vertical="center" readingOrder="1"/>
    </xf>
    <xf numFmtId="0" fontId="10" fillId="5" borderId="17" xfId="1" applyFont="1" applyFill="1" applyBorder="1" applyAlignment="1">
      <alignment horizontal="center" vertical="center" readingOrder="1"/>
    </xf>
    <xf numFmtId="0" fontId="10" fillId="5" borderId="18" xfId="1" applyFont="1" applyFill="1" applyBorder="1" applyAlignment="1">
      <alignment horizontal="center" vertical="center" readingOrder="1"/>
    </xf>
    <xf numFmtId="0" fontId="9" fillId="0" borderId="0" xfId="1" applyAlignment="1">
      <alignment horizontal="center" vertical="center" readingOrder="1"/>
    </xf>
    <xf numFmtId="0" fontId="13" fillId="0" borderId="19" xfId="1" applyFont="1" applyBorder="1" applyAlignment="1">
      <alignment horizontal="center" vertical="center" readingOrder="1"/>
    </xf>
    <xf numFmtId="14" fontId="13" fillId="0" borderId="19" xfId="1" applyNumberFormat="1" applyFont="1" applyBorder="1" applyAlignment="1">
      <alignment horizontal="center" vertical="center" readingOrder="1"/>
    </xf>
    <xf numFmtId="9" fontId="13" fillId="0" borderId="19" xfId="1" applyNumberFormat="1" applyFont="1" applyBorder="1" applyAlignment="1">
      <alignment horizontal="center" vertical="center" readingOrder="1"/>
    </xf>
    <xf numFmtId="0" fontId="11" fillId="0" borderId="2" xfId="1" applyFont="1" applyBorder="1" applyAlignment="1">
      <alignment horizontal="center" vertical="center" readingOrder="1"/>
    </xf>
    <xf numFmtId="0" fontId="12" fillId="0" borderId="1" xfId="1" applyFont="1" applyBorder="1" applyAlignment="1">
      <alignment horizontal="center" vertical="center" readingOrder="1"/>
    </xf>
    <xf numFmtId="14" fontId="9" fillId="0" borderId="0" xfId="1" applyNumberFormat="1" applyAlignment="1">
      <alignment horizontal="center" vertical="center" readingOrder="1"/>
    </xf>
    <xf numFmtId="0" fontId="11" fillId="0" borderId="21" xfId="2" applyFont="1" applyBorder="1" applyAlignment="1">
      <alignment horizontal="center" vertical="center" readingOrder="1"/>
    </xf>
    <xf numFmtId="0" fontId="12" fillId="0" borderId="22" xfId="2" applyFont="1" applyBorder="1" applyAlignment="1">
      <alignment horizontal="center" vertical="center" readingOrder="1"/>
    </xf>
    <xf numFmtId="14" fontId="12" fillId="0" borderId="22" xfId="2" applyNumberFormat="1" applyFont="1" applyBorder="1" applyAlignment="1">
      <alignment horizontal="center" vertical="center" readingOrder="1"/>
    </xf>
    <xf numFmtId="0" fontId="12" fillId="0" borderId="23" xfId="2" applyFont="1" applyBorder="1" applyAlignment="1">
      <alignment horizontal="center" vertical="center" readingOrder="1"/>
    </xf>
    <xf numFmtId="0" fontId="6" fillId="0" borderId="0" xfId="2" applyAlignment="1">
      <alignment horizontal="center" vertical="center" readingOrder="1"/>
    </xf>
    <xf numFmtId="0" fontId="10" fillId="5" borderId="15" xfId="1" applyFont="1" applyFill="1" applyBorder="1" applyAlignment="1">
      <alignment horizontal="center" vertical="center" readingOrder="1"/>
    </xf>
    <xf numFmtId="0" fontId="10" fillId="5" borderId="1" xfId="1" applyFont="1" applyFill="1" applyBorder="1" applyAlignment="1">
      <alignment horizontal="center" vertical="center" readingOrder="1"/>
    </xf>
    <xf numFmtId="0" fontId="6" fillId="0" borderId="19" xfId="2" applyBorder="1" applyAlignment="1">
      <alignment horizontal="center" vertical="center" readingOrder="1"/>
    </xf>
    <xf numFmtId="0" fontId="10" fillId="5" borderId="13" xfId="1" applyFont="1" applyFill="1" applyBorder="1" applyAlignment="1">
      <alignment horizontal="center" vertical="center" readingOrder="1"/>
    </xf>
    <xf numFmtId="0" fontId="4" fillId="0" borderId="1" xfId="0" applyFont="1" applyBorder="1" applyAlignment="1">
      <alignment horizontal="center" vertical="center"/>
    </xf>
    <xf numFmtId="0" fontId="4" fillId="0" borderId="17" xfId="0" applyFont="1" applyBorder="1" applyAlignment="1">
      <alignment horizontal="center" vertical="center"/>
    </xf>
    <xf numFmtId="0" fontId="14" fillId="6" borderId="24" xfId="1" applyFont="1" applyFill="1" applyBorder="1" applyAlignment="1">
      <alignment horizontal="center"/>
    </xf>
    <xf numFmtId="0" fontId="14" fillId="6" borderId="25" xfId="1" applyFont="1" applyFill="1" applyBorder="1" applyAlignment="1">
      <alignment horizontal="center"/>
    </xf>
    <xf numFmtId="0" fontId="14" fillId="6" borderId="26" xfId="1" applyFont="1" applyFill="1" applyBorder="1" applyAlignment="1">
      <alignment horizontal="center"/>
    </xf>
    <xf numFmtId="0" fontId="9" fillId="0" borderId="0" xfId="1"/>
    <xf numFmtId="0" fontId="11" fillId="8" borderId="29" xfId="1" applyFont="1" applyFill="1" applyBorder="1" applyAlignment="1">
      <alignment horizontal="center"/>
    </xf>
    <xf numFmtId="0" fontId="11" fillId="8" borderId="23" xfId="1" applyFont="1" applyFill="1" applyBorder="1" applyAlignment="1">
      <alignment horizontal="center"/>
    </xf>
    <xf numFmtId="0" fontId="11" fillId="8" borderId="30" xfId="1" applyFont="1" applyFill="1" applyBorder="1" applyAlignment="1">
      <alignment horizontal="center"/>
    </xf>
    <xf numFmtId="0" fontId="11" fillId="10" borderId="29" xfId="1" applyFont="1" applyFill="1" applyBorder="1" applyAlignment="1">
      <alignment horizontal="center"/>
    </xf>
    <xf numFmtId="0" fontId="11" fillId="10" borderId="23" xfId="1" applyFont="1" applyFill="1" applyBorder="1" applyAlignment="1">
      <alignment horizontal="center"/>
    </xf>
    <xf numFmtId="0" fontId="11" fillId="10" borderId="30" xfId="1" applyFont="1" applyFill="1" applyBorder="1" applyAlignment="1">
      <alignment horizontal="center"/>
    </xf>
    <xf numFmtId="0" fontId="11" fillId="10" borderId="34" xfId="0" applyFont="1" applyFill="1" applyBorder="1" applyAlignment="1">
      <alignment horizontal="center"/>
    </xf>
    <xf numFmtId="0" fontId="11" fillId="10" borderId="35" xfId="0" applyFont="1" applyFill="1" applyBorder="1" applyAlignment="1">
      <alignment horizontal="center"/>
    </xf>
    <xf numFmtId="0" fontId="11" fillId="10" borderId="36" xfId="0" applyFont="1" applyFill="1" applyBorder="1" applyAlignment="1">
      <alignment horizontal="center"/>
    </xf>
    <xf numFmtId="0" fontId="4" fillId="0" borderId="0" xfId="0" applyFont="1" applyAlignment="1">
      <alignment horizontal="center" vertical="center"/>
    </xf>
    <xf numFmtId="9" fontId="4" fillId="0" borderId="0" xfId="0" applyNumberFormat="1" applyFont="1" applyAlignment="1">
      <alignment horizontal="center" vertical="center"/>
    </xf>
    <xf numFmtId="0" fontId="1" fillId="0" borderId="0" xfId="0" applyFont="1" applyAlignment="1">
      <alignment horizontal="center" vertical="center"/>
    </xf>
    <xf numFmtId="0" fontId="4" fillId="2" borderId="1"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9" xfId="0" applyFont="1" applyFill="1" applyBorder="1" applyAlignment="1">
      <alignment horizontal="center" vertical="center"/>
    </xf>
    <xf numFmtId="0" fontId="16" fillId="2" borderId="4" xfId="0" applyFont="1" applyFill="1" applyBorder="1" applyAlignment="1">
      <alignment horizontal="center" vertical="center"/>
    </xf>
    <xf numFmtId="0" fontId="16" fillId="2" borderId="12" xfId="0" applyFont="1" applyFill="1" applyBorder="1" applyAlignment="1">
      <alignment horizontal="center" vertical="center"/>
    </xf>
    <xf numFmtId="0" fontId="10" fillId="0" borderId="1" xfId="1" applyFont="1" applyBorder="1" applyAlignment="1">
      <alignment horizontal="center" vertical="center"/>
    </xf>
    <xf numFmtId="9" fontId="10" fillId="0" borderId="1" xfId="1" applyNumberFormat="1" applyFont="1" applyBorder="1" applyAlignment="1">
      <alignment horizontal="center" vertical="center"/>
    </xf>
    <xf numFmtId="0" fontId="17" fillId="0" borderId="0" xfId="1" applyFont="1"/>
    <xf numFmtId="0" fontId="10" fillId="11" borderId="40" xfId="1" applyFont="1" applyFill="1" applyBorder="1" applyAlignment="1">
      <alignment horizontal="center" vertical="center"/>
    </xf>
    <xf numFmtId="0" fontId="10" fillId="0" borderId="40" xfId="1" applyFont="1" applyBorder="1" applyAlignment="1">
      <alignment horizontal="center"/>
    </xf>
    <xf numFmtId="0" fontId="17" fillId="0" borderId="40" xfId="1" applyFont="1" applyBorder="1" applyAlignment="1">
      <alignment horizontal="center"/>
    </xf>
    <xf numFmtId="0" fontId="9" fillId="0" borderId="41" xfId="1" applyBorder="1" applyAlignment="1">
      <alignment horizontal="center"/>
    </xf>
    <xf numFmtId="0" fontId="10" fillId="11" borderId="41" xfId="1" applyFont="1" applyFill="1" applyBorder="1" applyAlignment="1">
      <alignment horizontal="center" vertical="center"/>
    </xf>
    <xf numFmtId="9" fontId="10" fillId="11" borderId="42" xfId="1" applyNumberFormat="1" applyFont="1" applyFill="1" applyBorder="1" applyAlignment="1">
      <alignment horizontal="center" vertical="center"/>
    </xf>
    <xf numFmtId="9" fontId="10" fillId="11" borderId="42" xfId="3" applyFont="1" applyFill="1" applyBorder="1" applyAlignment="1">
      <alignment horizontal="center" vertical="center"/>
    </xf>
    <xf numFmtId="0" fontId="0" fillId="0" borderId="6" xfId="0" applyBorder="1"/>
    <xf numFmtId="0" fontId="0" fillId="0" borderId="10" xfId="0" applyBorder="1"/>
    <xf numFmtId="165" fontId="12" fillId="0" borderId="1" xfId="1" applyNumberFormat="1" applyFont="1" applyBorder="1" applyAlignment="1">
      <alignment horizontal="center" vertical="center" readingOrder="1"/>
    </xf>
    <xf numFmtId="0" fontId="10" fillId="5" borderId="0" xfId="1" applyFont="1" applyFill="1" applyAlignment="1">
      <alignment horizontal="center" vertical="center" readingOrder="1"/>
    </xf>
    <xf numFmtId="2" fontId="0" fillId="0" borderId="1" xfId="0" applyNumberFormat="1" applyBorder="1" applyAlignment="1">
      <alignment horizontal="center" vertical="center" readingOrder="1"/>
    </xf>
    <xf numFmtId="166" fontId="0" fillId="0" borderId="1" xfId="0" applyNumberFormat="1" applyBorder="1" applyAlignment="1">
      <alignment horizontal="center" vertical="center" readingOrder="1"/>
    </xf>
    <xf numFmtId="166" fontId="12" fillId="0" borderId="13" xfId="1" applyNumberFormat="1" applyFont="1" applyBorder="1" applyAlignment="1">
      <alignment horizontal="center" vertical="center" readingOrder="1"/>
    </xf>
    <xf numFmtId="166" fontId="0" fillId="0" borderId="19" xfId="2" applyNumberFormat="1" applyFont="1" applyBorder="1" applyAlignment="1">
      <alignment horizontal="center" vertical="center" readingOrder="1"/>
    </xf>
    <xf numFmtId="166" fontId="6" fillId="0" borderId="19" xfId="2" applyNumberFormat="1" applyBorder="1" applyAlignment="1">
      <alignment horizontal="center" vertical="center" readingOrder="1"/>
    </xf>
    <xf numFmtId="0" fontId="9" fillId="0" borderId="5" xfId="1" applyBorder="1" applyAlignment="1">
      <alignment horizontal="center" vertical="center" readingOrder="1"/>
    </xf>
    <xf numFmtId="0" fontId="9" fillId="0" borderId="7" xfId="1" applyBorder="1" applyAlignment="1">
      <alignment horizontal="center" vertical="center" readingOrder="1"/>
    </xf>
    <xf numFmtId="0" fontId="9" fillId="0" borderId="11" xfId="1" applyBorder="1" applyAlignment="1">
      <alignment horizontal="center" vertical="center" readingOrder="1"/>
    </xf>
    <xf numFmtId="0" fontId="11" fillId="12" borderId="3" xfId="1" applyFont="1" applyFill="1" applyBorder="1" applyAlignment="1">
      <alignment horizontal="center" vertical="center" readingOrder="1"/>
    </xf>
    <xf numFmtId="0" fontId="11" fillId="12" borderId="6" xfId="1" applyFont="1" applyFill="1" applyBorder="1" applyAlignment="1">
      <alignment horizontal="center" vertical="center" readingOrder="1"/>
    </xf>
    <xf numFmtId="0" fontId="11" fillId="12" borderId="10" xfId="1" applyFont="1" applyFill="1" applyBorder="1" applyAlignment="1">
      <alignment horizontal="center" vertical="center" readingOrder="1"/>
    </xf>
    <xf numFmtId="0" fontId="21" fillId="0" borderId="0" xfId="4"/>
    <xf numFmtId="0" fontId="11" fillId="0" borderId="0" xfId="1" applyFont="1" applyAlignment="1">
      <alignment horizontal="center"/>
    </xf>
    <xf numFmtId="0" fontId="11" fillId="8" borderId="45" xfId="1" applyFont="1" applyFill="1" applyBorder="1" applyAlignment="1">
      <alignment horizontal="center"/>
    </xf>
    <xf numFmtId="0" fontId="11" fillId="10" borderId="45" xfId="1" applyFont="1" applyFill="1" applyBorder="1" applyAlignment="1">
      <alignment horizontal="center"/>
    </xf>
    <xf numFmtId="0" fontId="14" fillId="6" borderId="0" xfId="1" applyFont="1" applyFill="1" applyAlignment="1">
      <alignment horizontal="center"/>
    </xf>
    <xf numFmtId="0" fontId="14" fillId="6" borderId="46" xfId="1" applyFont="1" applyFill="1" applyBorder="1" applyAlignment="1">
      <alignment horizontal="center"/>
    </xf>
    <xf numFmtId="0" fontId="11" fillId="10" borderId="47" xfId="4" applyFont="1" applyFill="1" applyBorder="1" applyAlignment="1">
      <alignment horizontal="center"/>
    </xf>
    <xf numFmtId="0" fontId="11" fillId="10" borderId="48" xfId="4" applyFont="1" applyFill="1" applyBorder="1" applyAlignment="1">
      <alignment horizontal="center"/>
    </xf>
    <xf numFmtId="0" fontId="0" fillId="2" borderId="0" xfId="0" applyFill="1"/>
    <xf numFmtId="0" fontId="14" fillId="7" borderId="27" xfId="1" applyFont="1" applyFill="1" applyBorder="1" applyAlignment="1">
      <alignment horizontal="center" vertical="center"/>
    </xf>
    <xf numFmtId="0" fontId="9" fillId="28" borderId="0" xfId="1" applyFill="1" applyAlignment="1">
      <alignment horizontal="centerContinuous"/>
    </xf>
    <xf numFmtId="168" fontId="21" fillId="0" borderId="0" xfId="19" applyFont="1"/>
    <xf numFmtId="0" fontId="9" fillId="23" borderId="0" xfId="1" applyFill="1" applyAlignment="1">
      <alignment horizontal="centerContinuous"/>
    </xf>
    <xf numFmtId="0" fontId="9" fillId="0" borderId="1" xfId="1" applyBorder="1" applyAlignment="1">
      <alignment horizontal="center" vertical="center"/>
    </xf>
    <xf numFmtId="0" fontId="11" fillId="25" borderId="1" xfId="1" applyFont="1" applyFill="1" applyBorder="1" applyAlignment="1">
      <alignment horizontal="center" vertical="center"/>
    </xf>
    <xf numFmtId="9" fontId="11" fillId="25" borderId="1" xfId="1" applyNumberFormat="1" applyFont="1" applyFill="1" applyBorder="1" applyAlignment="1">
      <alignment horizontal="center" vertical="center"/>
    </xf>
    <xf numFmtId="0" fontId="11" fillId="19" borderId="4" xfId="1" applyFont="1" applyFill="1" applyBorder="1" applyAlignment="1">
      <alignment horizontal="center"/>
    </xf>
    <xf numFmtId="0" fontId="11" fillId="19" borderId="5" xfId="1" applyFont="1" applyFill="1" applyBorder="1" applyAlignment="1">
      <alignment horizontal="center"/>
    </xf>
    <xf numFmtId="168" fontId="21" fillId="24" borderId="8" xfId="19" applyFont="1" applyFill="1" applyBorder="1" applyAlignment="1">
      <alignment horizontal="center"/>
    </xf>
    <xf numFmtId="9" fontId="21" fillId="24" borderId="8" xfId="10" applyFont="1" applyFill="1" applyBorder="1" applyAlignment="1">
      <alignment horizontal="center"/>
    </xf>
    <xf numFmtId="168" fontId="21" fillId="24" borderId="11" xfId="19" applyFont="1" applyFill="1" applyBorder="1" applyAlignment="1">
      <alignment horizontal="center"/>
    </xf>
    <xf numFmtId="0" fontId="11" fillId="7" borderId="3" xfId="1" applyFont="1" applyFill="1" applyBorder="1" applyAlignment="1">
      <alignment horizontal="center"/>
    </xf>
    <xf numFmtId="0" fontId="9" fillId="27" borderId="6" xfId="1" applyFill="1" applyBorder="1" applyAlignment="1">
      <alignment horizontal="center"/>
    </xf>
    <xf numFmtId="169" fontId="9" fillId="27" borderId="63" xfId="1" applyNumberFormat="1" applyFill="1" applyBorder="1" applyAlignment="1">
      <alignment horizontal="center"/>
    </xf>
    <xf numFmtId="168" fontId="21" fillId="27" borderId="63" xfId="19" applyFont="1" applyFill="1" applyBorder="1" applyAlignment="1">
      <alignment horizontal="center"/>
    </xf>
    <xf numFmtId="9" fontId="21" fillId="27" borderId="63" xfId="10" applyFont="1" applyFill="1" applyBorder="1" applyAlignment="1">
      <alignment horizontal="center"/>
    </xf>
    <xf numFmtId="169" fontId="9" fillId="18" borderId="23" xfId="1" applyNumberFormat="1" applyFill="1" applyBorder="1" applyAlignment="1">
      <alignment horizontal="center"/>
    </xf>
    <xf numFmtId="168" fontId="21" fillId="18" borderId="23" xfId="19" applyFont="1" applyFill="1" applyBorder="1" applyAlignment="1">
      <alignment horizontal="center"/>
    </xf>
    <xf numFmtId="9" fontId="21" fillId="18" borderId="23" xfId="10" applyFont="1" applyFill="1" applyBorder="1" applyAlignment="1">
      <alignment horizontal="center"/>
    </xf>
    <xf numFmtId="169" fontId="9" fillId="27" borderId="23" xfId="1" applyNumberFormat="1" applyFill="1" applyBorder="1" applyAlignment="1">
      <alignment horizontal="center"/>
    </xf>
    <xf numFmtId="168" fontId="21" fillId="27" borderId="23" xfId="19" applyFont="1" applyFill="1" applyBorder="1" applyAlignment="1">
      <alignment horizontal="center"/>
    </xf>
    <xf numFmtId="9" fontId="21" fillId="27" borderId="23" xfId="10" applyFont="1" applyFill="1" applyBorder="1" applyAlignment="1">
      <alignment horizontal="center"/>
    </xf>
    <xf numFmtId="0" fontId="9" fillId="27" borderId="50" xfId="1" applyFill="1" applyBorder="1" applyAlignment="1">
      <alignment horizontal="center"/>
    </xf>
    <xf numFmtId="0" fontId="9" fillId="18" borderId="45" xfId="1" applyFill="1" applyBorder="1" applyAlignment="1">
      <alignment horizontal="center"/>
    </xf>
    <xf numFmtId="0" fontId="9" fillId="27" borderId="45" xfId="1" applyFill="1" applyBorder="1" applyAlignment="1">
      <alignment horizontal="center"/>
    </xf>
    <xf numFmtId="168" fontId="9" fillId="27" borderId="63" xfId="1" applyNumberFormat="1" applyFill="1" applyBorder="1" applyAlignment="1">
      <alignment horizontal="center"/>
    </xf>
    <xf numFmtId="168" fontId="9" fillId="18" borderId="23" xfId="1" applyNumberFormat="1" applyFill="1" applyBorder="1" applyAlignment="1">
      <alignment horizontal="center"/>
    </xf>
    <xf numFmtId="168" fontId="9" fillId="27" borderId="23" xfId="1" applyNumberFormat="1" applyFill="1" applyBorder="1" applyAlignment="1">
      <alignment horizontal="center"/>
    </xf>
    <xf numFmtId="0" fontId="11" fillId="9" borderId="0" xfId="4" applyFont="1" applyFill="1" applyAlignment="1">
      <alignment horizontal="center" vertical="center"/>
    </xf>
    <xf numFmtId="0" fontId="11" fillId="9" borderId="46" xfId="4" applyFont="1" applyFill="1" applyBorder="1" applyAlignment="1">
      <alignment horizontal="center" vertical="center"/>
    </xf>
    <xf numFmtId="14" fontId="21" fillId="24" borderId="8" xfId="1" applyNumberFormat="1" applyFont="1" applyFill="1" applyBorder="1" applyAlignment="1">
      <alignment horizontal="center"/>
    </xf>
    <xf numFmtId="0" fontId="24" fillId="0" borderId="42" xfId="1" applyFont="1" applyBorder="1"/>
    <xf numFmtId="0" fontId="24" fillId="0" borderId="59" xfId="1" applyFont="1" applyBorder="1"/>
    <xf numFmtId="0" fontId="15" fillId="9" borderId="31" xfId="0" applyFont="1" applyFill="1" applyBorder="1" applyAlignment="1">
      <alignment horizontal="center" vertical="center"/>
    </xf>
    <xf numFmtId="0" fontId="9" fillId="0" borderId="37" xfId="1" applyBorder="1" applyAlignment="1">
      <alignment horizontal="center" vertical="center"/>
    </xf>
    <xf numFmtId="0" fontId="11" fillId="9" borderId="32" xfId="1" applyFont="1" applyFill="1" applyBorder="1" applyAlignment="1">
      <alignment horizontal="center" vertical="center"/>
    </xf>
    <xf numFmtId="0" fontId="9" fillId="0" borderId="38" xfId="1" applyBorder="1" applyAlignment="1">
      <alignment horizontal="center" vertical="center"/>
    </xf>
    <xf numFmtId="0" fontId="11" fillId="9" borderId="33" xfId="1" applyFont="1" applyFill="1" applyBorder="1" applyAlignment="1">
      <alignment horizontal="center" vertical="center"/>
    </xf>
    <xf numFmtId="0" fontId="9" fillId="0" borderId="39" xfId="1" applyBorder="1" applyAlignment="1">
      <alignment horizontal="center" vertical="center"/>
    </xf>
    <xf numFmtId="0" fontId="9" fillId="0" borderId="28" xfId="1" applyBorder="1" applyAlignment="1">
      <alignment horizontal="center" vertical="center"/>
    </xf>
    <xf numFmtId="0" fontId="11" fillId="0" borderId="49" xfId="1" applyFont="1" applyBorder="1" applyAlignment="1">
      <alignment horizontal="center" vertical="center"/>
    </xf>
    <xf numFmtId="0" fontId="0" fillId="0" borderId="51" xfId="0" applyBorder="1" applyAlignment="1">
      <alignment horizontal="center" vertical="center"/>
    </xf>
    <xf numFmtId="0" fontId="0" fillId="12" borderId="3" xfId="0" applyFill="1" applyBorder="1" applyAlignment="1">
      <alignment horizontal="center" vertical="center"/>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11" fillId="0" borderId="52" xfId="1" applyFont="1" applyBorder="1" applyAlignment="1">
      <alignment horizontal="center" vertical="center"/>
    </xf>
    <xf numFmtId="0" fontId="0" fillId="0" borderId="53"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1" fillId="0" borderId="54" xfId="1" applyFont="1" applyBorder="1" applyAlignment="1">
      <alignment horizontal="center" vertical="center"/>
    </xf>
    <xf numFmtId="0" fontId="0" fillId="0" borderId="55" xfId="0" applyBorder="1" applyAlignment="1">
      <alignment horizontal="center" vertical="center"/>
    </xf>
    <xf numFmtId="0" fontId="11" fillId="29" borderId="45" xfId="1" applyFont="1" applyFill="1" applyBorder="1" applyAlignment="1">
      <alignment horizontal="center"/>
    </xf>
    <xf numFmtId="0" fontId="11" fillId="29" borderId="23" xfId="1" applyFont="1" applyFill="1" applyBorder="1" applyAlignment="1">
      <alignment horizontal="center"/>
    </xf>
    <xf numFmtId="0" fontId="21" fillId="0" borderId="6" xfId="4" applyBorder="1" applyAlignment="1">
      <alignment horizontal="center" vertical="center"/>
    </xf>
    <xf numFmtId="0" fontId="21" fillId="0" borderId="1" xfId="4" applyBorder="1" applyAlignment="1">
      <alignment horizontal="center" vertical="center"/>
    </xf>
    <xf numFmtId="0" fontId="21" fillId="0" borderId="7" xfId="4" applyBorder="1" applyAlignment="1">
      <alignment horizontal="center" vertical="center"/>
    </xf>
    <xf numFmtId="0" fontId="4" fillId="7" borderId="27" xfId="4" applyFont="1" applyFill="1" applyBorder="1" applyAlignment="1">
      <alignment horizontal="center" vertical="center"/>
    </xf>
    <xf numFmtId="0" fontId="4" fillId="7" borderId="57" xfId="4" applyFont="1" applyFill="1" applyBorder="1" applyAlignment="1">
      <alignment horizontal="center" vertical="center"/>
    </xf>
    <xf numFmtId="0" fontId="4" fillId="7" borderId="28" xfId="4" applyFont="1" applyFill="1" applyBorder="1" applyAlignment="1">
      <alignment horizontal="center" vertical="center"/>
    </xf>
    <xf numFmtId="0" fontId="21" fillId="21" borderId="56" xfId="4" applyFill="1" applyBorder="1" applyAlignment="1">
      <alignment horizontal="center" vertical="center"/>
    </xf>
    <xf numFmtId="0" fontId="21" fillId="21" borderId="17" xfId="4" applyFill="1" applyBorder="1" applyAlignment="1">
      <alignment horizontal="center" vertical="center"/>
    </xf>
    <xf numFmtId="0" fontId="21" fillId="21" borderId="60" xfId="4" applyFill="1" applyBorder="1" applyAlignment="1">
      <alignment horizontal="center" vertical="center"/>
    </xf>
    <xf numFmtId="0" fontId="21" fillId="21" borderId="6" xfId="4" applyFill="1" applyBorder="1" applyAlignment="1">
      <alignment horizontal="center" vertical="center"/>
    </xf>
    <xf numFmtId="0" fontId="21" fillId="21" borderId="22" xfId="4" applyFill="1" applyBorder="1" applyAlignment="1">
      <alignment horizontal="center" vertical="center"/>
    </xf>
    <xf numFmtId="0" fontId="21" fillId="21" borderId="61" xfId="4" applyFill="1" applyBorder="1" applyAlignment="1">
      <alignment horizontal="center" vertical="center"/>
    </xf>
    <xf numFmtId="0" fontId="21" fillId="0" borderId="22" xfId="4" applyBorder="1" applyAlignment="1">
      <alignment horizontal="center" vertical="center"/>
    </xf>
    <xf numFmtId="0" fontId="21" fillId="0" borderId="61" xfId="4" applyBorder="1" applyAlignment="1">
      <alignment horizontal="center" vertical="center"/>
    </xf>
    <xf numFmtId="0" fontId="21" fillId="9" borderId="57" xfId="4" applyFill="1" applyBorder="1" applyAlignment="1">
      <alignment horizontal="center" vertical="center"/>
    </xf>
    <xf numFmtId="0" fontId="21" fillId="9" borderId="28" xfId="4" applyFill="1" applyBorder="1" applyAlignment="1">
      <alignment horizontal="center" vertical="center"/>
    </xf>
    <xf numFmtId="0" fontId="23" fillId="11" borderId="1" xfId="4" applyFont="1" applyFill="1" applyBorder="1" applyAlignment="1">
      <alignment horizontal="center" vertical="center"/>
    </xf>
    <xf numFmtId="0" fontId="21" fillId="19" borderId="1" xfId="4" applyFill="1" applyBorder="1" applyAlignment="1">
      <alignment horizontal="center" vertical="center"/>
    </xf>
    <xf numFmtId="0" fontId="21" fillId="11" borderId="1" xfId="4" applyFill="1" applyBorder="1" applyAlignment="1">
      <alignment horizontal="center"/>
    </xf>
    <xf numFmtId="0" fontId="21" fillId="22" borderId="1" xfId="4" applyFill="1" applyBorder="1" applyAlignment="1">
      <alignment horizontal="center"/>
    </xf>
    <xf numFmtId="0" fontId="23" fillId="19" borderId="1" xfId="4" applyFont="1" applyFill="1" applyBorder="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26" fillId="0" borderId="0" xfId="20"/>
    <xf numFmtId="0" fontId="27" fillId="2" borderId="0" xfId="20" applyFont="1" applyFill="1"/>
    <xf numFmtId="0" fontId="13" fillId="0" borderId="19" xfId="1" applyFont="1" applyBorder="1" applyAlignment="1">
      <alignment horizontal="center" vertical="center" readingOrder="1"/>
    </xf>
    <xf numFmtId="0" fontId="9" fillId="0" borderId="20" xfId="1" applyBorder="1" applyAlignment="1">
      <alignment horizontal="center" vertical="center" readingOrder="1"/>
    </xf>
    <xf numFmtId="0" fontId="9" fillId="26" borderId="13" xfId="1" applyFill="1" applyBorder="1" applyAlignment="1">
      <alignment horizontal="center" vertical="center"/>
    </xf>
    <xf numFmtId="0" fontId="9" fillId="26" borderId="2" xfId="1" applyFill="1" applyBorder="1" applyAlignment="1">
      <alignment horizontal="center" vertical="center"/>
    </xf>
    <xf numFmtId="0" fontId="4" fillId="2" borderId="22" xfId="0" applyFont="1" applyFill="1" applyBorder="1" applyAlignment="1">
      <alignment horizontal="center"/>
    </xf>
    <xf numFmtId="0" fontId="21" fillId="9" borderId="41" xfId="4" applyFill="1" applyBorder="1" applyAlignment="1">
      <alignment horizontal="center" vertical="center"/>
    </xf>
    <xf numFmtId="0" fontId="21" fillId="9" borderId="62" xfId="4" applyFill="1" applyBorder="1" applyAlignment="1">
      <alignment horizontal="center" vertical="center"/>
    </xf>
    <xf numFmtId="0" fontId="21" fillId="12" borderId="64" xfId="4" applyFill="1" applyBorder="1" applyAlignment="1">
      <alignment horizontal="center"/>
    </xf>
    <xf numFmtId="0" fontId="21" fillId="20" borderId="58" xfId="4" applyFill="1" applyBorder="1" applyAlignment="1">
      <alignment horizontal="center"/>
    </xf>
  </cellXfs>
  <cellStyles count="21">
    <cellStyle name="40% - Accent1 2" xfId="8" xr:uid="{87783B44-84E5-4C36-BD72-6CB45529F92F}"/>
    <cellStyle name="Accent1 2" xfId="14" xr:uid="{3B1B07DC-4E84-4FC3-96DC-BE43906C3EC0}"/>
    <cellStyle name="Accent2 2" xfId="15" xr:uid="{5A10E3B6-CFFE-4964-876D-E4B1EC9B9749}"/>
    <cellStyle name="Accent6 2" xfId="16" xr:uid="{4003DD62-AF3F-473D-8F96-99BA03F9FA25}"/>
    <cellStyle name="Comma 2" xfId="7" xr:uid="{91570C9D-D021-4C25-89B4-FF942C8F007F}"/>
    <cellStyle name="Currency 2" xfId="19" xr:uid="{C1471078-6CA8-48C5-896D-47691EAF0B3C}"/>
    <cellStyle name="Currency 3" xfId="5" xr:uid="{A5C7F4D2-5646-4AF2-8EAD-5DF0A5551802}"/>
    <cellStyle name="Heading 1 2" xfId="17" xr:uid="{911D027B-9953-4015-A64F-E46F2C46E86C}"/>
    <cellStyle name="Hyperlink" xfId="20" builtinId="8"/>
    <cellStyle name="Input 2" xfId="9" xr:uid="{7151C006-4646-4817-9D87-F2A7619AA02C}"/>
    <cellStyle name="Normal" xfId="0" builtinId="0"/>
    <cellStyle name="Normal 2" xfId="2" xr:uid="{0A59028D-4763-4A9E-9A79-C02EF07E1777}"/>
    <cellStyle name="Normal 2 2" xfId="1" xr:uid="{643A43AE-998F-4E12-A02E-C804812C5C73}"/>
    <cellStyle name="Normal 3" xfId="12" xr:uid="{60DC1BBF-B102-463E-8076-51A7710E995A}"/>
    <cellStyle name="Normal 3 2" xfId="18" xr:uid="{898B0653-41BF-469E-B72C-636EC54D01AE}"/>
    <cellStyle name="Normal 4" xfId="4" xr:uid="{9E74E8FE-B207-45A8-844E-5B597A8FFEE4}"/>
    <cellStyle name="Percent" xfId="3" builtinId="5"/>
    <cellStyle name="Percent 2" xfId="6" xr:uid="{9903EF7E-1F19-48F2-A8C4-A17C650819C1}"/>
    <cellStyle name="Percent 2 2" xfId="11" xr:uid="{96CD0E6E-48D9-4E34-B39A-1F4F790D145C}"/>
    <cellStyle name="Percent 3" xfId="10" xr:uid="{89D5A967-B11E-4B4E-9CBC-299641F3E658}"/>
    <cellStyle name="Percent 4" xfId="13" xr:uid="{A15E319E-C8F5-433E-BE4C-33009BB9980F}"/>
  </cellStyles>
  <dxfs count="27">
    <dxf>
      <fill>
        <patternFill>
          <bgColor theme="5" tint="0.39994506668294322"/>
        </patternFill>
      </fill>
    </dxf>
    <dxf>
      <fill>
        <patternFill>
          <bgColor rgb="FFFFFF00"/>
        </patternFill>
      </fill>
    </dxf>
    <dxf>
      <fill>
        <patternFill>
          <bgColor rgb="FFFFFF00"/>
        </patternFill>
      </fill>
    </dxf>
    <dxf>
      <fill>
        <patternFill>
          <bgColor rgb="FFFFFF00"/>
        </patternFill>
      </fill>
    </dxf>
    <dxf>
      <fill>
        <patternFill>
          <bgColor rgb="FFFFFF00"/>
        </patternFill>
      </fill>
    </dxf>
    <dxf>
      <font>
        <b val="0"/>
        <i val="0"/>
        <color theme="6"/>
      </font>
      <fill>
        <patternFill>
          <bgColor rgb="FFFFC000"/>
        </patternFill>
      </fill>
    </dxf>
    <dxf>
      <font>
        <color rgb="FF006100"/>
      </font>
      <fill>
        <patternFill>
          <bgColor rgb="FFC6EFCE"/>
        </patternFill>
      </fill>
    </dxf>
    <dxf>
      <font>
        <color rgb="FF006100"/>
      </font>
      <fill>
        <patternFill>
          <bgColor rgb="FFC6EFCE"/>
        </patternFill>
      </fill>
    </dxf>
    <dxf>
      <font>
        <b val="0"/>
        <i val="0"/>
        <strike val="0"/>
        <condense val="0"/>
        <extend val="0"/>
        <outline val="0"/>
        <shadow val="0"/>
        <u val="none"/>
        <vertAlign val="baseline"/>
        <sz val="10"/>
        <color indexed="18"/>
        <name val="Arial"/>
        <scheme val="none"/>
      </font>
      <alignment horizontal="center" vertical="center" textRotation="0" wrapText="0" indent="0" justifyLastLine="0" shrinkToFit="0" readingOrder="1"/>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18"/>
        <name val="Arial"/>
        <scheme val="none"/>
      </font>
      <numFmt numFmtId="0" formatCode="General"/>
      <alignment horizontal="center" vertical="center" textRotation="0" wrapText="0" indent="0" justifyLastLine="0" shrinkToFit="0" readingOrder="1"/>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18"/>
        <name val="Arial"/>
        <scheme val="none"/>
      </font>
      <alignment horizontal="center" vertical="center" textRotation="0" wrapText="0" indent="0" justifyLastLine="0" shrinkToFit="0" readingOrder="1"/>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0" indent="0" justifyLastLine="0" shrinkToFit="0" readingOrder="1"/>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18"/>
        <name val="Arial"/>
        <family val="2"/>
        <scheme val="none"/>
      </font>
      <numFmt numFmtId="0" formatCode="General"/>
      <alignment horizontal="center" vertical="center" textRotation="0" wrapText="0" indent="0" justifyLastLine="0" shrinkToFit="0" readingOrder="1"/>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18"/>
        <name val="Arial"/>
        <scheme val="none"/>
      </font>
      <numFmt numFmtId="170" formatCode="dd/mm/yyyy"/>
      <alignment horizontal="center" vertical="center" textRotation="0" wrapText="0"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18"/>
        <name val="Arial"/>
        <scheme val="none"/>
      </font>
      <alignment horizontal="center" vertical="center" textRotation="0" wrapText="0"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18"/>
        <name val="Arial"/>
        <scheme val="none"/>
      </font>
      <alignment horizontal="center" vertical="center" textRotation="0" wrapText="0"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18"/>
        <name val="Arial"/>
        <scheme val="none"/>
      </font>
      <alignment horizontal="center" vertical="center" textRotation="0" wrapText="0"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18"/>
        <name val="Arial"/>
        <scheme val="none"/>
      </font>
      <alignment horizontal="center" vertical="center" textRotation="0" wrapText="0"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18"/>
        <name val="Arial"/>
        <scheme val="none"/>
      </font>
      <alignment horizontal="center" vertical="center" textRotation="0" wrapText="0"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18"/>
        <name val="Arial"/>
        <scheme val="none"/>
      </font>
      <alignment horizontal="center" vertical="center" textRotation="0" wrapText="0" indent="0" justifyLastLine="0" shrinkToFit="0" readingOrder="1"/>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scheme val="none"/>
      </font>
      <alignment horizontal="center" vertical="center" textRotation="0" wrapText="0" indent="0" justifyLastLine="0" shrinkToFit="0" readingOrder="1"/>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0"/>
        <color indexed="18"/>
        <name val="Arial"/>
        <scheme val="none"/>
      </font>
      <alignment horizontal="center" vertical="center" textRotation="0" wrapText="0" indent="0" justifyLastLine="0" shrinkToFit="0" readingOrder="1"/>
    </dxf>
    <dxf>
      <border>
        <bottom style="thin">
          <color indexed="64"/>
        </bottom>
      </border>
    </dxf>
    <dxf>
      <font>
        <b/>
        <i val="0"/>
        <strike val="0"/>
        <condense val="0"/>
        <extend val="0"/>
        <outline val="0"/>
        <shadow val="0"/>
        <u val="none"/>
        <vertAlign val="baseline"/>
        <sz val="10"/>
        <color indexed="16"/>
        <name val="Arial"/>
        <scheme val="none"/>
      </font>
      <fill>
        <patternFill patternType="solid">
          <fgColor indexed="64"/>
          <bgColor indexed="41"/>
        </patternFill>
      </fill>
      <alignment horizontal="center" vertical="center" textRotation="0" wrapText="0" indent="0" justifyLastLine="0" shrinkToFit="0" readingOrder="1"/>
      <border diagonalUp="0" diagonalDown="0" outline="0">
        <left style="thin">
          <color indexed="64"/>
        </left>
        <right style="thin">
          <color indexed="64"/>
        </right>
        <top/>
        <bottom/>
      </border>
    </dxf>
    <dxf>
      <font>
        <b/>
        <i val="0"/>
        <strike val="0"/>
        <condense val="0"/>
        <extend val="0"/>
        <outline val="0"/>
        <shadow val="0"/>
        <u val="none"/>
        <vertAlign val="baseline"/>
        <sz val="14"/>
        <color auto="1"/>
        <name val="Arial"/>
        <family val="2"/>
        <scheme val="none"/>
      </font>
      <fill>
        <patternFill patternType="solid">
          <fgColor indexed="64"/>
          <bgColor indexed="55"/>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 excel functions.xlsx]Pivot Table!PivotTable1</c:name>
    <c:fmtId val="5"/>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9797576672779"/>
          <c:y val="2.4153560620225903E-2"/>
          <c:w val="0.88902024233272214"/>
          <c:h val="0.77969861287128028"/>
        </c:manualLayout>
      </c:layout>
      <c:barChart>
        <c:barDir val="col"/>
        <c:grouping val="stacked"/>
        <c:varyColors val="0"/>
        <c:ser>
          <c:idx val="0"/>
          <c:order val="0"/>
          <c:tx>
            <c:strRef>
              <c:f>'Pivot Table'!$B$1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 Table'!$A$2:$A$10</c:f>
              <c:multiLvlStrCache>
                <c:ptCount val="7"/>
                <c:lvl>
                  <c:pt idx="0">
                    <c:v>4</c:v>
                  </c:pt>
                  <c:pt idx="1">
                    <c:v>5</c:v>
                  </c:pt>
                  <c:pt idx="2">
                    <c:v>13</c:v>
                  </c:pt>
                  <c:pt idx="3">
                    <c:v>17</c:v>
                  </c:pt>
                  <c:pt idx="4">
                    <c:v>18</c:v>
                  </c:pt>
                  <c:pt idx="5">
                    <c:v>19</c:v>
                  </c:pt>
                  <c:pt idx="6">
                    <c:v>22</c:v>
                  </c:pt>
                </c:lvl>
                <c:lvl>
                  <c:pt idx="0">
                    <c:v>شاشه ملونه</c:v>
                  </c:pt>
                </c:lvl>
              </c:multiLvlStrCache>
            </c:multiLvlStrRef>
          </c:cat>
          <c:val>
            <c:numRef>
              <c:f>'Pivot Table'!$B$2:$B$10</c:f>
              <c:numCache>
                <c:formatCode>General</c:formatCode>
                <c:ptCount val="7"/>
                <c:pt idx="0">
                  <c:v>3800</c:v>
                </c:pt>
                <c:pt idx="1">
                  <c:v>4750</c:v>
                </c:pt>
                <c:pt idx="2">
                  <c:v>12350</c:v>
                </c:pt>
                <c:pt idx="3">
                  <c:v>16150</c:v>
                </c:pt>
                <c:pt idx="4">
                  <c:v>17100</c:v>
                </c:pt>
                <c:pt idx="5">
                  <c:v>18050</c:v>
                </c:pt>
                <c:pt idx="6">
                  <c:v>41800</c:v>
                </c:pt>
              </c:numCache>
            </c:numRef>
          </c:val>
          <c:extLst>
            <c:ext xmlns:c16="http://schemas.microsoft.com/office/drawing/2014/chart" uri="{C3380CC4-5D6E-409C-BE32-E72D297353CC}">
              <c16:uniqueId val="{00000000-FF9E-4423-A12E-FB6D6EEA5EF2}"/>
            </c:ext>
          </c:extLst>
        </c:ser>
        <c:dLbls>
          <c:dLblPos val="inEnd"/>
          <c:showLegendKey val="0"/>
          <c:showVal val="1"/>
          <c:showCatName val="0"/>
          <c:showSerName val="0"/>
          <c:showPercent val="0"/>
          <c:showBubbleSize val="0"/>
        </c:dLbls>
        <c:gapWidth val="150"/>
        <c:overlap val="100"/>
        <c:axId val="76383168"/>
        <c:axId val="76379328"/>
      </c:barChart>
      <c:catAx>
        <c:axId val="763831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379328"/>
        <c:crosses val="autoZero"/>
        <c:auto val="1"/>
        <c:lblAlgn val="ctr"/>
        <c:lblOffset val="100"/>
        <c:noMultiLvlLbl val="0"/>
      </c:catAx>
      <c:valAx>
        <c:axId val="763793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383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297180</xdr:colOff>
      <xdr:row>0</xdr:row>
      <xdr:rowOff>60960</xdr:rowOff>
    </xdr:from>
    <xdr:to>
      <xdr:col>8</xdr:col>
      <xdr:colOff>297180</xdr:colOff>
      <xdr:row>14</xdr:row>
      <xdr:rowOff>81915</xdr:rowOff>
    </xdr:to>
    <mc:AlternateContent xmlns:mc="http://schemas.openxmlformats.org/markup-compatibility/2006" xmlns:a14="http://schemas.microsoft.com/office/drawing/2010/main">
      <mc:Choice Requires="a14">
        <xdr:graphicFrame macro="">
          <xdr:nvGraphicFramePr>
            <xdr:cNvPr id="3" name="المنتج">
              <a:extLst>
                <a:ext uri="{FF2B5EF4-FFF2-40B4-BE49-F238E27FC236}">
                  <a16:creationId xmlns:a16="http://schemas.microsoft.com/office/drawing/2014/main" id="{C2C29AA6-0719-D6E5-444E-E7606DD48EEB}"/>
                </a:ext>
              </a:extLst>
            </xdr:cNvPr>
            <xdr:cNvGraphicFramePr/>
          </xdr:nvGraphicFramePr>
          <xdr:xfrm>
            <a:off x="0" y="0"/>
            <a:ext cx="0" cy="0"/>
          </xdr:xfrm>
          <a:graphic>
            <a:graphicData uri="http://schemas.microsoft.com/office/drawing/2010/slicer">
              <sle:slicer xmlns:sle="http://schemas.microsoft.com/office/drawing/2010/slicer" name="المنتج"/>
            </a:graphicData>
          </a:graphic>
        </xdr:graphicFrame>
      </mc:Choice>
      <mc:Fallback xmlns="">
        <xdr:sp macro="" textlink="">
          <xdr:nvSpPr>
            <xdr:cNvPr id="0" name=""/>
            <xdr:cNvSpPr>
              <a:spLocks noTextEdit="1"/>
            </xdr:cNvSpPr>
          </xdr:nvSpPr>
          <xdr:spPr>
            <a:xfrm>
              <a:off x="3813266" y="60960"/>
              <a:ext cx="1828800" cy="26117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373380</xdr:colOff>
      <xdr:row>0</xdr:row>
      <xdr:rowOff>30480</xdr:rowOff>
    </xdr:from>
    <xdr:to>
      <xdr:col>11</xdr:col>
      <xdr:colOff>373380</xdr:colOff>
      <xdr:row>14</xdr:row>
      <xdr:rowOff>51435</xdr:rowOff>
    </xdr:to>
    <mc:AlternateContent xmlns:mc="http://schemas.openxmlformats.org/markup-compatibility/2006" xmlns:a14="http://schemas.microsoft.com/office/drawing/2010/main">
      <mc:Choice Requires="a14">
        <xdr:graphicFrame macro="">
          <xdr:nvGraphicFramePr>
            <xdr:cNvPr id="4" name="الفرع">
              <a:extLst>
                <a:ext uri="{FF2B5EF4-FFF2-40B4-BE49-F238E27FC236}">
                  <a16:creationId xmlns:a16="http://schemas.microsoft.com/office/drawing/2014/main" id="{EE54D5E1-5A3C-4360-18CE-829470684E4E}"/>
                </a:ext>
              </a:extLst>
            </xdr:cNvPr>
            <xdr:cNvGraphicFramePr/>
          </xdr:nvGraphicFramePr>
          <xdr:xfrm>
            <a:off x="0" y="0"/>
            <a:ext cx="0" cy="0"/>
          </xdr:xfrm>
          <a:graphic>
            <a:graphicData uri="http://schemas.microsoft.com/office/drawing/2010/slicer">
              <sle:slicer xmlns:sle="http://schemas.microsoft.com/office/drawing/2010/slicer" name="الفرع"/>
            </a:graphicData>
          </a:graphic>
        </xdr:graphicFrame>
      </mc:Choice>
      <mc:Fallback xmlns="">
        <xdr:sp macro="" textlink="">
          <xdr:nvSpPr>
            <xdr:cNvPr id="0" name=""/>
            <xdr:cNvSpPr>
              <a:spLocks noTextEdit="1"/>
            </xdr:cNvSpPr>
          </xdr:nvSpPr>
          <xdr:spPr>
            <a:xfrm>
              <a:off x="5718266" y="30480"/>
              <a:ext cx="1828800" cy="26117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236220</xdr:colOff>
      <xdr:row>0</xdr:row>
      <xdr:rowOff>45720</xdr:rowOff>
    </xdr:from>
    <xdr:to>
      <xdr:col>5</xdr:col>
      <xdr:colOff>236220</xdr:colOff>
      <xdr:row>14</xdr:row>
      <xdr:rowOff>66675</xdr:rowOff>
    </xdr:to>
    <mc:AlternateContent xmlns:mc="http://schemas.openxmlformats.org/markup-compatibility/2006" xmlns:a14="http://schemas.microsoft.com/office/drawing/2010/main">
      <mc:Choice Requires="a14">
        <xdr:graphicFrame macro="">
          <xdr:nvGraphicFramePr>
            <xdr:cNvPr id="6" name="الاجمالى">
              <a:extLst>
                <a:ext uri="{FF2B5EF4-FFF2-40B4-BE49-F238E27FC236}">
                  <a16:creationId xmlns:a16="http://schemas.microsoft.com/office/drawing/2014/main" id="{6F38908A-97CD-E3F6-B9DE-78C960CE27F9}"/>
                </a:ext>
              </a:extLst>
            </xdr:cNvPr>
            <xdr:cNvGraphicFramePr/>
          </xdr:nvGraphicFramePr>
          <xdr:xfrm>
            <a:off x="0" y="0"/>
            <a:ext cx="0" cy="0"/>
          </xdr:xfrm>
          <a:graphic>
            <a:graphicData uri="http://schemas.microsoft.com/office/drawing/2010/slicer">
              <sle:slicer xmlns:sle="http://schemas.microsoft.com/office/drawing/2010/slicer" name="الاجمالى"/>
            </a:graphicData>
          </a:graphic>
        </xdr:graphicFrame>
      </mc:Choice>
      <mc:Fallback xmlns="">
        <xdr:sp macro="" textlink="">
          <xdr:nvSpPr>
            <xdr:cNvPr id="0" name=""/>
            <xdr:cNvSpPr>
              <a:spLocks noTextEdit="1"/>
            </xdr:cNvSpPr>
          </xdr:nvSpPr>
          <xdr:spPr>
            <a:xfrm>
              <a:off x="1923506" y="45720"/>
              <a:ext cx="1828800" cy="26117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416720</xdr:colOff>
      <xdr:row>0</xdr:row>
      <xdr:rowOff>24766</xdr:rowOff>
    </xdr:from>
    <xdr:to>
      <xdr:col>20</xdr:col>
      <xdr:colOff>520541</xdr:colOff>
      <xdr:row>14</xdr:row>
      <xdr:rowOff>35718</xdr:rowOff>
    </xdr:to>
    <xdr:graphicFrame macro="">
      <xdr:nvGraphicFramePr>
        <xdr:cNvPr id="8" name="Chart 7">
          <a:extLst>
            <a:ext uri="{FF2B5EF4-FFF2-40B4-BE49-F238E27FC236}">
              <a16:creationId xmlns:a16="http://schemas.microsoft.com/office/drawing/2014/main" id="{68EADCBC-22A2-EFC4-301D-1F841C3B72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E:\Data%20Analysis\course%20sheets\Excel%20Training%20Sheets.xlsx" TargetMode="External"/><Relationship Id="rId1" Type="http://schemas.openxmlformats.org/officeDocument/2006/relationships/externalLinkPath" Target="/Data%20Analysis/course%20sheets/Excel%20Training%20Shee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1,Common and conditional Func"/>
      <sheetName val="Cells Type"/>
      <sheetName val="Employees Data"/>
      <sheetName val="Employee Record-Vlookup"/>
      <sheetName val="INDEX &amp; MACH EX"/>
      <sheetName val="Data Base Function"/>
      <sheetName val="Sumproduct 1"/>
      <sheetName val="Sumproduct 2"/>
      <sheetName val="Sumproduct 3"/>
      <sheetName val="Sort"/>
      <sheetName val="S By Color"/>
      <sheetName val="Custom Sort Order"/>
      <sheetName val="Filter and advanced filter"/>
      <sheetName val="Tables And F by Slicer"/>
      <sheetName val="Subtotal Tool &amp; Fuction"/>
      <sheetName val="Goal Seek"/>
      <sheetName val="One Input"/>
      <sheetName val="Two Inputs"/>
      <sheetName val="secnario"/>
      <sheetName val="scenario"/>
      <sheetName val="Solver "/>
      <sheetName val="Consolidate"/>
      <sheetName val="Text Functions"/>
      <sheetName val="Text With Date"/>
      <sheetName val="HyperLinks &amp; D H"/>
      <sheetName val="Data Valedation"/>
      <sheetName val="Data v List"/>
      <sheetName val="Data V D list"/>
      <sheetName val="Charts"/>
      <sheetName val="Pivot Table"/>
      <sheetName val="Pivot Chart - Slicer"/>
      <sheetName val="P-Chart"/>
      <sheetName val="Power Query"/>
      <sheetName val="F"/>
    </sheetNames>
    <sheetDataSet>
      <sheetData sheetId="0"/>
      <sheetData sheetId="1"/>
      <sheetData sheetId="2"/>
      <sheetData sheetId="3"/>
      <sheetData sheetId="4">
        <row r="2">
          <cell r="H2">
            <v>11400</v>
          </cell>
        </row>
        <row r="3">
          <cell r="H3">
            <v>13300</v>
          </cell>
        </row>
        <row r="4">
          <cell r="H4">
            <v>17100</v>
          </cell>
        </row>
        <row r="5">
          <cell r="H5">
            <v>15200</v>
          </cell>
        </row>
        <row r="6">
          <cell r="H6">
            <v>4750</v>
          </cell>
        </row>
        <row r="7">
          <cell r="H7">
            <v>2850</v>
          </cell>
        </row>
        <row r="8">
          <cell r="H8">
            <v>13300</v>
          </cell>
        </row>
        <row r="9">
          <cell r="H9">
            <v>6650</v>
          </cell>
        </row>
        <row r="10">
          <cell r="H10">
            <v>5700</v>
          </cell>
        </row>
        <row r="11">
          <cell r="H11">
            <v>4750</v>
          </cell>
        </row>
        <row r="12">
          <cell r="H12">
            <v>13300</v>
          </cell>
        </row>
        <row r="13">
          <cell r="H13">
            <v>12350</v>
          </cell>
        </row>
        <row r="14">
          <cell r="H14">
            <v>18050</v>
          </cell>
        </row>
        <row r="15">
          <cell r="H15">
            <v>19000</v>
          </cell>
        </row>
        <row r="16">
          <cell r="H16">
            <v>20900</v>
          </cell>
        </row>
        <row r="17">
          <cell r="H17">
            <v>13300</v>
          </cell>
        </row>
        <row r="18">
          <cell r="H18">
            <v>4750</v>
          </cell>
        </row>
        <row r="19">
          <cell r="H19">
            <v>1900</v>
          </cell>
        </row>
        <row r="20">
          <cell r="H20">
            <v>2850</v>
          </cell>
        </row>
        <row r="21">
          <cell r="H21">
            <v>13300</v>
          </cell>
        </row>
        <row r="22">
          <cell r="H22">
            <v>18050</v>
          </cell>
        </row>
        <row r="23">
          <cell r="H23">
            <v>17100</v>
          </cell>
        </row>
        <row r="24">
          <cell r="H24">
            <v>13300</v>
          </cell>
        </row>
        <row r="25">
          <cell r="H25">
            <v>12350</v>
          </cell>
        </row>
        <row r="26">
          <cell r="H26">
            <v>16150</v>
          </cell>
        </row>
        <row r="27">
          <cell r="H27">
            <v>14250</v>
          </cell>
        </row>
        <row r="28">
          <cell r="H28">
            <v>20900</v>
          </cell>
        </row>
        <row r="29">
          <cell r="H29">
            <v>9500</v>
          </cell>
        </row>
        <row r="30">
          <cell r="H30">
            <v>28500</v>
          </cell>
        </row>
        <row r="31">
          <cell r="H31">
            <v>14250</v>
          </cell>
        </row>
        <row r="32">
          <cell r="H32">
            <v>13300</v>
          </cell>
        </row>
        <row r="33">
          <cell r="H33">
            <v>12350</v>
          </cell>
        </row>
        <row r="34">
          <cell r="H34">
            <v>15200</v>
          </cell>
        </row>
        <row r="35">
          <cell r="H35">
            <v>13300</v>
          </cell>
        </row>
        <row r="36">
          <cell r="H36">
            <v>20900</v>
          </cell>
        </row>
        <row r="37">
          <cell r="H37">
            <v>3800</v>
          </cell>
        </row>
        <row r="38">
          <cell r="H38">
            <v>5700</v>
          </cell>
        </row>
        <row r="39">
          <cell r="H39">
            <v>28500</v>
          </cell>
        </row>
        <row r="40">
          <cell r="H40">
            <v>23750</v>
          </cell>
        </row>
        <row r="41">
          <cell r="H41">
            <v>28500</v>
          </cell>
        </row>
        <row r="42">
          <cell r="H42">
            <v>13300</v>
          </cell>
        </row>
        <row r="43">
          <cell r="H43">
            <v>5700</v>
          </cell>
        </row>
        <row r="44">
          <cell r="H44">
            <v>16150</v>
          </cell>
        </row>
        <row r="45">
          <cell r="H45">
            <v>13300</v>
          </cell>
        </row>
        <row r="46">
          <cell r="H46">
            <v>5700</v>
          </cell>
        </row>
        <row r="47">
          <cell r="H47">
            <v>8550</v>
          </cell>
        </row>
        <row r="48">
          <cell r="H48">
            <v>6650</v>
          </cell>
        </row>
        <row r="49">
          <cell r="H49">
            <v>13300</v>
          </cell>
        </row>
        <row r="50">
          <cell r="H50">
            <v>15200</v>
          </cell>
        </row>
        <row r="51">
          <cell r="H51">
            <v>11400</v>
          </cell>
        </row>
        <row r="52">
          <cell r="H52">
            <v>13300</v>
          </cell>
        </row>
        <row r="53">
          <cell r="H53">
            <v>14250</v>
          </cell>
        </row>
        <row r="54">
          <cell r="H54">
            <v>16150</v>
          </cell>
        </row>
        <row r="55">
          <cell r="H55">
            <v>13300</v>
          </cell>
        </row>
        <row r="56">
          <cell r="H56">
            <v>11400</v>
          </cell>
        </row>
        <row r="57">
          <cell r="H57">
            <v>9500</v>
          </cell>
        </row>
        <row r="58">
          <cell r="H58">
            <v>5700</v>
          </cell>
        </row>
        <row r="59">
          <cell r="H59">
            <v>7600</v>
          </cell>
        </row>
        <row r="60">
          <cell r="H60">
            <v>13300</v>
          </cell>
        </row>
        <row r="61">
          <cell r="H61">
            <v>18050</v>
          </cell>
        </row>
        <row r="62">
          <cell r="H62">
            <v>20900</v>
          </cell>
        </row>
        <row r="63">
          <cell r="H63">
            <v>28500</v>
          </cell>
        </row>
        <row r="64">
          <cell r="H64">
            <v>11400</v>
          </cell>
        </row>
        <row r="65">
          <cell r="H65">
            <v>13300</v>
          </cell>
        </row>
        <row r="66">
          <cell r="H66">
            <v>17100</v>
          </cell>
        </row>
        <row r="67">
          <cell r="H67">
            <v>15200</v>
          </cell>
        </row>
        <row r="68">
          <cell r="H68">
            <v>4750</v>
          </cell>
        </row>
        <row r="69">
          <cell r="H69">
            <v>2850</v>
          </cell>
        </row>
        <row r="70">
          <cell r="H70">
            <v>13300</v>
          </cell>
        </row>
        <row r="71">
          <cell r="H71">
            <v>6650</v>
          </cell>
        </row>
        <row r="72">
          <cell r="H72">
            <v>5700</v>
          </cell>
        </row>
        <row r="73">
          <cell r="H73">
            <v>4750</v>
          </cell>
        </row>
        <row r="74">
          <cell r="H74">
            <v>13300</v>
          </cell>
        </row>
        <row r="75">
          <cell r="H75">
            <v>12350</v>
          </cell>
        </row>
        <row r="76">
          <cell r="H76">
            <v>18050</v>
          </cell>
        </row>
        <row r="77">
          <cell r="H77">
            <v>19000</v>
          </cell>
        </row>
        <row r="78">
          <cell r="H78">
            <v>20900</v>
          </cell>
        </row>
        <row r="79">
          <cell r="H79">
            <v>13300</v>
          </cell>
        </row>
        <row r="80">
          <cell r="H80">
            <v>4750</v>
          </cell>
        </row>
        <row r="81">
          <cell r="H81">
            <v>1900</v>
          </cell>
        </row>
        <row r="82">
          <cell r="H82">
            <v>2850</v>
          </cell>
        </row>
        <row r="83">
          <cell r="H83">
            <v>13300</v>
          </cell>
        </row>
        <row r="84">
          <cell r="H84">
            <v>18050</v>
          </cell>
        </row>
        <row r="85">
          <cell r="H85">
            <v>17100</v>
          </cell>
        </row>
        <row r="86">
          <cell r="H86">
            <v>13300</v>
          </cell>
        </row>
        <row r="87">
          <cell r="H87">
            <v>12350</v>
          </cell>
        </row>
        <row r="88">
          <cell r="H88">
            <v>16150</v>
          </cell>
        </row>
        <row r="89">
          <cell r="H89">
            <v>14250</v>
          </cell>
        </row>
        <row r="90">
          <cell r="H90">
            <v>20900</v>
          </cell>
        </row>
        <row r="91">
          <cell r="H91">
            <v>9500</v>
          </cell>
        </row>
        <row r="92">
          <cell r="H92">
            <v>28500</v>
          </cell>
        </row>
        <row r="93">
          <cell r="H93">
            <v>14250</v>
          </cell>
        </row>
        <row r="94">
          <cell r="H94">
            <v>13300</v>
          </cell>
        </row>
        <row r="95">
          <cell r="H95">
            <v>12350</v>
          </cell>
        </row>
        <row r="96">
          <cell r="H96">
            <v>15200</v>
          </cell>
        </row>
        <row r="97">
          <cell r="H97">
            <v>13300</v>
          </cell>
        </row>
        <row r="98">
          <cell r="H98">
            <v>20900</v>
          </cell>
        </row>
        <row r="99">
          <cell r="H99">
            <v>3800</v>
          </cell>
        </row>
        <row r="100">
          <cell r="H100">
            <v>5700</v>
          </cell>
        </row>
        <row r="101">
          <cell r="H101">
            <v>28500</v>
          </cell>
        </row>
        <row r="102">
          <cell r="H102">
            <v>23750</v>
          </cell>
        </row>
        <row r="103">
          <cell r="H103">
            <v>28500</v>
          </cell>
        </row>
        <row r="104">
          <cell r="H104">
            <v>13300</v>
          </cell>
        </row>
        <row r="105">
          <cell r="H105">
            <v>5700</v>
          </cell>
        </row>
        <row r="106">
          <cell r="H106">
            <v>16150</v>
          </cell>
        </row>
        <row r="107">
          <cell r="H107">
            <v>13300</v>
          </cell>
        </row>
        <row r="108">
          <cell r="H108">
            <v>5700</v>
          </cell>
        </row>
        <row r="109">
          <cell r="H109">
            <v>8550</v>
          </cell>
        </row>
        <row r="110">
          <cell r="H110">
            <v>6650</v>
          </cell>
        </row>
        <row r="111">
          <cell r="H111">
            <v>13300</v>
          </cell>
        </row>
        <row r="112">
          <cell r="H112">
            <v>15200</v>
          </cell>
        </row>
        <row r="113">
          <cell r="H113">
            <v>11400</v>
          </cell>
        </row>
        <row r="114">
          <cell r="H114">
            <v>13300</v>
          </cell>
        </row>
        <row r="115">
          <cell r="H115">
            <v>14250</v>
          </cell>
        </row>
        <row r="116">
          <cell r="H116">
            <v>16150</v>
          </cell>
        </row>
        <row r="117">
          <cell r="H117">
            <v>13300</v>
          </cell>
        </row>
        <row r="118">
          <cell r="H118">
            <v>11400</v>
          </cell>
        </row>
        <row r="119">
          <cell r="H119">
            <v>9500</v>
          </cell>
        </row>
        <row r="120">
          <cell r="H120">
            <v>5700</v>
          </cell>
        </row>
        <row r="121">
          <cell r="H121">
            <v>7600</v>
          </cell>
        </row>
        <row r="122">
          <cell r="H122">
            <v>13300</v>
          </cell>
        </row>
        <row r="123">
          <cell r="H123">
            <v>18050</v>
          </cell>
        </row>
        <row r="124">
          <cell r="H124">
            <v>20900</v>
          </cell>
        </row>
        <row r="125">
          <cell r="H125">
            <v>28500</v>
          </cell>
        </row>
        <row r="126">
          <cell r="H126">
            <v>11400</v>
          </cell>
        </row>
        <row r="127">
          <cell r="H127">
            <v>13300</v>
          </cell>
        </row>
        <row r="128">
          <cell r="H128">
            <v>17100</v>
          </cell>
        </row>
        <row r="129">
          <cell r="H129">
            <v>15200</v>
          </cell>
        </row>
        <row r="130">
          <cell r="H130">
            <v>4750</v>
          </cell>
        </row>
        <row r="131">
          <cell r="H131">
            <v>2850</v>
          </cell>
        </row>
        <row r="132">
          <cell r="H132">
            <v>13300</v>
          </cell>
        </row>
        <row r="133">
          <cell r="H133">
            <v>6650</v>
          </cell>
        </row>
        <row r="134">
          <cell r="H134">
            <v>5700</v>
          </cell>
        </row>
        <row r="135">
          <cell r="H135">
            <v>4750</v>
          </cell>
        </row>
        <row r="136">
          <cell r="H136">
            <v>13300</v>
          </cell>
        </row>
        <row r="137">
          <cell r="H137">
            <v>12350</v>
          </cell>
        </row>
        <row r="138">
          <cell r="H138">
            <v>18050</v>
          </cell>
        </row>
        <row r="139">
          <cell r="H139">
            <v>19000</v>
          </cell>
        </row>
        <row r="140">
          <cell r="H140">
            <v>20900</v>
          </cell>
        </row>
        <row r="141">
          <cell r="H141">
            <v>13300</v>
          </cell>
        </row>
        <row r="142">
          <cell r="H142">
            <v>4750</v>
          </cell>
        </row>
        <row r="143">
          <cell r="H143">
            <v>1900</v>
          </cell>
        </row>
        <row r="144">
          <cell r="H144">
            <v>2850</v>
          </cell>
        </row>
        <row r="145">
          <cell r="H145">
            <v>13300</v>
          </cell>
        </row>
        <row r="146">
          <cell r="H146">
            <v>18050</v>
          </cell>
        </row>
        <row r="147">
          <cell r="H147">
            <v>17100</v>
          </cell>
        </row>
        <row r="148">
          <cell r="H148">
            <v>13300</v>
          </cell>
        </row>
        <row r="149">
          <cell r="H149">
            <v>12350</v>
          </cell>
        </row>
        <row r="150">
          <cell r="H150">
            <v>16150</v>
          </cell>
        </row>
        <row r="151">
          <cell r="H151">
            <v>14250</v>
          </cell>
        </row>
        <row r="152">
          <cell r="H152">
            <v>20900</v>
          </cell>
        </row>
        <row r="153">
          <cell r="H153">
            <v>9500</v>
          </cell>
        </row>
        <row r="154">
          <cell r="H154">
            <v>28500</v>
          </cell>
        </row>
        <row r="155">
          <cell r="H155">
            <v>14250</v>
          </cell>
        </row>
        <row r="156">
          <cell r="H156">
            <v>13300</v>
          </cell>
        </row>
        <row r="157">
          <cell r="H157">
            <v>12350</v>
          </cell>
        </row>
        <row r="158">
          <cell r="H158">
            <v>15200</v>
          </cell>
        </row>
        <row r="159">
          <cell r="H159">
            <v>13300</v>
          </cell>
        </row>
        <row r="160">
          <cell r="H160">
            <v>20900</v>
          </cell>
        </row>
        <row r="161">
          <cell r="H161">
            <v>3800</v>
          </cell>
        </row>
        <row r="162">
          <cell r="H162">
            <v>5700</v>
          </cell>
        </row>
        <row r="163">
          <cell r="H163">
            <v>28500</v>
          </cell>
        </row>
        <row r="164">
          <cell r="H164">
            <v>23750</v>
          </cell>
        </row>
        <row r="165">
          <cell r="H165">
            <v>28500</v>
          </cell>
        </row>
        <row r="166">
          <cell r="H166">
            <v>13300</v>
          </cell>
        </row>
        <row r="167">
          <cell r="H167">
            <v>5700</v>
          </cell>
        </row>
        <row r="168">
          <cell r="H168">
            <v>16150</v>
          </cell>
        </row>
        <row r="169">
          <cell r="H169">
            <v>13300</v>
          </cell>
        </row>
        <row r="170">
          <cell r="H170">
            <v>5700</v>
          </cell>
        </row>
        <row r="171">
          <cell r="H171">
            <v>8550</v>
          </cell>
        </row>
        <row r="172">
          <cell r="H172">
            <v>6650</v>
          </cell>
        </row>
        <row r="173">
          <cell r="H173">
            <v>13300</v>
          </cell>
        </row>
        <row r="174">
          <cell r="H174">
            <v>15200</v>
          </cell>
        </row>
        <row r="175">
          <cell r="H175">
            <v>11400</v>
          </cell>
        </row>
        <row r="176">
          <cell r="H176">
            <v>13300</v>
          </cell>
        </row>
        <row r="177">
          <cell r="H177">
            <v>14250</v>
          </cell>
        </row>
        <row r="178">
          <cell r="H178">
            <v>16150</v>
          </cell>
        </row>
        <row r="179">
          <cell r="H179">
            <v>13300</v>
          </cell>
        </row>
        <row r="180">
          <cell r="H180">
            <v>11400</v>
          </cell>
        </row>
        <row r="181">
          <cell r="H181">
            <v>9500</v>
          </cell>
        </row>
        <row r="182">
          <cell r="H182">
            <v>5700</v>
          </cell>
        </row>
        <row r="183">
          <cell r="H183">
            <v>7600</v>
          </cell>
        </row>
        <row r="184">
          <cell r="H184">
            <v>13300</v>
          </cell>
        </row>
        <row r="185">
          <cell r="H185">
            <v>18050</v>
          </cell>
        </row>
        <row r="186">
          <cell r="H186">
            <v>20900</v>
          </cell>
        </row>
        <row r="187">
          <cell r="H187">
            <v>28500</v>
          </cell>
        </row>
        <row r="188">
          <cell r="H188">
            <v>11400</v>
          </cell>
        </row>
        <row r="189">
          <cell r="H189">
            <v>13300</v>
          </cell>
        </row>
        <row r="190">
          <cell r="H190">
            <v>17100</v>
          </cell>
        </row>
        <row r="191">
          <cell r="H191">
            <v>15200</v>
          </cell>
        </row>
        <row r="192">
          <cell r="H192">
            <v>4750</v>
          </cell>
        </row>
        <row r="193">
          <cell r="H193">
            <v>2850</v>
          </cell>
        </row>
        <row r="194">
          <cell r="H194">
            <v>13300</v>
          </cell>
        </row>
        <row r="195">
          <cell r="H195">
            <v>6650</v>
          </cell>
        </row>
        <row r="196">
          <cell r="H196">
            <v>5700</v>
          </cell>
        </row>
        <row r="197">
          <cell r="H197">
            <v>4750</v>
          </cell>
        </row>
        <row r="198">
          <cell r="H198">
            <v>13300</v>
          </cell>
        </row>
        <row r="199">
          <cell r="H199">
            <v>12350</v>
          </cell>
        </row>
        <row r="200">
          <cell r="H200">
            <v>18050</v>
          </cell>
        </row>
        <row r="201">
          <cell r="H201">
            <v>19000</v>
          </cell>
        </row>
        <row r="202">
          <cell r="H202">
            <v>20900</v>
          </cell>
        </row>
        <row r="203">
          <cell r="H203">
            <v>13300</v>
          </cell>
        </row>
        <row r="204">
          <cell r="H204">
            <v>4750</v>
          </cell>
        </row>
        <row r="205">
          <cell r="H205">
            <v>1900</v>
          </cell>
        </row>
        <row r="206">
          <cell r="H206">
            <v>2850</v>
          </cell>
        </row>
        <row r="207">
          <cell r="H207">
            <v>13300</v>
          </cell>
        </row>
        <row r="208">
          <cell r="H208">
            <v>18050</v>
          </cell>
        </row>
        <row r="209">
          <cell r="H209">
            <v>17100</v>
          </cell>
        </row>
        <row r="210">
          <cell r="H210">
            <v>13300</v>
          </cell>
        </row>
        <row r="211">
          <cell r="H211">
            <v>12350</v>
          </cell>
        </row>
        <row r="212">
          <cell r="H212">
            <v>16150</v>
          </cell>
        </row>
        <row r="213">
          <cell r="H213">
            <v>14250</v>
          </cell>
        </row>
        <row r="214">
          <cell r="H214">
            <v>20900</v>
          </cell>
        </row>
        <row r="215">
          <cell r="H215">
            <v>9500</v>
          </cell>
        </row>
        <row r="216">
          <cell r="H216">
            <v>28500</v>
          </cell>
        </row>
        <row r="217">
          <cell r="H217">
            <v>14250</v>
          </cell>
        </row>
        <row r="218">
          <cell r="H218">
            <v>13300</v>
          </cell>
        </row>
        <row r="219">
          <cell r="H219">
            <v>12350</v>
          </cell>
        </row>
        <row r="220">
          <cell r="H220">
            <v>15200</v>
          </cell>
        </row>
        <row r="221">
          <cell r="H221">
            <v>13300</v>
          </cell>
        </row>
        <row r="222">
          <cell r="H222">
            <v>20900</v>
          </cell>
        </row>
        <row r="223">
          <cell r="H223">
            <v>3800</v>
          </cell>
        </row>
        <row r="224">
          <cell r="H224">
            <v>5700</v>
          </cell>
        </row>
        <row r="225">
          <cell r="H225">
            <v>28500</v>
          </cell>
        </row>
        <row r="226">
          <cell r="H226">
            <v>23750</v>
          </cell>
        </row>
        <row r="227">
          <cell r="H227">
            <v>28500</v>
          </cell>
        </row>
        <row r="228">
          <cell r="H228">
            <v>13300</v>
          </cell>
        </row>
        <row r="229">
          <cell r="H229">
            <v>5700</v>
          </cell>
        </row>
        <row r="230">
          <cell r="H230">
            <v>16150</v>
          </cell>
        </row>
        <row r="231">
          <cell r="H231">
            <v>13300</v>
          </cell>
        </row>
        <row r="232">
          <cell r="H232">
            <v>5700</v>
          </cell>
        </row>
        <row r="233">
          <cell r="H233">
            <v>8550</v>
          </cell>
        </row>
        <row r="234">
          <cell r="H234">
            <v>6650</v>
          </cell>
        </row>
        <row r="235">
          <cell r="H235">
            <v>13300</v>
          </cell>
        </row>
        <row r="236">
          <cell r="H236">
            <v>15200</v>
          </cell>
        </row>
        <row r="237">
          <cell r="H237">
            <v>11400</v>
          </cell>
        </row>
        <row r="238">
          <cell r="H238">
            <v>13300</v>
          </cell>
        </row>
        <row r="239">
          <cell r="H239">
            <v>14250</v>
          </cell>
        </row>
        <row r="240">
          <cell r="H240">
            <v>16150</v>
          </cell>
        </row>
        <row r="241">
          <cell r="H241">
            <v>13300</v>
          </cell>
        </row>
        <row r="242">
          <cell r="H242">
            <v>11400</v>
          </cell>
        </row>
        <row r="243">
          <cell r="H243">
            <v>9500</v>
          </cell>
        </row>
        <row r="244">
          <cell r="H244">
            <v>5700</v>
          </cell>
        </row>
        <row r="245">
          <cell r="H245">
            <v>7600</v>
          </cell>
        </row>
        <row r="246">
          <cell r="H246">
            <v>13300</v>
          </cell>
        </row>
        <row r="247">
          <cell r="H247">
            <v>18050</v>
          </cell>
        </row>
        <row r="248">
          <cell r="H248">
            <v>20900</v>
          </cell>
        </row>
        <row r="249">
          <cell r="H249">
            <v>28500</v>
          </cell>
        </row>
        <row r="250">
          <cell r="H250">
            <v>11400</v>
          </cell>
        </row>
        <row r="251">
          <cell r="H251">
            <v>13300</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doo" refreshedDate="45404.651255324075" createdVersion="8" refreshedVersion="8" minRefreshableVersion="3" recordCount="251" xr:uid="{1FB9477B-6CF9-47CA-9EF5-6D9FF98DEE68}">
  <cacheSource type="worksheet">
    <worksheetSource ref="A1:H252" sheet="Match&amp;Index"/>
  </cacheSource>
  <cacheFields count="8">
    <cacheField name="رقم الطلبيه" numFmtId="0">
      <sharedItems containsBlank="1" containsMixedTypes="1" containsNumber="1" containsInteger="1" minValue="1" maxValue="250"/>
    </cacheField>
    <cacheField name="كود الطلبيه" numFmtId="0">
      <sharedItems containsBlank="1"/>
    </cacheField>
    <cacheField name="السنه" numFmtId="0">
      <sharedItems containsString="0" containsBlank="1" containsNumber="1" containsInteger="1" minValue="2000" maxValue="2003" count="5">
        <n v="2000"/>
        <n v="2003"/>
        <n v="2001"/>
        <n v="2002"/>
        <m/>
      </sharedItems>
    </cacheField>
    <cacheField name="الربع" numFmtId="0">
      <sharedItems containsBlank="1" containsMixedTypes="1" containsNumber="1" containsInteger="1" minValue="1" maxValue="4"/>
    </cacheField>
    <cacheField name="المنتج" numFmtId="0">
      <sharedItems containsBlank="1" count="6">
        <s v="طابعه"/>
        <s v="هارد ديسك"/>
        <s v="شاشه ملونه"/>
        <s v="رام"/>
        <s v="كروت شبكه"/>
        <m/>
      </sharedItems>
    </cacheField>
    <cacheField name="الفرع" numFmtId="0">
      <sharedItems containsBlank="1" count="6">
        <s v="الجيزه"/>
        <s v="الهرم"/>
        <s v="مصر الجديده "/>
        <s v="شبرا"/>
        <s v="المهندسين"/>
        <m/>
      </sharedItems>
    </cacheField>
    <cacheField name="الكميه" numFmtId="0">
      <sharedItems containsString="0" containsBlank="1" containsNumber="1" containsInteger="1" minValue="2" maxValue="30" count="22">
        <n v="12"/>
        <n v="14"/>
        <n v="18"/>
        <n v="16"/>
        <n v="5"/>
        <n v="3"/>
        <n v="7"/>
        <n v="6"/>
        <n v="13"/>
        <n v="19"/>
        <n v="20"/>
        <n v="22"/>
        <n v="2"/>
        <n v="17"/>
        <n v="15"/>
        <n v="10"/>
        <n v="30"/>
        <n v="4"/>
        <n v="25"/>
        <n v="9"/>
        <n v="8"/>
        <m/>
      </sharedItems>
    </cacheField>
    <cacheField name="الاجمالى" numFmtId="0">
      <sharedItems containsSemiMixedTypes="0" containsString="0" containsNumber="1" containsInteger="1" minValue="1900" maxValue="3326900" count="22">
        <n v="11400"/>
        <n v="13300"/>
        <n v="17100"/>
        <n v="15200"/>
        <n v="4750"/>
        <n v="2850"/>
        <n v="6650"/>
        <n v="5700"/>
        <n v="12350"/>
        <n v="18050"/>
        <n v="19000"/>
        <n v="20900"/>
        <n v="1900"/>
        <n v="16150"/>
        <n v="14250"/>
        <n v="9500"/>
        <n v="28500"/>
        <n v="3800"/>
        <n v="23750"/>
        <n v="8550"/>
        <n v="7600"/>
        <n v="3326900"/>
      </sharedItems>
    </cacheField>
  </cacheFields>
  <extLst>
    <ext xmlns:x14="http://schemas.microsoft.com/office/spreadsheetml/2009/9/main" uri="{725AE2AE-9491-48be-B2B4-4EB974FC3084}">
      <x14:pivotCacheDefinition pivotCacheId="4568400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1">
  <r>
    <n v="1"/>
    <s v="ADFG55"/>
    <x v="0"/>
    <n v="1"/>
    <x v="0"/>
    <x v="0"/>
    <x v="0"/>
    <x v="0"/>
  </r>
  <r>
    <n v="2"/>
    <s v="ADFG56"/>
    <x v="0"/>
    <n v="2"/>
    <x v="1"/>
    <x v="1"/>
    <x v="1"/>
    <x v="1"/>
  </r>
  <r>
    <n v="3"/>
    <s v="ADFG57"/>
    <x v="1"/>
    <n v="2"/>
    <x v="2"/>
    <x v="2"/>
    <x v="2"/>
    <x v="2"/>
  </r>
  <r>
    <n v="4"/>
    <s v="ADFG58"/>
    <x v="2"/>
    <n v="1"/>
    <x v="3"/>
    <x v="3"/>
    <x v="3"/>
    <x v="3"/>
  </r>
  <r>
    <n v="5"/>
    <s v="ADFG59"/>
    <x v="0"/>
    <n v="2"/>
    <x v="4"/>
    <x v="4"/>
    <x v="4"/>
    <x v="4"/>
  </r>
  <r>
    <n v="6"/>
    <s v="ADFG60"/>
    <x v="3"/>
    <n v="2"/>
    <x v="0"/>
    <x v="4"/>
    <x v="5"/>
    <x v="5"/>
  </r>
  <r>
    <n v="7"/>
    <s v="ADFG61"/>
    <x v="1"/>
    <n v="4"/>
    <x v="2"/>
    <x v="0"/>
    <x v="1"/>
    <x v="1"/>
  </r>
  <r>
    <n v="8"/>
    <s v="ADFG62"/>
    <x v="2"/>
    <n v="3"/>
    <x v="0"/>
    <x v="3"/>
    <x v="6"/>
    <x v="6"/>
  </r>
  <r>
    <n v="9"/>
    <s v="ADFG63"/>
    <x v="1"/>
    <s v="t"/>
    <x v="4"/>
    <x v="1"/>
    <x v="7"/>
    <x v="7"/>
  </r>
  <r>
    <n v="10"/>
    <s v="ADFG64"/>
    <x v="3"/>
    <n v="1"/>
    <x v="3"/>
    <x v="2"/>
    <x v="4"/>
    <x v="4"/>
  </r>
  <r>
    <n v="11"/>
    <s v="ADFG65"/>
    <x v="2"/>
    <n v="3"/>
    <x v="1"/>
    <x v="4"/>
    <x v="1"/>
    <x v="1"/>
  </r>
  <r>
    <n v="12"/>
    <s v="ADFG66"/>
    <x v="0"/>
    <n v="4"/>
    <x v="3"/>
    <x v="0"/>
    <x v="8"/>
    <x v="8"/>
  </r>
  <r>
    <m/>
    <s v="ADFG67"/>
    <x v="1"/>
    <n v="1"/>
    <x v="0"/>
    <x v="1"/>
    <x v="9"/>
    <x v="9"/>
  </r>
  <r>
    <n v="14"/>
    <s v="ADFG68"/>
    <x v="2"/>
    <n v="2"/>
    <x v="2"/>
    <x v="0"/>
    <x v="10"/>
    <x v="10"/>
  </r>
  <r>
    <n v="15"/>
    <s v="ADFG69"/>
    <x v="0"/>
    <n v="3"/>
    <x v="1"/>
    <x v="4"/>
    <x v="11"/>
    <x v="11"/>
  </r>
  <r>
    <n v="16"/>
    <s v="ADFG70"/>
    <x v="1"/>
    <n v="4"/>
    <x v="3"/>
    <x v="4"/>
    <x v="1"/>
    <x v="1"/>
  </r>
  <r>
    <n v="17"/>
    <s v="ADFG71"/>
    <x v="1"/>
    <n v="3"/>
    <x v="0"/>
    <x v="1"/>
    <x v="4"/>
    <x v="4"/>
  </r>
  <r>
    <n v="18"/>
    <s v="ADFG72"/>
    <x v="3"/>
    <n v="2"/>
    <x v="3"/>
    <x v="1"/>
    <x v="12"/>
    <x v="12"/>
  </r>
  <r>
    <n v="19"/>
    <s v="ADFG73"/>
    <x v="0"/>
    <n v="1"/>
    <x v="0"/>
    <x v="0"/>
    <x v="5"/>
    <x v="5"/>
  </r>
  <r>
    <n v="20"/>
    <s v="ADFG74"/>
    <x v="2"/>
    <n v="4"/>
    <x v="4"/>
    <x v="3"/>
    <x v="1"/>
    <x v="1"/>
  </r>
  <r>
    <n v="21"/>
    <s v="ADFG75"/>
    <x v="1"/>
    <n v="2"/>
    <x v="3"/>
    <x v="2"/>
    <x v="9"/>
    <x v="9"/>
  </r>
  <r>
    <n v="22"/>
    <s v="ADFG76"/>
    <x v="0"/>
    <n v="1"/>
    <x v="4"/>
    <x v="4"/>
    <x v="2"/>
    <x v="2"/>
  </r>
  <r>
    <n v="23"/>
    <s v="ADFG77"/>
    <x v="0"/>
    <n v="2"/>
    <x v="1"/>
    <x v="3"/>
    <x v="1"/>
    <x v="1"/>
  </r>
  <r>
    <n v="24"/>
    <s v="ADFG78"/>
    <x v="1"/>
    <n v="3"/>
    <x v="0"/>
    <x v="0"/>
    <x v="8"/>
    <x v="8"/>
  </r>
  <r>
    <n v="25"/>
    <s v="ADFG79"/>
    <x v="2"/>
    <n v="2"/>
    <x v="1"/>
    <x v="3"/>
    <x v="13"/>
    <x v="13"/>
  </r>
  <r>
    <n v="26"/>
    <s v="ADFG80"/>
    <x v="0"/>
    <n v="3"/>
    <x v="3"/>
    <x v="4"/>
    <x v="14"/>
    <x v="14"/>
  </r>
  <r>
    <n v="27"/>
    <s v="ADFG81"/>
    <x v="3"/>
    <n v="4"/>
    <x v="2"/>
    <x v="2"/>
    <x v="11"/>
    <x v="11"/>
  </r>
  <r>
    <n v="28"/>
    <s v="ADFG82"/>
    <x v="1"/>
    <n v="2"/>
    <x v="4"/>
    <x v="3"/>
    <x v="15"/>
    <x v="15"/>
  </r>
  <r>
    <n v="29"/>
    <s v="ADFG83"/>
    <x v="2"/>
    <n v="1"/>
    <x v="2"/>
    <x v="3"/>
    <x v="16"/>
    <x v="16"/>
  </r>
  <r>
    <n v="30"/>
    <s v="ADFG84"/>
    <x v="1"/>
    <n v="4"/>
    <x v="0"/>
    <x v="2"/>
    <x v="14"/>
    <x v="14"/>
  </r>
  <r>
    <n v="31"/>
    <s v="ADFG85"/>
    <x v="3"/>
    <n v="2"/>
    <x v="1"/>
    <x v="0"/>
    <x v="1"/>
    <x v="1"/>
  </r>
  <r>
    <n v="32"/>
    <s v="ADFG86"/>
    <x v="2"/>
    <n v="3"/>
    <x v="2"/>
    <x v="0"/>
    <x v="8"/>
    <x v="8"/>
  </r>
  <r>
    <n v="33"/>
    <s v="ADFG87"/>
    <x v="0"/>
    <n v="1"/>
    <x v="3"/>
    <x v="3"/>
    <x v="3"/>
    <x v="3"/>
  </r>
  <r>
    <n v="34"/>
    <s v="ADFG88"/>
    <x v="1"/>
    <n v="1"/>
    <x v="4"/>
    <x v="3"/>
    <x v="1"/>
    <x v="1"/>
  </r>
  <r>
    <n v="35"/>
    <s v="ADFG89"/>
    <x v="2"/>
    <n v="2"/>
    <x v="0"/>
    <x v="4"/>
    <x v="11"/>
    <x v="11"/>
  </r>
  <r>
    <n v="36"/>
    <s v="ADFG90"/>
    <x v="0"/>
    <n v="2"/>
    <x v="2"/>
    <x v="2"/>
    <x v="17"/>
    <x v="17"/>
  </r>
  <r>
    <n v="37"/>
    <s v="ADFG91"/>
    <x v="1"/>
    <n v="4"/>
    <x v="0"/>
    <x v="1"/>
    <x v="7"/>
    <x v="7"/>
  </r>
  <r>
    <n v="38"/>
    <s v="ADFG92"/>
    <x v="1"/>
    <n v="3"/>
    <x v="4"/>
    <x v="3"/>
    <x v="16"/>
    <x v="16"/>
  </r>
  <r>
    <n v="39"/>
    <s v="ADFG93"/>
    <x v="3"/>
    <n v="4"/>
    <x v="3"/>
    <x v="4"/>
    <x v="18"/>
    <x v="18"/>
  </r>
  <r>
    <n v="40"/>
    <s v="ADFG94"/>
    <x v="0"/>
    <n v="1"/>
    <x v="1"/>
    <x v="4"/>
    <x v="16"/>
    <x v="16"/>
  </r>
  <r>
    <n v="41"/>
    <s v="ADFG95"/>
    <x v="2"/>
    <n v="3"/>
    <x v="3"/>
    <x v="0"/>
    <x v="1"/>
    <x v="1"/>
  </r>
  <r>
    <n v="42"/>
    <s v="ADFG96"/>
    <x v="1"/>
    <n v="2"/>
    <x v="0"/>
    <x v="3"/>
    <x v="7"/>
    <x v="7"/>
  </r>
  <r>
    <n v="43"/>
    <s v="ADFG97"/>
    <x v="0"/>
    <n v="1"/>
    <x v="2"/>
    <x v="2"/>
    <x v="13"/>
    <x v="13"/>
  </r>
  <r>
    <n v="44"/>
    <s v="ADFG98"/>
    <x v="0"/>
    <n v="2"/>
    <x v="1"/>
    <x v="4"/>
    <x v="1"/>
    <x v="1"/>
  </r>
  <r>
    <n v="45"/>
    <s v="ADFG99"/>
    <x v="1"/>
    <n v="3"/>
    <x v="3"/>
    <x v="1"/>
    <x v="7"/>
    <x v="7"/>
  </r>
  <r>
    <n v="46"/>
    <s v="ADFG100"/>
    <x v="2"/>
    <n v="4"/>
    <x v="0"/>
    <x v="0"/>
    <x v="19"/>
    <x v="19"/>
  </r>
  <r>
    <n v="47"/>
    <s v="ADFG101"/>
    <x v="0"/>
    <n v="3"/>
    <x v="3"/>
    <x v="1"/>
    <x v="6"/>
    <x v="6"/>
  </r>
  <r>
    <n v="48"/>
    <s v="ADFG102"/>
    <x v="3"/>
    <n v="2"/>
    <x v="0"/>
    <x v="2"/>
    <x v="1"/>
    <x v="1"/>
  </r>
  <r>
    <n v="49"/>
    <s v="ADFG103"/>
    <x v="1"/>
    <n v="2"/>
    <x v="4"/>
    <x v="3"/>
    <x v="3"/>
    <x v="3"/>
  </r>
  <r>
    <n v="50"/>
    <s v="ADFG104"/>
    <x v="2"/>
    <n v="2"/>
    <x v="3"/>
    <x v="4"/>
    <x v="0"/>
    <x v="0"/>
  </r>
  <r>
    <n v="51"/>
    <s v="ADFG105"/>
    <x v="1"/>
    <n v="1"/>
    <x v="4"/>
    <x v="4"/>
    <x v="1"/>
    <x v="1"/>
  </r>
  <r>
    <n v="52"/>
    <s v="ADFG106"/>
    <x v="3"/>
    <n v="2"/>
    <x v="1"/>
    <x v="0"/>
    <x v="14"/>
    <x v="14"/>
  </r>
  <r>
    <n v="53"/>
    <s v="ADFG107"/>
    <x v="2"/>
    <n v="2"/>
    <x v="0"/>
    <x v="3"/>
    <x v="13"/>
    <x v="13"/>
  </r>
  <r>
    <n v="54"/>
    <s v="ADFG108"/>
    <x v="0"/>
    <n v="2"/>
    <x v="1"/>
    <x v="1"/>
    <x v="1"/>
    <x v="1"/>
  </r>
  <r>
    <n v="55"/>
    <s v="ADFG109"/>
    <x v="1"/>
    <n v="2"/>
    <x v="3"/>
    <x v="2"/>
    <x v="0"/>
    <x v="0"/>
  </r>
  <r>
    <n v="56"/>
    <s v="ADFG110"/>
    <x v="2"/>
    <n v="3"/>
    <x v="2"/>
    <x v="4"/>
    <x v="15"/>
    <x v="15"/>
  </r>
  <r>
    <n v="57"/>
    <s v="ADFG111"/>
    <x v="0"/>
    <n v="4"/>
    <x v="4"/>
    <x v="0"/>
    <x v="7"/>
    <x v="7"/>
  </r>
  <r>
    <n v="58"/>
    <s v="ADFG112"/>
    <x v="1"/>
    <n v="2"/>
    <x v="2"/>
    <x v="1"/>
    <x v="20"/>
    <x v="20"/>
  </r>
  <r>
    <n v="59"/>
    <s v="ADFG113"/>
    <x v="1"/>
    <n v="1"/>
    <x v="0"/>
    <x v="0"/>
    <x v="1"/>
    <x v="1"/>
  </r>
  <r>
    <n v="60"/>
    <s v="ADFG114"/>
    <x v="3"/>
    <n v="4"/>
    <x v="1"/>
    <x v="4"/>
    <x v="9"/>
    <x v="9"/>
  </r>
  <r>
    <n v="61"/>
    <s v="ADFG115"/>
    <x v="0"/>
    <n v="1"/>
    <x v="2"/>
    <x v="4"/>
    <x v="11"/>
    <x v="11"/>
  </r>
  <r>
    <n v="62"/>
    <s v="ADFG116"/>
    <x v="2"/>
    <n v="3"/>
    <x v="3"/>
    <x v="1"/>
    <x v="16"/>
    <x v="16"/>
  </r>
  <r>
    <n v="63"/>
    <s v="ADFG117"/>
    <x v="1"/>
    <n v="1"/>
    <x v="4"/>
    <x v="1"/>
    <x v="0"/>
    <x v="0"/>
  </r>
  <r>
    <n v="64"/>
    <s v="ADFG118"/>
    <x v="0"/>
    <n v="2"/>
    <x v="0"/>
    <x v="0"/>
    <x v="1"/>
    <x v="1"/>
  </r>
  <r>
    <n v="65"/>
    <s v="ADFG119"/>
    <x v="0"/>
    <n v="2"/>
    <x v="2"/>
    <x v="3"/>
    <x v="2"/>
    <x v="2"/>
  </r>
  <r>
    <n v="66"/>
    <s v="ADFG120"/>
    <x v="1"/>
    <n v="2"/>
    <x v="0"/>
    <x v="2"/>
    <x v="3"/>
    <x v="3"/>
  </r>
  <r>
    <n v="67"/>
    <s v="ADFG121"/>
    <x v="2"/>
    <n v="4"/>
    <x v="4"/>
    <x v="4"/>
    <x v="4"/>
    <x v="4"/>
  </r>
  <r>
    <n v="68"/>
    <s v="ADFG122"/>
    <x v="0"/>
    <n v="3"/>
    <x v="3"/>
    <x v="3"/>
    <x v="5"/>
    <x v="5"/>
  </r>
  <r>
    <n v="69"/>
    <s v="ADFG123"/>
    <x v="3"/>
    <n v="4"/>
    <x v="1"/>
    <x v="0"/>
    <x v="1"/>
    <x v="1"/>
  </r>
  <r>
    <n v="70"/>
    <s v="ADFG124"/>
    <x v="1"/>
    <n v="2"/>
    <x v="3"/>
    <x v="3"/>
    <x v="6"/>
    <x v="6"/>
  </r>
  <r>
    <n v="71"/>
    <s v="ADFG125"/>
    <x v="2"/>
    <n v="3"/>
    <x v="0"/>
    <x v="4"/>
    <x v="7"/>
    <x v="7"/>
  </r>
  <r>
    <n v="72"/>
    <s v="ADFG126"/>
    <x v="1"/>
    <n v="4"/>
    <x v="2"/>
    <x v="2"/>
    <x v="4"/>
    <x v="4"/>
  </r>
  <r>
    <n v="73"/>
    <s v="ADFG127"/>
    <x v="3"/>
    <n v="1"/>
    <x v="1"/>
    <x v="3"/>
    <x v="1"/>
    <x v="1"/>
  </r>
  <r>
    <n v="74"/>
    <s v="ADFG128"/>
    <x v="2"/>
    <n v="2"/>
    <x v="3"/>
    <x v="3"/>
    <x v="8"/>
    <x v="8"/>
  </r>
  <r>
    <n v="75"/>
    <s v="ADFG129"/>
    <x v="0"/>
    <n v="2"/>
    <x v="0"/>
    <x v="2"/>
    <x v="9"/>
    <x v="9"/>
  </r>
  <r>
    <n v="76"/>
    <s v="ADFG130"/>
    <x v="1"/>
    <n v="4"/>
    <x v="3"/>
    <x v="0"/>
    <x v="10"/>
    <x v="10"/>
  </r>
  <r>
    <n v="77"/>
    <s v="ADFG131"/>
    <x v="2"/>
    <n v="3"/>
    <x v="0"/>
    <x v="0"/>
    <x v="11"/>
    <x v="11"/>
  </r>
  <r>
    <n v="78"/>
    <s v="ADFG132"/>
    <x v="0"/>
    <n v="2"/>
    <x v="4"/>
    <x v="3"/>
    <x v="1"/>
    <x v="1"/>
  </r>
  <r>
    <n v="79"/>
    <s v="ADFG133"/>
    <x v="1"/>
    <n v="1"/>
    <x v="3"/>
    <x v="3"/>
    <x v="4"/>
    <x v="4"/>
  </r>
  <r>
    <n v="80"/>
    <s v="ADFG134"/>
    <x v="1"/>
    <n v="2"/>
    <x v="4"/>
    <x v="4"/>
    <x v="12"/>
    <x v="12"/>
  </r>
  <r>
    <n v="81"/>
    <s v="ADFG135"/>
    <x v="3"/>
    <n v="1"/>
    <x v="1"/>
    <x v="2"/>
    <x v="5"/>
    <x v="5"/>
  </r>
  <r>
    <n v="82"/>
    <s v="ADFG136"/>
    <x v="0"/>
    <n v="1"/>
    <x v="0"/>
    <x v="1"/>
    <x v="1"/>
    <x v="1"/>
  </r>
  <r>
    <n v="83"/>
    <s v="ADFG137"/>
    <x v="2"/>
    <n v="2"/>
    <x v="1"/>
    <x v="3"/>
    <x v="9"/>
    <x v="9"/>
  </r>
  <r>
    <n v="84"/>
    <s v="ADFG138"/>
    <x v="1"/>
    <n v="3"/>
    <x v="3"/>
    <x v="4"/>
    <x v="2"/>
    <x v="2"/>
  </r>
  <r>
    <n v="85"/>
    <s v="ADFG139"/>
    <x v="0"/>
    <n v="2"/>
    <x v="2"/>
    <x v="4"/>
    <x v="1"/>
    <x v="1"/>
  </r>
  <r>
    <n v="86"/>
    <s v="ADFG140"/>
    <x v="0"/>
    <n v="3"/>
    <x v="4"/>
    <x v="0"/>
    <x v="8"/>
    <x v="8"/>
  </r>
  <r>
    <n v="87"/>
    <s v="ADFG141"/>
    <x v="1"/>
    <n v="4"/>
    <x v="2"/>
    <x v="3"/>
    <x v="13"/>
    <x v="13"/>
  </r>
  <r>
    <n v="88"/>
    <s v="ADFG142"/>
    <x v="2"/>
    <n v="2"/>
    <x v="0"/>
    <x v="2"/>
    <x v="14"/>
    <x v="14"/>
  </r>
  <r>
    <n v="89"/>
    <s v="ADFG143"/>
    <x v="0"/>
    <n v="1"/>
    <x v="1"/>
    <x v="4"/>
    <x v="11"/>
    <x v="11"/>
  </r>
  <r>
    <n v="90"/>
    <s v="ADFG144"/>
    <x v="3"/>
    <n v="4"/>
    <x v="2"/>
    <x v="1"/>
    <x v="15"/>
    <x v="15"/>
  </r>
  <r>
    <n v="91"/>
    <s v="ADFG145"/>
    <x v="1"/>
    <n v="1"/>
    <x v="3"/>
    <x v="0"/>
    <x v="16"/>
    <x v="16"/>
  </r>
  <r>
    <n v="92"/>
    <s v="ADFG146"/>
    <x v="2"/>
    <n v="2"/>
    <x v="4"/>
    <x v="1"/>
    <x v="14"/>
    <x v="14"/>
  </r>
  <r>
    <n v="93"/>
    <s v="ADFG147"/>
    <x v="1"/>
    <n v="1"/>
    <x v="0"/>
    <x v="2"/>
    <x v="1"/>
    <x v="1"/>
  </r>
  <r>
    <n v="94"/>
    <s v="ADFG148"/>
    <x v="3"/>
    <n v="2"/>
    <x v="2"/>
    <x v="3"/>
    <x v="8"/>
    <x v="8"/>
  </r>
  <r>
    <n v="95"/>
    <s v="ADFG149"/>
    <x v="2"/>
    <n v="2"/>
    <x v="0"/>
    <x v="4"/>
    <x v="3"/>
    <x v="3"/>
  </r>
  <r>
    <n v="96"/>
    <s v="ADFG150"/>
    <x v="0"/>
    <n v="2"/>
    <x v="4"/>
    <x v="4"/>
    <x v="1"/>
    <x v="1"/>
  </r>
  <r>
    <n v="97"/>
    <s v="ADFG151"/>
    <x v="1"/>
    <n v="4"/>
    <x v="3"/>
    <x v="0"/>
    <x v="11"/>
    <x v="11"/>
  </r>
  <r>
    <n v="98"/>
    <s v="ADFG152"/>
    <x v="2"/>
    <n v="3"/>
    <x v="1"/>
    <x v="3"/>
    <x v="17"/>
    <x v="17"/>
  </r>
  <r>
    <n v="99"/>
    <s v="ADFG153"/>
    <x v="0"/>
    <n v="4"/>
    <x v="3"/>
    <x v="1"/>
    <x v="7"/>
    <x v="7"/>
  </r>
  <r>
    <n v="100"/>
    <s v="ADFG154"/>
    <x v="1"/>
    <n v="1"/>
    <x v="0"/>
    <x v="2"/>
    <x v="16"/>
    <x v="16"/>
  </r>
  <r>
    <n v="101"/>
    <s v="ADFG155"/>
    <x v="1"/>
    <n v="2"/>
    <x v="2"/>
    <x v="4"/>
    <x v="18"/>
    <x v="18"/>
  </r>
  <r>
    <n v="102"/>
    <s v="ADFG156"/>
    <x v="3"/>
    <n v="4"/>
    <x v="1"/>
    <x v="0"/>
    <x v="16"/>
    <x v="16"/>
  </r>
  <r>
    <n v="103"/>
    <s v="ADFG157"/>
    <x v="0"/>
    <n v="1"/>
    <x v="3"/>
    <x v="1"/>
    <x v="1"/>
    <x v="1"/>
  </r>
  <r>
    <n v="104"/>
    <s v="ADFG158"/>
    <x v="2"/>
    <n v="2"/>
    <x v="0"/>
    <x v="0"/>
    <x v="7"/>
    <x v="7"/>
  </r>
  <r>
    <n v="105"/>
    <s v="ADFG159"/>
    <x v="1"/>
    <n v="3"/>
    <x v="3"/>
    <x v="4"/>
    <x v="13"/>
    <x v="13"/>
  </r>
  <r>
    <n v="106"/>
    <s v="ADFG160"/>
    <x v="0"/>
    <n v="4"/>
    <x v="0"/>
    <x v="4"/>
    <x v="1"/>
    <x v="1"/>
  </r>
  <r>
    <n v="107"/>
    <s v="ADFG161"/>
    <x v="0"/>
    <n v="3"/>
    <x v="4"/>
    <x v="1"/>
    <x v="7"/>
    <x v="7"/>
  </r>
  <r>
    <n v="108"/>
    <s v="ADFG162"/>
    <x v="1"/>
    <n v="2"/>
    <x v="3"/>
    <x v="1"/>
    <x v="19"/>
    <x v="19"/>
  </r>
  <r>
    <n v="109"/>
    <s v="ADFG163"/>
    <x v="2"/>
    <n v="1"/>
    <x v="4"/>
    <x v="0"/>
    <x v="6"/>
    <x v="6"/>
  </r>
  <r>
    <n v="110"/>
    <s v="ADFG164"/>
    <x v="0"/>
    <n v="4"/>
    <x v="1"/>
    <x v="3"/>
    <x v="1"/>
    <x v="1"/>
  </r>
  <r>
    <n v="111"/>
    <s v="ADFG165"/>
    <x v="3"/>
    <n v="1"/>
    <x v="0"/>
    <x v="2"/>
    <x v="3"/>
    <x v="3"/>
  </r>
  <r>
    <n v="112"/>
    <s v="ADFG166"/>
    <x v="1"/>
    <n v="2"/>
    <x v="1"/>
    <x v="4"/>
    <x v="0"/>
    <x v="0"/>
  </r>
  <r>
    <n v="113"/>
    <s v="ADFG167"/>
    <x v="2"/>
    <n v="1"/>
    <x v="3"/>
    <x v="3"/>
    <x v="1"/>
    <x v="1"/>
  </r>
  <r>
    <n v="114"/>
    <s v="ADFG168"/>
    <x v="1"/>
    <n v="3"/>
    <x v="2"/>
    <x v="0"/>
    <x v="14"/>
    <x v="14"/>
  </r>
  <r>
    <n v="115"/>
    <s v="ADFG169"/>
    <x v="3"/>
    <n v="2"/>
    <x v="4"/>
    <x v="3"/>
    <x v="13"/>
    <x v="13"/>
  </r>
  <r>
    <n v="116"/>
    <s v="ADFG170"/>
    <x v="2"/>
    <n v="3"/>
    <x v="2"/>
    <x v="4"/>
    <x v="1"/>
    <x v="1"/>
  </r>
  <r>
    <n v="117"/>
    <s v="ADFG171"/>
    <x v="0"/>
    <n v="2"/>
    <x v="0"/>
    <x v="2"/>
    <x v="0"/>
    <x v="0"/>
  </r>
  <r>
    <n v="118"/>
    <s v="ADFG172"/>
    <x v="1"/>
    <n v="2"/>
    <x v="1"/>
    <x v="3"/>
    <x v="15"/>
    <x v="15"/>
  </r>
  <r>
    <n v="119"/>
    <s v="ADFG173"/>
    <x v="2"/>
    <n v="1"/>
    <x v="2"/>
    <x v="3"/>
    <x v="7"/>
    <x v="7"/>
  </r>
  <r>
    <n v="120"/>
    <s v="ADFG174"/>
    <x v="0"/>
    <n v="4"/>
    <x v="3"/>
    <x v="2"/>
    <x v="20"/>
    <x v="20"/>
  </r>
  <r>
    <n v="121"/>
    <s v="ADFG175"/>
    <x v="1"/>
    <n v="1"/>
    <x v="4"/>
    <x v="0"/>
    <x v="1"/>
    <x v="1"/>
  </r>
  <r>
    <n v="122"/>
    <s v="ADFG176"/>
    <x v="1"/>
    <n v="3"/>
    <x v="0"/>
    <x v="0"/>
    <x v="9"/>
    <x v="9"/>
  </r>
  <r>
    <n v="123"/>
    <s v="ADFG177"/>
    <x v="3"/>
    <n v="1"/>
    <x v="2"/>
    <x v="3"/>
    <x v="11"/>
    <x v="11"/>
  </r>
  <r>
    <n v="124"/>
    <s v="ADFG178"/>
    <x v="0"/>
    <n v="1"/>
    <x v="0"/>
    <x v="3"/>
    <x v="16"/>
    <x v="16"/>
  </r>
  <r>
    <n v="125"/>
    <s v="ADFG179"/>
    <x v="2"/>
    <n v="2"/>
    <x v="4"/>
    <x v="4"/>
    <x v="0"/>
    <x v="0"/>
  </r>
  <r>
    <n v="126"/>
    <s v="ADFG180"/>
    <x v="1"/>
    <n v="2"/>
    <x v="3"/>
    <x v="2"/>
    <x v="1"/>
    <x v="1"/>
  </r>
  <r>
    <n v="127"/>
    <s v="ADFG181"/>
    <x v="0"/>
    <n v="4"/>
    <x v="1"/>
    <x v="1"/>
    <x v="2"/>
    <x v="2"/>
  </r>
  <r>
    <n v="128"/>
    <s v="ADFG182"/>
    <x v="0"/>
    <n v="3"/>
    <x v="3"/>
    <x v="3"/>
    <x v="3"/>
    <x v="3"/>
  </r>
  <r>
    <n v="129"/>
    <s v="ADFG183"/>
    <x v="1"/>
    <n v="4"/>
    <x v="0"/>
    <x v="4"/>
    <x v="4"/>
    <x v="4"/>
  </r>
  <r>
    <n v="130"/>
    <s v="ADFG184"/>
    <x v="2"/>
    <n v="1"/>
    <x v="2"/>
    <x v="4"/>
    <x v="5"/>
    <x v="5"/>
  </r>
  <r>
    <n v="131"/>
    <s v="ADFG185"/>
    <x v="0"/>
    <n v="2"/>
    <x v="1"/>
    <x v="0"/>
    <x v="1"/>
    <x v="1"/>
  </r>
  <r>
    <n v="132"/>
    <s v="ADFG186"/>
    <x v="3"/>
    <n v="4"/>
    <x v="3"/>
    <x v="3"/>
    <x v="6"/>
    <x v="6"/>
  </r>
  <r>
    <n v="133"/>
    <s v="ADFG187"/>
    <x v="1"/>
    <n v="1"/>
    <x v="0"/>
    <x v="2"/>
    <x v="7"/>
    <x v="7"/>
  </r>
  <r>
    <n v="134"/>
    <s v="ADFG188"/>
    <x v="2"/>
    <n v="2"/>
    <x v="3"/>
    <x v="4"/>
    <x v="4"/>
    <x v="4"/>
  </r>
  <r>
    <n v="135"/>
    <s v="ADFG189"/>
    <x v="1"/>
    <n v="3"/>
    <x v="0"/>
    <x v="1"/>
    <x v="1"/>
    <x v="1"/>
  </r>
  <r>
    <n v="136"/>
    <s v="ADFG190"/>
    <x v="3"/>
    <n v="4"/>
    <x v="4"/>
    <x v="0"/>
    <x v="8"/>
    <x v="8"/>
  </r>
  <r>
    <n v="137"/>
    <s v="ADFG191"/>
    <x v="2"/>
    <n v="3"/>
    <x v="3"/>
    <x v="1"/>
    <x v="9"/>
    <x v="9"/>
  </r>
  <r>
    <n v="138"/>
    <s v="ADFG192"/>
    <x v="0"/>
    <n v="2"/>
    <x v="4"/>
    <x v="2"/>
    <x v="10"/>
    <x v="10"/>
  </r>
  <r>
    <n v="139"/>
    <s v="ADFG193"/>
    <x v="1"/>
    <n v="2"/>
    <x v="1"/>
    <x v="3"/>
    <x v="11"/>
    <x v="11"/>
  </r>
  <r>
    <n v="140"/>
    <s v="ADFG194"/>
    <x v="2"/>
    <n v="4"/>
    <x v="0"/>
    <x v="4"/>
    <x v="1"/>
    <x v="1"/>
  </r>
  <r>
    <n v="141"/>
    <s v="ADFG195"/>
    <x v="0"/>
    <n v="1"/>
    <x v="1"/>
    <x v="4"/>
    <x v="4"/>
    <x v="4"/>
  </r>
  <r>
    <n v="142"/>
    <s v="ADFG196"/>
    <x v="1"/>
    <n v="2"/>
    <x v="3"/>
    <x v="0"/>
    <x v="12"/>
    <x v="12"/>
  </r>
  <r>
    <n v="143"/>
    <s v="ADFG197"/>
    <x v="1"/>
    <n v="1"/>
    <x v="2"/>
    <x v="3"/>
    <x v="5"/>
    <x v="5"/>
  </r>
  <r>
    <n v="144"/>
    <s v="ADFG198"/>
    <x v="3"/>
    <n v="3"/>
    <x v="4"/>
    <x v="1"/>
    <x v="1"/>
    <x v="1"/>
  </r>
  <r>
    <n v="145"/>
    <s v="ADFG199"/>
    <x v="0"/>
    <n v="2"/>
    <x v="2"/>
    <x v="2"/>
    <x v="9"/>
    <x v="9"/>
  </r>
  <r>
    <n v="146"/>
    <s v="ADFG200"/>
    <x v="2"/>
    <n v="3"/>
    <x v="0"/>
    <x v="4"/>
    <x v="2"/>
    <x v="2"/>
  </r>
  <r>
    <n v="147"/>
    <s v="ADFG201"/>
    <x v="1"/>
    <n v="4"/>
    <x v="1"/>
    <x v="0"/>
    <x v="1"/>
    <x v="1"/>
  </r>
  <r>
    <n v="148"/>
    <s v="ADFG202"/>
    <x v="2"/>
    <n v="2"/>
    <x v="2"/>
    <x v="1"/>
    <x v="8"/>
    <x v="8"/>
  </r>
  <r>
    <n v="149"/>
    <s v="ADFG203"/>
    <x v="0"/>
    <n v="2"/>
    <x v="3"/>
    <x v="0"/>
    <x v="13"/>
    <x v="13"/>
  </r>
  <r>
    <n v="150"/>
    <s v="ADFG204"/>
    <x v="1"/>
    <n v="4"/>
    <x v="4"/>
    <x v="4"/>
    <x v="14"/>
    <x v="14"/>
  </r>
  <r>
    <n v="151"/>
    <s v="ADFG205"/>
    <x v="1"/>
    <n v="1"/>
    <x v="0"/>
    <x v="4"/>
    <x v="11"/>
    <x v="11"/>
  </r>
  <r>
    <n v="152"/>
    <s v="ADFG206"/>
    <x v="3"/>
    <n v="3"/>
    <x v="2"/>
    <x v="1"/>
    <x v="15"/>
    <x v="15"/>
  </r>
  <r>
    <n v="153"/>
    <s v="ADFG207"/>
    <x v="0"/>
    <n v="1"/>
    <x v="0"/>
    <x v="1"/>
    <x v="16"/>
    <x v="16"/>
  </r>
  <r>
    <n v="154"/>
    <s v="ADFG208"/>
    <x v="2"/>
    <n v="1"/>
    <x v="4"/>
    <x v="0"/>
    <x v="14"/>
    <x v="14"/>
  </r>
  <r>
    <n v="155"/>
    <s v="ADFG209"/>
    <x v="1"/>
    <n v="2"/>
    <x v="3"/>
    <x v="3"/>
    <x v="1"/>
    <x v="1"/>
  </r>
  <r>
    <n v="156"/>
    <s v="ADFG210"/>
    <x v="0"/>
    <n v="2"/>
    <x v="1"/>
    <x v="2"/>
    <x v="8"/>
    <x v="8"/>
  </r>
  <r>
    <n v="157"/>
    <s v="ADFG211"/>
    <x v="0"/>
    <n v="4"/>
    <x v="3"/>
    <x v="4"/>
    <x v="3"/>
    <x v="3"/>
  </r>
  <r>
    <n v="158"/>
    <s v="ADFG212"/>
    <x v="1"/>
    <n v="3"/>
    <x v="0"/>
    <x v="3"/>
    <x v="1"/>
    <x v="1"/>
  </r>
  <r>
    <n v="159"/>
    <s v="ADFG213"/>
    <x v="2"/>
    <n v="4"/>
    <x v="2"/>
    <x v="0"/>
    <x v="11"/>
    <x v="11"/>
  </r>
  <r>
    <n v="160"/>
    <s v="ADFG214"/>
    <x v="0"/>
    <n v="1"/>
    <x v="1"/>
    <x v="3"/>
    <x v="17"/>
    <x v="17"/>
  </r>
  <r>
    <n v="161"/>
    <s v="ADFG215"/>
    <x v="3"/>
    <n v="3"/>
    <x v="3"/>
    <x v="4"/>
    <x v="7"/>
    <x v="7"/>
  </r>
  <r>
    <n v="162"/>
    <s v="ADFG216"/>
    <x v="1"/>
    <n v="4"/>
    <x v="0"/>
    <x v="2"/>
    <x v="16"/>
    <x v="16"/>
  </r>
  <r>
    <n v="163"/>
    <s v="ADFG217"/>
    <x v="2"/>
    <n v="1"/>
    <x v="3"/>
    <x v="3"/>
    <x v="18"/>
    <x v="18"/>
  </r>
  <r>
    <n v="164"/>
    <s v="ADFG218"/>
    <x v="1"/>
    <n v="2"/>
    <x v="0"/>
    <x v="3"/>
    <x v="16"/>
    <x v="16"/>
  </r>
  <r>
    <n v="165"/>
    <s v="ADFG219"/>
    <x v="3"/>
    <n v="3"/>
    <x v="4"/>
    <x v="2"/>
    <x v="1"/>
    <x v="1"/>
  </r>
  <r>
    <n v="166"/>
    <s v="ADFG220"/>
    <x v="2"/>
    <n v="4"/>
    <x v="3"/>
    <x v="0"/>
    <x v="7"/>
    <x v="7"/>
  </r>
  <r>
    <n v="167"/>
    <s v="ADFG221"/>
    <x v="0"/>
    <n v="3"/>
    <x v="4"/>
    <x v="0"/>
    <x v="13"/>
    <x v="13"/>
  </r>
  <r>
    <n v="168"/>
    <s v="ADFG222"/>
    <x v="1"/>
    <n v="2"/>
    <x v="1"/>
    <x v="3"/>
    <x v="1"/>
    <x v="1"/>
  </r>
  <r>
    <n v="169"/>
    <s v="ADFG223"/>
    <x v="2"/>
    <n v="1"/>
    <x v="0"/>
    <x v="3"/>
    <x v="7"/>
    <x v="7"/>
  </r>
  <r>
    <n v="170"/>
    <s v="ADFG224"/>
    <x v="0"/>
    <n v="4"/>
    <x v="1"/>
    <x v="4"/>
    <x v="19"/>
    <x v="19"/>
  </r>
  <r>
    <n v="171"/>
    <s v="ADFG225"/>
    <x v="1"/>
    <n v="1"/>
    <x v="3"/>
    <x v="2"/>
    <x v="6"/>
    <x v="6"/>
  </r>
  <r>
    <n v="172"/>
    <s v="ADFG226"/>
    <x v="1"/>
    <n v="1"/>
    <x v="2"/>
    <x v="1"/>
    <x v="1"/>
    <x v="1"/>
  </r>
  <r>
    <n v="173"/>
    <s v="ADFG227"/>
    <x v="3"/>
    <n v="1"/>
    <x v="4"/>
    <x v="3"/>
    <x v="3"/>
    <x v="3"/>
  </r>
  <r>
    <n v="174"/>
    <s v="ADFG228"/>
    <x v="0"/>
    <n v="3"/>
    <x v="2"/>
    <x v="4"/>
    <x v="0"/>
    <x v="0"/>
  </r>
  <r>
    <n v="175"/>
    <s v="ADFG229"/>
    <x v="2"/>
    <n v="2"/>
    <x v="0"/>
    <x v="4"/>
    <x v="1"/>
    <x v="1"/>
  </r>
  <r>
    <n v="176"/>
    <s v="ADFG230"/>
    <x v="1"/>
    <n v="3"/>
    <x v="1"/>
    <x v="0"/>
    <x v="14"/>
    <x v="14"/>
  </r>
  <r>
    <n v="177"/>
    <s v="ADFG231"/>
    <x v="0"/>
    <n v="4"/>
    <x v="2"/>
    <x v="3"/>
    <x v="13"/>
    <x v="13"/>
  </r>
  <r>
    <n v="178"/>
    <s v="ADFG232"/>
    <x v="0"/>
    <n v="2"/>
    <x v="3"/>
    <x v="2"/>
    <x v="1"/>
    <x v="1"/>
  </r>
  <r>
    <n v="179"/>
    <s v="ADFG233"/>
    <x v="1"/>
    <n v="1"/>
    <x v="4"/>
    <x v="4"/>
    <x v="0"/>
    <x v="0"/>
  </r>
  <r>
    <n v="180"/>
    <s v="ADFG234"/>
    <x v="2"/>
    <n v="4"/>
    <x v="0"/>
    <x v="1"/>
    <x v="15"/>
    <x v="15"/>
  </r>
  <r>
    <n v="181"/>
    <s v="ADFG235"/>
    <x v="0"/>
    <n v="1"/>
    <x v="2"/>
    <x v="0"/>
    <x v="7"/>
    <x v="7"/>
  </r>
  <r>
    <n v="182"/>
    <s v="ADFG236"/>
    <x v="3"/>
    <n v="3"/>
    <x v="0"/>
    <x v="1"/>
    <x v="20"/>
    <x v="20"/>
  </r>
  <r>
    <n v="183"/>
    <s v="ADFG237"/>
    <x v="1"/>
    <n v="1"/>
    <x v="4"/>
    <x v="2"/>
    <x v="1"/>
    <x v="1"/>
  </r>
  <r>
    <n v="184"/>
    <s v="ADFG238"/>
    <x v="2"/>
    <n v="1"/>
    <x v="3"/>
    <x v="3"/>
    <x v="9"/>
    <x v="9"/>
  </r>
  <r>
    <n v="185"/>
    <s v="ADFG239"/>
    <x v="1"/>
    <n v="2"/>
    <x v="1"/>
    <x v="4"/>
    <x v="11"/>
    <x v="11"/>
  </r>
  <r>
    <n v="186"/>
    <s v="ADFG240"/>
    <x v="3"/>
    <n v="2"/>
    <x v="3"/>
    <x v="4"/>
    <x v="16"/>
    <x v="16"/>
  </r>
  <r>
    <n v="187"/>
    <s v="ADFG241"/>
    <x v="2"/>
    <n v="4"/>
    <x v="0"/>
    <x v="0"/>
    <x v="0"/>
    <x v="0"/>
  </r>
  <r>
    <n v="188"/>
    <s v="ADFG242"/>
    <x v="0"/>
    <n v="3"/>
    <x v="2"/>
    <x v="3"/>
    <x v="1"/>
    <x v="1"/>
  </r>
  <r>
    <n v="189"/>
    <s v="ADFG243"/>
    <x v="1"/>
    <n v="4"/>
    <x v="1"/>
    <x v="1"/>
    <x v="2"/>
    <x v="2"/>
  </r>
  <r>
    <n v="190"/>
    <s v="ADFG244"/>
    <x v="2"/>
    <n v="1"/>
    <x v="3"/>
    <x v="2"/>
    <x v="3"/>
    <x v="3"/>
  </r>
  <r>
    <n v="191"/>
    <s v="ADFG245"/>
    <x v="0"/>
    <n v="3"/>
    <x v="0"/>
    <x v="4"/>
    <x v="4"/>
    <x v="4"/>
  </r>
  <r>
    <n v="192"/>
    <s v="ADFG246"/>
    <x v="1"/>
    <n v="4"/>
    <x v="3"/>
    <x v="0"/>
    <x v="5"/>
    <x v="5"/>
  </r>
  <r>
    <n v="193"/>
    <s v="ADFG247"/>
    <x v="1"/>
    <n v="1"/>
    <x v="0"/>
    <x v="1"/>
    <x v="1"/>
    <x v="1"/>
  </r>
  <r>
    <n v="194"/>
    <s v="ADFG248"/>
    <x v="3"/>
    <n v="2"/>
    <x v="4"/>
    <x v="0"/>
    <x v="6"/>
    <x v="6"/>
  </r>
  <r>
    <n v="195"/>
    <s v="ADFG249"/>
    <x v="0"/>
    <n v="3"/>
    <x v="3"/>
    <x v="4"/>
    <x v="7"/>
    <x v="7"/>
  </r>
  <r>
    <n v="196"/>
    <s v="ADFG250"/>
    <x v="2"/>
    <n v="4"/>
    <x v="4"/>
    <x v="4"/>
    <x v="4"/>
    <x v="4"/>
  </r>
  <r>
    <n v="197"/>
    <s v="ADFG251"/>
    <x v="1"/>
    <n v="3"/>
    <x v="1"/>
    <x v="1"/>
    <x v="1"/>
    <x v="1"/>
  </r>
  <r>
    <n v="198"/>
    <s v="ADFG252"/>
    <x v="0"/>
    <n v="2"/>
    <x v="0"/>
    <x v="1"/>
    <x v="8"/>
    <x v="8"/>
  </r>
  <r>
    <n v="199"/>
    <s v="ADFG253"/>
    <x v="0"/>
    <n v="1"/>
    <x v="1"/>
    <x v="0"/>
    <x v="9"/>
    <x v="9"/>
  </r>
  <r>
    <n v="200"/>
    <s v="ADFG254"/>
    <x v="1"/>
    <n v="4"/>
    <x v="3"/>
    <x v="3"/>
    <x v="10"/>
    <x v="10"/>
  </r>
  <r>
    <n v="201"/>
    <s v="ADFG255"/>
    <x v="2"/>
    <n v="1"/>
    <x v="2"/>
    <x v="2"/>
    <x v="11"/>
    <x v="11"/>
  </r>
  <r>
    <n v="202"/>
    <s v="ADFG256"/>
    <x v="0"/>
    <n v="1"/>
    <x v="4"/>
    <x v="4"/>
    <x v="1"/>
    <x v="1"/>
  </r>
  <r>
    <n v="203"/>
    <s v="ADFG257"/>
    <x v="3"/>
    <n v="1"/>
    <x v="2"/>
    <x v="3"/>
    <x v="4"/>
    <x v="4"/>
  </r>
  <r>
    <n v="204"/>
    <s v="ADFG258"/>
    <x v="1"/>
    <n v="3"/>
    <x v="0"/>
    <x v="0"/>
    <x v="12"/>
    <x v="12"/>
  </r>
  <r>
    <n v="205"/>
    <s v="ADFG259"/>
    <x v="2"/>
    <n v="2"/>
    <x v="1"/>
    <x v="3"/>
    <x v="5"/>
    <x v="5"/>
  </r>
  <r>
    <n v="206"/>
    <s v="ADFG260"/>
    <x v="1"/>
    <n v="3"/>
    <x v="2"/>
    <x v="4"/>
    <x v="1"/>
    <x v="1"/>
  </r>
  <r>
    <n v="207"/>
    <s v="ADFG261"/>
    <x v="3"/>
    <n v="4"/>
    <x v="3"/>
    <x v="2"/>
    <x v="9"/>
    <x v="9"/>
  </r>
  <r>
    <n v="208"/>
    <s v="ADFG262"/>
    <x v="2"/>
    <n v="2"/>
    <x v="4"/>
    <x v="3"/>
    <x v="2"/>
    <x v="2"/>
  </r>
  <r>
    <n v="209"/>
    <s v="ADFG263"/>
    <x v="0"/>
    <n v="1"/>
    <x v="0"/>
    <x v="3"/>
    <x v="1"/>
    <x v="1"/>
  </r>
  <r>
    <n v="210"/>
    <s v="ADFG264"/>
    <x v="1"/>
    <n v="4"/>
    <x v="2"/>
    <x v="2"/>
    <x v="8"/>
    <x v="8"/>
  </r>
  <r>
    <n v="211"/>
    <s v="ADFG265"/>
    <x v="2"/>
    <n v="4"/>
    <x v="0"/>
    <x v="0"/>
    <x v="13"/>
    <x v="13"/>
  </r>
  <r>
    <n v="212"/>
    <s v="ADFG266"/>
    <x v="0"/>
    <n v="1"/>
    <x v="4"/>
    <x v="0"/>
    <x v="14"/>
    <x v="14"/>
  </r>
  <r>
    <n v="213"/>
    <s v="ADFG267"/>
    <x v="1"/>
    <n v="3"/>
    <x v="3"/>
    <x v="3"/>
    <x v="11"/>
    <x v="11"/>
  </r>
  <r>
    <n v="214"/>
    <s v="ADFG268"/>
    <x v="1"/>
    <n v="4"/>
    <x v="1"/>
    <x v="3"/>
    <x v="15"/>
    <x v="15"/>
  </r>
  <r>
    <n v="215"/>
    <s v="ADFG269"/>
    <x v="3"/>
    <n v="1"/>
    <x v="3"/>
    <x v="4"/>
    <x v="16"/>
    <x v="16"/>
  </r>
  <r>
    <n v="216"/>
    <s v="ADFG270"/>
    <x v="0"/>
    <n v="2"/>
    <x v="0"/>
    <x v="2"/>
    <x v="14"/>
    <x v="14"/>
  </r>
  <r>
    <n v="217"/>
    <s v="ADFG271"/>
    <x v="2"/>
    <n v="3"/>
    <x v="2"/>
    <x v="1"/>
    <x v="1"/>
    <x v="1"/>
  </r>
  <r>
    <n v="218"/>
    <s v="ADFG272"/>
    <x v="1"/>
    <n v="4"/>
    <x v="1"/>
    <x v="3"/>
    <x v="8"/>
    <x v="8"/>
  </r>
  <r>
    <n v="219"/>
    <s v="ADFG273"/>
    <x v="0"/>
    <n v="3"/>
    <x v="3"/>
    <x v="4"/>
    <x v="3"/>
    <x v="3"/>
  </r>
  <r>
    <n v="220"/>
    <s v="ADFG274"/>
    <x v="0"/>
    <n v="2"/>
    <x v="0"/>
    <x v="4"/>
    <x v="1"/>
    <x v="1"/>
  </r>
  <r>
    <n v="221"/>
    <s v="ADFG275"/>
    <x v="1"/>
    <n v="1"/>
    <x v="3"/>
    <x v="0"/>
    <x v="11"/>
    <x v="11"/>
  </r>
  <r>
    <n v="222"/>
    <s v="ADFG276"/>
    <x v="2"/>
    <n v="4"/>
    <x v="0"/>
    <x v="3"/>
    <x v="17"/>
    <x v="17"/>
  </r>
  <r>
    <n v="223"/>
    <s v="ADFG277"/>
    <x v="0"/>
    <n v="4"/>
    <x v="4"/>
    <x v="2"/>
    <x v="7"/>
    <x v="7"/>
  </r>
  <r>
    <n v="224"/>
    <s v="ADFG278"/>
    <x v="3"/>
    <n v="1"/>
    <x v="3"/>
    <x v="4"/>
    <x v="16"/>
    <x v="16"/>
  </r>
  <r>
    <n v="225"/>
    <s v="ADFG279"/>
    <x v="1"/>
    <n v="3"/>
    <x v="4"/>
    <x v="1"/>
    <x v="18"/>
    <x v="18"/>
  </r>
  <r>
    <n v="226"/>
    <s v="ADFG280"/>
    <x v="2"/>
    <n v="4"/>
    <x v="1"/>
    <x v="3"/>
    <x v="16"/>
    <x v="16"/>
  </r>
  <r>
    <n v="227"/>
    <s v="ADFG281"/>
    <x v="1"/>
    <n v="1"/>
    <x v="0"/>
    <x v="4"/>
    <x v="1"/>
    <x v="1"/>
  </r>
  <r>
    <n v="228"/>
    <s v="ADFG282"/>
    <x v="3"/>
    <n v="2"/>
    <x v="1"/>
    <x v="2"/>
    <x v="7"/>
    <x v="7"/>
  </r>
  <r>
    <n v="229"/>
    <s v="ADFG283"/>
    <x v="2"/>
    <n v="3"/>
    <x v="4"/>
    <x v="1"/>
    <x v="13"/>
    <x v="13"/>
  </r>
  <r>
    <n v="230"/>
    <s v="ADFG284"/>
    <x v="0"/>
    <n v="4"/>
    <x v="3"/>
    <x v="3"/>
    <x v="1"/>
    <x v="1"/>
  </r>
  <r>
    <n v="231"/>
    <s v="ADFG285"/>
    <x v="1"/>
    <n v="3"/>
    <x v="4"/>
    <x v="4"/>
    <x v="7"/>
    <x v="7"/>
  </r>
  <r>
    <n v="232"/>
    <s v="ADFG286"/>
    <x v="2"/>
    <n v="2"/>
    <x v="1"/>
    <x v="4"/>
    <x v="19"/>
    <x v="19"/>
  </r>
  <r>
    <n v="233"/>
    <s v="ADFG287"/>
    <x v="0"/>
    <n v="1"/>
    <x v="0"/>
    <x v="0"/>
    <x v="6"/>
    <x v="6"/>
  </r>
  <r>
    <n v="234"/>
    <s v="ADFG288"/>
    <x v="1"/>
    <n v="4"/>
    <x v="1"/>
    <x v="3"/>
    <x v="1"/>
    <x v="1"/>
  </r>
  <r>
    <n v="235"/>
    <s v="ADFG289"/>
    <x v="1"/>
    <n v="4"/>
    <x v="4"/>
    <x v="2"/>
    <x v="3"/>
    <x v="3"/>
  </r>
  <r>
    <n v="236"/>
    <s v="ADFG290"/>
    <x v="3"/>
    <n v="1"/>
    <x v="3"/>
    <x v="4"/>
    <x v="0"/>
    <x v="0"/>
  </r>
  <r>
    <n v="237"/>
    <s v="ADFG291"/>
    <x v="0"/>
    <n v="3"/>
    <x v="4"/>
    <x v="1"/>
    <x v="1"/>
    <x v="1"/>
  </r>
  <r>
    <n v="238"/>
    <s v="ADFG292"/>
    <x v="2"/>
    <n v="4"/>
    <x v="1"/>
    <x v="3"/>
    <x v="14"/>
    <x v="14"/>
  </r>
  <r>
    <n v="239"/>
    <s v="ADFG293"/>
    <x v="1"/>
    <n v="1"/>
    <x v="0"/>
    <x v="4"/>
    <x v="13"/>
    <x v="13"/>
  </r>
  <r>
    <n v="240"/>
    <s v="ADFG294"/>
    <x v="0"/>
    <n v="2"/>
    <x v="1"/>
    <x v="2"/>
    <x v="1"/>
    <x v="1"/>
  </r>
  <r>
    <n v="241"/>
    <s v="ADFG295"/>
    <x v="0"/>
    <n v="3"/>
    <x v="4"/>
    <x v="1"/>
    <x v="0"/>
    <x v="0"/>
  </r>
  <r>
    <n v="242"/>
    <s v="ADFG296"/>
    <x v="1"/>
    <n v="4"/>
    <x v="3"/>
    <x v="3"/>
    <x v="15"/>
    <x v="15"/>
  </r>
  <r>
    <n v="243"/>
    <s v="ADFG297"/>
    <x v="2"/>
    <n v="3"/>
    <x v="4"/>
    <x v="4"/>
    <x v="7"/>
    <x v="7"/>
  </r>
  <r>
    <n v="244"/>
    <s v="ADFG298"/>
    <x v="0"/>
    <n v="2"/>
    <x v="1"/>
    <x v="4"/>
    <x v="20"/>
    <x v="20"/>
  </r>
  <r>
    <n v="245"/>
    <s v="ADFG299"/>
    <x v="3"/>
    <n v="1"/>
    <x v="0"/>
    <x v="0"/>
    <x v="1"/>
    <x v="1"/>
  </r>
  <r>
    <n v="246"/>
    <s v="ADFG300"/>
    <x v="1"/>
    <n v="4"/>
    <x v="1"/>
    <x v="3"/>
    <x v="9"/>
    <x v="9"/>
  </r>
  <r>
    <n v="247"/>
    <s v="ADFG301"/>
    <x v="2"/>
    <n v="4"/>
    <x v="4"/>
    <x v="2"/>
    <x v="11"/>
    <x v="11"/>
  </r>
  <r>
    <n v="248"/>
    <s v="ADFG302"/>
    <x v="1"/>
    <n v="1"/>
    <x v="3"/>
    <x v="4"/>
    <x v="16"/>
    <x v="16"/>
  </r>
  <r>
    <n v="249"/>
    <s v="ADFG303"/>
    <x v="3"/>
    <n v="3"/>
    <x v="4"/>
    <x v="1"/>
    <x v="0"/>
    <x v="0"/>
  </r>
  <r>
    <n v="250"/>
    <s v="ADFG304"/>
    <x v="2"/>
    <n v="4"/>
    <x v="1"/>
    <x v="3"/>
    <x v="1"/>
    <x v="1"/>
  </r>
  <r>
    <s v="Total"/>
    <m/>
    <x v="4"/>
    <m/>
    <x v="5"/>
    <x v="5"/>
    <x v="21"/>
    <x v="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82750F-B5A8-4A0B-9022-52161A0EE31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10" firstHeaderRow="1" firstDataRow="1" firstDataCol="1"/>
  <pivotFields count="8">
    <pivotField showAll="0"/>
    <pivotField showAll="0"/>
    <pivotField showAll="0">
      <items count="6">
        <item x="0"/>
        <item x="2"/>
        <item x="3"/>
        <item x="1"/>
        <item x="4"/>
        <item t="default"/>
      </items>
    </pivotField>
    <pivotField showAll="0"/>
    <pivotField axis="axisRow" showAll="0">
      <items count="7">
        <item h="1" x="3"/>
        <item x="2"/>
        <item h="1" x="0"/>
        <item h="1" x="4"/>
        <item h="1" x="1"/>
        <item h="1" x="5"/>
        <item t="default"/>
      </items>
    </pivotField>
    <pivotField showAll="0">
      <items count="7">
        <item h="1" x="0"/>
        <item h="1" x="4"/>
        <item h="1" x="1"/>
        <item h="1" x="3"/>
        <item x="2"/>
        <item h="1" x="5"/>
        <item t="default"/>
      </items>
    </pivotField>
    <pivotField axis="axisRow" showAll="0">
      <items count="23">
        <item x="12"/>
        <item x="5"/>
        <item x="17"/>
        <item x="4"/>
        <item x="7"/>
        <item x="6"/>
        <item x="20"/>
        <item x="19"/>
        <item x="15"/>
        <item x="0"/>
        <item x="8"/>
        <item x="1"/>
        <item x="14"/>
        <item x="3"/>
        <item x="13"/>
        <item x="2"/>
        <item x="9"/>
        <item x="10"/>
        <item x="11"/>
        <item x="18"/>
        <item x="16"/>
        <item x="21"/>
        <item t="default"/>
      </items>
    </pivotField>
    <pivotField dataField="1" showAll="0">
      <items count="23">
        <item x="12"/>
        <item x="5"/>
        <item x="17"/>
        <item x="4"/>
        <item x="7"/>
        <item x="6"/>
        <item x="20"/>
        <item x="19"/>
        <item x="15"/>
        <item x="0"/>
        <item x="8"/>
        <item x="1"/>
        <item x="14"/>
        <item x="3"/>
        <item x="13"/>
        <item x="2"/>
        <item x="9"/>
        <item x="10"/>
        <item x="11"/>
        <item x="18"/>
        <item x="16"/>
        <item x="21"/>
        <item t="default"/>
      </items>
    </pivotField>
  </pivotFields>
  <rowFields count="2">
    <field x="4"/>
    <field x="6"/>
  </rowFields>
  <rowItems count="9">
    <i>
      <x v="1"/>
    </i>
    <i r="1">
      <x v="2"/>
    </i>
    <i r="1">
      <x v="3"/>
    </i>
    <i r="1">
      <x v="10"/>
    </i>
    <i r="1">
      <x v="14"/>
    </i>
    <i r="1">
      <x v="15"/>
    </i>
    <i r="1">
      <x v="16"/>
    </i>
    <i r="1">
      <x v="18"/>
    </i>
    <i t="grand">
      <x/>
    </i>
  </rowItems>
  <colItems count="1">
    <i/>
  </colItems>
  <dataFields count="1">
    <dataField name="Sum of الاجمالى" fld="7" baseField="0" baseItem="0"/>
  </dataFields>
  <chartFormats count="2">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منتج" xr10:uid="{185FAE17-4DEB-4FA9-B010-A8E786853F3B}" sourceName="المنتج">
  <pivotTables>
    <pivotTable tabId="12" name="PivotTable1"/>
  </pivotTables>
  <data>
    <tabular pivotCacheId="456840013">
      <items count="6">
        <i x="3"/>
        <i x="2" s="1"/>
        <i x="0"/>
        <i x="4"/>
        <i x="1"/>
        <i x="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فرع" xr10:uid="{022B615E-B268-4548-8622-4A52222D0D04}" sourceName="الفرع">
  <pivotTables>
    <pivotTable tabId="12" name="PivotTable1"/>
  </pivotTables>
  <data>
    <tabular pivotCacheId="456840013">
      <items count="6">
        <i x="0"/>
        <i x="4"/>
        <i x="1"/>
        <i x="3"/>
        <i x="2" s="1"/>
        <i x="5"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اجمالى" xr10:uid="{9D3B3DEC-E25C-46B5-8C9C-71BFE64DC45F}" sourceName="الاجمالى">
  <pivotTables>
    <pivotTable tabId="12" name="PivotTable1"/>
  </pivotTables>
  <data>
    <tabular pivotCacheId="456840013">
      <items count="22">
        <i x="17" s="1"/>
        <i x="4" s="1"/>
        <i x="8" s="1"/>
        <i x="13" s="1"/>
        <i x="2" s="1"/>
        <i x="9" s="1"/>
        <i x="11" s="1"/>
        <i x="12" s="1" nd="1"/>
        <i x="5" s="1" nd="1"/>
        <i x="7" s="1" nd="1"/>
        <i x="6" s="1" nd="1"/>
        <i x="20" s="1" nd="1"/>
        <i x="19" s="1" nd="1"/>
        <i x="15" s="1" nd="1"/>
        <i x="0" s="1" nd="1"/>
        <i x="1" s="1" nd="1"/>
        <i x="14" s="1" nd="1"/>
        <i x="3" s="1" nd="1"/>
        <i x="10" s="1" nd="1"/>
        <i x="18" s="1" nd="1"/>
        <i x="16" s="1" nd="1"/>
        <i x="2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المنتج" xr10:uid="{18FBC8ED-7218-4170-8E82-C7756FC7FB79}" cache="Slicer_المنتج" caption="المنتج" rowHeight="247650"/>
  <slicer name="الفرع" xr10:uid="{40806122-7E15-4C00-83BF-0968597DCEBD}" cache="Slicer_الفرع" caption="الفرع" rowHeight="247650"/>
  <slicer name="الاجمالى" xr10:uid="{6F8B98AB-1544-4FDC-98FF-A39D1D39627C}" cache="Slicer_الاجمالى" caption="الاجمالى"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8AA1EA-0B5F-490D-B77E-97E346CDEF00}" name="Table2" displayName="Table2" ref="A1:H13" totalsRowCount="1" headerRowDxfId="26" headerRowCellStyle="Normal 2 2">
  <autoFilter ref="A1:H12" xr:uid="{E18AA1EA-0B5F-490D-B77E-97E346CDEF00}"/>
  <tableColumns count="8">
    <tableColumn id="1" xr3:uid="{246DA86F-7765-4734-ACCF-A7BFA8A5F6FA}" name="رقم الطلبيه" totalsRowLabel="Total"/>
    <tableColumn id="2" xr3:uid="{7126448F-9799-4220-A57E-3C491AA9AEB5}" name="كود الطلبيه"/>
    <tableColumn id="3" xr3:uid="{8E9058B7-B746-492F-B591-908D3E7A8F38}" name="السنه"/>
    <tableColumn id="4" xr3:uid="{1B6B0A84-AF99-4A36-B231-8FB186C192DB}" name="الربع"/>
    <tableColumn id="5" xr3:uid="{E514DBE6-DD3A-4558-8B77-A8C80B334B68}" name="المنتج"/>
    <tableColumn id="6" xr3:uid="{9DB80EFF-1706-46DC-8A48-1E2EED12848B}" name="الفرع"/>
    <tableColumn id="7" xr3:uid="{681F1553-7C10-4824-81F0-4B55B0D6B928}" name="الكميه"/>
    <tableColumn id="8" xr3:uid="{79CC30E6-575D-4913-909D-8CDF21DE8447}" name="الاجمالى"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F23895-356C-430E-994C-D3C12443E4DC}" name="emp" displayName="emp" ref="A1:M26" totalsRowShown="0" headerRowDxfId="25" dataDxfId="23" headerRowBorderDxfId="24" tableBorderDxfId="22" totalsRowBorderDxfId="21" headerRowCellStyle="Normal 2" dataCellStyle="Normal 2">
  <autoFilter ref="A1:M26" xr:uid="{6CF23895-356C-430E-994C-D3C12443E4DC}"/>
  <sortState xmlns:xlrd2="http://schemas.microsoft.com/office/spreadsheetml/2017/richdata2" ref="A2:M26">
    <sortCondition ref="A2"/>
  </sortState>
  <tableColumns count="13">
    <tableColumn id="1" xr3:uid="{5386A9C3-EEC9-4859-8C96-D593CCDDE0AD}" name="E_ID" dataDxfId="20" dataCellStyle="Normal 2"/>
    <tableColumn id="2" xr3:uid="{7EC83D26-EDD5-4D9D-9FAE-E65E1A2D9BEF}" name="Name" dataDxfId="19" dataCellStyle="Normal 2"/>
    <tableColumn id="3" xr3:uid="{D12EFF6F-15DE-4F9C-87A7-E305F815BE96}" name="Age" dataDxfId="18" dataCellStyle="Normal 2"/>
    <tableColumn id="4" xr3:uid="{E901B16A-BDD3-4957-AF58-89BDA1363D2C}" name="Address" dataDxfId="17" dataCellStyle="Normal 2"/>
    <tableColumn id="5" xr3:uid="{882601F8-1E4E-41B1-AEDF-ABFD1D60AB48}" name="Telephone" dataDxfId="16" dataCellStyle="Normal 2"/>
    <tableColumn id="6" xr3:uid="{D7C9EE43-1261-4C47-8FBC-8EFED663CC01}" name="Salary" dataDxfId="15" dataCellStyle="Normal 2"/>
    <tableColumn id="7" xr3:uid="{EE6E69EC-AE62-48FB-8221-8FE984D54EF5}" name="Department" dataDxfId="14" dataCellStyle="Normal 2"/>
    <tableColumn id="8" xr3:uid="{CE8BB728-521F-4A72-AEAB-060CBACD055C}" name="Hire Date" dataDxfId="13" dataCellStyle="Normal 2"/>
    <tableColumn id="13" xr3:uid="{A16BA114-2474-45B6-9A7A-15E805F78580}" name="YEAR" dataDxfId="12" dataCellStyle="Normal 2 2">
      <calculatedColumnFormula>YEAR(emp[[#This Row],[Hire Date]])</calculatedColumnFormula>
    </tableColumn>
    <tableColumn id="9" xr3:uid="{ED982605-3C9C-4D58-81C5-9E50C28218B7}" name="Bonus" dataDxfId="11">
      <calculatedColumnFormula>IF(emp[[#This Row],[YEAR]]&gt;=2005,emp[[#This Row],[Salary]]*0.05,IF(emp[[#This Row],[YEAR]]&gt;=2003,emp[[#This Row],[Salary]]*0.1,IF(emp[[#This Row],[YEAR]]&gt;=2000,emp[[#This Row],[Salary]]*0.15,IF(emp[[#This Row],[YEAR]]&gt;=1995,emp[[#This Row],[Salary]]*0.2,IF(emp[[#This Row],[YEAR]]&gt;=1990,emp[[#This Row],[Salary]]*0.25,emp[[#This Row],[Salary]]*0.3)))))</calculatedColumnFormula>
    </tableColumn>
    <tableColumn id="10" xr3:uid="{E0E9E6CA-584F-4EB8-801D-D82CCB3F3D73}" name="Absent Days" dataDxfId="10" dataCellStyle="Normal 2"/>
    <tableColumn id="11" xr3:uid="{EAF0C81F-A5D6-4D1A-9B16-55F5DF00F652}" name="Deduction" dataDxfId="9" dataCellStyle="Normal 2">
      <calculatedColumnFormula>IF(emp[[#This Row],[Absent Days]]=0,emp[[#This Row],[Salary]]*0%,IF(emp[[#This Row],[Absent Days]]&lt;=2,emp[[#This Row],[Salary]]*5%,IF(emp[[#This Row],[Absent Days]]&lt;=5,emp[[#This Row],[Salary]]*15%,emp[[#This Row],[Salary]]*30%)))</calculatedColumnFormula>
    </tableColumn>
    <tableColumn id="12" xr3:uid="{5172702D-CF42-465D-B85C-EB0CE703274E}" name="Net salary" dataDxfId="8" dataCellStyle="Normal 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DBB68-D062-4E8F-A4C2-F732543F76B0}">
  <dimension ref="A1:U28"/>
  <sheetViews>
    <sheetView workbookViewId="0">
      <selection activeCell="H7" sqref="H7"/>
    </sheetView>
  </sheetViews>
  <sheetFormatPr defaultRowHeight="14.4" x14ac:dyDescent="0.3"/>
  <cols>
    <col min="1" max="1" width="10.33203125" bestFit="1" customWidth="1"/>
    <col min="2" max="2" width="10.5546875" bestFit="1" customWidth="1"/>
    <col min="3" max="3" width="7.77734375" customWidth="1"/>
    <col min="4" max="4" width="9.88671875" bestFit="1" customWidth="1"/>
    <col min="5" max="5" width="17.21875" bestFit="1" customWidth="1"/>
    <col min="6" max="6" width="13.109375" bestFit="1" customWidth="1"/>
    <col min="9" max="9" width="11.33203125" bestFit="1" customWidth="1"/>
    <col min="15" max="15" width="9.88671875" bestFit="1" customWidth="1"/>
    <col min="18" max="18" width="7.77734375" bestFit="1" customWidth="1"/>
  </cols>
  <sheetData>
    <row r="1" spans="1:21" ht="15" thickBot="1" x14ac:dyDescent="0.35">
      <c r="A1" s="70" t="s">
        <v>17</v>
      </c>
      <c r="B1" s="71">
        <v>0.1</v>
      </c>
      <c r="C1" s="71">
        <v>7.0000000000000007E-2</v>
      </c>
      <c r="D1" s="71">
        <v>0.05</v>
      </c>
    </row>
    <row r="2" spans="1:21" ht="16.2" thickBot="1" x14ac:dyDescent="0.35">
      <c r="A2" s="74" t="s">
        <v>0</v>
      </c>
      <c r="B2" s="75" t="s">
        <v>9</v>
      </c>
      <c r="C2" s="76" t="s">
        <v>1</v>
      </c>
      <c r="D2" s="76" t="s">
        <v>2</v>
      </c>
      <c r="E2" s="77" t="s">
        <v>372</v>
      </c>
      <c r="F2" s="73" t="s">
        <v>373</v>
      </c>
      <c r="G2" s="72"/>
    </row>
    <row r="3" spans="1:21" ht="15.6" x14ac:dyDescent="0.3">
      <c r="A3" s="5" t="s">
        <v>3</v>
      </c>
      <c r="B3" s="11" t="s">
        <v>10</v>
      </c>
      <c r="C3" s="6">
        <v>1500</v>
      </c>
      <c r="D3" s="6">
        <v>150</v>
      </c>
      <c r="E3" s="25">
        <f>$C3+$D3+$C3*B$1</f>
        <v>1800</v>
      </c>
      <c r="F3" s="13">
        <f>$C3+$D3+$C3*C$1</f>
        <v>1755</v>
      </c>
      <c r="G3" s="72"/>
      <c r="M3" s="3" t="s">
        <v>0</v>
      </c>
      <c r="N3" s="4" t="s">
        <v>16</v>
      </c>
      <c r="O3" s="12" t="s">
        <v>17</v>
      </c>
    </row>
    <row r="4" spans="1:21" x14ac:dyDescent="0.3">
      <c r="A4" s="5" t="s">
        <v>4</v>
      </c>
      <c r="B4" s="11" t="s">
        <v>11</v>
      </c>
      <c r="C4" s="6">
        <v>200</v>
      </c>
      <c r="D4" s="6">
        <v>200</v>
      </c>
      <c r="E4" s="25">
        <f t="shared" ref="E4:F8" si="0">$C4+$D4+$C4*B$1</f>
        <v>420</v>
      </c>
      <c r="F4" s="13">
        <f t="shared" si="0"/>
        <v>414</v>
      </c>
      <c r="G4" s="72"/>
      <c r="M4" s="5" t="s">
        <v>3</v>
      </c>
      <c r="N4" s="6">
        <v>16000</v>
      </c>
      <c r="O4" s="1">
        <f>IF(N4&gt;=5000,N4*10%,N4*2.5%)</f>
        <v>1600</v>
      </c>
    </row>
    <row r="5" spans="1:21" x14ac:dyDescent="0.3">
      <c r="A5" s="5" t="s">
        <v>5</v>
      </c>
      <c r="B5" s="11" t="s">
        <v>12</v>
      </c>
      <c r="C5" s="6">
        <v>1300</v>
      </c>
      <c r="D5" s="6">
        <v>150</v>
      </c>
      <c r="E5" s="25">
        <f t="shared" si="0"/>
        <v>1580</v>
      </c>
      <c r="F5" s="13">
        <f t="shared" si="0"/>
        <v>1541</v>
      </c>
      <c r="G5" s="72"/>
      <c r="I5" s="10">
        <v>37206</v>
      </c>
      <c r="M5" s="5" t="s">
        <v>4</v>
      </c>
      <c r="N5" s="6">
        <v>10000</v>
      </c>
      <c r="O5" s="1">
        <f t="shared" ref="O5:O9" si="1">IF(N5&gt;=5000,N5*10%,N5*2.5%)</f>
        <v>1000</v>
      </c>
    </row>
    <row r="6" spans="1:21" x14ac:dyDescent="0.3">
      <c r="A6" s="5" t="s">
        <v>6</v>
      </c>
      <c r="B6" s="11" t="s">
        <v>13</v>
      </c>
      <c r="C6" s="6">
        <v>1600</v>
      </c>
      <c r="D6" s="6">
        <v>100</v>
      </c>
      <c r="E6" s="25">
        <f t="shared" si="0"/>
        <v>1860</v>
      </c>
      <c r="F6" s="13">
        <f t="shared" si="0"/>
        <v>1812</v>
      </c>
      <c r="G6" s="72"/>
      <c r="I6">
        <f>COUNTBLANK(H2:H8)</f>
        <v>7</v>
      </c>
      <c r="M6" s="5" t="s">
        <v>5</v>
      </c>
      <c r="N6" s="6">
        <v>8000</v>
      </c>
      <c r="O6" s="1">
        <f t="shared" si="1"/>
        <v>800</v>
      </c>
    </row>
    <row r="7" spans="1:21" x14ac:dyDescent="0.3">
      <c r="A7" s="5" t="s">
        <v>7</v>
      </c>
      <c r="B7" s="11" t="s">
        <v>14</v>
      </c>
      <c r="C7" s="6">
        <v>1700</v>
      </c>
      <c r="D7" s="6">
        <v>150</v>
      </c>
      <c r="E7" s="25">
        <f t="shared" si="0"/>
        <v>2020</v>
      </c>
      <c r="F7" s="13">
        <f t="shared" si="0"/>
        <v>1969</v>
      </c>
      <c r="G7" s="72"/>
      <c r="I7">
        <f>COUNTA(G2:G9)</f>
        <v>0</v>
      </c>
      <c r="K7" t="str">
        <f>IF(I7&gt;8,"true","false")</f>
        <v>false</v>
      </c>
      <c r="M7" s="9" t="s">
        <v>6</v>
      </c>
      <c r="N7" s="6">
        <v>4000</v>
      </c>
      <c r="O7" s="1">
        <f t="shared" si="1"/>
        <v>100</v>
      </c>
    </row>
    <row r="8" spans="1:21" x14ac:dyDescent="0.3">
      <c r="A8" s="9" t="s">
        <v>8</v>
      </c>
      <c r="B8" s="9" t="s">
        <v>15</v>
      </c>
      <c r="C8" s="6">
        <v>2500</v>
      </c>
      <c r="D8" s="6">
        <v>200</v>
      </c>
      <c r="E8" s="25">
        <f t="shared" si="0"/>
        <v>2950</v>
      </c>
      <c r="F8" s="13">
        <f t="shared" si="0"/>
        <v>2875</v>
      </c>
      <c r="M8" s="9" t="s">
        <v>7</v>
      </c>
      <c r="N8" s="6">
        <v>5000</v>
      </c>
      <c r="O8" s="1">
        <f t="shared" si="1"/>
        <v>500</v>
      </c>
    </row>
    <row r="9" spans="1:21" x14ac:dyDescent="0.3">
      <c r="A9" s="8"/>
      <c r="B9" s="8"/>
      <c r="E9" s="2"/>
      <c r="M9" s="9" t="s">
        <v>8</v>
      </c>
      <c r="N9" s="6">
        <v>3000</v>
      </c>
      <c r="O9" s="1">
        <f t="shared" si="1"/>
        <v>75</v>
      </c>
    </row>
    <row r="10" spans="1:21" x14ac:dyDescent="0.3">
      <c r="A10" s="8"/>
      <c r="B10" s="8"/>
    </row>
    <row r="11" spans="1:21" x14ac:dyDescent="0.3">
      <c r="A11" s="8"/>
      <c r="B11" s="8"/>
      <c r="I11">
        <f>SUM(C3:C8)</f>
        <v>8800</v>
      </c>
    </row>
    <row r="12" spans="1:21" x14ac:dyDescent="0.3">
      <c r="A12" s="8"/>
      <c r="B12" s="8"/>
      <c r="I12">
        <f>LARGE(C3:C8,2)</f>
        <v>1700</v>
      </c>
    </row>
    <row r="13" spans="1:21" ht="15" thickBot="1" x14ac:dyDescent="0.35">
      <c r="A13" s="8"/>
      <c r="B13" s="8"/>
    </row>
    <row r="14" spans="1:21" ht="15.6" x14ac:dyDescent="0.3">
      <c r="B14" s="15" t="s">
        <v>0</v>
      </c>
      <c r="C14" s="15" t="s">
        <v>18</v>
      </c>
      <c r="D14" s="15" t="s">
        <v>19</v>
      </c>
      <c r="E14" s="15" t="s">
        <v>20</v>
      </c>
      <c r="F14" s="15" t="s">
        <v>21</v>
      </c>
      <c r="G14" s="15" t="s">
        <v>17</v>
      </c>
      <c r="K14" s="3" t="s">
        <v>0</v>
      </c>
      <c r="L14" s="4" t="s">
        <v>22</v>
      </c>
      <c r="M14" s="18" t="s">
        <v>23</v>
      </c>
      <c r="O14" s="22" t="s">
        <v>26</v>
      </c>
      <c r="P14" s="24" t="s">
        <v>27</v>
      </c>
      <c r="Q14" s="22" t="s">
        <v>1</v>
      </c>
      <c r="R14" s="23" t="s">
        <v>33</v>
      </c>
      <c r="S14" t="s">
        <v>24</v>
      </c>
      <c r="T14" t="s">
        <v>25</v>
      </c>
    </row>
    <row r="15" spans="1:21" x14ac:dyDescent="0.3">
      <c r="B15" s="14" t="s">
        <v>3</v>
      </c>
      <c r="C15" s="13">
        <v>6400</v>
      </c>
      <c r="D15" s="1">
        <v>14900</v>
      </c>
      <c r="E15" s="1">
        <v>21230</v>
      </c>
      <c r="F15" s="1">
        <f>SUM(C15:E15)</f>
        <v>42530</v>
      </c>
      <c r="G15" s="1">
        <f>IF(SUM(C15:E15)&gt;30000,SUM(C15:E15)*10%,SUM(C15:E15)*2%)</f>
        <v>4253</v>
      </c>
      <c r="K15" s="5" t="s">
        <v>3</v>
      </c>
      <c r="L15" s="6">
        <v>80</v>
      </c>
      <c r="M15" s="19" t="str">
        <f>IF(L15&gt;=85,"Excellent",IF(L15&gt;=75,"Very good",IF(L15&gt;=65,"Good",IF(L15&gt;=50,"accept","fail"))))</f>
        <v>Very good</v>
      </c>
      <c r="O15" s="16">
        <v>5</v>
      </c>
      <c r="P15" s="25" t="s">
        <v>29</v>
      </c>
      <c r="Q15" s="1">
        <v>4900</v>
      </c>
      <c r="R15" s="1">
        <f>IF(AND(O15&gt;=5,P15="ex",Q15&lt;6000),Q15*15%,100)</f>
        <v>735</v>
      </c>
      <c r="T15">
        <v>4500</v>
      </c>
      <c r="U15">
        <f>IF(AND(T15&lt;5000,S14="couples"),T15+500)</f>
        <v>5000</v>
      </c>
    </row>
    <row r="16" spans="1:21" x14ac:dyDescent="0.3">
      <c r="B16" s="14" t="s">
        <v>4</v>
      </c>
      <c r="C16" s="13">
        <v>7800</v>
      </c>
      <c r="D16" s="1">
        <v>6000</v>
      </c>
      <c r="E16" s="1">
        <v>5200</v>
      </c>
      <c r="F16" s="1">
        <f t="shared" ref="F16:F20" si="2">SUM(C16:E16)</f>
        <v>19000</v>
      </c>
      <c r="G16" s="1">
        <f t="shared" ref="G16:G20" si="3">IF(SUM(C16:E16)&gt;30000,SUM(C16:E16)*10%,SUM(C16:E16)*2%)</f>
        <v>380</v>
      </c>
      <c r="K16" s="5" t="s">
        <v>4</v>
      </c>
      <c r="L16" s="6">
        <v>90</v>
      </c>
      <c r="M16" s="19" t="str">
        <f t="shared" ref="M16:M20" si="4">IF(L16&gt;=85,"Excellent",IF(L16&gt;=75,"Very good",IF(L16&gt;=65,"Good",IF(L16&gt;=50,"accept","fail"))))</f>
        <v>Excellent</v>
      </c>
      <c r="O16" s="16">
        <v>9</v>
      </c>
      <c r="P16" s="25" t="s">
        <v>30</v>
      </c>
      <c r="Q16" s="1">
        <v>6480</v>
      </c>
      <c r="R16" s="1">
        <f t="shared" ref="R16:R21" si="5">IF(AND(O16&gt;=5,P16="ex",Q16&lt;6000),Q16*15%,100)</f>
        <v>100</v>
      </c>
    </row>
    <row r="17" spans="2:18" x14ac:dyDescent="0.3">
      <c r="B17" s="14" t="s">
        <v>5</v>
      </c>
      <c r="C17" s="13">
        <v>14900</v>
      </c>
      <c r="D17" s="1">
        <v>7500</v>
      </c>
      <c r="E17" s="1">
        <v>6290</v>
      </c>
      <c r="F17" s="1">
        <f t="shared" si="2"/>
        <v>28690</v>
      </c>
      <c r="G17" s="1">
        <f t="shared" si="3"/>
        <v>573.80000000000007</v>
      </c>
      <c r="K17" s="5" t="s">
        <v>5</v>
      </c>
      <c r="L17" s="6">
        <v>70</v>
      </c>
      <c r="M17" s="19" t="str">
        <f t="shared" si="4"/>
        <v>Good</v>
      </c>
      <c r="O17" s="16">
        <v>11</v>
      </c>
      <c r="P17" s="25" t="s">
        <v>29</v>
      </c>
      <c r="Q17" s="1">
        <v>4689</v>
      </c>
      <c r="R17" s="1">
        <f t="shared" si="5"/>
        <v>703.35</v>
      </c>
    </row>
    <row r="18" spans="2:18" x14ac:dyDescent="0.3">
      <c r="B18" s="14" t="s">
        <v>6</v>
      </c>
      <c r="C18" s="13">
        <v>5000</v>
      </c>
      <c r="D18" s="1">
        <v>6950</v>
      </c>
      <c r="E18" s="1">
        <v>7810</v>
      </c>
      <c r="F18" s="1">
        <f t="shared" si="2"/>
        <v>19760</v>
      </c>
      <c r="G18" s="1">
        <f t="shared" si="3"/>
        <v>395.2</v>
      </c>
      <c r="K18" s="5" t="s">
        <v>6</v>
      </c>
      <c r="L18" s="6">
        <v>60</v>
      </c>
      <c r="M18" s="19" t="str">
        <f t="shared" si="4"/>
        <v>accept</v>
      </c>
      <c r="O18" s="16">
        <v>4</v>
      </c>
      <c r="P18" s="25" t="s">
        <v>32</v>
      </c>
      <c r="Q18" s="1">
        <v>6890</v>
      </c>
      <c r="R18" s="1">
        <f t="shared" si="5"/>
        <v>100</v>
      </c>
    </row>
    <row r="19" spans="2:18" x14ac:dyDescent="0.3">
      <c r="B19" s="14" t="s">
        <v>7</v>
      </c>
      <c r="C19" s="13">
        <v>4000</v>
      </c>
      <c r="D19" s="1">
        <v>5200</v>
      </c>
      <c r="E19" s="1">
        <v>8640</v>
      </c>
      <c r="F19" s="1">
        <f t="shared" si="2"/>
        <v>17840</v>
      </c>
      <c r="G19" s="1">
        <f t="shared" si="3"/>
        <v>356.8</v>
      </c>
      <c r="K19" s="5" t="s">
        <v>7</v>
      </c>
      <c r="L19" s="6">
        <v>55</v>
      </c>
      <c r="M19" s="19" t="str">
        <f t="shared" si="4"/>
        <v>accept</v>
      </c>
      <c r="O19" s="16">
        <v>3</v>
      </c>
      <c r="P19" s="25" t="s">
        <v>29</v>
      </c>
      <c r="Q19" s="1">
        <v>11000</v>
      </c>
      <c r="R19" s="1">
        <f t="shared" si="5"/>
        <v>100</v>
      </c>
    </row>
    <row r="20" spans="2:18" ht="15" thickBot="1" x14ac:dyDescent="0.35">
      <c r="B20" s="14" t="s">
        <v>8</v>
      </c>
      <c r="C20" s="13">
        <v>21230</v>
      </c>
      <c r="D20" s="1">
        <v>1420</v>
      </c>
      <c r="E20" s="1">
        <v>7496</v>
      </c>
      <c r="F20" s="1">
        <f t="shared" si="2"/>
        <v>30146</v>
      </c>
      <c r="G20" s="1">
        <f t="shared" si="3"/>
        <v>3014.6000000000004</v>
      </c>
      <c r="K20" s="20" t="s">
        <v>8</v>
      </c>
      <c r="L20" s="7">
        <v>40</v>
      </c>
      <c r="M20" s="21" t="str">
        <f t="shared" si="4"/>
        <v>fail</v>
      </c>
      <c r="O20" s="16">
        <v>8</v>
      </c>
      <c r="P20" s="25" t="s">
        <v>32</v>
      </c>
      <c r="Q20" s="16">
        <v>5647</v>
      </c>
      <c r="R20" s="1">
        <f t="shared" si="5"/>
        <v>100</v>
      </c>
    </row>
    <row r="21" spans="2:18" ht="15" thickBot="1" x14ac:dyDescent="0.35">
      <c r="O21" s="17">
        <v>4</v>
      </c>
      <c r="P21" s="26" t="s">
        <v>31</v>
      </c>
      <c r="Q21" s="17">
        <v>6484</v>
      </c>
      <c r="R21" s="1">
        <f t="shared" si="5"/>
        <v>100</v>
      </c>
    </row>
    <row r="22" spans="2:18" ht="15" thickBot="1" x14ac:dyDescent="0.35"/>
    <row r="23" spans="2:18" x14ac:dyDescent="0.3">
      <c r="B23" s="28" t="s">
        <v>28</v>
      </c>
      <c r="C23" s="28" t="s">
        <v>25</v>
      </c>
      <c r="D23" s="28" t="s">
        <v>33</v>
      </c>
      <c r="F23" s="30" t="s">
        <v>28</v>
      </c>
      <c r="G23" s="31" t="s">
        <v>25</v>
      </c>
      <c r="H23" s="32" t="s">
        <v>33</v>
      </c>
    </row>
    <row r="24" spans="2:18" x14ac:dyDescent="0.3">
      <c r="B24" s="29" t="s">
        <v>34</v>
      </c>
      <c r="C24" s="1">
        <v>4900</v>
      </c>
      <c r="D24" s="1">
        <f>IF(AND(B24="married",C24&lt;=5000),C24*15%,C24*2%)</f>
        <v>735</v>
      </c>
      <c r="F24" s="33" t="s">
        <v>34</v>
      </c>
      <c r="G24" s="1">
        <v>4900</v>
      </c>
      <c r="H24" s="19">
        <f>IF(AND(OR(F24="married",F24="divorsed"),G24&lt;5000),G24*10%,100)</f>
        <v>490</v>
      </c>
    </row>
    <row r="25" spans="2:18" x14ac:dyDescent="0.3">
      <c r="B25" s="29" t="s">
        <v>35</v>
      </c>
      <c r="C25" s="1">
        <v>6480</v>
      </c>
      <c r="D25" s="1">
        <f t="shared" ref="D25:D28" si="6">IF(AND(B25="married",C25&lt;=5000),C25*15%,C25*2%)</f>
        <v>129.6</v>
      </c>
      <c r="F25" s="33" t="s">
        <v>35</v>
      </c>
      <c r="G25" s="1">
        <v>6480</v>
      </c>
      <c r="H25" s="19">
        <f t="shared" ref="H25:H28" si="7">IF(AND(OR(F25="married",F25="divorsed"),G25&lt;5000),G25*10%,100)</f>
        <v>100</v>
      </c>
    </row>
    <row r="26" spans="2:18" x14ac:dyDescent="0.3">
      <c r="B26" s="29" t="s">
        <v>36</v>
      </c>
      <c r="C26" s="1">
        <v>4689</v>
      </c>
      <c r="D26" s="1">
        <f t="shared" si="6"/>
        <v>93.78</v>
      </c>
      <c r="F26" s="33" t="s">
        <v>36</v>
      </c>
      <c r="G26" s="1">
        <v>4689</v>
      </c>
      <c r="H26" s="19">
        <f t="shared" si="7"/>
        <v>468.90000000000003</v>
      </c>
    </row>
    <row r="27" spans="2:18" x14ac:dyDescent="0.3">
      <c r="B27" s="29" t="s">
        <v>37</v>
      </c>
      <c r="C27" s="1">
        <v>6890</v>
      </c>
      <c r="D27" s="1">
        <f t="shared" si="6"/>
        <v>137.80000000000001</v>
      </c>
      <c r="F27" s="33" t="s">
        <v>37</v>
      </c>
      <c r="G27" s="1">
        <v>6890</v>
      </c>
      <c r="H27" s="19">
        <f t="shared" si="7"/>
        <v>100</v>
      </c>
    </row>
    <row r="28" spans="2:18" ht="15" thickBot="1" x14ac:dyDescent="0.35">
      <c r="B28" s="29" t="s">
        <v>34</v>
      </c>
      <c r="C28" s="1">
        <v>11000</v>
      </c>
      <c r="D28" s="1">
        <f t="shared" si="6"/>
        <v>220</v>
      </c>
      <c r="F28" s="34" t="s">
        <v>34</v>
      </c>
      <c r="G28" s="27">
        <v>11000</v>
      </c>
      <c r="H28" s="19">
        <f t="shared" si="7"/>
        <v>100</v>
      </c>
    </row>
  </sheetData>
  <conditionalFormatting sqref="B3:B8">
    <cfRule type="cellIs" dxfId="7" priority="4" operator="equal">
      <formula>"developer"</formula>
    </cfRule>
  </conditionalFormatting>
  <conditionalFormatting sqref="C3:C8">
    <cfRule type="cellIs" dxfId="6" priority="3" operator="greaterThan">
      <formula>1500</formula>
    </cfRule>
  </conditionalFormatting>
  <conditionalFormatting sqref="H4:H12">
    <cfRule type="cellIs" dxfId="5" priority="5" operator="equal">
      <formula>"CS"</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7AD6A-AE78-454A-B4AE-C390B3BD2C06}">
  <dimension ref="A1:B14"/>
  <sheetViews>
    <sheetView zoomScaleNormal="100" workbookViewId="0">
      <selection activeCell="N22" sqref="N22"/>
    </sheetView>
  </sheetViews>
  <sheetFormatPr defaultRowHeight="14.4" x14ac:dyDescent="0.3"/>
  <cols>
    <col min="1" max="1" width="12.44140625" bestFit="1" customWidth="1"/>
    <col min="2" max="2" width="12.21875" bestFit="1" customWidth="1"/>
  </cols>
  <sheetData>
    <row r="1" spans="1:2" x14ac:dyDescent="0.3">
      <c r="A1" s="187" t="s">
        <v>444</v>
      </c>
      <c r="B1" t="s">
        <v>446</v>
      </c>
    </row>
    <row r="2" spans="1:2" x14ac:dyDescent="0.3">
      <c r="A2" s="188" t="s">
        <v>116</v>
      </c>
      <c r="B2">
        <v>114000</v>
      </c>
    </row>
    <row r="3" spans="1:2" x14ac:dyDescent="0.3">
      <c r="A3" s="189">
        <v>4</v>
      </c>
      <c r="B3">
        <v>3800</v>
      </c>
    </row>
    <row r="4" spans="1:2" x14ac:dyDescent="0.3">
      <c r="A4" s="189">
        <v>5</v>
      </c>
      <c r="B4">
        <v>4750</v>
      </c>
    </row>
    <row r="5" spans="1:2" x14ac:dyDescent="0.3">
      <c r="A5" s="189">
        <v>13</v>
      </c>
      <c r="B5">
        <v>12350</v>
      </c>
    </row>
    <row r="6" spans="1:2" x14ac:dyDescent="0.3">
      <c r="A6" s="189">
        <v>17</v>
      </c>
      <c r="B6">
        <v>16150</v>
      </c>
    </row>
    <row r="7" spans="1:2" x14ac:dyDescent="0.3">
      <c r="A7" s="189">
        <v>18</v>
      </c>
      <c r="B7">
        <v>17100</v>
      </c>
    </row>
    <row r="8" spans="1:2" x14ac:dyDescent="0.3">
      <c r="A8" s="189">
        <v>19</v>
      </c>
      <c r="B8">
        <v>18050</v>
      </c>
    </row>
    <row r="9" spans="1:2" x14ac:dyDescent="0.3">
      <c r="A9" s="189">
        <v>22</v>
      </c>
      <c r="B9">
        <v>41800</v>
      </c>
    </row>
    <row r="10" spans="1:2" x14ac:dyDescent="0.3">
      <c r="A10" s="188" t="s">
        <v>445</v>
      </c>
      <c r="B10">
        <v>114000</v>
      </c>
    </row>
    <row r="14" spans="1:2" x14ac:dyDescent="0.3">
      <c r="A14">
        <f>3800/4</f>
        <v>950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84C28-89F8-4244-8DE5-BDC90340A2F2}">
  <dimension ref="A1:K72"/>
  <sheetViews>
    <sheetView workbookViewId="0">
      <selection activeCell="K3" sqref="K3"/>
    </sheetView>
  </sheetViews>
  <sheetFormatPr defaultRowHeight="14.4" x14ac:dyDescent="0.3"/>
  <cols>
    <col min="1" max="1" width="11.77734375" customWidth="1"/>
    <col min="2" max="2" width="11.88671875" customWidth="1"/>
    <col min="3" max="3" width="14.44140625" customWidth="1"/>
    <col min="8" max="8" width="9.6640625" customWidth="1"/>
  </cols>
  <sheetData>
    <row r="1" spans="1:11" ht="17.399999999999999" x14ac:dyDescent="0.3">
      <c r="A1" s="107" t="s">
        <v>101</v>
      </c>
      <c r="B1" s="108" t="s">
        <v>102</v>
      </c>
      <c r="C1" s="108" t="s">
        <v>103</v>
      </c>
      <c r="D1" s="108" t="s">
        <v>104</v>
      </c>
      <c r="E1" s="108" t="s">
        <v>105</v>
      </c>
      <c r="F1" s="108" t="s">
        <v>106</v>
      </c>
      <c r="G1" s="108" t="s">
        <v>107</v>
      </c>
      <c r="H1" s="108" t="s">
        <v>108</v>
      </c>
    </row>
    <row r="2" spans="1:11" x14ac:dyDescent="0.3">
      <c r="A2" s="105">
        <v>1</v>
      </c>
      <c r="B2" s="62" t="s">
        <v>109</v>
      </c>
      <c r="C2" s="62">
        <f>INDEX(orders,MATCH(B2,B:B,0),MATCH(C1,A1:H1,0))</f>
        <v>2000</v>
      </c>
      <c r="D2" s="62">
        <f t="shared" ref="D2:D11" si="0">IFERROR(VLOOKUP(B2,try,3,FALSE),"")</f>
        <v>1</v>
      </c>
      <c r="E2" s="62" t="str">
        <f t="shared" ref="E2:E11" si="1">IFERROR(VLOOKUP($B2,try,4,FALSE),"")</f>
        <v>طابعه</v>
      </c>
      <c r="F2" s="62" t="str">
        <f t="shared" ref="F2:F11" si="2">IFERROR(VLOOKUP($B2,try,5,FALSE),"")</f>
        <v>الجيزه</v>
      </c>
      <c r="G2" s="62">
        <f t="shared" ref="G2:G11" si="3">IFERROR(VLOOKUP($B2,try,6,FALSE),"")</f>
        <v>12</v>
      </c>
      <c r="H2" s="62">
        <f t="shared" ref="H2:H11" si="4">IFERROR(VLOOKUP($B2,try,7,FALSE),"")</f>
        <v>11400</v>
      </c>
      <c r="K2" t="s">
        <v>131</v>
      </c>
    </row>
    <row r="3" spans="1:11" x14ac:dyDescent="0.3">
      <c r="A3" s="106">
        <v>2</v>
      </c>
      <c r="B3" s="62" t="s">
        <v>112</v>
      </c>
      <c r="C3" s="62">
        <f>IFERROR(VLOOKUP(B3,Vlockup2!B2:H252,2,FALSE),"")</f>
        <v>2000</v>
      </c>
      <c r="D3" s="62">
        <f t="shared" si="0"/>
        <v>2</v>
      </c>
      <c r="E3" s="62" t="str">
        <f t="shared" si="1"/>
        <v>هارد ديسك</v>
      </c>
      <c r="F3" s="62" t="str">
        <f t="shared" si="2"/>
        <v>الهرم</v>
      </c>
      <c r="G3" s="62">
        <f t="shared" si="3"/>
        <v>14</v>
      </c>
      <c r="H3" s="62">
        <f t="shared" si="4"/>
        <v>13300</v>
      </c>
      <c r="K3" t="str">
        <f>_xlfn.XLOOKUP(K2,B1:B11,E1:E11,"invalid code")</f>
        <v>رام</v>
      </c>
    </row>
    <row r="4" spans="1:11" x14ac:dyDescent="0.3">
      <c r="A4" s="105">
        <v>3</v>
      </c>
      <c r="B4" s="62" t="s">
        <v>115</v>
      </c>
      <c r="C4" s="62">
        <f>IFERROR(VLOOKUP(B4,Vlockup2!B3:H253,2,FALSE),"")</f>
        <v>2003</v>
      </c>
      <c r="D4" s="62">
        <f t="shared" si="0"/>
        <v>2</v>
      </c>
      <c r="E4" s="62" t="str">
        <f t="shared" si="1"/>
        <v>شاشه ملونه</v>
      </c>
      <c r="F4" s="62" t="str">
        <f t="shared" si="2"/>
        <v xml:space="preserve">مصر الجديده </v>
      </c>
      <c r="G4" s="62">
        <f t="shared" si="3"/>
        <v>18</v>
      </c>
      <c r="H4" s="62">
        <f t="shared" si="4"/>
        <v>17100</v>
      </c>
    </row>
    <row r="5" spans="1:11" x14ac:dyDescent="0.3">
      <c r="A5" s="106">
        <v>4</v>
      </c>
      <c r="B5" s="62" t="s">
        <v>119</v>
      </c>
      <c r="C5" s="62">
        <f>IFERROR(VLOOKUP(B5,Vlockup2!B4:H254,2,FALSE),"")</f>
        <v>2001</v>
      </c>
      <c r="D5" s="62">
        <f t="shared" si="0"/>
        <v>1</v>
      </c>
      <c r="E5" s="62" t="str">
        <f t="shared" si="1"/>
        <v>رام</v>
      </c>
      <c r="F5" s="62" t="str">
        <f t="shared" si="2"/>
        <v>شبرا</v>
      </c>
      <c r="G5" s="62">
        <f t="shared" si="3"/>
        <v>16</v>
      </c>
      <c r="H5" s="62">
        <f t="shared" si="4"/>
        <v>15200</v>
      </c>
    </row>
    <row r="6" spans="1:11" x14ac:dyDescent="0.3">
      <c r="A6" s="105">
        <v>5</v>
      </c>
      <c r="B6" s="62" t="s">
        <v>123</v>
      </c>
      <c r="C6" s="62">
        <f>IFERROR(VLOOKUP(B6,Vlockup2!B5:H255,2,FALSE),"")</f>
        <v>2000</v>
      </c>
      <c r="D6" s="62">
        <f t="shared" si="0"/>
        <v>2</v>
      </c>
      <c r="E6" s="62" t="str">
        <f t="shared" si="1"/>
        <v>كروت شبكه</v>
      </c>
      <c r="F6" s="62" t="str">
        <f t="shared" si="2"/>
        <v>المهندسين</v>
      </c>
      <c r="G6" s="62">
        <f t="shared" si="3"/>
        <v>5</v>
      </c>
      <c r="H6" s="62">
        <f t="shared" si="4"/>
        <v>4750</v>
      </c>
    </row>
    <row r="7" spans="1:11" x14ac:dyDescent="0.3">
      <c r="A7" s="106">
        <v>6</v>
      </c>
      <c r="B7" s="62" t="s">
        <v>126</v>
      </c>
      <c r="C7" s="62">
        <f>IFERROR(VLOOKUP(B7,Vlockup2!B6:H256,2,FALSE),"")</f>
        <v>2002</v>
      </c>
      <c r="D7" s="62">
        <f t="shared" si="0"/>
        <v>2</v>
      </c>
      <c r="E7" s="62" t="str">
        <f t="shared" si="1"/>
        <v>طابعه</v>
      </c>
      <c r="F7" s="62" t="str">
        <f t="shared" si="2"/>
        <v>المهندسين</v>
      </c>
      <c r="G7" s="62">
        <f t="shared" si="3"/>
        <v>3</v>
      </c>
      <c r="H7" s="62">
        <f t="shared" si="4"/>
        <v>2850</v>
      </c>
    </row>
    <row r="8" spans="1:11" x14ac:dyDescent="0.3">
      <c r="A8" s="105">
        <v>7</v>
      </c>
      <c r="B8" s="62" t="s">
        <v>127</v>
      </c>
      <c r="C8" s="62">
        <f>IFERROR(VLOOKUP(B8,Vlockup2!B7:H257,2,FALSE),"")</f>
        <v>2003</v>
      </c>
      <c r="D8" s="62">
        <f t="shared" si="0"/>
        <v>4</v>
      </c>
      <c r="E8" s="62" t="str">
        <f t="shared" si="1"/>
        <v>شاشه ملونه</v>
      </c>
      <c r="F8" s="62" t="str">
        <f t="shared" si="2"/>
        <v>الجيزه</v>
      </c>
      <c r="G8" s="62">
        <f t="shared" si="3"/>
        <v>14</v>
      </c>
      <c r="H8" s="62">
        <f t="shared" si="4"/>
        <v>13300</v>
      </c>
    </row>
    <row r="9" spans="1:11" x14ac:dyDescent="0.3">
      <c r="A9" s="106">
        <v>8</v>
      </c>
      <c r="B9" s="62" t="s">
        <v>128</v>
      </c>
      <c r="C9" s="62">
        <f>IFERROR(VLOOKUP(B9,Vlockup2!B8:H258,2,FALSE),"")</f>
        <v>2001</v>
      </c>
      <c r="D9" s="62">
        <f t="shared" si="0"/>
        <v>3</v>
      </c>
      <c r="E9" s="62" t="str">
        <f t="shared" si="1"/>
        <v>طابعه</v>
      </c>
      <c r="F9" s="62" t="str">
        <f t="shared" si="2"/>
        <v>شبرا</v>
      </c>
      <c r="G9" s="62">
        <f t="shared" si="3"/>
        <v>7</v>
      </c>
      <c r="H9" s="62">
        <f t="shared" si="4"/>
        <v>6650</v>
      </c>
    </row>
    <row r="10" spans="1:11" x14ac:dyDescent="0.3">
      <c r="A10" s="105">
        <v>9</v>
      </c>
      <c r="B10" s="62" t="s">
        <v>129</v>
      </c>
      <c r="C10" s="62">
        <f>IFERROR(VLOOKUP(B10,Vlockup2!B9:H259,2,FALSE),"")</f>
        <v>2003</v>
      </c>
      <c r="D10" s="62" t="str">
        <f t="shared" si="0"/>
        <v>t</v>
      </c>
      <c r="E10" s="62" t="str">
        <f t="shared" si="1"/>
        <v>كروت شبكه</v>
      </c>
      <c r="F10" s="62" t="str">
        <f t="shared" si="2"/>
        <v>الهرم</v>
      </c>
      <c r="G10" s="62">
        <f t="shared" si="3"/>
        <v>6</v>
      </c>
      <c r="H10" s="62">
        <f t="shared" si="4"/>
        <v>5700</v>
      </c>
    </row>
    <row r="11" spans="1:11" ht="15" thickBot="1" x14ac:dyDescent="0.35">
      <c r="A11" s="106">
        <v>10</v>
      </c>
      <c r="B11" s="62" t="s">
        <v>131</v>
      </c>
      <c r="C11" s="62">
        <f>IFERROR(VLOOKUP(B11,Vlockup2!B10:H260,2,FALSE),"")</f>
        <v>2002</v>
      </c>
      <c r="D11" s="62">
        <f t="shared" si="0"/>
        <v>1</v>
      </c>
      <c r="E11" s="62" t="str">
        <f t="shared" si="1"/>
        <v>رام</v>
      </c>
      <c r="F11" s="62" t="str">
        <f t="shared" si="2"/>
        <v xml:space="preserve">مصر الجديده </v>
      </c>
      <c r="G11" s="62">
        <f t="shared" si="3"/>
        <v>5</v>
      </c>
      <c r="H11" s="62">
        <f t="shared" si="4"/>
        <v>4750</v>
      </c>
    </row>
    <row r="12" spans="1:11" ht="15" thickTop="1" x14ac:dyDescent="0.3">
      <c r="A12" s="109" t="s">
        <v>21</v>
      </c>
      <c r="B12" s="110"/>
      <c r="C12" s="110"/>
      <c r="D12" s="110"/>
      <c r="E12" s="110"/>
      <c r="F12" s="110"/>
      <c r="G12" s="110"/>
      <c r="H12" s="110">
        <v>3326900</v>
      </c>
    </row>
    <row r="13" spans="1:11" x14ac:dyDescent="0.3">
      <c r="A13" t="s">
        <v>21</v>
      </c>
      <c r="H13">
        <f>SUBTOTAL(103,Table2[الاجمالى])</f>
        <v>11</v>
      </c>
    </row>
    <row r="14" spans="1:11" x14ac:dyDescent="0.3">
      <c r="A14" s="103"/>
      <c r="B14" s="103"/>
      <c r="C14" s="103"/>
      <c r="D14" s="104"/>
      <c r="E14" s="103"/>
      <c r="F14" s="103"/>
      <c r="G14" s="104"/>
      <c r="H14" s="103"/>
    </row>
    <row r="15" spans="1:11" x14ac:dyDescent="0.3">
      <c r="A15" s="103"/>
      <c r="B15" s="103"/>
      <c r="C15" s="103"/>
      <c r="D15" s="104"/>
      <c r="E15" s="103"/>
      <c r="F15" s="103"/>
      <c r="G15" s="104"/>
      <c r="H15" s="103"/>
    </row>
    <row r="16" spans="1:11" x14ac:dyDescent="0.3">
      <c r="A16" s="103"/>
      <c r="B16" s="103"/>
      <c r="C16" s="103"/>
      <c r="D16" s="104"/>
      <c r="E16" s="103"/>
      <c r="F16" s="103"/>
      <c r="G16" s="104"/>
      <c r="H16" s="103"/>
    </row>
    <row r="17" spans="1:8" x14ac:dyDescent="0.3">
      <c r="A17" s="103"/>
      <c r="B17" s="103"/>
      <c r="C17" s="103"/>
      <c r="D17" s="104"/>
      <c r="E17" s="103"/>
      <c r="F17" s="103"/>
      <c r="G17" s="104"/>
      <c r="H17" s="103"/>
    </row>
    <row r="18" spans="1:8" x14ac:dyDescent="0.3">
      <c r="D18" s="104"/>
      <c r="E18" s="103"/>
      <c r="F18" s="103"/>
      <c r="G18" s="104"/>
    </row>
    <row r="19" spans="1:8" x14ac:dyDescent="0.3">
      <c r="D19" s="104"/>
      <c r="E19" s="103"/>
      <c r="F19" s="103"/>
      <c r="G19" s="104"/>
    </row>
    <row r="20" spans="1:8" x14ac:dyDescent="0.3">
      <c r="D20" s="104"/>
      <c r="E20" s="103"/>
      <c r="F20" s="103"/>
      <c r="G20" s="104"/>
    </row>
    <row r="21" spans="1:8" x14ac:dyDescent="0.3">
      <c r="D21" s="103"/>
      <c r="E21" s="103"/>
      <c r="F21" s="103"/>
      <c r="G21" s="104"/>
    </row>
    <row r="22" spans="1:8" x14ac:dyDescent="0.3">
      <c r="D22" s="103"/>
      <c r="E22" s="103"/>
      <c r="F22" s="103"/>
      <c r="G22" s="104"/>
    </row>
    <row r="23" spans="1:8" x14ac:dyDescent="0.3">
      <c r="D23" s="103"/>
      <c r="E23" s="103"/>
      <c r="F23" s="103"/>
      <c r="G23" s="104"/>
    </row>
    <row r="24" spans="1:8" x14ac:dyDescent="0.3">
      <c r="D24" s="103"/>
      <c r="E24" s="103"/>
      <c r="F24" s="103"/>
      <c r="G24" s="104"/>
    </row>
    <row r="25" spans="1:8" x14ac:dyDescent="0.3">
      <c r="D25" s="103"/>
      <c r="E25" s="103"/>
      <c r="F25" s="103"/>
      <c r="G25" s="104"/>
    </row>
    <row r="26" spans="1:8" x14ac:dyDescent="0.3">
      <c r="D26" s="103"/>
      <c r="E26" s="103"/>
      <c r="F26" s="103"/>
      <c r="G26" s="104"/>
    </row>
    <row r="27" spans="1:8" x14ac:dyDescent="0.3">
      <c r="D27" s="103"/>
      <c r="E27" s="103"/>
      <c r="F27" s="103"/>
      <c r="G27" s="104"/>
    </row>
    <row r="28" spans="1:8" x14ac:dyDescent="0.3">
      <c r="D28" s="103"/>
      <c r="E28" s="103"/>
      <c r="F28" s="103"/>
      <c r="G28" s="104"/>
    </row>
    <row r="29" spans="1:8" x14ac:dyDescent="0.3">
      <c r="D29" s="103"/>
      <c r="E29" s="103"/>
      <c r="F29" s="103"/>
      <c r="G29" s="104"/>
    </row>
    <row r="30" spans="1:8" x14ac:dyDescent="0.3">
      <c r="D30" s="103"/>
      <c r="E30" s="103"/>
      <c r="F30" s="103"/>
      <c r="G30" s="104"/>
    </row>
    <row r="31" spans="1:8" x14ac:dyDescent="0.3">
      <c r="D31" s="103"/>
      <c r="E31" s="103"/>
      <c r="F31" s="103"/>
      <c r="G31" s="104"/>
    </row>
    <row r="32" spans="1:8" x14ac:dyDescent="0.3">
      <c r="D32" s="103"/>
      <c r="E32" s="103"/>
      <c r="F32" s="103"/>
      <c r="G32" s="104"/>
    </row>
    <row r="33" spans="4:7" x14ac:dyDescent="0.3">
      <c r="D33" s="103"/>
      <c r="E33" s="103"/>
      <c r="F33" s="103"/>
      <c r="G33" s="104"/>
    </row>
    <row r="34" spans="4:7" x14ac:dyDescent="0.3">
      <c r="G34" s="104"/>
    </row>
    <row r="35" spans="4:7" x14ac:dyDescent="0.3">
      <c r="G35" s="104"/>
    </row>
    <row r="36" spans="4:7" x14ac:dyDescent="0.3">
      <c r="G36" s="104"/>
    </row>
    <row r="37" spans="4:7" x14ac:dyDescent="0.3">
      <c r="G37" s="104"/>
    </row>
    <row r="38" spans="4:7" x14ac:dyDescent="0.3">
      <c r="G38" s="104"/>
    </row>
    <row r="39" spans="4:7" x14ac:dyDescent="0.3">
      <c r="G39" s="104"/>
    </row>
    <row r="40" spans="4:7" x14ac:dyDescent="0.3">
      <c r="G40" s="104"/>
    </row>
    <row r="41" spans="4:7" x14ac:dyDescent="0.3">
      <c r="G41" s="104"/>
    </row>
    <row r="42" spans="4:7" x14ac:dyDescent="0.3">
      <c r="G42" s="104"/>
    </row>
    <row r="43" spans="4:7" x14ac:dyDescent="0.3">
      <c r="G43" s="104"/>
    </row>
    <row r="44" spans="4:7" x14ac:dyDescent="0.3">
      <c r="G44" s="104"/>
    </row>
    <row r="45" spans="4:7" x14ac:dyDescent="0.3">
      <c r="G45" s="104"/>
    </row>
    <row r="46" spans="4:7" x14ac:dyDescent="0.3">
      <c r="G46" s="104"/>
    </row>
    <row r="47" spans="4:7" x14ac:dyDescent="0.3">
      <c r="G47" s="104"/>
    </row>
    <row r="48" spans="4:7" x14ac:dyDescent="0.3">
      <c r="G48" s="104"/>
    </row>
    <row r="49" spans="7:7" x14ac:dyDescent="0.3">
      <c r="G49" s="104"/>
    </row>
    <row r="50" spans="7:7" x14ac:dyDescent="0.3">
      <c r="G50" s="104"/>
    </row>
    <row r="51" spans="7:7" x14ac:dyDescent="0.3">
      <c r="G51" s="104"/>
    </row>
    <row r="52" spans="7:7" x14ac:dyDescent="0.3">
      <c r="G52" s="104"/>
    </row>
    <row r="53" spans="7:7" x14ac:dyDescent="0.3">
      <c r="G53" s="104"/>
    </row>
    <row r="54" spans="7:7" x14ac:dyDescent="0.3">
      <c r="G54" s="104"/>
    </row>
    <row r="55" spans="7:7" x14ac:dyDescent="0.3">
      <c r="G55" s="104"/>
    </row>
    <row r="56" spans="7:7" x14ac:dyDescent="0.3">
      <c r="G56" s="104"/>
    </row>
    <row r="57" spans="7:7" x14ac:dyDescent="0.3">
      <c r="G57" s="104"/>
    </row>
    <row r="58" spans="7:7" x14ac:dyDescent="0.3">
      <c r="G58" s="104"/>
    </row>
    <row r="59" spans="7:7" x14ac:dyDescent="0.3">
      <c r="G59" s="104"/>
    </row>
    <row r="60" spans="7:7" x14ac:dyDescent="0.3">
      <c r="G60" s="104"/>
    </row>
    <row r="61" spans="7:7" x14ac:dyDescent="0.3">
      <c r="G61" s="104"/>
    </row>
    <row r="62" spans="7:7" x14ac:dyDescent="0.3">
      <c r="G62" s="104"/>
    </row>
    <row r="63" spans="7:7" x14ac:dyDescent="0.3">
      <c r="G63" s="104"/>
    </row>
    <row r="64" spans="7:7" x14ac:dyDescent="0.3">
      <c r="G64" s="104"/>
    </row>
    <row r="65" spans="7:7" x14ac:dyDescent="0.3">
      <c r="G65" s="104"/>
    </row>
    <row r="66" spans="7:7" x14ac:dyDescent="0.3">
      <c r="G66" s="104"/>
    </row>
    <row r="67" spans="7:7" x14ac:dyDescent="0.3">
      <c r="G67" s="104"/>
    </row>
    <row r="68" spans="7:7" x14ac:dyDescent="0.3">
      <c r="G68" s="104"/>
    </row>
    <row r="69" spans="7:7" x14ac:dyDescent="0.3">
      <c r="G69" s="104"/>
    </row>
    <row r="70" spans="7:7" x14ac:dyDescent="0.3">
      <c r="G70" s="104"/>
    </row>
    <row r="71" spans="7:7" x14ac:dyDescent="0.3">
      <c r="G71" s="104"/>
    </row>
    <row r="72" spans="7:7" x14ac:dyDescent="0.3">
      <c r="G72" s="104"/>
    </row>
  </sheetData>
  <phoneticPr fontId="25"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50727-7EF3-494A-8C0E-43CF241E37DA}">
  <dimension ref="A1:Q37"/>
  <sheetViews>
    <sheetView zoomScale="80" zoomScaleNormal="80" workbookViewId="0">
      <selection activeCell="J29" sqref="J29"/>
    </sheetView>
  </sheetViews>
  <sheetFormatPr defaultRowHeight="13.2" x14ac:dyDescent="0.3"/>
  <cols>
    <col min="1" max="1" width="11.21875" style="39" customWidth="1"/>
    <col min="2" max="2" width="24.44140625" style="39" bestFit="1" customWidth="1"/>
    <col min="3" max="3" width="12.109375" style="39" customWidth="1"/>
    <col min="4" max="4" width="12.6640625" style="39" customWidth="1"/>
    <col min="5" max="5" width="12.88671875" style="39" customWidth="1"/>
    <col min="6" max="6" width="28" style="39" bestFit="1" customWidth="1"/>
    <col min="7" max="7" width="21.109375" style="39" bestFit="1" customWidth="1"/>
    <col min="8" max="8" width="13.6640625" style="39" bestFit="1" customWidth="1"/>
    <col min="9" max="9" width="13.6640625" style="39" customWidth="1"/>
    <col min="10" max="10" width="88.5546875" style="39" customWidth="1"/>
    <col min="11" max="12" width="14.33203125" style="39" customWidth="1"/>
    <col min="13" max="13" width="18.109375" style="39" customWidth="1"/>
    <col min="14" max="14" width="13.33203125" style="39" customWidth="1"/>
    <col min="15" max="15" width="11.88671875" style="39" customWidth="1"/>
    <col min="16" max="262" width="8.88671875" style="39"/>
    <col min="263" max="263" width="12.6640625" style="39" customWidth="1"/>
    <col min="264" max="264" width="12.109375" style="39" customWidth="1"/>
    <col min="265" max="265" width="12.6640625" style="39" customWidth="1"/>
    <col min="266" max="266" width="13.44140625" style="39" customWidth="1"/>
    <col min="267" max="267" width="14" style="39" customWidth="1"/>
    <col min="268" max="269" width="8.88671875" style="39"/>
    <col min="270" max="271" width="20.5546875" style="39" bestFit="1" customWidth="1"/>
    <col min="272" max="518" width="8.88671875" style="39"/>
    <col min="519" max="519" width="12.6640625" style="39" customWidth="1"/>
    <col min="520" max="520" width="12.109375" style="39" customWidth="1"/>
    <col min="521" max="521" width="12.6640625" style="39" customWidth="1"/>
    <col min="522" max="522" width="13.44140625" style="39" customWidth="1"/>
    <col min="523" max="523" width="14" style="39" customWidth="1"/>
    <col min="524" max="525" width="8.88671875" style="39"/>
    <col min="526" max="527" width="20.5546875" style="39" bestFit="1" customWidth="1"/>
    <col min="528" max="774" width="8.88671875" style="39"/>
    <col min="775" max="775" width="12.6640625" style="39" customWidth="1"/>
    <col min="776" max="776" width="12.109375" style="39" customWidth="1"/>
    <col min="777" max="777" width="12.6640625" style="39" customWidth="1"/>
    <col min="778" max="778" width="13.44140625" style="39" customWidth="1"/>
    <col min="779" max="779" width="14" style="39" customWidth="1"/>
    <col min="780" max="781" width="8.88671875" style="39"/>
    <col min="782" max="783" width="20.5546875" style="39" bestFit="1" customWidth="1"/>
    <col min="784" max="1030" width="8.88671875" style="39"/>
    <col min="1031" max="1031" width="12.6640625" style="39" customWidth="1"/>
    <col min="1032" max="1032" width="12.109375" style="39" customWidth="1"/>
    <col min="1033" max="1033" width="12.6640625" style="39" customWidth="1"/>
    <col min="1034" max="1034" width="13.44140625" style="39" customWidth="1"/>
    <col min="1035" max="1035" width="14" style="39" customWidth="1"/>
    <col min="1036" max="1037" width="8.88671875" style="39"/>
    <col min="1038" max="1039" width="20.5546875" style="39" bestFit="1" customWidth="1"/>
    <col min="1040" max="1286" width="8.88671875" style="39"/>
    <col min="1287" max="1287" width="12.6640625" style="39" customWidth="1"/>
    <col min="1288" max="1288" width="12.109375" style="39" customWidth="1"/>
    <col min="1289" max="1289" width="12.6640625" style="39" customWidth="1"/>
    <col min="1290" max="1290" width="13.44140625" style="39" customWidth="1"/>
    <col min="1291" max="1291" width="14" style="39" customWidth="1"/>
    <col min="1292" max="1293" width="8.88671875" style="39"/>
    <col min="1294" max="1295" width="20.5546875" style="39" bestFit="1" customWidth="1"/>
    <col min="1296" max="1542" width="8.88671875" style="39"/>
    <col min="1543" max="1543" width="12.6640625" style="39" customWidth="1"/>
    <col min="1544" max="1544" width="12.109375" style="39" customWidth="1"/>
    <col min="1545" max="1545" width="12.6640625" style="39" customWidth="1"/>
    <col min="1546" max="1546" width="13.44140625" style="39" customWidth="1"/>
    <col min="1547" max="1547" width="14" style="39" customWidth="1"/>
    <col min="1548" max="1549" width="8.88671875" style="39"/>
    <col min="1550" max="1551" width="20.5546875" style="39" bestFit="1" customWidth="1"/>
    <col min="1552" max="1798" width="8.88671875" style="39"/>
    <col min="1799" max="1799" width="12.6640625" style="39" customWidth="1"/>
    <col min="1800" max="1800" width="12.109375" style="39" customWidth="1"/>
    <col min="1801" max="1801" width="12.6640625" style="39" customWidth="1"/>
    <col min="1802" max="1802" width="13.44140625" style="39" customWidth="1"/>
    <col min="1803" max="1803" width="14" style="39" customWidth="1"/>
    <col min="1804" max="1805" width="8.88671875" style="39"/>
    <col min="1806" max="1807" width="20.5546875" style="39" bestFit="1" customWidth="1"/>
    <col min="1808" max="2054" width="8.88671875" style="39"/>
    <col min="2055" max="2055" width="12.6640625" style="39" customWidth="1"/>
    <col min="2056" max="2056" width="12.109375" style="39" customWidth="1"/>
    <col min="2057" max="2057" width="12.6640625" style="39" customWidth="1"/>
    <col min="2058" max="2058" width="13.44140625" style="39" customWidth="1"/>
    <col min="2059" max="2059" width="14" style="39" customWidth="1"/>
    <col min="2060" max="2061" width="8.88671875" style="39"/>
    <col min="2062" max="2063" width="20.5546875" style="39" bestFit="1" customWidth="1"/>
    <col min="2064" max="2310" width="8.88671875" style="39"/>
    <col min="2311" max="2311" width="12.6640625" style="39" customWidth="1"/>
    <col min="2312" max="2312" width="12.109375" style="39" customWidth="1"/>
    <col min="2313" max="2313" width="12.6640625" style="39" customWidth="1"/>
    <col min="2314" max="2314" width="13.44140625" style="39" customWidth="1"/>
    <col min="2315" max="2315" width="14" style="39" customWidth="1"/>
    <col min="2316" max="2317" width="8.88671875" style="39"/>
    <col min="2318" max="2319" width="20.5546875" style="39" bestFit="1" customWidth="1"/>
    <col min="2320" max="2566" width="8.88671875" style="39"/>
    <col min="2567" max="2567" width="12.6640625" style="39" customWidth="1"/>
    <col min="2568" max="2568" width="12.109375" style="39" customWidth="1"/>
    <col min="2569" max="2569" width="12.6640625" style="39" customWidth="1"/>
    <col min="2570" max="2570" width="13.44140625" style="39" customWidth="1"/>
    <col min="2571" max="2571" width="14" style="39" customWidth="1"/>
    <col min="2572" max="2573" width="8.88671875" style="39"/>
    <col min="2574" max="2575" width="20.5546875" style="39" bestFit="1" customWidth="1"/>
    <col min="2576" max="2822" width="8.88671875" style="39"/>
    <col min="2823" max="2823" width="12.6640625" style="39" customWidth="1"/>
    <col min="2824" max="2824" width="12.109375" style="39" customWidth="1"/>
    <col min="2825" max="2825" width="12.6640625" style="39" customWidth="1"/>
    <col min="2826" max="2826" width="13.44140625" style="39" customWidth="1"/>
    <col min="2827" max="2827" width="14" style="39" customWidth="1"/>
    <col min="2828" max="2829" width="8.88671875" style="39"/>
    <col min="2830" max="2831" width="20.5546875" style="39" bestFit="1" customWidth="1"/>
    <col min="2832" max="3078" width="8.88671875" style="39"/>
    <col min="3079" max="3079" width="12.6640625" style="39" customWidth="1"/>
    <col min="3080" max="3080" width="12.109375" style="39" customWidth="1"/>
    <col min="3081" max="3081" width="12.6640625" style="39" customWidth="1"/>
    <col min="3082" max="3082" width="13.44140625" style="39" customWidth="1"/>
    <col min="3083" max="3083" width="14" style="39" customWidth="1"/>
    <col min="3084" max="3085" width="8.88671875" style="39"/>
    <col min="3086" max="3087" width="20.5546875" style="39" bestFit="1" customWidth="1"/>
    <col min="3088" max="3334" width="8.88671875" style="39"/>
    <col min="3335" max="3335" width="12.6640625" style="39" customWidth="1"/>
    <col min="3336" max="3336" width="12.109375" style="39" customWidth="1"/>
    <col min="3337" max="3337" width="12.6640625" style="39" customWidth="1"/>
    <col min="3338" max="3338" width="13.44140625" style="39" customWidth="1"/>
    <col min="3339" max="3339" width="14" style="39" customWidth="1"/>
    <col min="3340" max="3341" width="8.88671875" style="39"/>
    <col min="3342" max="3343" width="20.5546875" style="39" bestFit="1" customWidth="1"/>
    <col min="3344" max="3590" width="8.88671875" style="39"/>
    <col min="3591" max="3591" width="12.6640625" style="39" customWidth="1"/>
    <col min="3592" max="3592" width="12.109375" style="39" customWidth="1"/>
    <col min="3593" max="3593" width="12.6640625" style="39" customWidth="1"/>
    <col min="3594" max="3594" width="13.44140625" style="39" customWidth="1"/>
    <col min="3595" max="3595" width="14" style="39" customWidth="1"/>
    <col min="3596" max="3597" width="8.88671875" style="39"/>
    <col min="3598" max="3599" width="20.5546875" style="39" bestFit="1" customWidth="1"/>
    <col min="3600" max="3846" width="8.88671875" style="39"/>
    <col min="3847" max="3847" width="12.6640625" style="39" customWidth="1"/>
    <col min="3848" max="3848" width="12.109375" style="39" customWidth="1"/>
    <col min="3849" max="3849" width="12.6640625" style="39" customWidth="1"/>
    <col min="3850" max="3850" width="13.44140625" style="39" customWidth="1"/>
    <col min="3851" max="3851" width="14" style="39" customWidth="1"/>
    <col min="3852" max="3853" width="8.88671875" style="39"/>
    <col min="3854" max="3855" width="20.5546875" style="39" bestFit="1" customWidth="1"/>
    <col min="3856" max="4102" width="8.88671875" style="39"/>
    <col min="4103" max="4103" width="12.6640625" style="39" customWidth="1"/>
    <col min="4104" max="4104" width="12.109375" style="39" customWidth="1"/>
    <col min="4105" max="4105" width="12.6640625" style="39" customWidth="1"/>
    <col min="4106" max="4106" width="13.44140625" style="39" customWidth="1"/>
    <col min="4107" max="4107" width="14" style="39" customWidth="1"/>
    <col min="4108" max="4109" width="8.88671875" style="39"/>
    <col min="4110" max="4111" width="20.5546875" style="39" bestFit="1" customWidth="1"/>
    <col min="4112" max="4358" width="8.88671875" style="39"/>
    <col min="4359" max="4359" width="12.6640625" style="39" customWidth="1"/>
    <col min="4360" max="4360" width="12.109375" style="39" customWidth="1"/>
    <col min="4361" max="4361" width="12.6640625" style="39" customWidth="1"/>
    <col min="4362" max="4362" width="13.44140625" style="39" customWidth="1"/>
    <col min="4363" max="4363" width="14" style="39" customWidth="1"/>
    <col min="4364" max="4365" width="8.88671875" style="39"/>
    <col min="4366" max="4367" width="20.5546875" style="39" bestFit="1" customWidth="1"/>
    <col min="4368" max="4614" width="8.88671875" style="39"/>
    <col min="4615" max="4615" width="12.6640625" style="39" customWidth="1"/>
    <col min="4616" max="4616" width="12.109375" style="39" customWidth="1"/>
    <col min="4617" max="4617" width="12.6640625" style="39" customWidth="1"/>
    <col min="4618" max="4618" width="13.44140625" style="39" customWidth="1"/>
    <col min="4619" max="4619" width="14" style="39" customWidth="1"/>
    <col min="4620" max="4621" width="8.88671875" style="39"/>
    <col min="4622" max="4623" width="20.5546875" style="39" bestFit="1" customWidth="1"/>
    <col min="4624" max="4870" width="8.88671875" style="39"/>
    <col min="4871" max="4871" width="12.6640625" style="39" customWidth="1"/>
    <col min="4872" max="4872" width="12.109375" style="39" customWidth="1"/>
    <col min="4873" max="4873" width="12.6640625" style="39" customWidth="1"/>
    <col min="4874" max="4874" width="13.44140625" style="39" customWidth="1"/>
    <col min="4875" max="4875" width="14" style="39" customWidth="1"/>
    <col min="4876" max="4877" width="8.88671875" style="39"/>
    <col min="4878" max="4879" width="20.5546875" style="39" bestFit="1" customWidth="1"/>
    <col min="4880" max="5126" width="8.88671875" style="39"/>
    <col min="5127" max="5127" width="12.6640625" style="39" customWidth="1"/>
    <col min="5128" max="5128" width="12.109375" style="39" customWidth="1"/>
    <col min="5129" max="5129" width="12.6640625" style="39" customWidth="1"/>
    <col min="5130" max="5130" width="13.44140625" style="39" customWidth="1"/>
    <col min="5131" max="5131" width="14" style="39" customWidth="1"/>
    <col min="5132" max="5133" width="8.88671875" style="39"/>
    <col min="5134" max="5135" width="20.5546875" style="39" bestFit="1" customWidth="1"/>
    <col min="5136" max="5382" width="8.88671875" style="39"/>
    <col min="5383" max="5383" width="12.6640625" style="39" customWidth="1"/>
    <col min="5384" max="5384" width="12.109375" style="39" customWidth="1"/>
    <col min="5385" max="5385" width="12.6640625" style="39" customWidth="1"/>
    <col min="5386" max="5386" width="13.44140625" style="39" customWidth="1"/>
    <col min="5387" max="5387" width="14" style="39" customWidth="1"/>
    <col min="5388" max="5389" width="8.88671875" style="39"/>
    <col min="5390" max="5391" width="20.5546875" style="39" bestFit="1" customWidth="1"/>
    <col min="5392" max="5638" width="8.88671875" style="39"/>
    <col min="5639" max="5639" width="12.6640625" style="39" customWidth="1"/>
    <col min="5640" max="5640" width="12.109375" style="39" customWidth="1"/>
    <col min="5641" max="5641" width="12.6640625" style="39" customWidth="1"/>
    <col min="5642" max="5642" width="13.44140625" style="39" customWidth="1"/>
    <col min="5643" max="5643" width="14" style="39" customWidth="1"/>
    <col min="5644" max="5645" width="8.88671875" style="39"/>
    <col min="5646" max="5647" width="20.5546875" style="39" bestFit="1" customWidth="1"/>
    <col min="5648" max="5894" width="8.88671875" style="39"/>
    <col min="5895" max="5895" width="12.6640625" style="39" customWidth="1"/>
    <col min="5896" max="5896" width="12.109375" style="39" customWidth="1"/>
    <col min="5897" max="5897" width="12.6640625" style="39" customWidth="1"/>
    <col min="5898" max="5898" width="13.44140625" style="39" customWidth="1"/>
    <col min="5899" max="5899" width="14" style="39" customWidth="1"/>
    <col min="5900" max="5901" width="8.88671875" style="39"/>
    <col min="5902" max="5903" width="20.5546875" style="39" bestFit="1" customWidth="1"/>
    <col min="5904" max="6150" width="8.88671875" style="39"/>
    <col min="6151" max="6151" width="12.6640625" style="39" customWidth="1"/>
    <col min="6152" max="6152" width="12.109375" style="39" customWidth="1"/>
    <col min="6153" max="6153" width="12.6640625" style="39" customWidth="1"/>
    <col min="6154" max="6154" width="13.44140625" style="39" customWidth="1"/>
    <col min="6155" max="6155" width="14" style="39" customWidth="1"/>
    <col min="6156" max="6157" width="8.88671875" style="39"/>
    <col min="6158" max="6159" width="20.5546875" style="39" bestFit="1" customWidth="1"/>
    <col min="6160" max="6406" width="8.88671875" style="39"/>
    <col min="6407" max="6407" width="12.6640625" style="39" customWidth="1"/>
    <col min="6408" max="6408" width="12.109375" style="39" customWidth="1"/>
    <col min="6409" max="6409" width="12.6640625" style="39" customWidth="1"/>
    <col min="6410" max="6410" width="13.44140625" style="39" customWidth="1"/>
    <col min="6411" max="6411" width="14" style="39" customWidth="1"/>
    <col min="6412" max="6413" width="8.88671875" style="39"/>
    <col min="6414" max="6415" width="20.5546875" style="39" bestFit="1" customWidth="1"/>
    <col min="6416" max="6662" width="8.88671875" style="39"/>
    <col min="6663" max="6663" width="12.6640625" style="39" customWidth="1"/>
    <col min="6664" max="6664" width="12.109375" style="39" customWidth="1"/>
    <col min="6665" max="6665" width="12.6640625" style="39" customWidth="1"/>
    <col min="6666" max="6666" width="13.44140625" style="39" customWidth="1"/>
    <col min="6667" max="6667" width="14" style="39" customWidth="1"/>
    <col min="6668" max="6669" width="8.88671875" style="39"/>
    <col min="6670" max="6671" width="20.5546875" style="39" bestFit="1" customWidth="1"/>
    <col min="6672" max="6918" width="8.88671875" style="39"/>
    <col min="6919" max="6919" width="12.6640625" style="39" customWidth="1"/>
    <col min="6920" max="6920" width="12.109375" style="39" customWidth="1"/>
    <col min="6921" max="6921" width="12.6640625" style="39" customWidth="1"/>
    <col min="6922" max="6922" width="13.44140625" style="39" customWidth="1"/>
    <col min="6923" max="6923" width="14" style="39" customWidth="1"/>
    <col min="6924" max="6925" width="8.88671875" style="39"/>
    <col min="6926" max="6927" width="20.5546875" style="39" bestFit="1" customWidth="1"/>
    <col min="6928" max="7174" width="8.88671875" style="39"/>
    <col min="7175" max="7175" width="12.6640625" style="39" customWidth="1"/>
    <col min="7176" max="7176" width="12.109375" style="39" customWidth="1"/>
    <col min="7177" max="7177" width="12.6640625" style="39" customWidth="1"/>
    <col min="7178" max="7178" width="13.44140625" style="39" customWidth="1"/>
    <col min="7179" max="7179" width="14" style="39" customWidth="1"/>
    <col min="7180" max="7181" width="8.88671875" style="39"/>
    <col min="7182" max="7183" width="20.5546875" style="39" bestFit="1" customWidth="1"/>
    <col min="7184" max="7430" width="8.88671875" style="39"/>
    <col min="7431" max="7431" width="12.6640625" style="39" customWidth="1"/>
    <col min="7432" max="7432" width="12.109375" style="39" customWidth="1"/>
    <col min="7433" max="7433" width="12.6640625" style="39" customWidth="1"/>
    <col min="7434" max="7434" width="13.44140625" style="39" customWidth="1"/>
    <col min="7435" max="7435" width="14" style="39" customWidth="1"/>
    <col min="7436" max="7437" width="8.88671875" style="39"/>
    <col min="7438" max="7439" width="20.5546875" style="39" bestFit="1" customWidth="1"/>
    <col min="7440" max="7686" width="8.88671875" style="39"/>
    <col min="7687" max="7687" width="12.6640625" style="39" customWidth="1"/>
    <col min="7688" max="7688" width="12.109375" style="39" customWidth="1"/>
    <col min="7689" max="7689" width="12.6640625" style="39" customWidth="1"/>
    <col min="7690" max="7690" width="13.44140625" style="39" customWidth="1"/>
    <col min="7691" max="7691" width="14" style="39" customWidth="1"/>
    <col min="7692" max="7693" width="8.88671875" style="39"/>
    <col min="7694" max="7695" width="20.5546875" style="39" bestFit="1" customWidth="1"/>
    <col min="7696" max="7942" width="8.88671875" style="39"/>
    <col min="7943" max="7943" width="12.6640625" style="39" customWidth="1"/>
    <col min="7944" max="7944" width="12.109375" style="39" customWidth="1"/>
    <col min="7945" max="7945" width="12.6640625" style="39" customWidth="1"/>
    <col min="7946" max="7946" width="13.44140625" style="39" customWidth="1"/>
    <col min="7947" max="7947" width="14" style="39" customWidth="1"/>
    <col min="7948" max="7949" width="8.88671875" style="39"/>
    <col min="7950" max="7951" width="20.5546875" style="39" bestFit="1" customWidth="1"/>
    <col min="7952" max="8198" width="8.88671875" style="39"/>
    <col min="8199" max="8199" width="12.6640625" style="39" customWidth="1"/>
    <col min="8200" max="8200" width="12.109375" style="39" customWidth="1"/>
    <col min="8201" max="8201" width="12.6640625" style="39" customWidth="1"/>
    <col min="8202" max="8202" width="13.44140625" style="39" customWidth="1"/>
    <col min="8203" max="8203" width="14" style="39" customWidth="1"/>
    <col min="8204" max="8205" width="8.88671875" style="39"/>
    <col min="8206" max="8207" width="20.5546875" style="39" bestFit="1" customWidth="1"/>
    <col min="8208" max="8454" width="8.88671875" style="39"/>
    <col min="8455" max="8455" width="12.6640625" style="39" customWidth="1"/>
    <col min="8456" max="8456" width="12.109375" style="39" customWidth="1"/>
    <col min="8457" max="8457" width="12.6640625" style="39" customWidth="1"/>
    <col min="8458" max="8458" width="13.44140625" style="39" customWidth="1"/>
    <col min="8459" max="8459" width="14" style="39" customWidth="1"/>
    <col min="8460" max="8461" width="8.88671875" style="39"/>
    <col min="8462" max="8463" width="20.5546875" style="39" bestFit="1" customWidth="1"/>
    <col min="8464" max="8710" width="8.88671875" style="39"/>
    <col min="8711" max="8711" width="12.6640625" style="39" customWidth="1"/>
    <col min="8712" max="8712" width="12.109375" style="39" customWidth="1"/>
    <col min="8713" max="8713" width="12.6640625" style="39" customWidth="1"/>
    <col min="8714" max="8714" width="13.44140625" style="39" customWidth="1"/>
    <col min="8715" max="8715" width="14" style="39" customWidth="1"/>
    <col min="8716" max="8717" width="8.88671875" style="39"/>
    <col min="8718" max="8719" width="20.5546875" style="39" bestFit="1" customWidth="1"/>
    <col min="8720" max="8966" width="8.88671875" style="39"/>
    <col min="8967" max="8967" width="12.6640625" style="39" customWidth="1"/>
    <col min="8968" max="8968" width="12.109375" style="39" customWidth="1"/>
    <col min="8969" max="8969" width="12.6640625" style="39" customWidth="1"/>
    <col min="8970" max="8970" width="13.44140625" style="39" customWidth="1"/>
    <col min="8971" max="8971" width="14" style="39" customWidth="1"/>
    <col min="8972" max="8973" width="8.88671875" style="39"/>
    <col min="8974" max="8975" width="20.5546875" style="39" bestFit="1" customWidth="1"/>
    <col min="8976" max="9222" width="8.88671875" style="39"/>
    <col min="9223" max="9223" width="12.6640625" style="39" customWidth="1"/>
    <col min="9224" max="9224" width="12.109375" style="39" customWidth="1"/>
    <col min="9225" max="9225" width="12.6640625" style="39" customWidth="1"/>
    <col min="9226" max="9226" width="13.44140625" style="39" customWidth="1"/>
    <col min="9227" max="9227" width="14" style="39" customWidth="1"/>
    <col min="9228" max="9229" width="8.88671875" style="39"/>
    <col min="9230" max="9231" width="20.5546875" style="39" bestFit="1" customWidth="1"/>
    <col min="9232" max="9478" width="8.88671875" style="39"/>
    <col min="9479" max="9479" width="12.6640625" style="39" customWidth="1"/>
    <col min="9480" max="9480" width="12.109375" style="39" customWidth="1"/>
    <col min="9481" max="9481" width="12.6640625" style="39" customWidth="1"/>
    <col min="9482" max="9482" width="13.44140625" style="39" customWidth="1"/>
    <col min="9483" max="9483" width="14" style="39" customWidth="1"/>
    <col min="9484" max="9485" width="8.88671875" style="39"/>
    <col min="9486" max="9487" width="20.5546875" style="39" bestFit="1" customWidth="1"/>
    <col min="9488" max="9734" width="8.88671875" style="39"/>
    <col min="9735" max="9735" width="12.6640625" style="39" customWidth="1"/>
    <col min="9736" max="9736" width="12.109375" style="39" customWidth="1"/>
    <col min="9737" max="9737" width="12.6640625" style="39" customWidth="1"/>
    <col min="9738" max="9738" width="13.44140625" style="39" customWidth="1"/>
    <col min="9739" max="9739" width="14" style="39" customWidth="1"/>
    <col min="9740" max="9741" width="8.88671875" style="39"/>
    <col min="9742" max="9743" width="20.5546875" style="39" bestFit="1" customWidth="1"/>
    <col min="9744" max="9990" width="8.88671875" style="39"/>
    <col min="9991" max="9991" width="12.6640625" style="39" customWidth="1"/>
    <col min="9992" max="9992" width="12.109375" style="39" customWidth="1"/>
    <col min="9993" max="9993" width="12.6640625" style="39" customWidth="1"/>
    <col min="9994" max="9994" width="13.44140625" style="39" customWidth="1"/>
    <col min="9995" max="9995" width="14" style="39" customWidth="1"/>
    <col min="9996" max="9997" width="8.88671875" style="39"/>
    <col min="9998" max="9999" width="20.5546875" style="39" bestFit="1" customWidth="1"/>
    <col min="10000" max="10246" width="8.88671875" style="39"/>
    <col min="10247" max="10247" width="12.6640625" style="39" customWidth="1"/>
    <col min="10248" max="10248" width="12.109375" style="39" customWidth="1"/>
    <col min="10249" max="10249" width="12.6640625" style="39" customWidth="1"/>
    <col min="10250" max="10250" width="13.44140625" style="39" customWidth="1"/>
    <col min="10251" max="10251" width="14" style="39" customWidth="1"/>
    <col min="10252" max="10253" width="8.88671875" style="39"/>
    <col min="10254" max="10255" width="20.5546875" style="39" bestFit="1" customWidth="1"/>
    <col min="10256" max="10502" width="8.88671875" style="39"/>
    <col min="10503" max="10503" width="12.6640625" style="39" customWidth="1"/>
    <col min="10504" max="10504" width="12.109375" style="39" customWidth="1"/>
    <col min="10505" max="10505" width="12.6640625" style="39" customWidth="1"/>
    <col min="10506" max="10506" width="13.44140625" style="39" customWidth="1"/>
    <col min="10507" max="10507" width="14" style="39" customWidth="1"/>
    <col min="10508" max="10509" width="8.88671875" style="39"/>
    <col min="10510" max="10511" width="20.5546875" style="39" bestFit="1" customWidth="1"/>
    <col min="10512" max="10758" width="8.88671875" style="39"/>
    <col min="10759" max="10759" width="12.6640625" style="39" customWidth="1"/>
    <col min="10760" max="10760" width="12.109375" style="39" customWidth="1"/>
    <col min="10761" max="10761" width="12.6640625" style="39" customWidth="1"/>
    <col min="10762" max="10762" width="13.44140625" style="39" customWidth="1"/>
    <col min="10763" max="10763" width="14" style="39" customWidth="1"/>
    <col min="10764" max="10765" width="8.88671875" style="39"/>
    <col min="10766" max="10767" width="20.5546875" style="39" bestFit="1" customWidth="1"/>
    <col min="10768" max="11014" width="8.88671875" style="39"/>
    <col min="11015" max="11015" width="12.6640625" style="39" customWidth="1"/>
    <col min="11016" max="11016" width="12.109375" style="39" customWidth="1"/>
    <col min="11017" max="11017" width="12.6640625" style="39" customWidth="1"/>
    <col min="11018" max="11018" width="13.44140625" style="39" customWidth="1"/>
    <col min="11019" max="11019" width="14" style="39" customWidth="1"/>
    <col min="11020" max="11021" width="8.88671875" style="39"/>
    <col min="11022" max="11023" width="20.5546875" style="39" bestFit="1" customWidth="1"/>
    <col min="11024" max="11270" width="8.88671875" style="39"/>
    <col min="11271" max="11271" width="12.6640625" style="39" customWidth="1"/>
    <col min="11272" max="11272" width="12.109375" style="39" customWidth="1"/>
    <col min="11273" max="11273" width="12.6640625" style="39" customWidth="1"/>
    <col min="11274" max="11274" width="13.44140625" style="39" customWidth="1"/>
    <col min="11275" max="11275" width="14" style="39" customWidth="1"/>
    <col min="11276" max="11277" width="8.88671875" style="39"/>
    <col min="11278" max="11279" width="20.5546875" style="39" bestFit="1" customWidth="1"/>
    <col min="11280" max="11526" width="8.88671875" style="39"/>
    <col min="11527" max="11527" width="12.6640625" style="39" customWidth="1"/>
    <col min="11528" max="11528" width="12.109375" style="39" customWidth="1"/>
    <col min="11529" max="11529" width="12.6640625" style="39" customWidth="1"/>
    <col min="11530" max="11530" width="13.44140625" style="39" customWidth="1"/>
    <col min="11531" max="11531" width="14" style="39" customWidth="1"/>
    <col min="11532" max="11533" width="8.88671875" style="39"/>
    <col min="11534" max="11535" width="20.5546875" style="39" bestFit="1" customWidth="1"/>
    <col min="11536" max="11782" width="8.88671875" style="39"/>
    <col min="11783" max="11783" width="12.6640625" style="39" customWidth="1"/>
    <col min="11784" max="11784" width="12.109375" style="39" customWidth="1"/>
    <col min="11785" max="11785" width="12.6640625" style="39" customWidth="1"/>
    <col min="11786" max="11786" width="13.44140625" style="39" customWidth="1"/>
    <col min="11787" max="11787" width="14" style="39" customWidth="1"/>
    <col min="11788" max="11789" width="8.88671875" style="39"/>
    <col min="11790" max="11791" width="20.5546875" style="39" bestFit="1" customWidth="1"/>
    <col min="11792" max="12038" width="8.88671875" style="39"/>
    <col min="12039" max="12039" width="12.6640625" style="39" customWidth="1"/>
    <col min="12040" max="12040" width="12.109375" style="39" customWidth="1"/>
    <col min="12041" max="12041" width="12.6640625" style="39" customWidth="1"/>
    <col min="12042" max="12042" width="13.44140625" style="39" customWidth="1"/>
    <col min="12043" max="12043" width="14" style="39" customWidth="1"/>
    <col min="12044" max="12045" width="8.88671875" style="39"/>
    <col min="12046" max="12047" width="20.5546875" style="39" bestFit="1" customWidth="1"/>
    <col min="12048" max="12294" width="8.88671875" style="39"/>
    <col min="12295" max="12295" width="12.6640625" style="39" customWidth="1"/>
    <col min="12296" max="12296" width="12.109375" style="39" customWidth="1"/>
    <col min="12297" max="12297" width="12.6640625" style="39" customWidth="1"/>
    <col min="12298" max="12298" width="13.44140625" style="39" customWidth="1"/>
    <col min="12299" max="12299" width="14" style="39" customWidth="1"/>
    <col min="12300" max="12301" width="8.88671875" style="39"/>
    <col min="12302" max="12303" width="20.5546875" style="39" bestFit="1" customWidth="1"/>
    <col min="12304" max="12550" width="8.88671875" style="39"/>
    <col min="12551" max="12551" width="12.6640625" style="39" customWidth="1"/>
    <col min="12552" max="12552" width="12.109375" style="39" customWidth="1"/>
    <col min="12553" max="12553" width="12.6640625" style="39" customWidth="1"/>
    <col min="12554" max="12554" width="13.44140625" style="39" customWidth="1"/>
    <col min="12555" max="12555" width="14" style="39" customWidth="1"/>
    <col min="12556" max="12557" width="8.88671875" style="39"/>
    <col min="12558" max="12559" width="20.5546875" style="39" bestFit="1" customWidth="1"/>
    <col min="12560" max="12806" width="8.88671875" style="39"/>
    <col min="12807" max="12807" width="12.6640625" style="39" customWidth="1"/>
    <col min="12808" max="12808" width="12.109375" style="39" customWidth="1"/>
    <col min="12809" max="12809" width="12.6640625" style="39" customWidth="1"/>
    <col min="12810" max="12810" width="13.44140625" style="39" customWidth="1"/>
    <col min="12811" max="12811" width="14" style="39" customWidth="1"/>
    <col min="12812" max="12813" width="8.88671875" style="39"/>
    <col min="12814" max="12815" width="20.5546875" style="39" bestFit="1" customWidth="1"/>
    <col min="12816" max="13062" width="8.88671875" style="39"/>
    <col min="13063" max="13063" width="12.6640625" style="39" customWidth="1"/>
    <col min="13064" max="13064" width="12.109375" style="39" customWidth="1"/>
    <col min="13065" max="13065" width="12.6640625" style="39" customWidth="1"/>
    <col min="13066" max="13066" width="13.44140625" style="39" customWidth="1"/>
    <col min="13067" max="13067" width="14" style="39" customWidth="1"/>
    <col min="13068" max="13069" width="8.88671875" style="39"/>
    <col min="13070" max="13071" width="20.5546875" style="39" bestFit="1" customWidth="1"/>
    <col min="13072" max="13318" width="8.88671875" style="39"/>
    <col min="13319" max="13319" width="12.6640625" style="39" customWidth="1"/>
    <col min="13320" max="13320" width="12.109375" style="39" customWidth="1"/>
    <col min="13321" max="13321" width="12.6640625" style="39" customWidth="1"/>
    <col min="13322" max="13322" width="13.44140625" style="39" customWidth="1"/>
    <col min="13323" max="13323" width="14" style="39" customWidth="1"/>
    <col min="13324" max="13325" width="8.88671875" style="39"/>
    <col min="13326" max="13327" width="20.5546875" style="39" bestFit="1" customWidth="1"/>
    <col min="13328" max="13574" width="8.88671875" style="39"/>
    <col min="13575" max="13575" width="12.6640625" style="39" customWidth="1"/>
    <col min="13576" max="13576" width="12.109375" style="39" customWidth="1"/>
    <col min="13577" max="13577" width="12.6640625" style="39" customWidth="1"/>
    <col min="13578" max="13578" width="13.44140625" style="39" customWidth="1"/>
    <col min="13579" max="13579" width="14" style="39" customWidth="1"/>
    <col min="13580" max="13581" width="8.88671875" style="39"/>
    <col min="13582" max="13583" width="20.5546875" style="39" bestFit="1" customWidth="1"/>
    <col min="13584" max="13830" width="8.88671875" style="39"/>
    <col min="13831" max="13831" width="12.6640625" style="39" customWidth="1"/>
    <col min="13832" max="13832" width="12.109375" style="39" customWidth="1"/>
    <col min="13833" max="13833" width="12.6640625" style="39" customWidth="1"/>
    <col min="13834" max="13834" width="13.44140625" style="39" customWidth="1"/>
    <col min="13835" max="13835" width="14" style="39" customWidth="1"/>
    <col min="13836" max="13837" width="8.88671875" style="39"/>
    <col min="13838" max="13839" width="20.5546875" style="39" bestFit="1" customWidth="1"/>
    <col min="13840" max="14086" width="8.88671875" style="39"/>
    <col min="14087" max="14087" width="12.6640625" style="39" customWidth="1"/>
    <col min="14088" max="14088" width="12.109375" style="39" customWidth="1"/>
    <col min="14089" max="14089" width="12.6640625" style="39" customWidth="1"/>
    <col min="14090" max="14090" width="13.44140625" style="39" customWidth="1"/>
    <col min="14091" max="14091" width="14" style="39" customWidth="1"/>
    <col min="14092" max="14093" width="8.88671875" style="39"/>
    <col min="14094" max="14095" width="20.5546875" style="39" bestFit="1" customWidth="1"/>
    <col min="14096" max="14342" width="8.88671875" style="39"/>
    <col min="14343" max="14343" width="12.6640625" style="39" customWidth="1"/>
    <col min="14344" max="14344" width="12.109375" style="39" customWidth="1"/>
    <col min="14345" max="14345" width="12.6640625" style="39" customWidth="1"/>
    <col min="14346" max="14346" width="13.44140625" style="39" customWidth="1"/>
    <col min="14347" max="14347" width="14" style="39" customWidth="1"/>
    <col min="14348" max="14349" width="8.88671875" style="39"/>
    <col min="14350" max="14351" width="20.5546875" style="39" bestFit="1" customWidth="1"/>
    <col min="14352" max="14598" width="8.88671875" style="39"/>
    <col min="14599" max="14599" width="12.6640625" style="39" customWidth="1"/>
    <col min="14600" max="14600" width="12.109375" style="39" customWidth="1"/>
    <col min="14601" max="14601" width="12.6640625" style="39" customWidth="1"/>
    <col min="14602" max="14602" width="13.44140625" style="39" customWidth="1"/>
    <col min="14603" max="14603" width="14" style="39" customWidth="1"/>
    <col min="14604" max="14605" width="8.88671875" style="39"/>
    <col min="14606" max="14607" width="20.5546875" style="39" bestFit="1" customWidth="1"/>
    <col min="14608" max="14854" width="8.88671875" style="39"/>
    <col min="14855" max="14855" width="12.6640625" style="39" customWidth="1"/>
    <col min="14856" max="14856" width="12.109375" style="39" customWidth="1"/>
    <col min="14857" max="14857" width="12.6640625" style="39" customWidth="1"/>
    <col min="14858" max="14858" width="13.44140625" style="39" customWidth="1"/>
    <col min="14859" max="14859" width="14" style="39" customWidth="1"/>
    <col min="14860" max="14861" width="8.88671875" style="39"/>
    <col min="14862" max="14863" width="20.5546875" style="39" bestFit="1" customWidth="1"/>
    <col min="14864" max="15110" width="8.88671875" style="39"/>
    <col min="15111" max="15111" width="12.6640625" style="39" customWidth="1"/>
    <col min="15112" max="15112" width="12.109375" style="39" customWidth="1"/>
    <col min="15113" max="15113" width="12.6640625" style="39" customWidth="1"/>
    <col min="15114" max="15114" width="13.44140625" style="39" customWidth="1"/>
    <col min="15115" max="15115" width="14" style="39" customWidth="1"/>
    <col min="15116" max="15117" width="8.88671875" style="39"/>
    <col min="15118" max="15119" width="20.5546875" style="39" bestFit="1" customWidth="1"/>
    <col min="15120" max="15366" width="8.88671875" style="39"/>
    <col min="15367" max="15367" width="12.6640625" style="39" customWidth="1"/>
    <col min="15368" max="15368" width="12.109375" style="39" customWidth="1"/>
    <col min="15369" max="15369" width="12.6640625" style="39" customWidth="1"/>
    <col min="15370" max="15370" width="13.44140625" style="39" customWidth="1"/>
    <col min="15371" max="15371" width="14" style="39" customWidth="1"/>
    <col min="15372" max="15373" width="8.88671875" style="39"/>
    <col min="15374" max="15375" width="20.5546875" style="39" bestFit="1" customWidth="1"/>
    <col min="15376" max="15622" width="8.88671875" style="39"/>
    <col min="15623" max="15623" width="12.6640625" style="39" customWidth="1"/>
    <col min="15624" max="15624" width="12.109375" style="39" customWidth="1"/>
    <col min="15625" max="15625" width="12.6640625" style="39" customWidth="1"/>
    <col min="15626" max="15626" width="13.44140625" style="39" customWidth="1"/>
    <col min="15627" max="15627" width="14" style="39" customWidth="1"/>
    <col min="15628" max="15629" width="8.88671875" style="39"/>
    <col min="15630" max="15631" width="20.5546875" style="39" bestFit="1" customWidth="1"/>
    <col min="15632" max="15878" width="8.88671875" style="39"/>
    <col min="15879" max="15879" width="12.6640625" style="39" customWidth="1"/>
    <col min="15880" max="15880" width="12.109375" style="39" customWidth="1"/>
    <col min="15881" max="15881" width="12.6640625" style="39" customWidth="1"/>
    <col min="15882" max="15882" width="13.44140625" style="39" customWidth="1"/>
    <col min="15883" max="15883" width="14" style="39" customWidth="1"/>
    <col min="15884" max="15885" width="8.88671875" style="39"/>
    <col min="15886" max="15887" width="20.5546875" style="39" bestFit="1" customWidth="1"/>
    <col min="15888" max="16134" width="8.88671875" style="39"/>
    <col min="16135" max="16135" width="12.6640625" style="39" customWidth="1"/>
    <col min="16136" max="16136" width="12.109375" style="39" customWidth="1"/>
    <col min="16137" max="16137" width="12.6640625" style="39" customWidth="1"/>
    <col min="16138" max="16138" width="13.44140625" style="39" customWidth="1"/>
    <col min="16139" max="16139" width="14" style="39" customWidth="1"/>
    <col min="16140" max="16141" width="8.88671875" style="39"/>
    <col min="16142" max="16143" width="20.5546875" style="39" bestFit="1" customWidth="1"/>
    <col min="16144" max="16384" width="8.88671875" style="39"/>
  </cols>
  <sheetData>
    <row r="1" spans="1:17" x14ac:dyDescent="0.3">
      <c r="A1" s="36" t="s">
        <v>38</v>
      </c>
      <c r="B1" s="37" t="s">
        <v>0</v>
      </c>
      <c r="C1" s="37" t="s">
        <v>39</v>
      </c>
      <c r="D1" s="37" t="s">
        <v>40</v>
      </c>
      <c r="E1" s="37" t="s">
        <v>41</v>
      </c>
      <c r="F1" s="37" t="s">
        <v>1</v>
      </c>
      <c r="G1" s="37" t="s">
        <v>42</v>
      </c>
      <c r="H1" s="37" t="s">
        <v>43</v>
      </c>
      <c r="I1" s="37" t="s">
        <v>385</v>
      </c>
      <c r="J1" s="37" t="s">
        <v>17</v>
      </c>
      <c r="K1" s="37" t="s">
        <v>44</v>
      </c>
      <c r="L1" s="37" t="s">
        <v>45</v>
      </c>
      <c r="M1" s="38" t="s">
        <v>46</v>
      </c>
    </row>
    <row r="2" spans="1:17" ht="14.4" x14ac:dyDescent="0.3">
      <c r="A2" s="43">
        <v>11</v>
      </c>
      <c r="B2" s="44" t="s">
        <v>47</v>
      </c>
      <c r="C2" s="44">
        <v>46</v>
      </c>
      <c r="D2" s="44" t="s">
        <v>48</v>
      </c>
      <c r="E2" s="44">
        <v>4218483</v>
      </c>
      <c r="F2" s="44">
        <v>3000</v>
      </c>
      <c r="G2" s="44" t="s">
        <v>49</v>
      </c>
      <c r="H2" s="90">
        <v>37676</v>
      </c>
      <c r="I2" s="44">
        <f>YEAR(emp[[#This Row],[Hire Date]])</f>
        <v>2003</v>
      </c>
      <c r="J2" s="93">
        <f>IF(emp[[#This Row],[YEAR]]&gt;=2005,emp[[#This Row],[Salary]]*0.05,IF(emp[[#This Row],[YEAR]]&gt;=2003,emp[[#This Row],[Salary]]*0.1,IF(emp[[#This Row],[YEAR]]&gt;=2000,emp[[#This Row],[Salary]]*0.15,IF(emp[[#This Row],[YEAR]]&gt;=1995,emp[[#This Row],[Salary]]*0.2,IF(emp[[#This Row],[YEAR]]&gt;=1990,emp[[#This Row],[Salary]]*0.25,emp[[#This Row],[Salary]]*0.3)))))</f>
        <v>300</v>
      </c>
      <c r="K2" s="44">
        <v>0</v>
      </c>
      <c r="L2" s="44">
        <f>IF(emp[[#This Row],[Absent Days]]=0,emp[[#This Row],[Salary]]*0%,IF(emp[[#This Row],[Absent Days]]&lt;=2,emp[[#This Row],[Salary]]*5%,IF(emp[[#This Row],[Absent Days]]&lt;=5,emp[[#This Row],[Salary]]*15%,emp[[#This Row],[Salary]]*30%)))</f>
        <v>0</v>
      </c>
      <c r="M2" s="94">
        <f>emp[[#This Row],[Salary]]+emp[[#This Row],[Bonus]]-emp[[#This Row],[Deduction]]</f>
        <v>3300</v>
      </c>
    </row>
    <row r="3" spans="1:17" ht="14.4" x14ac:dyDescent="0.3">
      <c r="A3" s="43">
        <v>9</v>
      </c>
      <c r="B3" s="44" t="s">
        <v>50</v>
      </c>
      <c r="C3" s="44">
        <v>25</v>
      </c>
      <c r="D3" s="44" t="s">
        <v>48</v>
      </c>
      <c r="E3" s="44">
        <v>3578283</v>
      </c>
      <c r="F3" s="44">
        <v>2000</v>
      </c>
      <c r="G3" s="44" t="s">
        <v>16</v>
      </c>
      <c r="H3" s="90">
        <v>38738</v>
      </c>
      <c r="I3" s="44">
        <f>YEAR(emp[[#This Row],[Hire Date]])</f>
        <v>2006</v>
      </c>
      <c r="J3" s="93">
        <f>IF(emp[[#This Row],[YEAR]]&gt;=2005,emp[[#This Row],[Salary]]*0.05,IF(emp[[#This Row],[YEAR]]&gt;=2003,emp[[#This Row],[Salary]]*0.1,IF(emp[[#This Row],[YEAR]]&gt;=2000,emp[[#This Row],[Salary]]*0.15,IF(emp[[#This Row],[YEAR]]&gt;=1995,emp[[#This Row],[Salary]]*0.2,IF(emp[[#This Row],[YEAR]]&gt;=1990,emp[[#This Row],[Salary]]*0.25,emp[[#This Row],[Salary]]*0.3)))))</f>
        <v>100</v>
      </c>
      <c r="K3" s="44">
        <v>6</v>
      </c>
      <c r="L3" s="44">
        <f>IF(emp[[#This Row],[Absent Days]]=0,emp[[#This Row],[Salary]]*0%,IF(emp[[#This Row],[Absent Days]]&lt;=2,emp[[#This Row],[Salary]]*5%,IF(emp[[#This Row],[Absent Days]]&lt;=5,emp[[#This Row],[Salary]]*15%,emp[[#This Row],[Salary]]*30%)))</f>
        <v>600</v>
      </c>
      <c r="M3" s="94">
        <f>emp[[#This Row],[Salary]]+emp[[#This Row],[Bonus]]-emp[[#This Row],[Deduction]]</f>
        <v>1500</v>
      </c>
    </row>
    <row r="4" spans="1:17" ht="14.4" x14ac:dyDescent="0.3">
      <c r="A4" s="43">
        <v>15</v>
      </c>
      <c r="B4" s="44" t="s">
        <v>51</v>
      </c>
      <c r="C4" s="44">
        <v>57</v>
      </c>
      <c r="D4" s="44" t="s">
        <v>52</v>
      </c>
      <c r="E4" s="44">
        <v>3674313</v>
      </c>
      <c r="F4" s="44">
        <v>5000</v>
      </c>
      <c r="G4" s="44" t="s">
        <v>53</v>
      </c>
      <c r="H4" s="90">
        <v>36606</v>
      </c>
      <c r="I4" s="44">
        <f>YEAR(emp[[#This Row],[Hire Date]])</f>
        <v>2000</v>
      </c>
      <c r="J4" s="93">
        <f>IF(emp[[#This Row],[YEAR]]&gt;=2005,emp[[#This Row],[Salary]]*0.05,IF(emp[[#This Row],[YEAR]]&gt;=2003,emp[[#This Row],[Salary]]*0.1,IF(emp[[#This Row],[YEAR]]&gt;=2000,emp[[#This Row],[Salary]]*0.15,IF(emp[[#This Row],[YEAR]]&gt;=1995,emp[[#This Row],[Salary]]*0.2,IF(emp[[#This Row],[YEAR]]&gt;=1990,emp[[#This Row],[Salary]]*0.25,emp[[#This Row],[Salary]]*0.3)))))</f>
        <v>750</v>
      </c>
      <c r="K4" s="44">
        <v>1</v>
      </c>
      <c r="L4" s="44">
        <f>IF(emp[[#This Row],[Absent Days]]=0,emp[[#This Row],[Salary]]*0%,IF(emp[[#This Row],[Absent Days]]&lt;=2,emp[[#This Row],[Salary]]*5%,IF(emp[[#This Row],[Absent Days]]&lt;=5,emp[[#This Row],[Salary]]*15%,emp[[#This Row],[Salary]]*30%)))</f>
        <v>250</v>
      </c>
      <c r="M4" s="94">
        <f>emp[[#This Row],[Salary]]+emp[[#This Row],[Bonus]]-emp[[#This Row],[Deduction]]</f>
        <v>5500</v>
      </c>
      <c r="O4" s="192" t="s">
        <v>17</v>
      </c>
      <c r="P4" s="192"/>
    </row>
    <row r="5" spans="1:17" ht="14.4" x14ac:dyDescent="0.3">
      <c r="A5" s="43">
        <v>18</v>
      </c>
      <c r="B5" s="44" t="s">
        <v>54</v>
      </c>
      <c r="C5" s="44">
        <v>28</v>
      </c>
      <c r="D5" s="44" t="s">
        <v>55</v>
      </c>
      <c r="E5" s="44">
        <v>4186473</v>
      </c>
      <c r="F5" s="44">
        <v>5000</v>
      </c>
      <c r="G5" s="44" t="s">
        <v>16</v>
      </c>
      <c r="H5" s="90">
        <v>39117</v>
      </c>
      <c r="I5" s="44">
        <f>YEAR(emp[[#This Row],[Hire Date]])</f>
        <v>2007</v>
      </c>
      <c r="J5" s="93">
        <f>IF(emp[[#This Row],[YEAR]]&gt;=2005,emp[[#This Row],[Salary]]*0.05,IF(emp[[#This Row],[YEAR]]&gt;=2003,emp[[#This Row],[Salary]]*0.1,IF(emp[[#This Row],[YEAR]]&gt;=2000,emp[[#This Row],[Salary]]*0.15,IF(emp[[#This Row],[YEAR]]&gt;=1995,emp[[#This Row],[Salary]]*0.2,IF(emp[[#This Row],[YEAR]]&gt;=1990,emp[[#This Row],[Salary]]*0.25,emp[[#This Row],[Salary]]*0.3)))))</f>
        <v>250</v>
      </c>
      <c r="K5" s="44">
        <v>0</v>
      </c>
      <c r="L5" s="44">
        <f>IF(emp[[#This Row],[Absent Days]]=0,emp[[#This Row],[Salary]]*0%,IF(emp[[#This Row],[Absent Days]]&lt;=2,emp[[#This Row],[Salary]]*5%,IF(emp[[#This Row],[Absent Days]]&lt;=5,emp[[#This Row],[Salary]]*15%,emp[[#This Row],[Salary]]*30%)))</f>
        <v>0</v>
      </c>
      <c r="M5" s="94">
        <f>emp[[#This Row],[Salary]]+emp[[#This Row],[Bonus]]-emp[[#This Row],[Deduction]]</f>
        <v>5250</v>
      </c>
      <c r="O5" s="41">
        <v>38353</v>
      </c>
      <c r="P5" s="42">
        <v>0.05</v>
      </c>
      <c r="Q5" s="45"/>
    </row>
    <row r="6" spans="1:17" ht="14.4" x14ac:dyDescent="0.3">
      <c r="A6" s="43">
        <v>22</v>
      </c>
      <c r="B6" s="44" t="s">
        <v>56</v>
      </c>
      <c r="C6" s="44">
        <v>29</v>
      </c>
      <c r="D6" s="44" t="s">
        <v>55</v>
      </c>
      <c r="E6" s="44">
        <v>3642303</v>
      </c>
      <c r="F6" s="44">
        <v>2000</v>
      </c>
      <c r="G6" s="44" t="s">
        <v>16</v>
      </c>
      <c r="H6" s="90">
        <v>35855</v>
      </c>
      <c r="I6" s="44">
        <f>YEAR(emp[[#This Row],[Hire Date]])</f>
        <v>1998</v>
      </c>
      <c r="J6" s="93">
        <f>IF(emp[[#This Row],[YEAR]]&gt;=2005,emp[[#This Row],[Salary]]*0.05,IF(emp[[#This Row],[YEAR]]&gt;=2003,emp[[#This Row],[Salary]]*0.1,IF(emp[[#This Row],[YEAR]]&gt;=2000,emp[[#This Row],[Salary]]*0.15,IF(emp[[#This Row],[YEAR]]&gt;=1995,emp[[#This Row],[Salary]]*0.2,IF(emp[[#This Row],[YEAR]]&gt;=1990,emp[[#This Row],[Salary]]*0.25,emp[[#This Row],[Salary]]*0.3)))))</f>
        <v>400</v>
      </c>
      <c r="K6" s="44">
        <v>3</v>
      </c>
      <c r="L6" s="44">
        <f>IF(emp[[#This Row],[Absent Days]]=0,emp[[#This Row],[Salary]]*0%,IF(emp[[#This Row],[Absent Days]]&lt;=2,emp[[#This Row],[Salary]]*5%,IF(emp[[#This Row],[Absent Days]]&lt;=5,emp[[#This Row],[Salary]]*15%,emp[[#This Row],[Salary]]*30%)))</f>
        <v>300</v>
      </c>
      <c r="M6" s="94">
        <f>emp[[#This Row],[Salary]]+emp[[#This Row],[Bonus]]-emp[[#This Row],[Deduction]]</f>
        <v>2100</v>
      </c>
      <c r="O6" s="41">
        <v>37622</v>
      </c>
      <c r="P6" s="42">
        <v>0.1</v>
      </c>
    </row>
    <row r="7" spans="1:17" ht="14.4" x14ac:dyDescent="0.3">
      <c r="A7" s="43">
        <v>12</v>
      </c>
      <c r="B7" s="44" t="s">
        <v>57</v>
      </c>
      <c r="C7" s="44">
        <v>34</v>
      </c>
      <c r="D7" s="44" t="s">
        <v>58</v>
      </c>
      <c r="E7" s="44">
        <v>4090443</v>
      </c>
      <c r="F7" s="44">
        <v>4000</v>
      </c>
      <c r="G7" s="44" t="s">
        <v>53</v>
      </c>
      <c r="H7" s="90">
        <v>38692</v>
      </c>
      <c r="I7" s="44">
        <f>YEAR(emp[[#This Row],[Hire Date]])</f>
        <v>2005</v>
      </c>
      <c r="J7" s="93">
        <f>IF(emp[[#This Row],[YEAR]]&gt;=2005,emp[[#This Row],[Salary]]*0.05,IF(emp[[#This Row],[YEAR]]&gt;=2003,emp[[#This Row],[Salary]]*0.1,IF(emp[[#This Row],[YEAR]]&gt;=2000,emp[[#This Row],[Salary]]*0.15,IF(emp[[#This Row],[YEAR]]&gt;=1995,emp[[#This Row],[Salary]]*0.2,IF(emp[[#This Row],[YEAR]]&gt;=1990,emp[[#This Row],[Salary]]*0.25,emp[[#This Row],[Salary]]*0.3)))))</f>
        <v>200</v>
      </c>
      <c r="K7" s="44">
        <v>1</v>
      </c>
      <c r="L7" s="44">
        <f>IF(emp[[#This Row],[Absent Days]]=0,emp[[#This Row],[Salary]]*0%,IF(emp[[#This Row],[Absent Days]]&lt;=2,emp[[#This Row],[Salary]]*5%,IF(emp[[#This Row],[Absent Days]]&lt;=5,emp[[#This Row],[Salary]]*15%,emp[[#This Row],[Salary]]*30%)))</f>
        <v>200</v>
      </c>
      <c r="M7" s="94">
        <f>emp[[#This Row],[Salary]]+emp[[#This Row],[Bonus]]-emp[[#This Row],[Deduction]]</f>
        <v>4000</v>
      </c>
      <c r="O7" s="41">
        <v>36526</v>
      </c>
      <c r="P7" s="42">
        <v>0.15</v>
      </c>
    </row>
    <row r="8" spans="1:17" ht="14.4" x14ac:dyDescent="0.3">
      <c r="A8" s="43">
        <v>24</v>
      </c>
      <c r="B8" s="44" t="s">
        <v>59</v>
      </c>
      <c r="C8" s="44">
        <v>24</v>
      </c>
      <c r="D8" s="44" t="s">
        <v>60</v>
      </c>
      <c r="E8" s="44">
        <v>4154463</v>
      </c>
      <c r="F8" s="44">
        <v>1000</v>
      </c>
      <c r="G8" s="44" t="s">
        <v>16</v>
      </c>
      <c r="H8" s="90">
        <v>33253</v>
      </c>
      <c r="I8" s="44">
        <f>YEAR(emp[[#This Row],[Hire Date]])</f>
        <v>1991</v>
      </c>
      <c r="J8" s="93">
        <f>IF(emp[[#This Row],[YEAR]]&gt;=2005,emp[[#This Row],[Salary]]*0.05,IF(emp[[#This Row],[YEAR]]&gt;=2003,emp[[#This Row],[Salary]]*0.1,IF(emp[[#This Row],[YEAR]]&gt;=2000,emp[[#This Row],[Salary]]*0.15,IF(emp[[#This Row],[YEAR]]&gt;=1995,emp[[#This Row],[Salary]]*0.2,IF(emp[[#This Row],[YEAR]]&gt;=1990,emp[[#This Row],[Salary]]*0.25,emp[[#This Row],[Salary]]*0.3)))))</f>
        <v>250</v>
      </c>
      <c r="K8" s="44">
        <v>1</v>
      </c>
      <c r="L8" s="44">
        <f>IF(emp[[#This Row],[Absent Days]]=0,emp[[#This Row],[Salary]]*0%,IF(emp[[#This Row],[Absent Days]]&lt;=2,emp[[#This Row],[Salary]]*5%,IF(emp[[#This Row],[Absent Days]]&lt;=5,emp[[#This Row],[Salary]]*15%,emp[[#This Row],[Salary]]*30%)))</f>
        <v>50</v>
      </c>
      <c r="M8" s="94">
        <f>emp[[#This Row],[Salary]]+emp[[#This Row],[Bonus]]-emp[[#This Row],[Deduction]]</f>
        <v>1200</v>
      </c>
      <c r="O8" s="41">
        <v>34700</v>
      </c>
      <c r="P8" s="42">
        <v>0.2</v>
      </c>
    </row>
    <row r="9" spans="1:17" ht="14.4" x14ac:dyDescent="0.3">
      <c r="A9" s="43">
        <v>25</v>
      </c>
      <c r="B9" s="44" t="s">
        <v>61</v>
      </c>
      <c r="C9" s="44">
        <v>39</v>
      </c>
      <c r="D9" s="44" t="s">
        <v>52</v>
      </c>
      <c r="E9" s="44">
        <v>3546273</v>
      </c>
      <c r="F9" s="44">
        <v>3000</v>
      </c>
      <c r="G9" s="44" t="s">
        <v>16</v>
      </c>
      <c r="H9" s="90">
        <v>36526</v>
      </c>
      <c r="I9" s="44">
        <f>YEAR(emp[[#This Row],[Hire Date]])</f>
        <v>2000</v>
      </c>
      <c r="J9" s="93">
        <f>IF(emp[[#This Row],[YEAR]]&gt;=2005,emp[[#This Row],[Salary]]*0.05,IF(emp[[#This Row],[YEAR]]&gt;=2003,emp[[#This Row],[Salary]]*0.1,IF(emp[[#This Row],[YEAR]]&gt;=2000,emp[[#This Row],[Salary]]*0.15,IF(emp[[#This Row],[YEAR]]&gt;=1995,emp[[#This Row],[Salary]]*0.2,IF(emp[[#This Row],[YEAR]]&gt;=1990,emp[[#This Row],[Salary]]*0.25,emp[[#This Row],[Salary]]*0.3)))))</f>
        <v>450</v>
      </c>
      <c r="K9" s="44">
        <v>0</v>
      </c>
      <c r="L9" s="44">
        <f>IF(emp[[#This Row],[Absent Days]]=0,emp[[#This Row],[Salary]]*0%,IF(emp[[#This Row],[Absent Days]]&lt;=2,emp[[#This Row],[Salary]]*5%,IF(emp[[#This Row],[Absent Days]]&lt;=5,emp[[#This Row],[Salary]]*15%,emp[[#This Row],[Salary]]*30%)))</f>
        <v>0</v>
      </c>
      <c r="M9" s="94">
        <f>emp[[#This Row],[Salary]]+emp[[#This Row],[Bonus]]-emp[[#This Row],[Deduction]]</f>
        <v>3450</v>
      </c>
      <c r="O9" s="41">
        <v>32874</v>
      </c>
      <c r="P9" s="42">
        <v>0.25</v>
      </c>
    </row>
    <row r="10" spans="1:17" ht="14.4" x14ac:dyDescent="0.3">
      <c r="A10" s="43">
        <v>27</v>
      </c>
      <c r="B10" s="44" t="s">
        <v>62</v>
      </c>
      <c r="C10" s="44">
        <v>46</v>
      </c>
      <c r="D10" s="44" t="s">
        <v>63</v>
      </c>
      <c r="E10" s="44">
        <v>3706323</v>
      </c>
      <c r="F10" s="44">
        <v>7000</v>
      </c>
      <c r="G10" s="44" t="s">
        <v>53</v>
      </c>
      <c r="H10" s="90">
        <v>37721</v>
      </c>
      <c r="I10" s="44">
        <f>YEAR(emp[[#This Row],[Hire Date]])</f>
        <v>2003</v>
      </c>
      <c r="J10" s="93">
        <f>IF(emp[[#This Row],[YEAR]]&gt;=2005,emp[[#This Row],[Salary]]*0.05,IF(emp[[#This Row],[YEAR]]&gt;=2003,emp[[#This Row],[Salary]]*0.1,IF(emp[[#This Row],[YEAR]]&gt;=2000,emp[[#This Row],[Salary]]*0.15,IF(emp[[#This Row],[YEAR]]&gt;=1995,emp[[#This Row],[Salary]]*0.2,IF(emp[[#This Row],[YEAR]]&gt;=1990,emp[[#This Row],[Salary]]*0.25,emp[[#This Row],[Salary]]*0.3)))))</f>
        <v>700</v>
      </c>
      <c r="K10" s="44">
        <v>0</v>
      </c>
      <c r="L10" s="44">
        <f>IF(emp[[#This Row],[Absent Days]]=0,emp[[#This Row],[Salary]]*0%,IF(emp[[#This Row],[Absent Days]]&lt;=2,emp[[#This Row],[Salary]]*5%,IF(emp[[#This Row],[Absent Days]]&lt;=5,emp[[#This Row],[Salary]]*15%,emp[[#This Row],[Salary]]*30%)))</f>
        <v>0</v>
      </c>
      <c r="M10" s="94">
        <f>emp[[#This Row],[Salary]]+emp[[#This Row],[Bonus]]-emp[[#This Row],[Deduction]]</f>
        <v>7700</v>
      </c>
      <c r="O10" s="40" t="s">
        <v>64</v>
      </c>
      <c r="P10" s="42">
        <v>0.3</v>
      </c>
    </row>
    <row r="11" spans="1:17" ht="14.4" x14ac:dyDescent="0.3">
      <c r="A11" s="43">
        <v>29</v>
      </c>
      <c r="B11" s="44" t="s">
        <v>65</v>
      </c>
      <c r="C11" s="44">
        <v>29</v>
      </c>
      <c r="D11" s="44" t="s">
        <v>52</v>
      </c>
      <c r="E11" s="44">
        <v>3770343</v>
      </c>
      <c r="F11" s="44">
        <v>3000</v>
      </c>
      <c r="G11" s="44" t="s">
        <v>49</v>
      </c>
      <c r="H11" s="90">
        <v>37031</v>
      </c>
      <c r="I11" s="44">
        <f>YEAR(emp[[#This Row],[Hire Date]])</f>
        <v>2001</v>
      </c>
      <c r="J11" s="93">
        <f>IF(emp[[#This Row],[YEAR]]&gt;=2005,emp[[#This Row],[Salary]]*0.05,IF(emp[[#This Row],[YEAR]]&gt;=2003,emp[[#This Row],[Salary]]*0.1,IF(emp[[#This Row],[YEAR]]&gt;=2000,emp[[#This Row],[Salary]]*0.15,IF(emp[[#This Row],[YEAR]]&gt;=1995,emp[[#This Row],[Salary]]*0.2,IF(emp[[#This Row],[YEAR]]&gt;=1990,emp[[#This Row],[Salary]]*0.25,emp[[#This Row],[Salary]]*0.3)))))</f>
        <v>450</v>
      </c>
      <c r="K11" s="44">
        <v>5</v>
      </c>
      <c r="L11" s="44">
        <f>IF(emp[[#This Row],[Absent Days]]=0,emp[[#This Row],[Salary]]*0%,IF(emp[[#This Row],[Absent Days]]&lt;=2,emp[[#This Row],[Salary]]*5%,IF(emp[[#This Row],[Absent Days]]&lt;=5,emp[[#This Row],[Salary]]*15%,emp[[#This Row],[Salary]]*30%)))</f>
        <v>450</v>
      </c>
      <c r="M11" s="94">
        <f>emp[[#This Row],[Salary]]+emp[[#This Row],[Bonus]]-emp[[#This Row],[Deduction]]</f>
        <v>3000</v>
      </c>
      <c r="O11" s="193" t="s">
        <v>66</v>
      </c>
      <c r="P11" s="193"/>
    </row>
    <row r="12" spans="1:17" ht="14.4" x14ac:dyDescent="0.3">
      <c r="A12" s="43">
        <v>35</v>
      </c>
      <c r="B12" s="44" t="s">
        <v>67</v>
      </c>
      <c r="C12" s="44">
        <v>57</v>
      </c>
      <c r="D12" s="44" t="s">
        <v>60</v>
      </c>
      <c r="E12" s="44">
        <v>3610293</v>
      </c>
      <c r="F12" s="44">
        <v>4000</v>
      </c>
      <c r="G12" s="44" t="s">
        <v>16</v>
      </c>
      <c r="H12" s="90">
        <v>36201</v>
      </c>
      <c r="I12" s="44">
        <f>YEAR(emp[[#This Row],[Hire Date]])</f>
        <v>1999</v>
      </c>
      <c r="J12" s="93">
        <f>IF(emp[[#This Row],[YEAR]]&gt;=2005,emp[[#This Row],[Salary]]*0.05,IF(emp[[#This Row],[YEAR]]&gt;=2003,emp[[#This Row],[Salary]]*0.1,IF(emp[[#This Row],[YEAR]]&gt;=2000,emp[[#This Row],[Salary]]*0.15,IF(emp[[#This Row],[YEAR]]&gt;=1995,emp[[#This Row],[Salary]]*0.2,IF(emp[[#This Row],[YEAR]]&gt;=1990,emp[[#This Row],[Salary]]*0.25,emp[[#This Row],[Salary]]*0.3)))))</f>
        <v>800</v>
      </c>
      <c r="K12" s="44">
        <v>8</v>
      </c>
      <c r="L12" s="44">
        <f>IF(emp[[#This Row],[Absent Days]]=0,emp[[#This Row],[Salary]]*0%,IF(emp[[#This Row],[Absent Days]]&lt;=2,emp[[#This Row],[Salary]]*5%,IF(emp[[#This Row],[Absent Days]]&lt;=5,emp[[#This Row],[Salary]]*15%,emp[[#This Row],[Salary]]*30%)))</f>
        <v>1200</v>
      </c>
      <c r="M12" s="94">
        <f>emp[[#This Row],[Salary]]+emp[[#This Row],[Bonus]]-emp[[#This Row],[Deduction]]</f>
        <v>3600</v>
      </c>
    </row>
    <row r="13" spans="1:17" ht="14.4" x14ac:dyDescent="0.3">
      <c r="A13" s="43">
        <v>47</v>
      </c>
      <c r="B13" s="44" t="s">
        <v>68</v>
      </c>
      <c r="C13" s="44">
        <v>48</v>
      </c>
      <c r="D13" s="44" t="s">
        <v>60</v>
      </c>
      <c r="E13" s="44">
        <v>3866373</v>
      </c>
      <c r="F13" s="44">
        <v>3000</v>
      </c>
      <c r="G13" s="44" t="s">
        <v>49</v>
      </c>
      <c r="H13" s="90">
        <v>37091</v>
      </c>
      <c r="I13" s="44">
        <f>YEAR(emp[[#This Row],[Hire Date]])</f>
        <v>2001</v>
      </c>
      <c r="J13" s="93">
        <f>IF(emp[[#This Row],[YEAR]]&gt;=2005,emp[[#This Row],[Salary]]*0.05,IF(emp[[#This Row],[YEAR]]&gt;=2003,emp[[#This Row],[Salary]]*0.1,IF(emp[[#This Row],[YEAR]]&gt;=2000,emp[[#This Row],[Salary]]*0.15,IF(emp[[#This Row],[YEAR]]&gt;=1995,emp[[#This Row],[Salary]]*0.2,IF(emp[[#This Row],[YEAR]]&gt;=1990,emp[[#This Row],[Salary]]*0.25,emp[[#This Row],[Salary]]*0.3)))))</f>
        <v>450</v>
      </c>
      <c r="K13" s="44">
        <v>4</v>
      </c>
      <c r="L13" s="44">
        <f>IF(emp[[#This Row],[Absent Days]]=0,emp[[#This Row],[Salary]]*0%,IF(emp[[#This Row],[Absent Days]]&lt;=2,emp[[#This Row],[Salary]]*5%,IF(emp[[#This Row],[Absent Days]]&lt;=5,emp[[#This Row],[Salary]]*15%,emp[[#This Row],[Salary]]*30%)))</f>
        <v>450</v>
      </c>
      <c r="M13" s="94">
        <f>emp[[#This Row],[Salary]]+emp[[#This Row],[Bonus]]-emp[[#This Row],[Deduction]]</f>
        <v>3000</v>
      </c>
      <c r="O13" s="192" t="s">
        <v>45</v>
      </c>
      <c r="P13" s="192"/>
    </row>
    <row r="14" spans="1:17" ht="14.4" x14ac:dyDescent="0.3">
      <c r="A14" s="43">
        <v>48</v>
      </c>
      <c r="B14" s="44" t="s">
        <v>69</v>
      </c>
      <c r="C14" s="44">
        <v>24</v>
      </c>
      <c r="D14" s="44" t="s">
        <v>48</v>
      </c>
      <c r="E14" s="44">
        <v>4058433</v>
      </c>
      <c r="F14" s="44">
        <v>5000</v>
      </c>
      <c r="G14" s="44" t="s">
        <v>16</v>
      </c>
      <c r="H14" s="90">
        <v>39402</v>
      </c>
      <c r="I14" s="44">
        <f>YEAR(emp[[#This Row],[Hire Date]])</f>
        <v>2007</v>
      </c>
      <c r="J14" s="93">
        <f>IF(emp[[#This Row],[YEAR]]&gt;=2005,emp[[#This Row],[Salary]]*0.05,IF(emp[[#This Row],[YEAR]]&gt;=2003,emp[[#This Row],[Salary]]*0.1,IF(emp[[#This Row],[YEAR]]&gt;=2000,emp[[#This Row],[Salary]]*0.15,IF(emp[[#This Row],[YEAR]]&gt;=1995,emp[[#This Row],[Salary]]*0.2,IF(emp[[#This Row],[YEAR]]&gt;=1990,emp[[#This Row],[Salary]]*0.25,emp[[#This Row],[Salary]]*0.3)))))</f>
        <v>250</v>
      </c>
      <c r="K14" s="44">
        <v>0</v>
      </c>
      <c r="L14" s="44">
        <f>IF(emp[[#This Row],[Absent Days]]=0,emp[[#This Row],[Salary]]*0%,IF(emp[[#This Row],[Absent Days]]&lt;=2,emp[[#This Row],[Salary]]*5%,IF(emp[[#This Row],[Absent Days]]&lt;=5,emp[[#This Row],[Salary]]*15%,emp[[#This Row],[Salary]]*30%)))</f>
        <v>0</v>
      </c>
      <c r="M14" s="94">
        <f>emp[[#This Row],[Salary]]+emp[[#This Row],[Bonus]]-emp[[#This Row],[Deduction]]</f>
        <v>5250</v>
      </c>
      <c r="O14" s="40">
        <v>0</v>
      </c>
      <c r="P14" s="42">
        <v>0</v>
      </c>
    </row>
    <row r="15" spans="1:17" ht="14.4" x14ac:dyDescent="0.3">
      <c r="A15" s="43">
        <v>54</v>
      </c>
      <c r="B15" s="44" t="s">
        <v>70</v>
      </c>
      <c r="C15" s="44">
        <v>55</v>
      </c>
      <c r="D15" s="44" t="s">
        <v>60</v>
      </c>
      <c r="E15" s="44">
        <v>3738333</v>
      </c>
      <c r="F15" s="44">
        <v>1000</v>
      </c>
      <c r="G15" s="44" t="s">
        <v>49</v>
      </c>
      <c r="H15" s="90">
        <v>38107</v>
      </c>
      <c r="I15" s="44">
        <f>YEAR(emp[[#This Row],[Hire Date]])</f>
        <v>2004</v>
      </c>
      <c r="J15" s="93">
        <f>IF(emp[[#This Row],[YEAR]]&gt;=2005,emp[[#This Row],[Salary]]*0.05,IF(emp[[#This Row],[YEAR]]&gt;=2003,emp[[#This Row],[Salary]]*0.1,IF(emp[[#This Row],[YEAR]]&gt;=2000,emp[[#This Row],[Salary]]*0.15,IF(emp[[#This Row],[YEAR]]&gt;=1995,emp[[#This Row],[Salary]]*0.2,IF(emp[[#This Row],[YEAR]]&gt;=1990,emp[[#This Row],[Salary]]*0.25,emp[[#This Row],[Salary]]*0.3)))))</f>
        <v>100</v>
      </c>
      <c r="K15" s="44">
        <v>0</v>
      </c>
      <c r="L15" s="44">
        <f>IF(emp[[#This Row],[Absent Days]]=0,emp[[#This Row],[Salary]]*0%,IF(emp[[#This Row],[Absent Days]]&lt;=2,emp[[#This Row],[Salary]]*5%,IF(emp[[#This Row],[Absent Days]]&lt;=5,emp[[#This Row],[Salary]]*15%,emp[[#This Row],[Salary]]*30%)))</f>
        <v>0</v>
      </c>
      <c r="M15" s="94">
        <f>emp[[#This Row],[Salary]]+emp[[#This Row],[Bonus]]-emp[[#This Row],[Deduction]]</f>
        <v>1100</v>
      </c>
      <c r="O15" s="40" t="s">
        <v>71</v>
      </c>
      <c r="P15" s="42">
        <v>0.05</v>
      </c>
    </row>
    <row r="16" spans="1:17" ht="14.4" x14ac:dyDescent="0.3">
      <c r="A16" s="43">
        <v>55</v>
      </c>
      <c r="B16" s="44" t="s">
        <v>72</v>
      </c>
      <c r="C16" s="44">
        <v>38</v>
      </c>
      <c r="D16" s="44" t="s">
        <v>73</v>
      </c>
      <c r="E16" s="44">
        <v>4026423</v>
      </c>
      <c r="F16" s="44">
        <v>1000</v>
      </c>
      <c r="G16" s="44" t="s">
        <v>16</v>
      </c>
      <c r="H16" s="90">
        <v>37191</v>
      </c>
      <c r="I16" s="44">
        <f>YEAR(emp[[#This Row],[Hire Date]])</f>
        <v>2001</v>
      </c>
      <c r="J16" s="93">
        <f>IF(emp[[#This Row],[YEAR]]&gt;=2005,emp[[#This Row],[Salary]]*0.05,IF(emp[[#This Row],[YEAR]]&gt;=2003,emp[[#This Row],[Salary]]*0.1,IF(emp[[#This Row],[YEAR]]&gt;=2000,emp[[#This Row],[Salary]]*0.15,IF(emp[[#This Row],[YEAR]]&gt;=1995,emp[[#This Row],[Salary]]*0.2,IF(emp[[#This Row],[YEAR]]&gt;=1990,emp[[#This Row],[Salary]]*0.25,emp[[#This Row],[Salary]]*0.3)))))</f>
        <v>150</v>
      </c>
      <c r="K16" s="44">
        <v>5</v>
      </c>
      <c r="L16" s="44">
        <f>IF(emp[[#This Row],[Absent Days]]=0,emp[[#This Row],[Salary]]*0%,IF(emp[[#This Row],[Absent Days]]&lt;=2,emp[[#This Row],[Salary]]*5%,IF(emp[[#This Row],[Absent Days]]&lt;=5,emp[[#This Row],[Salary]]*15%,emp[[#This Row],[Salary]]*30%)))</f>
        <v>150</v>
      </c>
      <c r="M16" s="94">
        <f>emp[[#This Row],[Salary]]+emp[[#This Row],[Bonus]]-emp[[#This Row],[Deduction]]</f>
        <v>1000</v>
      </c>
      <c r="O16" s="40" t="s">
        <v>74</v>
      </c>
      <c r="P16" s="42">
        <v>0.15</v>
      </c>
    </row>
    <row r="17" spans="1:16" ht="14.4" x14ac:dyDescent="0.3">
      <c r="A17" s="43">
        <v>57</v>
      </c>
      <c r="B17" s="44" t="s">
        <v>75</v>
      </c>
      <c r="C17" s="44">
        <v>35</v>
      </c>
      <c r="D17" s="44" t="s">
        <v>52</v>
      </c>
      <c r="E17" s="44">
        <v>3994413</v>
      </c>
      <c r="F17" s="44">
        <v>2000</v>
      </c>
      <c r="G17" s="44" t="s">
        <v>16</v>
      </c>
      <c r="H17" s="90">
        <v>37536</v>
      </c>
      <c r="I17" s="44">
        <f>YEAR(emp[[#This Row],[Hire Date]])</f>
        <v>2002</v>
      </c>
      <c r="J17" s="93">
        <f>IF(emp[[#This Row],[YEAR]]&gt;=2005,emp[[#This Row],[Salary]]*0.05,IF(emp[[#This Row],[YEAR]]&gt;=2003,emp[[#This Row],[Salary]]*0.1,IF(emp[[#This Row],[YEAR]]&gt;=2000,emp[[#This Row],[Salary]]*0.15,IF(emp[[#This Row],[YEAR]]&gt;=1995,emp[[#This Row],[Salary]]*0.2,IF(emp[[#This Row],[YEAR]]&gt;=1990,emp[[#This Row],[Salary]]*0.25,emp[[#This Row],[Salary]]*0.3)))))</f>
        <v>300</v>
      </c>
      <c r="K17" s="44">
        <v>0</v>
      </c>
      <c r="L17" s="44">
        <f>IF(emp[[#This Row],[Absent Days]]=0,emp[[#This Row],[Salary]]*0%,IF(emp[[#This Row],[Absent Days]]&lt;=2,emp[[#This Row],[Salary]]*5%,IF(emp[[#This Row],[Absent Days]]&lt;=5,emp[[#This Row],[Salary]]*15%,emp[[#This Row],[Salary]]*30%)))</f>
        <v>0</v>
      </c>
      <c r="M17" s="94">
        <f>emp[[#This Row],[Salary]]+emp[[#This Row],[Bonus]]-emp[[#This Row],[Deduction]]</f>
        <v>2300</v>
      </c>
      <c r="O17" s="40" t="s">
        <v>64</v>
      </c>
      <c r="P17" s="42">
        <v>0.3</v>
      </c>
    </row>
    <row r="18" spans="1:16" ht="14.4" x14ac:dyDescent="0.3">
      <c r="A18" s="43">
        <v>58</v>
      </c>
      <c r="B18" s="44" t="s">
        <v>76</v>
      </c>
      <c r="C18" s="44">
        <v>43</v>
      </c>
      <c r="D18" s="44" t="s">
        <v>52</v>
      </c>
      <c r="E18" s="44">
        <v>3834363</v>
      </c>
      <c r="F18" s="44">
        <v>4000</v>
      </c>
      <c r="G18" s="44" t="s">
        <v>53</v>
      </c>
      <c r="H18" s="90">
        <v>37801</v>
      </c>
      <c r="I18" s="44">
        <f>YEAR(emp[[#This Row],[Hire Date]])</f>
        <v>2003</v>
      </c>
      <c r="J18" s="93">
        <f>IF(emp[[#This Row],[YEAR]]&gt;=2005,emp[[#This Row],[Salary]]*0.05,IF(emp[[#This Row],[YEAR]]&gt;=2003,emp[[#This Row],[Salary]]*0.1,IF(emp[[#This Row],[YEAR]]&gt;=2000,emp[[#This Row],[Salary]]*0.15,IF(emp[[#This Row],[YEAR]]&gt;=1995,emp[[#This Row],[Salary]]*0.2,IF(emp[[#This Row],[YEAR]]&gt;=1990,emp[[#This Row],[Salary]]*0.25,emp[[#This Row],[Salary]]*0.3)))))</f>
        <v>400</v>
      </c>
      <c r="K18" s="44">
        <v>3</v>
      </c>
      <c r="L18" s="44">
        <f>IF(emp[[#This Row],[Absent Days]]=0,emp[[#This Row],[Salary]]*0%,IF(emp[[#This Row],[Absent Days]]&lt;=2,emp[[#This Row],[Salary]]*5%,IF(emp[[#This Row],[Absent Days]]&lt;=5,emp[[#This Row],[Salary]]*15%,emp[[#This Row],[Salary]]*30%)))</f>
        <v>600</v>
      </c>
      <c r="M18" s="94">
        <f>emp[[#This Row],[Salary]]+emp[[#This Row],[Bonus]]-emp[[#This Row],[Deduction]]</f>
        <v>3800</v>
      </c>
      <c r="O18" s="193" t="s">
        <v>77</v>
      </c>
      <c r="P18" s="193"/>
    </row>
    <row r="19" spans="1:16" ht="14.4" x14ac:dyDescent="0.3">
      <c r="A19" s="43">
        <v>62</v>
      </c>
      <c r="B19" s="44" t="s">
        <v>78</v>
      </c>
      <c r="C19" s="44">
        <v>44</v>
      </c>
      <c r="D19" s="44" t="s">
        <v>48</v>
      </c>
      <c r="E19" s="44">
        <v>4122453</v>
      </c>
      <c r="F19" s="44">
        <v>2000</v>
      </c>
      <c r="G19" s="44" t="s">
        <v>49</v>
      </c>
      <c r="H19" s="90">
        <v>35059</v>
      </c>
      <c r="I19" s="44">
        <f>YEAR(emp[[#This Row],[Hire Date]])</f>
        <v>1995</v>
      </c>
      <c r="J19" s="93">
        <f>IF(emp[[#This Row],[YEAR]]&gt;=2005,emp[[#This Row],[Salary]]*0.05,IF(emp[[#This Row],[YEAR]]&gt;=2003,emp[[#This Row],[Salary]]*0.1,IF(emp[[#This Row],[YEAR]]&gt;=2000,emp[[#This Row],[Salary]]*0.15,IF(emp[[#This Row],[YEAR]]&gt;=1995,emp[[#This Row],[Salary]]*0.2,IF(emp[[#This Row],[YEAR]]&gt;=1990,emp[[#This Row],[Salary]]*0.25,emp[[#This Row],[Salary]]*0.3)))))</f>
        <v>400</v>
      </c>
      <c r="K19" s="44">
        <v>2</v>
      </c>
      <c r="L19" s="44">
        <f>IF(emp[[#This Row],[Absent Days]]=0,emp[[#This Row],[Salary]]*0%,IF(emp[[#This Row],[Absent Days]]&lt;=2,emp[[#This Row],[Salary]]*5%,IF(emp[[#This Row],[Absent Days]]&lt;=5,emp[[#This Row],[Salary]]*15%,emp[[#This Row],[Salary]]*30%)))</f>
        <v>100</v>
      </c>
      <c r="M19" s="94">
        <f>emp[[#This Row],[Salary]]+emp[[#This Row],[Bonus]]-emp[[#This Row],[Deduction]]</f>
        <v>2300</v>
      </c>
    </row>
    <row r="20" spans="1:16" ht="14.4" x14ac:dyDescent="0.3">
      <c r="A20" s="43">
        <v>65</v>
      </c>
      <c r="B20" s="44" t="s">
        <v>79</v>
      </c>
      <c r="C20" s="44">
        <v>53</v>
      </c>
      <c r="D20" s="44" t="s">
        <v>52</v>
      </c>
      <c r="E20" s="44">
        <v>3802353</v>
      </c>
      <c r="F20" s="44">
        <v>2000</v>
      </c>
      <c r="G20" s="44" t="s">
        <v>49</v>
      </c>
      <c r="H20" s="90">
        <v>33033</v>
      </c>
      <c r="I20" s="44">
        <f>YEAR(emp[[#This Row],[Hire Date]])</f>
        <v>1990</v>
      </c>
      <c r="J20" s="93">
        <f>IF(emp[[#This Row],[YEAR]]&gt;=2005,emp[[#This Row],[Salary]]*0.05,IF(emp[[#This Row],[YEAR]]&gt;=2003,emp[[#This Row],[Salary]]*0.1,IF(emp[[#This Row],[YEAR]]&gt;=2000,emp[[#This Row],[Salary]]*0.15,IF(emp[[#This Row],[YEAR]]&gt;=1995,emp[[#This Row],[Salary]]*0.2,IF(emp[[#This Row],[YEAR]]&gt;=1990,emp[[#This Row],[Salary]]*0.25,emp[[#This Row],[Salary]]*0.3)))))</f>
        <v>500</v>
      </c>
      <c r="K20" s="44">
        <v>0</v>
      </c>
      <c r="L20" s="44">
        <f>IF(emp[[#This Row],[Absent Days]]=0,emp[[#This Row],[Salary]]*0%,IF(emp[[#This Row],[Absent Days]]&lt;=2,emp[[#This Row],[Salary]]*5%,IF(emp[[#This Row],[Absent Days]]&lt;=5,emp[[#This Row],[Salary]]*15%,emp[[#This Row],[Salary]]*30%)))</f>
        <v>0</v>
      </c>
      <c r="M20" s="94">
        <f>emp[[#This Row],[Salary]]+emp[[#This Row],[Bonus]]-emp[[#This Row],[Deduction]]</f>
        <v>2500</v>
      </c>
    </row>
    <row r="21" spans="1:16" ht="14.4" x14ac:dyDescent="0.3">
      <c r="A21" s="43">
        <v>61</v>
      </c>
      <c r="B21" s="44" t="s">
        <v>80</v>
      </c>
      <c r="C21" s="44">
        <v>37</v>
      </c>
      <c r="D21" s="44" t="s">
        <v>48</v>
      </c>
      <c r="E21" s="44">
        <v>3962403</v>
      </c>
      <c r="F21" s="44">
        <v>3000</v>
      </c>
      <c r="G21" s="44" t="s">
        <v>53</v>
      </c>
      <c r="H21" s="90">
        <v>38977</v>
      </c>
      <c r="I21" s="44">
        <f>YEAR(emp[[#This Row],[Hire Date]])</f>
        <v>2006</v>
      </c>
      <c r="J21" s="93">
        <f>IF(emp[[#This Row],[YEAR]]&gt;=2005,emp[[#This Row],[Salary]]*0.05,IF(emp[[#This Row],[YEAR]]&gt;=2003,emp[[#This Row],[Salary]]*0.1,IF(emp[[#This Row],[YEAR]]&gt;=2000,emp[[#This Row],[Salary]]*0.15,IF(emp[[#This Row],[YEAR]]&gt;=1995,emp[[#This Row],[Salary]]*0.2,IF(emp[[#This Row],[YEAR]]&gt;=1990,emp[[#This Row],[Salary]]*0.25,emp[[#This Row],[Salary]]*0.3)))))</f>
        <v>150</v>
      </c>
      <c r="K21" s="44">
        <v>0</v>
      </c>
      <c r="L21" s="44">
        <f>IF(emp[[#This Row],[Absent Days]]=0,emp[[#This Row],[Salary]]*0%,IF(emp[[#This Row],[Absent Days]]&lt;=2,emp[[#This Row],[Salary]]*5%,IF(emp[[#This Row],[Absent Days]]&lt;=5,emp[[#This Row],[Salary]]*15%,emp[[#This Row],[Salary]]*30%)))</f>
        <v>0</v>
      </c>
      <c r="M21" s="94">
        <f>emp[[#This Row],[Salary]]+emp[[#This Row],[Bonus]]-emp[[#This Row],[Deduction]]</f>
        <v>3150</v>
      </c>
    </row>
    <row r="22" spans="1:16" ht="14.4" x14ac:dyDescent="0.3">
      <c r="A22" s="43">
        <v>71</v>
      </c>
      <c r="B22" s="44" t="s">
        <v>81</v>
      </c>
      <c r="C22" s="44">
        <v>48</v>
      </c>
      <c r="D22" s="44" t="s">
        <v>60</v>
      </c>
      <c r="E22" s="44">
        <v>3898383</v>
      </c>
      <c r="F22" s="44">
        <v>1000</v>
      </c>
      <c r="G22" s="44" t="s">
        <v>49</v>
      </c>
      <c r="H22" s="90">
        <v>38572</v>
      </c>
      <c r="I22" s="44">
        <f>YEAR(emp[[#This Row],[Hire Date]])</f>
        <v>2005</v>
      </c>
      <c r="J22" s="93">
        <f>IF(emp[[#This Row],[YEAR]]&gt;=2005,emp[[#This Row],[Salary]]*0.05,IF(emp[[#This Row],[YEAR]]&gt;=2003,emp[[#This Row],[Salary]]*0.1,IF(emp[[#This Row],[YEAR]]&gt;=2000,emp[[#This Row],[Salary]]*0.15,IF(emp[[#This Row],[YEAR]]&gt;=1995,emp[[#This Row],[Salary]]*0.2,IF(emp[[#This Row],[YEAR]]&gt;=1990,emp[[#This Row],[Salary]]*0.25,emp[[#This Row],[Salary]]*0.3)))))</f>
        <v>50</v>
      </c>
      <c r="K22" s="44">
        <v>0</v>
      </c>
      <c r="L22" s="44">
        <f>IF(emp[[#This Row],[Absent Days]]=0,emp[[#This Row],[Salary]]*0%,IF(emp[[#This Row],[Absent Days]]&lt;=2,emp[[#This Row],[Salary]]*5%,IF(emp[[#This Row],[Absent Days]]&lt;=5,emp[[#This Row],[Salary]]*15%,emp[[#This Row],[Salary]]*30%)))</f>
        <v>0</v>
      </c>
      <c r="M22" s="94">
        <f>emp[[#This Row],[Salary]]+emp[[#This Row],[Bonus]]-emp[[#This Row],[Deduction]]</f>
        <v>1050</v>
      </c>
      <c r="O22" s="45"/>
    </row>
    <row r="23" spans="1:16" ht="14.4" x14ac:dyDescent="0.3">
      <c r="A23" s="43">
        <v>79</v>
      </c>
      <c r="B23" s="44" t="s">
        <v>82</v>
      </c>
      <c r="C23" s="44">
        <v>33</v>
      </c>
      <c r="D23" s="44" t="s">
        <v>48</v>
      </c>
      <c r="E23" s="44">
        <v>3930393</v>
      </c>
      <c r="F23" s="44">
        <v>6000</v>
      </c>
      <c r="G23" s="44" t="s">
        <v>53</v>
      </c>
      <c r="H23" s="90">
        <v>36035</v>
      </c>
      <c r="I23" s="44">
        <f>YEAR(emp[[#This Row],[Hire Date]])</f>
        <v>1998</v>
      </c>
      <c r="J23" s="93">
        <f>IF(emp[[#This Row],[YEAR]]&gt;=2005,emp[[#This Row],[Salary]]*0.05,IF(emp[[#This Row],[YEAR]]&gt;=2003,emp[[#This Row],[Salary]]*0.1,IF(emp[[#This Row],[YEAR]]&gt;=2000,emp[[#This Row],[Salary]]*0.15,IF(emp[[#This Row],[YEAR]]&gt;=1995,emp[[#This Row],[Salary]]*0.2,IF(emp[[#This Row],[YEAR]]&gt;=1990,emp[[#This Row],[Salary]]*0.25,emp[[#This Row],[Salary]]*0.3)))))</f>
        <v>1200</v>
      </c>
      <c r="K23" s="44">
        <v>3</v>
      </c>
      <c r="L23" s="44">
        <f>IF(emp[[#This Row],[Absent Days]]=0,emp[[#This Row],[Salary]]*0%,IF(emp[[#This Row],[Absent Days]]&lt;=2,emp[[#This Row],[Salary]]*5%,IF(emp[[#This Row],[Absent Days]]&lt;=5,emp[[#This Row],[Salary]]*15%,emp[[#This Row],[Salary]]*30%)))</f>
        <v>900</v>
      </c>
      <c r="M23" s="94">
        <f>emp[[#This Row],[Salary]]+emp[[#This Row],[Bonus]]-emp[[#This Row],[Deduction]]</f>
        <v>6300</v>
      </c>
    </row>
    <row r="24" spans="1:16" ht="14.4" x14ac:dyDescent="0.3">
      <c r="A24" s="43">
        <v>90</v>
      </c>
      <c r="B24" s="44" t="s">
        <v>83</v>
      </c>
      <c r="C24" s="44">
        <v>28</v>
      </c>
      <c r="D24" s="44" t="s">
        <v>48</v>
      </c>
      <c r="E24" s="44">
        <v>4250493</v>
      </c>
      <c r="F24" s="44">
        <v>4000</v>
      </c>
      <c r="G24" s="44" t="s">
        <v>53</v>
      </c>
      <c r="H24" s="90">
        <v>32948</v>
      </c>
      <c r="I24" s="44">
        <f>YEAR(emp[[#This Row],[Hire Date]])</f>
        <v>1990</v>
      </c>
      <c r="J24" s="93">
        <f>IF(emp[[#This Row],[YEAR]]&gt;=2005,emp[[#This Row],[Salary]]*0.05,IF(emp[[#This Row],[YEAR]]&gt;=2003,emp[[#This Row],[Salary]]*0.1,IF(emp[[#This Row],[YEAR]]&gt;=2000,emp[[#This Row],[Salary]]*0.15,IF(emp[[#This Row],[YEAR]]&gt;=1995,emp[[#This Row],[Salary]]*0.2,IF(emp[[#This Row],[YEAR]]&gt;=1990,emp[[#This Row],[Salary]]*0.25,emp[[#This Row],[Salary]]*0.3)))))</f>
        <v>1000</v>
      </c>
      <c r="K24" s="44">
        <v>3</v>
      </c>
      <c r="L24" s="44">
        <f>IF(emp[[#This Row],[Absent Days]]=0,emp[[#This Row],[Salary]]*0%,IF(emp[[#This Row],[Absent Days]]&lt;=2,emp[[#This Row],[Salary]]*5%,IF(emp[[#This Row],[Absent Days]]&lt;=5,emp[[#This Row],[Salary]]*15%,emp[[#This Row],[Salary]]*30%)))</f>
        <v>600</v>
      </c>
      <c r="M24" s="94">
        <f>emp[[#This Row],[Salary]]+emp[[#This Row],[Bonus]]-emp[[#This Row],[Deduction]]</f>
        <v>4400</v>
      </c>
    </row>
    <row r="25" spans="1:16" ht="14.4" x14ac:dyDescent="0.3">
      <c r="A25" s="43">
        <v>94</v>
      </c>
      <c r="B25" s="44" t="s">
        <v>84</v>
      </c>
      <c r="C25" s="44">
        <v>55</v>
      </c>
      <c r="D25" s="44" t="s">
        <v>48</v>
      </c>
      <c r="E25" s="44">
        <v>4282503</v>
      </c>
      <c r="F25" s="44">
        <v>2000</v>
      </c>
      <c r="G25" s="44" t="s">
        <v>53</v>
      </c>
      <c r="H25" s="90">
        <v>36255</v>
      </c>
      <c r="I25" s="44">
        <f>YEAR(emp[[#This Row],[Hire Date]])</f>
        <v>1999</v>
      </c>
      <c r="J25" s="93">
        <f>IF(emp[[#This Row],[YEAR]]&gt;=2005,emp[[#This Row],[Salary]]*0.05,IF(emp[[#This Row],[YEAR]]&gt;=2003,emp[[#This Row],[Salary]]*0.1,IF(emp[[#This Row],[YEAR]]&gt;=2000,emp[[#This Row],[Salary]]*0.15,IF(emp[[#This Row],[YEAR]]&gt;=1995,emp[[#This Row],[Salary]]*0.2,IF(emp[[#This Row],[YEAR]]&gt;=1990,emp[[#This Row],[Salary]]*0.25,emp[[#This Row],[Salary]]*0.3)))))</f>
        <v>400</v>
      </c>
      <c r="K25" s="44">
        <v>0</v>
      </c>
      <c r="L25" s="44">
        <f>IF(emp[[#This Row],[Absent Days]]=0,emp[[#This Row],[Salary]]*0%,IF(emp[[#This Row],[Absent Days]]&lt;=2,emp[[#This Row],[Salary]]*5%,IF(emp[[#This Row],[Absent Days]]&lt;=5,emp[[#This Row],[Salary]]*15%,emp[[#This Row],[Salary]]*30%)))</f>
        <v>0</v>
      </c>
      <c r="M25" s="94">
        <f>emp[[#This Row],[Salary]]+emp[[#This Row],[Bonus]]-emp[[#This Row],[Deduction]]</f>
        <v>2400</v>
      </c>
    </row>
    <row r="26" spans="1:16" ht="14.4" x14ac:dyDescent="0.3">
      <c r="A26" s="46">
        <v>126</v>
      </c>
      <c r="B26" s="47" t="s">
        <v>85</v>
      </c>
      <c r="C26" s="47"/>
      <c r="D26" s="47"/>
      <c r="E26" s="47"/>
      <c r="F26" s="47"/>
      <c r="G26" s="47"/>
      <c r="H26" s="48"/>
      <c r="I26" s="44">
        <f>YEAR(emp[[#This Row],[Hire Date]])</f>
        <v>1900</v>
      </c>
      <c r="J26" s="92"/>
      <c r="K26" s="47"/>
      <c r="L26" s="47">
        <f>IF(emp[[#This Row],[Absent Days]]=0,emp[[#This Row],[Salary]]*0%,IF(emp[[#This Row],[Absent Days]]&lt;=2,emp[[#This Row],[Salary]]*5%,IF(emp[[#This Row],[Absent Days]]&lt;=5,emp[[#This Row],[Salary]]*15%,emp[[#This Row],[Salary]]*30%)))</f>
        <v>0</v>
      </c>
      <c r="M26" s="49"/>
    </row>
    <row r="27" spans="1:16" ht="14.4" x14ac:dyDescent="0.3">
      <c r="B27" s="50"/>
      <c r="C27" s="50"/>
      <c r="D27" s="50"/>
      <c r="E27" s="50"/>
      <c r="F27" s="50"/>
      <c r="G27" s="51" t="s">
        <v>86</v>
      </c>
      <c r="H27" s="51" t="s">
        <v>87</v>
      </c>
      <c r="I27" s="91"/>
    </row>
    <row r="28" spans="1:16" ht="14.4" x14ac:dyDescent="0.3">
      <c r="B28" s="52" t="s">
        <v>88</v>
      </c>
      <c r="C28" s="95">
        <f>SUM(M2:M25)</f>
        <v>79150</v>
      </c>
      <c r="D28" s="50"/>
      <c r="E28" s="50"/>
      <c r="F28" s="54" t="s">
        <v>89</v>
      </c>
      <c r="G28" s="53">
        <f>COUNTIFS(G2:G25,G23,D2:D25,D20)</f>
        <v>2</v>
      </c>
      <c r="H28" s="53">
        <f>SUMIFS(F2:F25,G2:G25,G24,D2:D25,D18)</f>
        <v>9000</v>
      </c>
      <c r="I28" s="50"/>
    </row>
    <row r="29" spans="1:16" ht="14.4" x14ac:dyDescent="0.3">
      <c r="B29" s="52" t="s">
        <v>90</v>
      </c>
      <c r="C29" s="96">
        <f>AVERAGE(M2:M25)</f>
        <v>3297.9166666666665</v>
      </c>
      <c r="D29" s="50"/>
      <c r="E29" s="50"/>
      <c r="F29" s="54" t="s">
        <v>91</v>
      </c>
      <c r="G29" s="53">
        <f>COUNTIFS(G2:G25,G17,F2:F25,"&gt;3000")</f>
        <v>3</v>
      </c>
      <c r="H29" s="53">
        <f>SUMIFS(F2:F25,G2:G25,G14,F2:F25,"&gt;3000")</f>
        <v>14000</v>
      </c>
      <c r="I29" s="50"/>
    </row>
    <row r="30" spans="1:16" ht="14.4" x14ac:dyDescent="0.3">
      <c r="B30" s="52" t="s">
        <v>92</v>
      </c>
      <c r="C30" s="96">
        <f>MAX(M2:M25)</f>
        <v>7700</v>
      </c>
      <c r="D30" s="50"/>
      <c r="E30" s="50"/>
      <c r="F30" s="54" t="s">
        <v>93</v>
      </c>
      <c r="G30" s="53">
        <f>COUNTIFS(D2:D25,D15,C2:C25,"&gt;35")</f>
        <v>4</v>
      </c>
      <c r="H30" s="53">
        <f>SUMIFS(F2:F25,D2:D25,D15,C2:C25,"&gt;35")</f>
        <v>9000</v>
      </c>
      <c r="I30" s="50"/>
    </row>
    <row r="31" spans="1:16" ht="14.4" x14ac:dyDescent="0.3">
      <c r="B31" s="52" t="s">
        <v>94</v>
      </c>
      <c r="C31" s="96">
        <f>MIN(M2:M25)</f>
        <v>1000</v>
      </c>
      <c r="D31" s="50"/>
      <c r="E31" s="50"/>
      <c r="F31" s="54" t="s">
        <v>95</v>
      </c>
      <c r="G31" s="53">
        <f>COUNTIFS(G2:G25,G22,D2:D25,D19,F2:F25,"&gt;2000")</f>
        <v>1</v>
      </c>
      <c r="H31" s="53">
        <f>SUMIFS(F2:F25,G2:G25,G2,D2:D25,D2,F2:F25,"&gt;2000")</f>
        <v>3000</v>
      </c>
      <c r="I31" s="50"/>
    </row>
    <row r="33" spans="1:3" ht="13.8" thickBot="1" x14ac:dyDescent="0.35"/>
    <row r="34" spans="1:3" x14ac:dyDescent="0.3">
      <c r="A34" s="100" t="s">
        <v>96</v>
      </c>
      <c r="B34" s="97">
        <v>11</v>
      </c>
    </row>
    <row r="35" spans="1:3" x14ac:dyDescent="0.3">
      <c r="A35" s="101" t="s">
        <v>97</v>
      </c>
      <c r="B35" s="98" t="str">
        <f>VLOOKUP(B34,emp[#All],2,FALSE)</f>
        <v>Aleya</v>
      </c>
      <c r="C35" s="35"/>
    </row>
    <row r="36" spans="1:3" x14ac:dyDescent="0.3">
      <c r="A36" s="101" t="s">
        <v>98</v>
      </c>
      <c r="B36" s="98" t="str">
        <f>VLOOKUP(B34,emp[#All],7,FALSE)</f>
        <v>Account</v>
      </c>
    </row>
    <row r="37" spans="1:3" ht="13.8" thickBot="1" x14ac:dyDescent="0.35">
      <c r="A37" s="102" t="s">
        <v>25</v>
      </c>
      <c r="B37" s="99">
        <f>VLOOKUP(B34,emp[#All],6,FALSE)</f>
        <v>3000</v>
      </c>
    </row>
  </sheetData>
  <mergeCells count="4">
    <mergeCell ref="O4:P4"/>
    <mergeCell ref="O11:P11"/>
    <mergeCell ref="O13:P13"/>
    <mergeCell ref="O18:P18"/>
  </mergeCells>
  <conditionalFormatting sqref="D2:D25 G2:G25 I30">
    <cfRule type="expression" dxfId="4" priority="4">
      <formula>AND($D$2="alex",$G$2="computer")</formula>
    </cfRule>
  </conditionalFormatting>
  <conditionalFormatting sqref="D2:D25 G2:G25 J32">
    <cfRule type="expression" dxfId="3" priority="5">
      <formula>AND($G$7,$D$9)</formula>
    </cfRule>
  </conditionalFormatting>
  <conditionalFormatting sqref="F2:G25 H30">
    <cfRule type="expression" dxfId="2" priority="1">
      <formula>AND($G2="sales",$F2&gt;3000)</formula>
    </cfRule>
    <cfRule type="expression" dxfId="1" priority="2">
      <formula>AND($G$2:$G$25="sales",$F$2:$F$25&gt;3000)</formula>
    </cfRule>
  </conditionalFormatting>
  <conditionalFormatting sqref="G2:G25 D2:D25 I30">
    <cfRule type="expression" dxfId="0" priority="3">
      <formula>AND($D2="Alex",$G2="Computer")</formula>
    </cfRule>
  </conditionalFormatting>
  <pageMargins left="0.7" right="0.7" top="0.75" bottom="0.75" header="0.3" footer="0.3"/>
  <pageSetup orientation="portrait" r:id="rId1"/>
  <ignoredErrors>
    <ignoredError sqref="J2" calculatedColumn="1"/>
  </ignoredError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05EA8-F8A9-4F76-A84A-422E6E28B827}">
  <dimension ref="A1:C5"/>
  <sheetViews>
    <sheetView workbookViewId="0">
      <selection activeCell="B2" sqref="B2"/>
    </sheetView>
  </sheetViews>
  <sheetFormatPr defaultRowHeight="14.4" x14ac:dyDescent="0.3"/>
  <cols>
    <col min="1" max="1" width="13.77734375" customWidth="1"/>
    <col min="2" max="2" width="11" bestFit="1" customWidth="1"/>
    <col min="3" max="3" width="15.33203125" customWidth="1"/>
  </cols>
  <sheetData>
    <row r="1" spans="1:3" x14ac:dyDescent="0.3">
      <c r="A1" s="55" t="s">
        <v>99</v>
      </c>
      <c r="B1" s="13">
        <v>71</v>
      </c>
      <c r="C1" s="2"/>
    </row>
    <row r="2" spans="1:3" x14ac:dyDescent="0.3">
      <c r="A2" s="2"/>
      <c r="B2" s="56" t="s">
        <v>0</v>
      </c>
      <c r="C2" s="13" t="str">
        <f>VLOOKUP(B1,emp[#All],2,FALSE)</f>
        <v>Radwa</v>
      </c>
    </row>
    <row r="3" spans="1:3" x14ac:dyDescent="0.3">
      <c r="A3" s="2"/>
      <c r="B3" s="55" t="s">
        <v>42</v>
      </c>
      <c r="C3" s="13" t="str">
        <f>VLOOKUP(B1,emp[#All],7,FALSE)</f>
        <v>Account</v>
      </c>
    </row>
    <row r="4" spans="1:3" x14ac:dyDescent="0.3">
      <c r="A4" s="2"/>
      <c r="B4" s="55" t="s">
        <v>1</v>
      </c>
      <c r="C4" s="13">
        <f>VLOOKUP(B1,emp[#All],6,FALSE)</f>
        <v>1000</v>
      </c>
    </row>
    <row r="5" spans="1:3" x14ac:dyDescent="0.3">
      <c r="A5" s="2"/>
      <c r="B5" s="55" t="s">
        <v>100</v>
      </c>
      <c r="C5" s="13">
        <f>VLOOKUP(B1,emp[#All],12,FALSE)</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5D6DF-CB97-4770-82CA-F0CB55573C06}">
  <dimension ref="A1:M311"/>
  <sheetViews>
    <sheetView workbookViewId="0">
      <selection activeCell="M7" sqref="M7"/>
    </sheetView>
  </sheetViews>
  <sheetFormatPr defaultRowHeight="14.4" x14ac:dyDescent="0.3"/>
  <cols>
    <col min="11" max="11" width="12.109375" customWidth="1"/>
  </cols>
  <sheetData>
    <row r="1" spans="1:13" ht="17.399999999999999" x14ac:dyDescent="0.3">
      <c r="A1" s="107" t="s">
        <v>101</v>
      </c>
      <c r="B1" s="108" t="s">
        <v>102</v>
      </c>
      <c r="C1" s="108" t="s">
        <v>103</v>
      </c>
      <c r="D1" s="108" t="s">
        <v>104</v>
      </c>
      <c r="E1" s="108" t="s">
        <v>105</v>
      </c>
      <c r="F1" s="108" t="s">
        <v>106</v>
      </c>
      <c r="G1" s="108" t="s">
        <v>107</v>
      </c>
      <c r="H1" s="108" t="s">
        <v>108</v>
      </c>
    </row>
    <row r="2" spans="1:13" x14ac:dyDescent="0.3">
      <c r="A2" s="105">
        <v>1</v>
      </c>
      <c r="B2" s="62" t="s">
        <v>109</v>
      </c>
      <c r="C2" s="62">
        <v>2003</v>
      </c>
      <c r="D2" s="62">
        <v>1</v>
      </c>
      <c r="E2" s="62" t="s">
        <v>110</v>
      </c>
      <c r="F2" s="62" t="s">
        <v>111</v>
      </c>
      <c r="G2" s="62">
        <v>12</v>
      </c>
      <c r="H2" s="62">
        <v>11400</v>
      </c>
      <c r="L2" t="s">
        <v>102</v>
      </c>
      <c r="M2" t="s">
        <v>386</v>
      </c>
    </row>
    <row r="3" spans="1:13" x14ac:dyDescent="0.3">
      <c r="A3" s="106">
        <v>2</v>
      </c>
      <c r="B3" s="65" t="s">
        <v>112</v>
      </c>
      <c r="C3" s="65">
        <v>2000</v>
      </c>
      <c r="D3" s="65">
        <v>2</v>
      </c>
      <c r="E3" s="65" t="s">
        <v>113</v>
      </c>
      <c r="F3" s="65" t="s">
        <v>114</v>
      </c>
      <c r="G3" s="65">
        <v>14</v>
      </c>
      <c r="H3" s="65">
        <v>13300</v>
      </c>
      <c r="L3" s="111" t="s">
        <v>112</v>
      </c>
      <c r="M3" s="111" t="s">
        <v>105</v>
      </c>
    </row>
    <row r="4" spans="1:13" x14ac:dyDescent="0.3">
      <c r="A4" s="105">
        <v>3</v>
      </c>
      <c r="B4" s="62" t="s">
        <v>115</v>
      </c>
      <c r="C4" s="62">
        <v>2003</v>
      </c>
      <c r="D4" s="62">
        <v>2</v>
      </c>
      <c r="E4" s="62" t="s">
        <v>116</v>
      </c>
      <c r="F4" s="62" t="s">
        <v>117</v>
      </c>
      <c r="G4" s="62">
        <v>18</v>
      </c>
      <c r="H4" s="62">
        <v>17100</v>
      </c>
    </row>
    <row r="5" spans="1:13" x14ac:dyDescent="0.3">
      <c r="A5" s="106">
        <v>4</v>
      </c>
      <c r="B5" s="65" t="s">
        <v>119</v>
      </c>
      <c r="C5" s="65">
        <v>2001</v>
      </c>
      <c r="D5" s="65">
        <v>1</v>
      </c>
      <c r="E5" s="65" t="s">
        <v>120</v>
      </c>
      <c r="F5" s="65" t="s">
        <v>121</v>
      </c>
      <c r="G5" s="65">
        <v>16</v>
      </c>
      <c r="H5" s="65">
        <v>15200</v>
      </c>
    </row>
    <row r="6" spans="1:13" x14ac:dyDescent="0.3">
      <c r="A6" s="105">
        <v>5</v>
      </c>
      <c r="B6" s="62" t="s">
        <v>123</v>
      </c>
      <c r="C6" s="62">
        <v>2000</v>
      </c>
      <c r="D6" s="62">
        <v>2</v>
      </c>
      <c r="E6" s="62" t="s">
        <v>124</v>
      </c>
      <c r="F6" s="62" t="s">
        <v>125</v>
      </c>
      <c r="G6" s="62">
        <v>5</v>
      </c>
      <c r="H6" s="62">
        <v>4750</v>
      </c>
    </row>
    <row r="7" spans="1:13" x14ac:dyDescent="0.3">
      <c r="A7" s="106">
        <v>6</v>
      </c>
      <c r="B7" s="65" t="s">
        <v>126</v>
      </c>
      <c r="C7" s="65">
        <v>2002</v>
      </c>
      <c r="D7" s="65">
        <v>2</v>
      </c>
      <c r="E7" s="65" t="s">
        <v>110</v>
      </c>
      <c r="F7" s="65" t="s">
        <v>125</v>
      </c>
      <c r="G7" s="65">
        <v>3</v>
      </c>
      <c r="H7" s="65">
        <v>2850</v>
      </c>
      <c r="K7" t="str">
        <f>INDEX(A1:H252,MATCH(L3,B:B,0),MATCH(M3,A1:H1,0))</f>
        <v>هارد ديسك</v>
      </c>
      <c r="M7" t="str">
        <f>INDEX(A1:H252,MATCH(L3,B:B,0),MATCH(M3,A1:H1,0))</f>
        <v>هارد ديسك</v>
      </c>
    </row>
    <row r="8" spans="1:13" x14ac:dyDescent="0.3">
      <c r="A8" s="105">
        <v>7</v>
      </c>
      <c r="B8" s="62" t="s">
        <v>127</v>
      </c>
      <c r="C8" s="62">
        <v>2003</v>
      </c>
      <c r="D8" s="62">
        <v>4</v>
      </c>
      <c r="E8" s="62" t="s">
        <v>116</v>
      </c>
      <c r="F8" s="62" t="s">
        <v>111</v>
      </c>
      <c r="G8" s="62">
        <v>14</v>
      </c>
      <c r="H8" s="62">
        <v>13300</v>
      </c>
    </row>
    <row r="9" spans="1:13" x14ac:dyDescent="0.3">
      <c r="A9" s="106">
        <v>8</v>
      </c>
      <c r="B9" s="65" t="s">
        <v>128</v>
      </c>
      <c r="C9" s="65">
        <v>2001</v>
      </c>
      <c r="D9" s="65">
        <v>3</v>
      </c>
      <c r="E9" s="65" t="s">
        <v>110</v>
      </c>
      <c r="F9" s="65" t="s">
        <v>121</v>
      </c>
      <c r="G9" s="65">
        <v>7</v>
      </c>
      <c r="H9" s="65">
        <v>6650</v>
      </c>
    </row>
    <row r="10" spans="1:13" x14ac:dyDescent="0.3">
      <c r="A10" s="105">
        <v>9</v>
      </c>
      <c r="B10" s="62" t="s">
        <v>129</v>
      </c>
      <c r="C10" s="62">
        <v>2003</v>
      </c>
      <c r="D10" s="62" t="s">
        <v>130</v>
      </c>
      <c r="E10" s="62" t="s">
        <v>124</v>
      </c>
      <c r="F10" s="62" t="s">
        <v>114</v>
      </c>
      <c r="G10" s="62">
        <v>6</v>
      </c>
      <c r="H10" s="62">
        <v>5700</v>
      </c>
    </row>
    <row r="11" spans="1:13" x14ac:dyDescent="0.3">
      <c r="A11" s="106">
        <v>10</v>
      </c>
      <c r="B11" s="65" t="s">
        <v>131</v>
      </c>
      <c r="C11" s="65">
        <v>2002</v>
      </c>
      <c r="D11" s="65">
        <v>1</v>
      </c>
      <c r="E11" s="65" t="s">
        <v>120</v>
      </c>
      <c r="F11" s="65" t="s">
        <v>117</v>
      </c>
      <c r="G11" s="65">
        <v>5</v>
      </c>
      <c r="H11" s="65">
        <v>4750</v>
      </c>
    </row>
    <row r="12" spans="1:13" x14ac:dyDescent="0.3">
      <c r="A12" s="105">
        <v>11</v>
      </c>
      <c r="B12" s="62" t="s">
        <v>132</v>
      </c>
      <c r="C12" s="62">
        <v>2001</v>
      </c>
      <c r="D12" s="62">
        <v>3</v>
      </c>
      <c r="E12" s="62" t="s">
        <v>113</v>
      </c>
      <c r="F12" s="62" t="s">
        <v>125</v>
      </c>
      <c r="G12" s="62">
        <v>14</v>
      </c>
      <c r="H12" s="62">
        <v>13300</v>
      </c>
    </row>
    <row r="13" spans="1:13" x14ac:dyDescent="0.3">
      <c r="A13" s="106">
        <v>12</v>
      </c>
      <c r="B13" s="65" t="s">
        <v>133</v>
      </c>
      <c r="C13" s="65">
        <v>2000</v>
      </c>
      <c r="D13" s="65">
        <v>4</v>
      </c>
      <c r="E13" s="65" t="s">
        <v>120</v>
      </c>
      <c r="F13" s="65" t="s">
        <v>111</v>
      </c>
      <c r="G13" s="65">
        <v>13</v>
      </c>
      <c r="H13" s="65">
        <v>12350</v>
      </c>
    </row>
    <row r="14" spans="1:13" x14ac:dyDescent="0.3">
      <c r="A14" s="105"/>
      <c r="B14" s="62" t="s">
        <v>134</v>
      </c>
      <c r="C14" s="62">
        <v>2003</v>
      </c>
      <c r="D14" s="62">
        <v>1</v>
      </c>
      <c r="E14" s="62" t="s">
        <v>110</v>
      </c>
      <c r="F14" s="62" t="s">
        <v>114</v>
      </c>
      <c r="G14" s="62">
        <v>19</v>
      </c>
      <c r="H14" s="62">
        <v>18050</v>
      </c>
    </row>
    <row r="15" spans="1:13" x14ac:dyDescent="0.3">
      <c r="A15" s="106">
        <v>14</v>
      </c>
      <c r="B15" s="65" t="s">
        <v>135</v>
      </c>
      <c r="C15" s="65">
        <v>2001</v>
      </c>
      <c r="D15" s="65">
        <v>2</v>
      </c>
      <c r="E15" s="65" t="s">
        <v>116</v>
      </c>
      <c r="F15" s="65" t="s">
        <v>111</v>
      </c>
      <c r="G15" s="65">
        <v>20</v>
      </c>
      <c r="H15" s="65">
        <v>19000</v>
      </c>
    </row>
    <row r="16" spans="1:13" x14ac:dyDescent="0.3">
      <c r="A16" s="105">
        <v>15</v>
      </c>
      <c r="B16" s="62" t="s">
        <v>136</v>
      </c>
      <c r="C16" s="62">
        <v>2000</v>
      </c>
      <c r="D16" s="62">
        <v>3</v>
      </c>
      <c r="E16" s="62" t="s">
        <v>113</v>
      </c>
      <c r="F16" s="62" t="s">
        <v>125</v>
      </c>
      <c r="G16" s="62">
        <v>22</v>
      </c>
      <c r="H16" s="62">
        <v>20900</v>
      </c>
    </row>
    <row r="17" spans="1:8" x14ac:dyDescent="0.3">
      <c r="A17" s="106">
        <v>16</v>
      </c>
      <c r="B17" s="65" t="s">
        <v>137</v>
      </c>
      <c r="C17" s="65">
        <v>2003</v>
      </c>
      <c r="D17" s="65">
        <v>4</v>
      </c>
      <c r="E17" s="65" t="s">
        <v>120</v>
      </c>
      <c r="F17" s="65" t="s">
        <v>125</v>
      </c>
      <c r="G17" s="65">
        <v>14</v>
      </c>
      <c r="H17" s="65">
        <v>13300</v>
      </c>
    </row>
    <row r="18" spans="1:8" x14ac:dyDescent="0.3">
      <c r="A18" s="105">
        <v>17</v>
      </c>
      <c r="B18" s="62" t="s">
        <v>138</v>
      </c>
      <c r="C18" s="62">
        <v>2003</v>
      </c>
      <c r="D18" s="62">
        <v>3</v>
      </c>
      <c r="E18" s="62" t="s">
        <v>110</v>
      </c>
      <c r="F18" s="62" t="s">
        <v>114</v>
      </c>
      <c r="G18" s="62">
        <v>5</v>
      </c>
      <c r="H18" s="62">
        <v>4750</v>
      </c>
    </row>
    <row r="19" spans="1:8" x14ac:dyDescent="0.3">
      <c r="A19" s="106">
        <v>18</v>
      </c>
      <c r="B19" s="65" t="s">
        <v>139</v>
      </c>
      <c r="C19" s="65">
        <v>2002</v>
      </c>
      <c r="D19" s="65">
        <v>2</v>
      </c>
      <c r="E19" s="65" t="s">
        <v>120</v>
      </c>
      <c r="F19" s="65" t="s">
        <v>114</v>
      </c>
      <c r="G19" s="65">
        <v>2</v>
      </c>
      <c r="H19" s="65">
        <v>1900</v>
      </c>
    </row>
    <row r="20" spans="1:8" x14ac:dyDescent="0.3">
      <c r="A20" s="105">
        <v>19</v>
      </c>
      <c r="B20" s="62" t="s">
        <v>140</v>
      </c>
      <c r="C20" s="62">
        <v>2000</v>
      </c>
      <c r="D20" s="62">
        <v>1</v>
      </c>
      <c r="E20" s="62" t="s">
        <v>110</v>
      </c>
      <c r="F20" s="62" t="s">
        <v>111</v>
      </c>
      <c r="G20" s="62">
        <v>3</v>
      </c>
      <c r="H20" s="62">
        <v>2850</v>
      </c>
    </row>
    <row r="21" spans="1:8" x14ac:dyDescent="0.3">
      <c r="A21" s="106">
        <v>20</v>
      </c>
      <c r="B21" s="65" t="s">
        <v>141</v>
      </c>
      <c r="C21" s="65">
        <v>2001</v>
      </c>
      <c r="D21" s="65">
        <v>4</v>
      </c>
      <c r="E21" s="65" t="s">
        <v>124</v>
      </c>
      <c r="F21" s="65" t="s">
        <v>121</v>
      </c>
      <c r="G21" s="65">
        <v>14</v>
      </c>
      <c r="H21" s="65">
        <v>13300</v>
      </c>
    </row>
    <row r="22" spans="1:8" x14ac:dyDescent="0.3">
      <c r="A22" s="105">
        <v>21</v>
      </c>
      <c r="B22" s="62" t="s">
        <v>142</v>
      </c>
      <c r="C22" s="62">
        <v>2003</v>
      </c>
      <c r="D22" s="62">
        <v>2</v>
      </c>
      <c r="E22" s="62" t="s">
        <v>120</v>
      </c>
      <c r="F22" s="62" t="s">
        <v>117</v>
      </c>
      <c r="G22" s="62">
        <v>19</v>
      </c>
      <c r="H22" s="62">
        <v>18050</v>
      </c>
    </row>
    <row r="23" spans="1:8" x14ac:dyDescent="0.3">
      <c r="A23" s="106">
        <v>22</v>
      </c>
      <c r="B23" s="65" t="s">
        <v>143</v>
      </c>
      <c r="C23" s="65">
        <v>2000</v>
      </c>
      <c r="D23" s="65">
        <v>1</v>
      </c>
      <c r="E23" s="65" t="s">
        <v>124</v>
      </c>
      <c r="F23" s="65" t="s">
        <v>125</v>
      </c>
      <c r="G23" s="65">
        <v>18</v>
      </c>
      <c r="H23" s="65">
        <v>17100</v>
      </c>
    </row>
    <row r="24" spans="1:8" x14ac:dyDescent="0.3">
      <c r="A24" s="105">
        <v>23</v>
      </c>
      <c r="B24" s="62" t="s">
        <v>144</v>
      </c>
      <c r="C24" s="62">
        <v>2000</v>
      </c>
      <c r="D24" s="62">
        <v>2</v>
      </c>
      <c r="E24" s="62" t="s">
        <v>113</v>
      </c>
      <c r="F24" s="62" t="s">
        <v>121</v>
      </c>
      <c r="G24" s="62">
        <v>14</v>
      </c>
      <c r="H24" s="62">
        <v>13300</v>
      </c>
    </row>
    <row r="25" spans="1:8" x14ac:dyDescent="0.3">
      <c r="A25" s="106">
        <v>24</v>
      </c>
      <c r="B25" s="65" t="s">
        <v>145</v>
      </c>
      <c r="C25" s="65">
        <v>2003</v>
      </c>
      <c r="D25" s="65">
        <v>3</v>
      </c>
      <c r="E25" s="65" t="s">
        <v>110</v>
      </c>
      <c r="F25" s="65" t="s">
        <v>111</v>
      </c>
      <c r="G25" s="65">
        <v>13</v>
      </c>
      <c r="H25" s="65">
        <v>12350</v>
      </c>
    </row>
    <row r="26" spans="1:8" x14ac:dyDescent="0.3">
      <c r="A26" s="105">
        <v>25</v>
      </c>
      <c r="B26" s="62" t="s">
        <v>146</v>
      </c>
      <c r="C26" s="62">
        <v>2001</v>
      </c>
      <c r="D26" s="62">
        <v>2</v>
      </c>
      <c r="E26" s="62" t="s">
        <v>113</v>
      </c>
      <c r="F26" s="62" t="s">
        <v>121</v>
      </c>
      <c r="G26" s="62">
        <v>17</v>
      </c>
      <c r="H26" s="62">
        <v>16150</v>
      </c>
    </row>
    <row r="27" spans="1:8" x14ac:dyDescent="0.3">
      <c r="A27" s="106">
        <v>26</v>
      </c>
      <c r="B27" s="65" t="s">
        <v>147</v>
      </c>
      <c r="C27" s="65">
        <v>2000</v>
      </c>
      <c r="D27" s="65">
        <v>3</v>
      </c>
      <c r="E27" s="65" t="s">
        <v>120</v>
      </c>
      <c r="F27" s="65" t="s">
        <v>125</v>
      </c>
      <c r="G27" s="65">
        <v>15</v>
      </c>
      <c r="H27" s="65">
        <v>14250</v>
      </c>
    </row>
    <row r="28" spans="1:8" x14ac:dyDescent="0.3">
      <c r="A28" s="105">
        <v>27</v>
      </c>
      <c r="B28" s="62" t="s">
        <v>148</v>
      </c>
      <c r="C28" s="62">
        <v>2002</v>
      </c>
      <c r="D28" s="62">
        <v>4</v>
      </c>
      <c r="E28" s="62" t="s">
        <v>116</v>
      </c>
      <c r="F28" s="62" t="s">
        <v>117</v>
      </c>
      <c r="G28" s="62">
        <v>22</v>
      </c>
      <c r="H28" s="62">
        <v>20900</v>
      </c>
    </row>
    <row r="29" spans="1:8" x14ac:dyDescent="0.3">
      <c r="A29" s="106">
        <v>28</v>
      </c>
      <c r="B29" s="65" t="s">
        <v>149</v>
      </c>
      <c r="C29" s="65">
        <v>2003</v>
      </c>
      <c r="D29" s="65">
        <v>2</v>
      </c>
      <c r="E29" s="65" t="s">
        <v>124</v>
      </c>
      <c r="F29" s="65" t="s">
        <v>121</v>
      </c>
      <c r="G29" s="65">
        <v>10</v>
      </c>
      <c r="H29" s="65">
        <v>9500</v>
      </c>
    </row>
    <row r="30" spans="1:8" x14ac:dyDescent="0.3">
      <c r="A30" s="105">
        <v>29</v>
      </c>
      <c r="B30" s="62" t="s">
        <v>150</v>
      </c>
      <c r="C30" s="62">
        <v>2001</v>
      </c>
      <c r="D30" s="62">
        <v>1</v>
      </c>
      <c r="E30" s="62" t="s">
        <v>116</v>
      </c>
      <c r="F30" s="62" t="s">
        <v>121</v>
      </c>
      <c r="G30" s="62">
        <v>30</v>
      </c>
      <c r="H30" s="62">
        <v>28500</v>
      </c>
    </row>
    <row r="31" spans="1:8" x14ac:dyDescent="0.3">
      <c r="A31" s="106">
        <v>30</v>
      </c>
      <c r="B31" s="65" t="s">
        <v>151</v>
      </c>
      <c r="C31" s="65">
        <v>2003</v>
      </c>
      <c r="D31" s="65">
        <v>4</v>
      </c>
      <c r="E31" s="65" t="s">
        <v>110</v>
      </c>
      <c r="F31" s="65" t="s">
        <v>117</v>
      </c>
      <c r="G31" s="65">
        <v>15</v>
      </c>
      <c r="H31" s="65">
        <v>14250</v>
      </c>
    </row>
    <row r="32" spans="1:8" x14ac:dyDescent="0.3">
      <c r="A32" s="105">
        <v>31</v>
      </c>
      <c r="B32" s="62" t="s">
        <v>152</v>
      </c>
      <c r="C32" s="62">
        <v>2002</v>
      </c>
      <c r="D32" s="62">
        <v>2</v>
      </c>
      <c r="E32" s="62" t="s">
        <v>113</v>
      </c>
      <c r="F32" s="62" t="s">
        <v>111</v>
      </c>
      <c r="G32" s="62">
        <v>14</v>
      </c>
      <c r="H32" s="62">
        <v>13300</v>
      </c>
    </row>
    <row r="33" spans="1:8" x14ac:dyDescent="0.3">
      <c r="A33" s="106">
        <v>32</v>
      </c>
      <c r="B33" s="65" t="s">
        <v>153</v>
      </c>
      <c r="C33" s="65">
        <v>2001</v>
      </c>
      <c r="D33" s="65">
        <v>3</v>
      </c>
      <c r="E33" s="65" t="s">
        <v>116</v>
      </c>
      <c r="F33" s="65" t="s">
        <v>111</v>
      </c>
      <c r="G33" s="65">
        <v>13</v>
      </c>
      <c r="H33" s="65">
        <v>12350</v>
      </c>
    </row>
    <row r="34" spans="1:8" x14ac:dyDescent="0.3">
      <c r="A34" s="105">
        <v>33</v>
      </c>
      <c r="B34" s="62" t="s">
        <v>154</v>
      </c>
      <c r="C34" s="62">
        <v>2000</v>
      </c>
      <c r="D34" s="62">
        <v>1</v>
      </c>
      <c r="E34" s="62" t="s">
        <v>120</v>
      </c>
      <c r="F34" s="62" t="s">
        <v>121</v>
      </c>
      <c r="G34" s="62">
        <v>16</v>
      </c>
      <c r="H34" s="62">
        <v>15200</v>
      </c>
    </row>
    <row r="35" spans="1:8" x14ac:dyDescent="0.3">
      <c r="A35" s="106">
        <v>34</v>
      </c>
      <c r="B35" s="65" t="s">
        <v>155</v>
      </c>
      <c r="C35" s="65">
        <v>2003</v>
      </c>
      <c r="D35" s="65">
        <v>1</v>
      </c>
      <c r="E35" s="65" t="s">
        <v>124</v>
      </c>
      <c r="F35" s="65" t="s">
        <v>121</v>
      </c>
      <c r="G35" s="65">
        <v>14</v>
      </c>
      <c r="H35" s="65">
        <v>13300</v>
      </c>
    </row>
    <row r="36" spans="1:8" x14ac:dyDescent="0.3">
      <c r="A36" s="105">
        <v>35</v>
      </c>
      <c r="B36" s="62" t="s">
        <v>156</v>
      </c>
      <c r="C36" s="62">
        <v>2001</v>
      </c>
      <c r="D36" s="62">
        <v>2</v>
      </c>
      <c r="E36" s="62" t="s">
        <v>110</v>
      </c>
      <c r="F36" s="62" t="s">
        <v>125</v>
      </c>
      <c r="G36" s="62">
        <v>22</v>
      </c>
      <c r="H36" s="62">
        <v>20900</v>
      </c>
    </row>
    <row r="37" spans="1:8" x14ac:dyDescent="0.3">
      <c r="A37" s="106">
        <v>36</v>
      </c>
      <c r="B37" s="65" t="s">
        <v>157</v>
      </c>
      <c r="C37" s="65">
        <v>2000</v>
      </c>
      <c r="D37" s="65">
        <v>2</v>
      </c>
      <c r="E37" s="65" t="s">
        <v>116</v>
      </c>
      <c r="F37" s="65" t="s">
        <v>117</v>
      </c>
      <c r="G37" s="65">
        <v>4</v>
      </c>
      <c r="H37" s="65">
        <v>3800</v>
      </c>
    </row>
    <row r="38" spans="1:8" x14ac:dyDescent="0.3">
      <c r="A38" s="105">
        <v>37</v>
      </c>
      <c r="B38" s="62" t="s">
        <v>158</v>
      </c>
      <c r="C38" s="62">
        <v>2003</v>
      </c>
      <c r="D38" s="62">
        <v>4</v>
      </c>
      <c r="E38" s="62" t="s">
        <v>110</v>
      </c>
      <c r="F38" s="62" t="s">
        <v>114</v>
      </c>
      <c r="G38" s="62">
        <v>6</v>
      </c>
      <c r="H38" s="62">
        <v>5700</v>
      </c>
    </row>
    <row r="39" spans="1:8" x14ac:dyDescent="0.3">
      <c r="A39" s="106">
        <v>38</v>
      </c>
      <c r="B39" s="65" t="s">
        <v>159</v>
      </c>
      <c r="C39" s="65">
        <v>2003</v>
      </c>
      <c r="D39" s="65">
        <v>3</v>
      </c>
      <c r="E39" s="65" t="s">
        <v>124</v>
      </c>
      <c r="F39" s="65" t="s">
        <v>121</v>
      </c>
      <c r="G39" s="65">
        <v>30</v>
      </c>
      <c r="H39" s="65">
        <v>28500</v>
      </c>
    </row>
    <row r="40" spans="1:8" x14ac:dyDescent="0.3">
      <c r="A40" s="105">
        <v>39</v>
      </c>
      <c r="B40" s="62" t="s">
        <v>160</v>
      </c>
      <c r="C40" s="62">
        <v>2002</v>
      </c>
      <c r="D40" s="62">
        <v>4</v>
      </c>
      <c r="E40" s="62" t="s">
        <v>120</v>
      </c>
      <c r="F40" s="62" t="s">
        <v>125</v>
      </c>
      <c r="G40" s="62">
        <v>25</v>
      </c>
      <c r="H40" s="62">
        <v>23750</v>
      </c>
    </row>
    <row r="41" spans="1:8" x14ac:dyDescent="0.3">
      <c r="A41" s="106">
        <v>40</v>
      </c>
      <c r="B41" s="65" t="s">
        <v>161</v>
      </c>
      <c r="C41" s="65">
        <v>2000</v>
      </c>
      <c r="D41" s="65">
        <v>1</v>
      </c>
      <c r="E41" s="65" t="s">
        <v>113</v>
      </c>
      <c r="F41" s="65" t="s">
        <v>125</v>
      </c>
      <c r="G41" s="65">
        <v>30</v>
      </c>
      <c r="H41" s="65">
        <v>28500</v>
      </c>
    </row>
    <row r="42" spans="1:8" x14ac:dyDescent="0.3">
      <c r="A42" s="105">
        <v>41</v>
      </c>
      <c r="B42" s="62" t="s">
        <v>162</v>
      </c>
      <c r="C42" s="62">
        <v>2001</v>
      </c>
      <c r="D42" s="62">
        <v>3</v>
      </c>
      <c r="E42" s="62" t="s">
        <v>120</v>
      </c>
      <c r="F42" s="62" t="s">
        <v>111</v>
      </c>
      <c r="G42" s="62">
        <v>14</v>
      </c>
      <c r="H42" s="62">
        <v>13300</v>
      </c>
    </row>
    <row r="43" spans="1:8" x14ac:dyDescent="0.3">
      <c r="A43" s="106">
        <v>42</v>
      </c>
      <c r="B43" s="65" t="s">
        <v>163</v>
      </c>
      <c r="C43" s="65">
        <v>2003</v>
      </c>
      <c r="D43" s="65">
        <v>2</v>
      </c>
      <c r="E43" s="65" t="s">
        <v>110</v>
      </c>
      <c r="F43" s="65" t="s">
        <v>121</v>
      </c>
      <c r="G43" s="65">
        <v>6</v>
      </c>
      <c r="H43" s="65">
        <v>5700</v>
      </c>
    </row>
    <row r="44" spans="1:8" x14ac:dyDescent="0.3">
      <c r="A44" s="105">
        <v>43</v>
      </c>
      <c r="B44" s="62" t="s">
        <v>164</v>
      </c>
      <c r="C44" s="62">
        <v>2000</v>
      </c>
      <c r="D44" s="62">
        <v>1</v>
      </c>
      <c r="E44" s="62" t="s">
        <v>116</v>
      </c>
      <c r="F44" s="62" t="s">
        <v>117</v>
      </c>
      <c r="G44" s="62">
        <v>17</v>
      </c>
      <c r="H44" s="62">
        <v>16150</v>
      </c>
    </row>
    <row r="45" spans="1:8" x14ac:dyDescent="0.3">
      <c r="A45" s="106">
        <v>44</v>
      </c>
      <c r="B45" s="65" t="s">
        <v>165</v>
      </c>
      <c r="C45" s="65">
        <v>2000</v>
      </c>
      <c r="D45" s="65">
        <v>2</v>
      </c>
      <c r="E45" s="65" t="s">
        <v>113</v>
      </c>
      <c r="F45" s="65" t="s">
        <v>125</v>
      </c>
      <c r="G45" s="65">
        <v>14</v>
      </c>
      <c r="H45" s="65">
        <v>13300</v>
      </c>
    </row>
    <row r="46" spans="1:8" x14ac:dyDescent="0.3">
      <c r="A46" s="105">
        <v>45</v>
      </c>
      <c r="B46" s="62" t="s">
        <v>166</v>
      </c>
      <c r="C46" s="62">
        <v>2003</v>
      </c>
      <c r="D46" s="62">
        <v>3</v>
      </c>
      <c r="E46" s="62" t="s">
        <v>120</v>
      </c>
      <c r="F46" s="62" t="s">
        <v>114</v>
      </c>
      <c r="G46" s="62">
        <v>6</v>
      </c>
      <c r="H46" s="62">
        <v>5700</v>
      </c>
    </row>
    <row r="47" spans="1:8" x14ac:dyDescent="0.3">
      <c r="A47" s="106">
        <v>46</v>
      </c>
      <c r="B47" s="65" t="s">
        <v>167</v>
      </c>
      <c r="C47" s="65">
        <v>2001</v>
      </c>
      <c r="D47" s="65">
        <v>4</v>
      </c>
      <c r="E47" s="65" t="s">
        <v>110</v>
      </c>
      <c r="F47" s="65" t="s">
        <v>111</v>
      </c>
      <c r="G47" s="65">
        <v>9</v>
      </c>
      <c r="H47" s="65">
        <v>8550</v>
      </c>
    </row>
    <row r="48" spans="1:8" x14ac:dyDescent="0.3">
      <c r="A48" s="105">
        <v>47</v>
      </c>
      <c r="B48" s="62" t="s">
        <v>168</v>
      </c>
      <c r="C48" s="62">
        <v>2000</v>
      </c>
      <c r="D48" s="62">
        <v>3</v>
      </c>
      <c r="E48" s="62" t="s">
        <v>120</v>
      </c>
      <c r="F48" s="62" t="s">
        <v>114</v>
      </c>
      <c r="G48" s="62">
        <v>7</v>
      </c>
      <c r="H48" s="62">
        <v>6650</v>
      </c>
    </row>
    <row r="49" spans="1:8" x14ac:dyDescent="0.3">
      <c r="A49" s="106">
        <v>48</v>
      </c>
      <c r="B49" s="65" t="s">
        <v>169</v>
      </c>
      <c r="C49" s="65">
        <v>2002</v>
      </c>
      <c r="D49" s="65">
        <v>2</v>
      </c>
      <c r="E49" s="65" t="s">
        <v>110</v>
      </c>
      <c r="F49" s="65" t="s">
        <v>117</v>
      </c>
      <c r="G49" s="65">
        <v>14</v>
      </c>
      <c r="H49" s="65">
        <v>13300</v>
      </c>
    </row>
    <row r="50" spans="1:8" x14ac:dyDescent="0.3">
      <c r="A50" s="105">
        <v>49</v>
      </c>
      <c r="B50" s="62" t="s">
        <v>170</v>
      </c>
      <c r="C50" s="62">
        <v>2003</v>
      </c>
      <c r="D50" s="62">
        <v>2</v>
      </c>
      <c r="E50" s="62" t="s">
        <v>124</v>
      </c>
      <c r="F50" s="62" t="s">
        <v>121</v>
      </c>
      <c r="G50" s="62">
        <v>16</v>
      </c>
      <c r="H50" s="62">
        <v>15200</v>
      </c>
    </row>
    <row r="51" spans="1:8" x14ac:dyDescent="0.3">
      <c r="A51" s="106">
        <v>50</v>
      </c>
      <c r="B51" s="65" t="s">
        <v>171</v>
      </c>
      <c r="C51" s="65">
        <v>2001</v>
      </c>
      <c r="D51" s="65">
        <v>2</v>
      </c>
      <c r="E51" s="65" t="s">
        <v>120</v>
      </c>
      <c r="F51" s="65" t="s">
        <v>125</v>
      </c>
      <c r="G51" s="65">
        <v>12</v>
      </c>
      <c r="H51" s="65">
        <v>11400</v>
      </c>
    </row>
    <row r="52" spans="1:8" x14ac:dyDescent="0.3">
      <c r="A52" s="105">
        <v>51</v>
      </c>
      <c r="B52" s="62" t="s">
        <v>172</v>
      </c>
      <c r="C52" s="62">
        <v>2003</v>
      </c>
      <c r="D52" s="62">
        <v>1</v>
      </c>
      <c r="E52" s="62" t="s">
        <v>124</v>
      </c>
      <c r="F52" s="62" t="s">
        <v>125</v>
      </c>
      <c r="G52" s="62">
        <v>14</v>
      </c>
      <c r="H52" s="62">
        <v>13300</v>
      </c>
    </row>
    <row r="53" spans="1:8" x14ac:dyDescent="0.3">
      <c r="A53" s="106">
        <v>52</v>
      </c>
      <c r="B53" s="65" t="s">
        <v>173</v>
      </c>
      <c r="C53" s="65">
        <v>2002</v>
      </c>
      <c r="D53" s="65">
        <v>2</v>
      </c>
      <c r="E53" s="65" t="s">
        <v>113</v>
      </c>
      <c r="F53" s="65" t="s">
        <v>111</v>
      </c>
      <c r="G53" s="65">
        <v>15</v>
      </c>
      <c r="H53" s="65">
        <v>14250</v>
      </c>
    </row>
    <row r="54" spans="1:8" x14ac:dyDescent="0.3">
      <c r="A54" s="105">
        <v>53</v>
      </c>
      <c r="B54" s="62" t="s">
        <v>174</v>
      </c>
      <c r="C54" s="62">
        <v>2001</v>
      </c>
      <c r="D54" s="62">
        <v>2</v>
      </c>
      <c r="E54" s="62" t="s">
        <v>110</v>
      </c>
      <c r="F54" s="62" t="s">
        <v>121</v>
      </c>
      <c r="G54" s="62">
        <v>17</v>
      </c>
      <c r="H54" s="62">
        <v>16150</v>
      </c>
    </row>
    <row r="55" spans="1:8" x14ac:dyDescent="0.3">
      <c r="A55" s="106">
        <v>54</v>
      </c>
      <c r="B55" s="65" t="s">
        <v>175</v>
      </c>
      <c r="C55" s="65">
        <v>2000</v>
      </c>
      <c r="D55" s="65">
        <v>2</v>
      </c>
      <c r="E55" s="65" t="s">
        <v>113</v>
      </c>
      <c r="F55" s="65" t="s">
        <v>114</v>
      </c>
      <c r="G55" s="65">
        <v>14</v>
      </c>
      <c r="H55" s="65">
        <v>13300</v>
      </c>
    </row>
    <row r="56" spans="1:8" x14ac:dyDescent="0.3">
      <c r="A56" s="105">
        <v>55</v>
      </c>
      <c r="B56" s="62" t="s">
        <v>176</v>
      </c>
      <c r="C56" s="62">
        <v>2003</v>
      </c>
      <c r="D56" s="62">
        <v>2</v>
      </c>
      <c r="E56" s="62" t="s">
        <v>120</v>
      </c>
      <c r="F56" s="62" t="s">
        <v>117</v>
      </c>
      <c r="G56" s="62">
        <v>12</v>
      </c>
      <c r="H56" s="62">
        <v>11400</v>
      </c>
    </row>
    <row r="57" spans="1:8" x14ac:dyDescent="0.3">
      <c r="A57" s="106">
        <v>56</v>
      </c>
      <c r="B57" s="65" t="s">
        <v>177</v>
      </c>
      <c r="C57" s="65">
        <v>2001</v>
      </c>
      <c r="D57" s="65">
        <v>3</v>
      </c>
      <c r="E57" s="65" t="s">
        <v>116</v>
      </c>
      <c r="F57" s="65" t="s">
        <v>125</v>
      </c>
      <c r="G57" s="65">
        <v>10</v>
      </c>
      <c r="H57" s="65">
        <v>9500</v>
      </c>
    </row>
    <row r="58" spans="1:8" x14ac:dyDescent="0.3">
      <c r="A58" s="105">
        <v>57</v>
      </c>
      <c r="B58" s="62" t="s">
        <v>178</v>
      </c>
      <c r="C58" s="62">
        <v>2000</v>
      </c>
      <c r="D58" s="62">
        <v>4</v>
      </c>
      <c r="E58" s="62" t="s">
        <v>124</v>
      </c>
      <c r="F58" s="62" t="s">
        <v>111</v>
      </c>
      <c r="G58" s="62">
        <v>6</v>
      </c>
      <c r="H58" s="62">
        <v>5700</v>
      </c>
    </row>
    <row r="59" spans="1:8" x14ac:dyDescent="0.3">
      <c r="A59" s="106">
        <v>58</v>
      </c>
      <c r="B59" s="65" t="s">
        <v>179</v>
      </c>
      <c r="C59" s="65">
        <v>2003</v>
      </c>
      <c r="D59" s="65">
        <v>2</v>
      </c>
      <c r="E59" s="65" t="s">
        <v>116</v>
      </c>
      <c r="F59" s="65" t="s">
        <v>114</v>
      </c>
      <c r="G59" s="65">
        <v>8</v>
      </c>
      <c r="H59" s="65">
        <v>7600</v>
      </c>
    </row>
    <row r="60" spans="1:8" x14ac:dyDescent="0.3">
      <c r="A60" s="105">
        <v>59</v>
      </c>
      <c r="B60" s="62" t="s">
        <v>180</v>
      </c>
      <c r="C60" s="62">
        <v>2003</v>
      </c>
      <c r="D60" s="62">
        <v>1</v>
      </c>
      <c r="E60" s="62" t="s">
        <v>110</v>
      </c>
      <c r="F60" s="62" t="s">
        <v>111</v>
      </c>
      <c r="G60" s="62">
        <v>14</v>
      </c>
      <c r="H60" s="62">
        <v>13300</v>
      </c>
    </row>
    <row r="61" spans="1:8" x14ac:dyDescent="0.3">
      <c r="A61" s="106">
        <v>60</v>
      </c>
      <c r="B61" s="65" t="s">
        <v>181</v>
      </c>
      <c r="C61" s="65">
        <v>2002</v>
      </c>
      <c r="D61" s="65">
        <v>4</v>
      </c>
      <c r="E61" s="65" t="s">
        <v>113</v>
      </c>
      <c r="F61" s="65" t="s">
        <v>125</v>
      </c>
      <c r="G61" s="65">
        <v>19</v>
      </c>
      <c r="H61" s="65">
        <v>18050</v>
      </c>
    </row>
    <row r="62" spans="1:8" x14ac:dyDescent="0.3">
      <c r="A62" s="105">
        <v>61</v>
      </c>
      <c r="B62" s="62" t="s">
        <v>182</v>
      </c>
      <c r="C62" s="62">
        <v>2000</v>
      </c>
      <c r="D62" s="62">
        <v>1</v>
      </c>
      <c r="E62" s="62" t="s">
        <v>116</v>
      </c>
      <c r="F62" s="62" t="s">
        <v>125</v>
      </c>
      <c r="G62" s="62">
        <v>22</v>
      </c>
      <c r="H62" s="62">
        <v>20900</v>
      </c>
    </row>
    <row r="63" spans="1:8" x14ac:dyDescent="0.3">
      <c r="A63" s="106">
        <v>62</v>
      </c>
      <c r="B63" s="65" t="s">
        <v>183</v>
      </c>
      <c r="C63" s="65">
        <v>2001</v>
      </c>
      <c r="D63" s="65">
        <v>3</v>
      </c>
      <c r="E63" s="65" t="s">
        <v>120</v>
      </c>
      <c r="F63" s="65" t="s">
        <v>114</v>
      </c>
      <c r="G63" s="65">
        <v>30</v>
      </c>
      <c r="H63" s="65">
        <v>28500</v>
      </c>
    </row>
    <row r="64" spans="1:8" x14ac:dyDescent="0.3">
      <c r="A64" s="105">
        <v>63</v>
      </c>
      <c r="B64" s="62" t="s">
        <v>184</v>
      </c>
      <c r="C64" s="62">
        <v>2003</v>
      </c>
      <c r="D64" s="62">
        <v>1</v>
      </c>
      <c r="E64" s="62" t="s">
        <v>124</v>
      </c>
      <c r="F64" s="62" t="s">
        <v>114</v>
      </c>
      <c r="G64" s="62">
        <v>12</v>
      </c>
      <c r="H64" s="62">
        <v>11400</v>
      </c>
    </row>
    <row r="65" spans="1:8" x14ac:dyDescent="0.3">
      <c r="A65" s="106">
        <v>64</v>
      </c>
      <c r="B65" s="65" t="s">
        <v>185</v>
      </c>
      <c r="C65" s="65">
        <v>2000</v>
      </c>
      <c r="D65" s="65">
        <v>2</v>
      </c>
      <c r="E65" s="65" t="s">
        <v>110</v>
      </c>
      <c r="F65" s="65" t="s">
        <v>111</v>
      </c>
      <c r="G65" s="65">
        <v>14</v>
      </c>
      <c r="H65" s="65">
        <v>13300</v>
      </c>
    </row>
    <row r="66" spans="1:8" x14ac:dyDescent="0.3">
      <c r="A66" s="105">
        <v>65</v>
      </c>
      <c r="B66" s="62" t="s">
        <v>186</v>
      </c>
      <c r="C66" s="62">
        <v>2000</v>
      </c>
      <c r="D66" s="62">
        <v>2</v>
      </c>
      <c r="E66" s="62" t="s">
        <v>116</v>
      </c>
      <c r="F66" s="62" t="s">
        <v>121</v>
      </c>
      <c r="G66" s="62">
        <v>18</v>
      </c>
      <c r="H66" s="62">
        <v>17100</v>
      </c>
    </row>
    <row r="67" spans="1:8" x14ac:dyDescent="0.3">
      <c r="A67" s="106">
        <v>66</v>
      </c>
      <c r="B67" s="65" t="s">
        <v>187</v>
      </c>
      <c r="C67" s="65">
        <v>2003</v>
      </c>
      <c r="D67" s="65">
        <v>2</v>
      </c>
      <c r="E67" s="65" t="s">
        <v>110</v>
      </c>
      <c r="F67" s="65" t="s">
        <v>117</v>
      </c>
      <c r="G67" s="65">
        <v>16</v>
      </c>
      <c r="H67" s="65">
        <v>15200</v>
      </c>
    </row>
    <row r="68" spans="1:8" x14ac:dyDescent="0.3">
      <c r="A68" s="105">
        <v>67</v>
      </c>
      <c r="B68" s="62" t="s">
        <v>188</v>
      </c>
      <c r="C68" s="62">
        <v>2001</v>
      </c>
      <c r="D68" s="62">
        <v>4</v>
      </c>
      <c r="E68" s="62" t="s">
        <v>124</v>
      </c>
      <c r="F68" s="62" t="s">
        <v>125</v>
      </c>
      <c r="G68" s="62">
        <v>5</v>
      </c>
      <c r="H68" s="62">
        <v>4750</v>
      </c>
    </row>
    <row r="69" spans="1:8" x14ac:dyDescent="0.3">
      <c r="A69" s="106">
        <v>68</v>
      </c>
      <c r="B69" s="65" t="s">
        <v>189</v>
      </c>
      <c r="C69" s="65">
        <v>2000</v>
      </c>
      <c r="D69" s="65">
        <v>3</v>
      </c>
      <c r="E69" s="65" t="s">
        <v>120</v>
      </c>
      <c r="F69" s="65" t="s">
        <v>121</v>
      </c>
      <c r="G69" s="65">
        <v>3</v>
      </c>
      <c r="H69" s="65">
        <v>2850</v>
      </c>
    </row>
    <row r="70" spans="1:8" x14ac:dyDescent="0.3">
      <c r="A70" s="105">
        <v>69</v>
      </c>
      <c r="B70" s="62" t="s">
        <v>190</v>
      </c>
      <c r="C70" s="62">
        <v>2002</v>
      </c>
      <c r="D70" s="62">
        <v>4</v>
      </c>
      <c r="E70" s="62" t="s">
        <v>113</v>
      </c>
      <c r="F70" s="62" t="s">
        <v>111</v>
      </c>
      <c r="G70" s="62">
        <v>14</v>
      </c>
      <c r="H70" s="62">
        <v>13300</v>
      </c>
    </row>
    <row r="71" spans="1:8" x14ac:dyDescent="0.3">
      <c r="A71" s="106">
        <v>70</v>
      </c>
      <c r="B71" s="65" t="s">
        <v>191</v>
      </c>
      <c r="C71" s="65">
        <v>2003</v>
      </c>
      <c r="D71" s="65">
        <v>2</v>
      </c>
      <c r="E71" s="65" t="s">
        <v>120</v>
      </c>
      <c r="F71" s="65" t="s">
        <v>121</v>
      </c>
      <c r="G71" s="65">
        <v>7</v>
      </c>
      <c r="H71" s="65">
        <v>6650</v>
      </c>
    </row>
    <row r="72" spans="1:8" x14ac:dyDescent="0.3">
      <c r="A72" s="105">
        <v>71</v>
      </c>
      <c r="B72" s="62" t="s">
        <v>192</v>
      </c>
      <c r="C72" s="62">
        <v>2001</v>
      </c>
      <c r="D72" s="62">
        <v>3</v>
      </c>
      <c r="E72" s="62" t="s">
        <v>110</v>
      </c>
      <c r="F72" s="62" t="s">
        <v>125</v>
      </c>
      <c r="G72" s="62">
        <v>6</v>
      </c>
      <c r="H72" s="62">
        <v>5700</v>
      </c>
    </row>
    <row r="73" spans="1:8" x14ac:dyDescent="0.3">
      <c r="A73" s="106">
        <v>72</v>
      </c>
      <c r="B73" s="65" t="s">
        <v>193</v>
      </c>
      <c r="C73" s="65">
        <v>2003</v>
      </c>
      <c r="D73" s="65">
        <v>4</v>
      </c>
      <c r="E73" s="65" t="s">
        <v>116</v>
      </c>
      <c r="F73" s="65" t="s">
        <v>117</v>
      </c>
      <c r="G73" s="65">
        <v>5</v>
      </c>
      <c r="H73" s="65">
        <v>4750</v>
      </c>
    </row>
    <row r="74" spans="1:8" x14ac:dyDescent="0.3">
      <c r="A74" s="105">
        <v>73</v>
      </c>
      <c r="B74" s="62" t="s">
        <v>194</v>
      </c>
      <c r="C74" s="62">
        <v>2002</v>
      </c>
      <c r="D74" s="62">
        <v>1</v>
      </c>
      <c r="E74" s="62" t="s">
        <v>113</v>
      </c>
      <c r="F74" s="62" t="s">
        <v>121</v>
      </c>
      <c r="G74" s="62">
        <v>14</v>
      </c>
      <c r="H74" s="62">
        <v>13300</v>
      </c>
    </row>
    <row r="75" spans="1:8" x14ac:dyDescent="0.3">
      <c r="A75" s="106">
        <v>74</v>
      </c>
      <c r="B75" s="65" t="s">
        <v>195</v>
      </c>
      <c r="C75" s="65">
        <v>2001</v>
      </c>
      <c r="D75" s="65">
        <v>2</v>
      </c>
      <c r="E75" s="65" t="s">
        <v>120</v>
      </c>
      <c r="F75" s="65" t="s">
        <v>121</v>
      </c>
      <c r="G75" s="65">
        <v>13</v>
      </c>
      <c r="H75" s="65">
        <v>12350</v>
      </c>
    </row>
    <row r="76" spans="1:8" x14ac:dyDescent="0.3">
      <c r="A76" s="105">
        <v>75</v>
      </c>
      <c r="B76" s="62" t="s">
        <v>196</v>
      </c>
      <c r="C76" s="62">
        <v>2000</v>
      </c>
      <c r="D76" s="62">
        <v>2</v>
      </c>
      <c r="E76" s="62" t="s">
        <v>110</v>
      </c>
      <c r="F76" s="62" t="s">
        <v>117</v>
      </c>
      <c r="G76" s="62">
        <v>19</v>
      </c>
      <c r="H76" s="62">
        <v>18050</v>
      </c>
    </row>
    <row r="77" spans="1:8" x14ac:dyDescent="0.3">
      <c r="A77" s="106">
        <v>76</v>
      </c>
      <c r="B77" s="65" t="s">
        <v>197</v>
      </c>
      <c r="C77" s="65">
        <v>2003</v>
      </c>
      <c r="D77" s="65">
        <v>4</v>
      </c>
      <c r="E77" s="65" t="s">
        <v>120</v>
      </c>
      <c r="F77" s="65" t="s">
        <v>111</v>
      </c>
      <c r="G77" s="65">
        <v>20</v>
      </c>
      <c r="H77" s="65">
        <v>19000</v>
      </c>
    </row>
    <row r="78" spans="1:8" x14ac:dyDescent="0.3">
      <c r="A78" s="105">
        <v>77</v>
      </c>
      <c r="B78" s="62" t="s">
        <v>198</v>
      </c>
      <c r="C78" s="62">
        <v>2001</v>
      </c>
      <c r="D78" s="62">
        <v>3</v>
      </c>
      <c r="E78" s="62" t="s">
        <v>110</v>
      </c>
      <c r="F78" s="62" t="s">
        <v>111</v>
      </c>
      <c r="G78" s="62">
        <v>22</v>
      </c>
      <c r="H78" s="62">
        <v>20900</v>
      </c>
    </row>
    <row r="79" spans="1:8" x14ac:dyDescent="0.3">
      <c r="A79" s="106">
        <v>78</v>
      </c>
      <c r="B79" s="65" t="s">
        <v>199</v>
      </c>
      <c r="C79" s="65">
        <v>2000</v>
      </c>
      <c r="D79" s="65">
        <v>2</v>
      </c>
      <c r="E79" s="65" t="s">
        <v>124</v>
      </c>
      <c r="F79" s="65" t="s">
        <v>121</v>
      </c>
      <c r="G79" s="65">
        <v>14</v>
      </c>
      <c r="H79" s="65">
        <v>13300</v>
      </c>
    </row>
    <row r="80" spans="1:8" x14ac:dyDescent="0.3">
      <c r="A80" s="105">
        <v>79</v>
      </c>
      <c r="B80" s="62" t="s">
        <v>200</v>
      </c>
      <c r="C80" s="62">
        <v>2003</v>
      </c>
      <c r="D80" s="62">
        <v>1</v>
      </c>
      <c r="E80" s="62" t="s">
        <v>120</v>
      </c>
      <c r="F80" s="62" t="s">
        <v>121</v>
      </c>
      <c r="G80" s="62">
        <v>5</v>
      </c>
      <c r="H80" s="62">
        <v>4750</v>
      </c>
    </row>
    <row r="81" spans="1:8" x14ac:dyDescent="0.3">
      <c r="A81" s="106">
        <v>80</v>
      </c>
      <c r="B81" s="65" t="s">
        <v>201</v>
      </c>
      <c r="C81" s="65">
        <v>2003</v>
      </c>
      <c r="D81" s="65">
        <v>2</v>
      </c>
      <c r="E81" s="65" t="s">
        <v>124</v>
      </c>
      <c r="F81" s="65" t="s">
        <v>125</v>
      </c>
      <c r="G81" s="65">
        <v>2</v>
      </c>
      <c r="H81" s="65">
        <v>1900</v>
      </c>
    </row>
    <row r="82" spans="1:8" x14ac:dyDescent="0.3">
      <c r="A82" s="105">
        <v>81</v>
      </c>
      <c r="B82" s="62" t="s">
        <v>202</v>
      </c>
      <c r="C82" s="62">
        <v>2002</v>
      </c>
      <c r="D82" s="62">
        <v>1</v>
      </c>
      <c r="E82" s="62" t="s">
        <v>113</v>
      </c>
      <c r="F82" s="62" t="s">
        <v>117</v>
      </c>
      <c r="G82" s="62">
        <v>3</v>
      </c>
      <c r="H82" s="62">
        <v>2850</v>
      </c>
    </row>
    <row r="83" spans="1:8" x14ac:dyDescent="0.3">
      <c r="A83" s="106">
        <v>82</v>
      </c>
      <c r="B83" s="65" t="s">
        <v>203</v>
      </c>
      <c r="C83" s="65">
        <v>2000</v>
      </c>
      <c r="D83" s="65">
        <v>1</v>
      </c>
      <c r="E83" s="65" t="s">
        <v>110</v>
      </c>
      <c r="F83" s="65" t="s">
        <v>114</v>
      </c>
      <c r="G83" s="65">
        <v>14</v>
      </c>
      <c r="H83" s="65">
        <v>13300</v>
      </c>
    </row>
    <row r="84" spans="1:8" x14ac:dyDescent="0.3">
      <c r="A84" s="105">
        <v>83</v>
      </c>
      <c r="B84" s="62" t="s">
        <v>204</v>
      </c>
      <c r="C84" s="62">
        <v>2001</v>
      </c>
      <c r="D84" s="62">
        <v>2</v>
      </c>
      <c r="E84" s="62" t="s">
        <v>113</v>
      </c>
      <c r="F84" s="62" t="s">
        <v>121</v>
      </c>
      <c r="G84" s="62">
        <v>19</v>
      </c>
      <c r="H84" s="62">
        <v>18050</v>
      </c>
    </row>
    <row r="85" spans="1:8" x14ac:dyDescent="0.3">
      <c r="A85" s="106">
        <v>84</v>
      </c>
      <c r="B85" s="65" t="s">
        <v>205</v>
      </c>
      <c r="C85" s="65">
        <v>2003</v>
      </c>
      <c r="D85" s="65">
        <v>3</v>
      </c>
      <c r="E85" s="65" t="s">
        <v>120</v>
      </c>
      <c r="F85" s="65" t="s">
        <v>125</v>
      </c>
      <c r="G85" s="65">
        <v>18</v>
      </c>
      <c r="H85" s="65">
        <v>17100</v>
      </c>
    </row>
    <row r="86" spans="1:8" x14ac:dyDescent="0.3">
      <c r="A86" s="105">
        <v>85</v>
      </c>
      <c r="B86" s="62" t="s">
        <v>206</v>
      </c>
      <c r="C86" s="62">
        <v>2000</v>
      </c>
      <c r="D86" s="62">
        <v>2</v>
      </c>
      <c r="E86" s="62" t="s">
        <v>116</v>
      </c>
      <c r="F86" s="62" t="s">
        <v>125</v>
      </c>
      <c r="G86" s="62">
        <v>14</v>
      </c>
      <c r="H86" s="62">
        <v>13300</v>
      </c>
    </row>
    <row r="87" spans="1:8" x14ac:dyDescent="0.3">
      <c r="A87" s="106">
        <v>86</v>
      </c>
      <c r="B87" s="65" t="s">
        <v>207</v>
      </c>
      <c r="C87" s="65">
        <v>2000</v>
      </c>
      <c r="D87" s="65">
        <v>3</v>
      </c>
      <c r="E87" s="65" t="s">
        <v>124</v>
      </c>
      <c r="F87" s="65" t="s">
        <v>111</v>
      </c>
      <c r="G87" s="65">
        <v>13</v>
      </c>
      <c r="H87" s="65">
        <v>12350</v>
      </c>
    </row>
    <row r="88" spans="1:8" x14ac:dyDescent="0.3">
      <c r="A88" s="105">
        <v>87</v>
      </c>
      <c r="B88" s="62" t="s">
        <v>208</v>
      </c>
      <c r="C88" s="62">
        <v>2003</v>
      </c>
      <c r="D88" s="62">
        <v>4</v>
      </c>
      <c r="E88" s="62" t="s">
        <v>116</v>
      </c>
      <c r="F88" s="62" t="s">
        <v>121</v>
      </c>
      <c r="G88" s="62">
        <v>17</v>
      </c>
      <c r="H88" s="62">
        <v>16150</v>
      </c>
    </row>
    <row r="89" spans="1:8" x14ac:dyDescent="0.3">
      <c r="A89" s="106">
        <v>88</v>
      </c>
      <c r="B89" s="65" t="s">
        <v>209</v>
      </c>
      <c r="C89" s="65">
        <v>2001</v>
      </c>
      <c r="D89" s="65">
        <v>2</v>
      </c>
      <c r="E89" s="65" t="s">
        <v>110</v>
      </c>
      <c r="F89" s="65" t="s">
        <v>117</v>
      </c>
      <c r="G89" s="65">
        <v>15</v>
      </c>
      <c r="H89" s="65">
        <v>14250</v>
      </c>
    </row>
    <row r="90" spans="1:8" x14ac:dyDescent="0.3">
      <c r="A90" s="105">
        <v>89</v>
      </c>
      <c r="B90" s="62" t="s">
        <v>210</v>
      </c>
      <c r="C90" s="62">
        <v>2000</v>
      </c>
      <c r="D90" s="62">
        <v>1</v>
      </c>
      <c r="E90" s="62" t="s">
        <v>113</v>
      </c>
      <c r="F90" s="62" t="s">
        <v>125</v>
      </c>
      <c r="G90" s="62">
        <v>22</v>
      </c>
      <c r="H90" s="62">
        <v>20900</v>
      </c>
    </row>
    <row r="91" spans="1:8" x14ac:dyDescent="0.3">
      <c r="A91" s="106">
        <v>90</v>
      </c>
      <c r="B91" s="65" t="s">
        <v>211</v>
      </c>
      <c r="C91" s="65">
        <v>2002</v>
      </c>
      <c r="D91" s="65">
        <v>4</v>
      </c>
      <c r="E91" s="65" t="s">
        <v>116</v>
      </c>
      <c r="F91" s="65" t="s">
        <v>114</v>
      </c>
      <c r="G91" s="65">
        <v>10</v>
      </c>
      <c r="H91" s="65">
        <v>9500</v>
      </c>
    </row>
    <row r="92" spans="1:8" x14ac:dyDescent="0.3">
      <c r="A92" s="105">
        <v>91</v>
      </c>
      <c r="B92" s="62" t="s">
        <v>212</v>
      </c>
      <c r="C92" s="62">
        <v>2003</v>
      </c>
      <c r="D92" s="62">
        <v>1</v>
      </c>
      <c r="E92" s="62" t="s">
        <v>120</v>
      </c>
      <c r="F92" s="62" t="s">
        <v>111</v>
      </c>
      <c r="G92" s="62">
        <v>30</v>
      </c>
      <c r="H92" s="62">
        <v>28500</v>
      </c>
    </row>
    <row r="93" spans="1:8" x14ac:dyDescent="0.3">
      <c r="A93" s="106">
        <v>92</v>
      </c>
      <c r="B93" s="65" t="s">
        <v>213</v>
      </c>
      <c r="C93" s="65">
        <v>2001</v>
      </c>
      <c r="D93" s="65">
        <v>2</v>
      </c>
      <c r="E93" s="65" t="s">
        <v>124</v>
      </c>
      <c r="F93" s="65" t="s">
        <v>114</v>
      </c>
      <c r="G93" s="65">
        <v>15</v>
      </c>
      <c r="H93" s="65">
        <v>14250</v>
      </c>
    </row>
    <row r="94" spans="1:8" x14ac:dyDescent="0.3">
      <c r="A94" s="105">
        <v>93</v>
      </c>
      <c r="B94" s="62" t="s">
        <v>214</v>
      </c>
      <c r="C94" s="62">
        <v>2003</v>
      </c>
      <c r="D94" s="62">
        <v>1</v>
      </c>
      <c r="E94" s="62" t="s">
        <v>110</v>
      </c>
      <c r="F94" s="62" t="s">
        <v>117</v>
      </c>
      <c r="G94" s="62">
        <v>14</v>
      </c>
      <c r="H94" s="62">
        <v>13300</v>
      </c>
    </row>
    <row r="95" spans="1:8" x14ac:dyDescent="0.3">
      <c r="A95" s="106">
        <v>94</v>
      </c>
      <c r="B95" s="65" t="s">
        <v>215</v>
      </c>
      <c r="C95" s="65">
        <v>2002</v>
      </c>
      <c r="D95" s="65">
        <v>2</v>
      </c>
      <c r="E95" s="65" t="s">
        <v>116</v>
      </c>
      <c r="F95" s="65" t="s">
        <v>121</v>
      </c>
      <c r="G95" s="65">
        <v>13</v>
      </c>
      <c r="H95" s="65">
        <v>12350</v>
      </c>
    </row>
    <row r="96" spans="1:8" x14ac:dyDescent="0.3">
      <c r="A96" s="105">
        <v>95</v>
      </c>
      <c r="B96" s="62" t="s">
        <v>216</v>
      </c>
      <c r="C96" s="62">
        <v>2001</v>
      </c>
      <c r="D96" s="62">
        <v>2</v>
      </c>
      <c r="E96" s="62" t="s">
        <v>110</v>
      </c>
      <c r="F96" s="62" t="s">
        <v>125</v>
      </c>
      <c r="G96" s="62">
        <v>16</v>
      </c>
      <c r="H96" s="62">
        <v>15200</v>
      </c>
    </row>
    <row r="97" spans="1:8" x14ac:dyDescent="0.3">
      <c r="A97" s="106">
        <v>96</v>
      </c>
      <c r="B97" s="65" t="s">
        <v>217</v>
      </c>
      <c r="C97" s="65">
        <v>2000</v>
      </c>
      <c r="D97" s="65">
        <v>2</v>
      </c>
      <c r="E97" s="65" t="s">
        <v>124</v>
      </c>
      <c r="F97" s="65" t="s">
        <v>125</v>
      </c>
      <c r="G97" s="65">
        <v>14</v>
      </c>
      <c r="H97" s="65">
        <v>13300</v>
      </c>
    </row>
    <row r="98" spans="1:8" x14ac:dyDescent="0.3">
      <c r="A98" s="105">
        <v>97</v>
      </c>
      <c r="B98" s="62" t="s">
        <v>218</v>
      </c>
      <c r="C98" s="62">
        <v>2003</v>
      </c>
      <c r="D98" s="62">
        <v>4</v>
      </c>
      <c r="E98" s="62" t="s">
        <v>120</v>
      </c>
      <c r="F98" s="62" t="s">
        <v>111</v>
      </c>
      <c r="G98" s="62">
        <v>22</v>
      </c>
      <c r="H98" s="62">
        <v>20900</v>
      </c>
    </row>
    <row r="99" spans="1:8" x14ac:dyDescent="0.3">
      <c r="A99" s="106">
        <v>98</v>
      </c>
      <c r="B99" s="65" t="s">
        <v>219</v>
      </c>
      <c r="C99" s="65">
        <v>2001</v>
      </c>
      <c r="D99" s="65">
        <v>3</v>
      </c>
      <c r="E99" s="65" t="s">
        <v>113</v>
      </c>
      <c r="F99" s="65" t="s">
        <v>121</v>
      </c>
      <c r="G99" s="65">
        <v>4</v>
      </c>
      <c r="H99" s="65">
        <v>3800</v>
      </c>
    </row>
    <row r="100" spans="1:8" x14ac:dyDescent="0.3">
      <c r="A100" s="105">
        <v>99</v>
      </c>
      <c r="B100" s="62" t="s">
        <v>220</v>
      </c>
      <c r="C100" s="62">
        <v>2000</v>
      </c>
      <c r="D100" s="62">
        <v>4</v>
      </c>
      <c r="E100" s="62" t="s">
        <v>120</v>
      </c>
      <c r="F100" s="62" t="s">
        <v>114</v>
      </c>
      <c r="G100" s="62">
        <v>6</v>
      </c>
      <c r="H100" s="62">
        <v>5700</v>
      </c>
    </row>
    <row r="101" spans="1:8" x14ac:dyDescent="0.3">
      <c r="A101" s="106">
        <v>100</v>
      </c>
      <c r="B101" s="65" t="s">
        <v>221</v>
      </c>
      <c r="C101" s="65">
        <v>2003</v>
      </c>
      <c r="D101" s="65">
        <v>1</v>
      </c>
      <c r="E101" s="65" t="s">
        <v>110</v>
      </c>
      <c r="F101" s="65" t="s">
        <v>117</v>
      </c>
      <c r="G101" s="65">
        <v>30</v>
      </c>
      <c r="H101" s="65">
        <v>28500</v>
      </c>
    </row>
    <row r="102" spans="1:8" x14ac:dyDescent="0.3">
      <c r="A102" s="105">
        <v>101</v>
      </c>
      <c r="B102" s="62" t="s">
        <v>222</v>
      </c>
      <c r="C102" s="62">
        <v>2003</v>
      </c>
      <c r="D102" s="62">
        <v>2</v>
      </c>
      <c r="E102" s="62" t="s">
        <v>116</v>
      </c>
      <c r="F102" s="62" t="s">
        <v>125</v>
      </c>
      <c r="G102" s="62">
        <v>25</v>
      </c>
      <c r="H102" s="62">
        <v>23750</v>
      </c>
    </row>
    <row r="103" spans="1:8" x14ac:dyDescent="0.3">
      <c r="A103" s="106">
        <v>102</v>
      </c>
      <c r="B103" s="65" t="s">
        <v>223</v>
      </c>
      <c r="C103" s="65">
        <v>2002</v>
      </c>
      <c r="D103" s="65">
        <v>4</v>
      </c>
      <c r="E103" s="65" t="s">
        <v>113</v>
      </c>
      <c r="F103" s="65" t="s">
        <v>111</v>
      </c>
      <c r="G103" s="65">
        <v>30</v>
      </c>
      <c r="H103" s="65">
        <v>28500</v>
      </c>
    </row>
    <row r="104" spans="1:8" x14ac:dyDescent="0.3">
      <c r="A104" s="105">
        <v>103</v>
      </c>
      <c r="B104" s="62" t="s">
        <v>224</v>
      </c>
      <c r="C104" s="62">
        <v>2000</v>
      </c>
      <c r="D104" s="62">
        <v>1</v>
      </c>
      <c r="E104" s="62" t="s">
        <v>120</v>
      </c>
      <c r="F104" s="62" t="s">
        <v>114</v>
      </c>
      <c r="G104" s="62">
        <v>14</v>
      </c>
      <c r="H104" s="62">
        <v>13300</v>
      </c>
    </row>
    <row r="105" spans="1:8" x14ac:dyDescent="0.3">
      <c r="A105" s="106">
        <v>104</v>
      </c>
      <c r="B105" s="65" t="s">
        <v>225</v>
      </c>
      <c r="C105" s="65">
        <v>2001</v>
      </c>
      <c r="D105" s="65">
        <v>2</v>
      </c>
      <c r="E105" s="65" t="s">
        <v>110</v>
      </c>
      <c r="F105" s="65" t="s">
        <v>111</v>
      </c>
      <c r="G105" s="65">
        <v>6</v>
      </c>
      <c r="H105" s="65">
        <v>5700</v>
      </c>
    </row>
    <row r="106" spans="1:8" x14ac:dyDescent="0.3">
      <c r="A106" s="105">
        <v>105</v>
      </c>
      <c r="B106" s="62" t="s">
        <v>226</v>
      </c>
      <c r="C106" s="62">
        <v>2003</v>
      </c>
      <c r="D106" s="62">
        <v>3</v>
      </c>
      <c r="E106" s="62" t="s">
        <v>120</v>
      </c>
      <c r="F106" s="62" t="s">
        <v>125</v>
      </c>
      <c r="G106" s="62">
        <v>17</v>
      </c>
      <c r="H106" s="62">
        <v>16150</v>
      </c>
    </row>
    <row r="107" spans="1:8" x14ac:dyDescent="0.3">
      <c r="A107" s="106">
        <v>106</v>
      </c>
      <c r="B107" s="65" t="s">
        <v>227</v>
      </c>
      <c r="C107" s="65">
        <v>2000</v>
      </c>
      <c r="D107" s="65">
        <v>4</v>
      </c>
      <c r="E107" s="65" t="s">
        <v>110</v>
      </c>
      <c r="F107" s="65" t="s">
        <v>125</v>
      </c>
      <c r="G107" s="65">
        <v>14</v>
      </c>
      <c r="H107" s="65">
        <v>13300</v>
      </c>
    </row>
    <row r="108" spans="1:8" x14ac:dyDescent="0.3">
      <c r="A108" s="105">
        <v>107</v>
      </c>
      <c r="B108" s="62" t="s">
        <v>228</v>
      </c>
      <c r="C108" s="62">
        <v>2000</v>
      </c>
      <c r="D108" s="62">
        <v>3</v>
      </c>
      <c r="E108" s="62" t="s">
        <v>124</v>
      </c>
      <c r="F108" s="62" t="s">
        <v>114</v>
      </c>
      <c r="G108" s="62">
        <v>6</v>
      </c>
      <c r="H108" s="62">
        <v>5700</v>
      </c>
    </row>
    <row r="109" spans="1:8" x14ac:dyDescent="0.3">
      <c r="A109" s="106">
        <v>108</v>
      </c>
      <c r="B109" s="65" t="s">
        <v>229</v>
      </c>
      <c r="C109" s="65">
        <v>2003</v>
      </c>
      <c r="D109" s="65">
        <v>2</v>
      </c>
      <c r="E109" s="65" t="s">
        <v>120</v>
      </c>
      <c r="F109" s="65" t="s">
        <v>114</v>
      </c>
      <c r="G109" s="65">
        <v>9</v>
      </c>
      <c r="H109" s="65">
        <v>8550</v>
      </c>
    </row>
    <row r="110" spans="1:8" x14ac:dyDescent="0.3">
      <c r="A110" s="105">
        <v>109</v>
      </c>
      <c r="B110" s="62" t="s">
        <v>230</v>
      </c>
      <c r="C110" s="62">
        <v>2001</v>
      </c>
      <c r="D110" s="62">
        <v>1</v>
      </c>
      <c r="E110" s="62" t="s">
        <v>124</v>
      </c>
      <c r="F110" s="62" t="s">
        <v>111</v>
      </c>
      <c r="G110" s="62">
        <v>7</v>
      </c>
      <c r="H110" s="62">
        <v>6650</v>
      </c>
    </row>
    <row r="111" spans="1:8" x14ac:dyDescent="0.3">
      <c r="A111" s="106">
        <v>110</v>
      </c>
      <c r="B111" s="65" t="s">
        <v>231</v>
      </c>
      <c r="C111" s="65">
        <v>2000</v>
      </c>
      <c r="D111" s="65">
        <v>4</v>
      </c>
      <c r="E111" s="65" t="s">
        <v>113</v>
      </c>
      <c r="F111" s="65" t="s">
        <v>121</v>
      </c>
      <c r="G111" s="65">
        <v>14</v>
      </c>
      <c r="H111" s="65">
        <v>13300</v>
      </c>
    </row>
    <row r="112" spans="1:8" x14ac:dyDescent="0.3">
      <c r="A112" s="105">
        <v>111</v>
      </c>
      <c r="B112" s="62" t="s">
        <v>232</v>
      </c>
      <c r="C112" s="62">
        <v>2002</v>
      </c>
      <c r="D112" s="62">
        <v>1</v>
      </c>
      <c r="E112" s="62" t="s">
        <v>110</v>
      </c>
      <c r="F112" s="62" t="s">
        <v>117</v>
      </c>
      <c r="G112" s="62">
        <v>16</v>
      </c>
      <c r="H112" s="62">
        <v>15200</v>
      </c>
    </row>
    <row r="113" spans="1:8" x14ac:dyDescent="0.3">
      <c r="A113" s="106">
        <v>112</v>
      </c>
      <c r="B113" s="65" t="s">
        <v>233</v>
      </c>
      <c r="C113" s="65">
        <v>2003</v>
      </c>
      <c r="D113" s="65">
        <v>2</v>
      </c>
      <c r="E113" s="65" t="s">
        <v>113</v>
      </c>
      <c r="F113" s="65" t="s">
        <v>125</v>
      </c>
      <c r="G113" s="65">
        <v>12</v>
      </c>
      <c r="H113" s="65">
        <v>11400</v>
      </c>
    </row>
    <row r="114" spans="1:8" x14ac:dyDescent="0.3">
      <c r="A114" s="105">
        <v>113</v>
      </c>
      <c r="B114" s="62" t="s">
        <v>234</v>
      </c>
      <c r="C114" s="62">
        <v>2001</v>
      </c>
      <c r="D114" s="62">
        <v>1</v>
      </c>
      <c r="E114" s="62" t="s">
        <v>120</v>
      </c>
      <c r="F114" s="62" t="s">
        <v>121</v>
      </c>
      <c r="G114" s="62">
        <v>14</v>
      </c>
      <c r="H114" s="62">
        <v>13300</v>
      </c>
    </row>
    <row r="115" spans="1:8" x14ac:dyDescent="0.3">
      <c r="A115" s="106">
        <v>114</v>
      </c>
      <c r="B115" s="65" t="s">
        <v>235</v>
      </c>
      <c r="C115" s="65">
        <v>2003</v>
      </c>
      <c r="D115" s="65">
        <v>3</v>
      </c>
      <c r="E115" s="65" t="s">
        <v>116</v>
      </c>
      <c r="F115" s="65" t="s">
        <v>111</v>
      </c>
      <c r="G115" s="65">
        <v>15</v>
      </c>
      <c r="H115" s="65">
        <v>14250</v>
      </c>
    </row>
    <row r="116" spans="1:8" x14ac:dyDescent="0.3">
      <c r="A116" s="105">
        <v>115</v>
      </c>
      <c r="B116" s="62" t="s">
        <v>236</v>
      </c>
      <c r="C116" s="62">
        <v>2002</v>
      </c>
      <c r="D116" s="62">
        <v>2</v>
      </c>
      <c r="E116" s="62" t="s">
        <v>124</v>
      </c>
      <c r="F116" s="62" t="s">
        <v>121</v>
      </c>
      <c r="G116" s="62">
        <v>17</v>
      </c>
      <c r="H116" s="62">
        <v>16150</v>
      </c>
    </row>
    <row r="117" spans="1:8" x14ac:dyDescent="0.3">
      <c r="A117" s="106">
        <v>116</v>
      </c>
      <c r="B117" s="65" t="s">
        <v>237</v>
      </c>
      <c r="C117" s="65">
        <v>2001</v>
      </c>
      <c r="D117" s="65">
        <v>3</v>
      </c>
      <c r="E117" s="65" t="s">
        <v>116</v>
      </c>
      <c r="F117" s="65" t="s">
        <v>125</v>
      </c>
      <c r="G117" s="65">
        <v>14</v>
      </c>
      <c r="H117" s="65">
        <v>13300</v>
      </c>
    </row>
    <row r="118" spans="1:8" x14ac:dyDescent="0.3">
      <c r="A118" s="105">
        <v>117</v>
      </c>
      <c r="B118" s="62" t="s">
        <v>238</v>
      </c>
      <c r="C118" s="62">
        <v>2000</v>
      </c>
      <c r="D118" s="62">
        <v>2</v>
      </c>
      <c r="E118" s="62" t="s">
        <v>110</v>
      </c>
      <c r="F118" s="62" t="s">
        <v>117</v>
      </c>
      <c r="G118" s="62">
        <v>12</v>
      </c>
      <c r="H118" s="62">
        <v>11400</v>
      </c>
    </row>
    <row r="119" spans="1:8" x14ac:dyDescent="0.3">
      <c r="A119" s="106">
        <v>118</v>
      </c>
      <c r="B119" s="65" t="s">
        <v>239</v>
      </c>
      <c r="C119" s="65">
        <v>2003</v>
      </c>
      <c r="D119" s="65">
        <v>2</v>
      </c>
      <c r="E119" s="65" t="s">
        <v>113</v>
      </c>
      <c r="F119" s="65" t="s">
        <v>121</v>
      </c>
      <c r="G119" s="65">
        <v>10</v>
      </c>
      <c r="H119" s="65">
        <v>9500</v>
      </c>
    </row>
    <row r="120" spans="1:8" x14ac:dyDescent="0.3">
      <c r="A120" s="105">
        <v>119</v>
      </c>
      <c r="B120" s="62" t="s">
        <v>240</v>
      </c>
      <c r="C120" s="62">
        <v>2001</v>
      </c>
      <c r="D120" s="62">
        <v>1</v>
      </c>
      <c r="E120" s="62" t="s">
        <v>116</v>
      </c>
      <c r="F120" s="62" t="s">
        <v>121</v>
      </c>
      <c r="G120" s="62">
        <v>6</v>
      </c>
      <c r="H120" s="62">
        <v>5700</v>
      </c>
    </row>
    <row r="121" spans="1:8" x14ac:dyDescent="0.3">
      <c r="A121" s="106">
        <v>120</v>
      </c>
      <c r="B121" s="65" t="s">
        <v>241</v>
      </c>
      <c r="C121" s="65">
        <v>2000</v>
      </c>
      <c r="D121" s="65">
        <v>4</v>
      </c>
      <c r="E121" s="65" t="s">
        <v>120</v>
      </c>
      <c r="F121" s="65" t="s">
        <v>117</v>
      </c>
      <c r="G121" s="65">
        <v>8</v>
      </c>
      <c r="H121" s="65">
        <v>7600</v>
      </c>
    </row>
    <row r="122" spans="1:8" x14ac:dyDescent="0.3">
      <c r="A122" s="164">
        <v>121</v>
      </c>
      <c r="B122" s="165" t="s">
        <v>242</v>
      </c>
      <c r="C122" s="165">
        <v>2003</v>
      </c>
      <c r="D122" s="165">
        <v>1</v>
      </c>
      <c r="E122" s="165" t="s">
        <v>124</v>
      </c>
      <c r="F122" s="165" t="s">
        <v>111</v>
      </c>
      <c r="G122" s="165">
        <v>14</v>
      </c>
      <c r="H122" s="165">
        <v>13300</v>
      </c>
    </row>
    <row r="123" spans="1:8" x14ac:dyDescent="0.3">
      <c r="A123" s="106">
        <v>122</v>
      </c>
      <c r="B123" s="65" t="s">
        <v>243</v>
      </c>
      <c r="C123" s="65">
        <v>2003</v>
      </c>
      <c r="D123" s="65">
        <v>3</v>
      </c>
      <c r="E123" s="65" t="s">
        <v>110</v>
      </c>
      <c r="F123" s="65" t="s">
        <v>111</v>
      </c>
      <c r="G123" s="65">
        <v>19</v>
      </c>
      <c r="H123" s="65">
        <v>18050</v>
      </c>
    </row>
    <row r="124" spans="1:8" x14ac:dyDescent="0.3">
      <c r="A124" s="105">
        <v>123</v>
      </c>
      <c r="B124" s="62" t="s">
        <v>244</v>
      </c>
      <c r="C124" s="62">
        <v>2002</v>
      </c>
      <c r="D124" s="62">
        <v>1</v>
      </c>
      <c r="E124" s="62" t="s">
        <v>116</v>
      </c>
      <c r="F124" s="62" t="s">
        <v>121</v>
      </c>
      <c r="G124" s="62">
        <v>22</v>
      </c>
      <c r="H124" s="62">
        <v>20900</v>
      </c>
    </row>
    <row r="125" spans="1:8" x14ac:dyDescent="0.3">
      <c r="A125" s="106">
        <v>124</v>
      </c>
      <c r="B125" s="65" t="s">
        <v>245</v>
      </c>
      <c r="C125" s="65">
        <v>2000</v>
      </c>
      <c r="D125" s="65">
        <v>1</v>
      </c>
      <c r="E125" s="65" t="s">
        <v>110</v>
      </c>
      <c r="F125" s="65" t="s">
        <v>121</v>
      </c>
      <c r="G125" s="65">
        <v>30</v>
      </c>
      <c r="H125" s="65">
        <v>28500</v>
      </c>
    </row>
    <row r="126" spans="1:8" x14ac:dyDescent="0.3">
      <c r="A126" s="105">
        <v>125</v>
      </c>
      <c r="B126" s="62" t="s">
        <v>246</v>
      </c>
      <c r="C126" s="62">
        <v>2001</v>
      </c>
      <c r="D126" s="62">
        <v>2</v>
      </c>
      <c r="E126" s="62" t="s">
        <v>124</v>
      </c>
      <c r="F126" s="62" t="s">
        <v>125</v>
      </c>
      <c r="G126" s="62">
        <v>12</v>
      </c>
      <c r="H126" s="62">
        <v>11400</v>
      </c>
    </row>
    <row r="127" spans="1:8" x14ac:dyDescent="0.3">
      <c r="A127" s="106">
        <v>126</v>
      </c>
      <c r="B127" s="65" t="s">
        <v>247</v>
      </c>
      <c r="C127" s="65">
        <v>2003</v>
      </c>
      <c r="D127" s="65">
        <v>2</v>
      </c>
      <c r="E127" s="65" t="s">
        <v>120</v>
      </c>
      <c r="F127" s="65" t="s">
        <v>117</v>
      </c>
      <c r="G127" s="65">
        <v>14</v>
      </c>
      <c r="H127" s="65">
        <v>13300</v>
      </c>
    </row>
    <row r="128" spans="1:8" x14ac:dyDescent="0.3">
      <c r="A128" s="105">
        <v>127</v>
      </c>
      <c r="B128" s="62" t="s">
        <v>248</v>
      </c>
      <c r="C128" s="62">
        <v>2000</v>
      </c>
      <c r="D128" s="62">
        <v>4</v>
      </c>
      <c r="E128" s="62" t="s">
        <v>113</v>
      </c>
      <c r="F128" s="62" t="s">
        <v>114</v>
      </c>
      <c r="G128" s="62">
        <v>18</v>
      </c>
      <c r="H128" s="62">
        <v>17100</v>
      </c>
    </row>
    <row r="129" spans="1:8" x14ac:dyDescent="0.3">
      <c r="A129" s="106">
        <v>128</v>
      </c>
      <c r="B129" s="65" t="s">
        <v>249</v>
      </c>
      <c r="C129" s="65">
        <v>2000</v>
      </c>
      <c r="D129" s="65">
        <v>3</v>
      </c>
      <c r="E129" s="65" t="s">
        <v>120</v>
      </c>
      <c r="F129" s="65" t="s">
        <v>121</v>
      </c>
      <c r="G129" s="65">
        <v>16</v>
      </c>
      <c r="H129" s="65">
        <v>15200</v>
      </c>
    </row>
    <row r="130" spans="1:8" x14ac:dyDescent="0.3">
      <c r="A130" s="105">
        <v>129</v>
      </c>
      <c r="B130" s="62" t="s">
        <v>250</v>
      </c>
      <c r="C130" s="62">
        <v>2003</v>
      </c>
      <c r="D130" s="62">
        <v>4</v>
      </c>
      <c r="E130" s="62" t="s">
        <v>110</v>
      </c>
      <c r="F130" s="62" t="s">
        <v>125</v>
      </c>
      <c r="G130" s="62">
        <v>5</v>
      </c>
      <c r="H130" s="62">
        <v>4750</v>
      </c>
    </row>
    <row r="131" spans="1:8" x14ac:dyDescent="0.3">
      <c r="A131" s="106">
        <v>130</v>
      </c>
      <c r="B131" s="65" t="s">
        <v>251</v>
      </c>
      <c r="C131" s="65">
        <v>2001</v>
      </c>
      <c r="D131" s="65">
        <v>1</v>
      </c>
      <c r="E131" s="65" t="s">
        <v>116</v>
      </c>
      <c r="F131" s="65" t="s">
        <v>125</v>
      </c>
      <c r="G131" s="65">
        <v>3</v>
      </c>
      <c r="H131" s="65">
        <v>2850</v>
      </c>
    </row>
    <row r="132" spans="1:8" x14ac:dyDescent="0.3">
      <c r="A132" s="105">
        <v>131</v>
      </c>
      <c r="B132" s="62" t="s">
        <v>252</v>
      </c>
      <c r="C132" s="62">
        <v>2000</v>
      </c>
      <c r="D132" s="62">
        <v>2</v>
      </c>
      <c r="E132" s="62" t="s">
        <v>113</v>
      </c>
      <c r="F132" s="62" t="s">
        <v>111</v>
      </c>
      <c r="G132" s="62">
        <v>14</v>
      </c>
      <c r="H132" s="62">
        <v>13300</v>
      </c>
    </row>
    <row r="133" spans="1:8" x14ac:dyDescent="0.3">
      <c r="A133" s="106">
        <v>132</v>
      </c>
      <c r="B133" s="65" t="s">
        <v>253</v>
      </c>
      <c r="C133" s="65">
        <v>2002</v>
      </c>
      <c r="D133" s="65">
        <v>4</v>
      </c>
      <c r="E133" s="65" t="s">
        <v>120</v>
      </c>
      <c r="F133" s="65" t="s">
        <v>121</v>
      </c>
      <c r="G133" s="65">
        <v>7</v>
      </c>
      <c r="H133" s="65">
        <v>6650</v>
      </c>
    </row>
    <row r="134" spans="1:8" x14ac:dyDescent="0.3">
      <c r="A134" s="105">
        <v>133</v>
      </c>
      <c r="B134" s="62" t="s">
        <v>254</v>
      </c>
      <c r="C134" s="62">
        <v>2003</v>
      </c>
      <c r="D134" s="62">
        <v>1</v>
      </c>
      <c r="E134" s="62" t="s">
        <v>110</v>
      </c>
      <c r="F134" s="62" t="s">
        <v>117</v>
      </c>
      <c r="G134" s="62">
        <v>6</v>
      </c>
      <c r="H134" s="62">
        <v>5700</v>
      </c>
    </row>
    <row r="135" spans="1:8" x14ac:dyDescent="0.3">
      <c r="A135" s="106">
        <v>134</v>
      </c>
      <c r="B135" s="65" t="s">
        <v>255</v>
      </c>
      <c r="C135" s="65">
        <v>2001</v>
      </c>
      <c r="D135" s="65">
        <v>2</v>
      </c>
      <c r="E135" s="65" t="s">
        <v>120</v>
      </c>
      <c r="F135" s="65" t="s">
        <v>125</v>
      </c>
      <c r="G135" s="65">
        <v>5</v>
      </c>
      <c r="H135" s="65">
        <v>4750</v>
      </c>
    </row>
    <row r="136" spans="1:8" x14ac:dyDescent="0.3">
      <c r="A136" s="105">
        <v>135</v>
      </c>
      <c r="B136" s="62" t="s">
        <v>256</v>
      </c>
      <c r="C136" s="62">
        <v>2003</v>
      </c>
      <c r="D136" s="62">
        <v>3</v>
      </c>
      <c r="E136" s="62" t="s">
        <v>110</v>
      </c>
      <c r="F136" s="62" t="s">
        <v>114</v>
      </c>
      <c r="G136" s="62">
        <v>14</v>
      </c>
      <c r="H136" s="62">
        <v>13300</v>
      </c>
    </row>
    <row r="137" spans="1:8" x14ac:dyDescent="0.3">
      <c r="A137" s="106">
        <v>136</v>
      </c>
      <c r="B137" s="65" t="s">
        <v>257</v>
      </c>
      <c r="C137" s="65">
        <v>2002</v>
      </c>
      <c r="D137" s="65">
        <v>4</v>
      </c>
      <c r="E137" s="65" t="s">
        <v>124</v>
      </c>
      <c r="F137" s="65" t="s">
        <v>111</v>
      </c>
      <c r="G137" s="65">
        <v>13</v>
      </c>
      <c r="H137" s="65">
        <v>12350</v>
      </c>
    </row>
    <row r="138" spans="1:8" x14ac:dyDescent="0.3">
      <c r="A138" s="105">
        <v>137</v>
      </c>
      <c r="B138" s="62" t="s">
        <v>258</v>
      </c>
      <c r="C138" s="62">
        <v>2001</v>
      </c>
      <c r="D138" s="62">
        <v>3</v>
      </c>
      <c r="E138" s="62" t="s">
        <v>120</v>
      </c>
      <c r="F138" s="62" t="s">
        <v>114</v>
      </c>
      <c r="G138" s="62">
        <v>19</v>
      </c>
      <c r="H138" s="62">
        <v>18050</v>
      </c>
    </row>
    <row r="139" spans="1:8" x14ac:dyDescent="0.3">
      <c r="A139" s="106">
        <v>138</v>
      </c>
      <c r="B139" s="65" t="s">
        <v>259</v>
      </c>
      <c r="C139" s="65">
        <v>2000</v>
      </c>
      <c r="D139" s="65">
        <v>2</v>
      </c>
      <c r="E139" s="65" t="s">
        <v>124</v>
      </c>
      <c r="F139" s="65" t="s">
        <v>117</v>
      </c>
      <c r="G139" s="65">
        <v>20</v>
      </c>
      <c r="H139" s="65">
        <v>19000</v>
      </c>
    </row>
    <row r="140" spans="1:8" x14ac:dyDescent="0.3">
      <c r="A140" s="105">
        <v>139</v>
      </c>
      <c r="B140" s="62" t="s">
        <v>260</v>
      </c>
      <c r="C140" s="62">
        <v>2003</v>
      </c>
      <c r="D140" s="62">
        <v>2</v>
      </c>
      <c r="E140" s="62" t="s">
        <v>113</v>
      </c>
      <c r="F140" s="62" t="s">
        <v>121</v>
      </c>
      <c r="G140" s="62">
        <v>22</v>
      </c>
      <c r="H140" s="62">
        <v>20900</v>
      </c>
    </row>
    <row r="141" spans="1:8" x14ac:dyDescent="0.3">
      <c r="A141" s="106">
        <v>140</v>
      </c>
      <c r="B141" s="65" t="s">
        <v>261</v>
      </c>
      <c r="C141" s="65">
        <v>2001</v>
      </c>
      <c r="D141" s="65">
        <v>4</v>
      </c>
      <c r="E141" s="65" t="s">
        <v>110</v>
      </c>
      <c r="F141" s="65" t="s">
        <v>125</v>
      </c>
      <c r="G141" s="65">
        <v>14</v>
      </c>
      <c r="H141" s="65">
        <v>13300</v>
      </c>
    </row>
    <row r="142" spans="1:8" x14ac:dyDescent="0.3">
      <c r="A142" s="105">
        <v>141</v>
      </c>
      <c r="B142" s="62" t="s">
        <v>262</v>
      </c>
      <c r="C142" s="62">
        <v>2000</v>
      </c>
      <c r="D142" s="62">
        <v>1</v>
      </c>
      <c r="E142" s="62" t="s">
        <v>113</v>
      </c>
      <c r="F142" s="62" t="s">
        <v>125</v>
      </c>
      <c r="G142" s="62">
        <v>5</v>
      </c>
      <c r="H142" s="62">
        <v>4750</v>
      </c>
    </row>
    <row r="143" spans="1:8" x14ac:dyDescent="0.3">
      <c r="A143" s="106">
        <v>142</v>
      </c>
      <c r="B143" s="65" t="s">
        <v>263</v>
      </c>
      <c r="C143" s="65">
        <v>2003</v>
      </c>
      <c r="D143" s="65">
        <v>2</v>
      </c>
      <c r="E143" s="65" t="s">
        <v>120</v>
      </c>
      <c r="F143" s="65" t="s">
        <v>111</v>
      </c>
      <c r="G143" s="65">
        <v>2</v>
      </c>
      <c r="H143" s="65">
        <v>1900</v>
      </c>
    </row>
    <row r="144" spans="1:8" x14ac:dyDescent="0.3">
      <c r="A144" s="105">
        <v>143</v>
      </c>
      <c r="B144" s="62" t="s">
        <v>264</v>
      </c>
      <c r="C144" s="62">
        <v>2003</v>
      </c>
      <c r="D144" s="62">
        <v>1</v>
      </c>
      <c r="E144" s="62" t="s">
        <v>116</v>
      </c>
      <c r="F144" s="62" t="s">
        <v>121</v>
      </c>
      <c r="G144" s="62">
        <v>3</v>
      </c>
      <c r="H144" s="62">
        <v>2850</v>
      </c>
    </row>
    <row r="145" spans="1:8" x14ac:dyDescent="0.3">
      <c r="A145" s="106">
        <v>144</v>
      </c>
      <c r="B145" s="65" t="s">
        <v>265</v>
      </c>
      <c r="C145" s="65">
        <v>2002</v>
      </c>
      <c r="D145" s="65">
        <v>3</v>
      </c>
      <c r="E145" s="65" t="s">
        <v>124</v>
      </c>
      <c r="F145" s="65" t="s">
        <v>114</v>
      </c>
      <c r="G145" s="65">
        <v>14</v>
      </c>
      <c r="H145" s="65">
        <v>13300</v>
      </c>
    </row>
    <row r="146" spans="1:8" x14ac:dyDescent="0.3">
      <c r="A146" s="105">
        <v>145</v>
      </c>
      <c r="B146" s="62" t="s">
        <v>266</v>
      </c>
      <c r="C146" s="62">
        <v>2000</v>
      </c>
      <c r="D146" s="62">
        <v>2</v>
      </c>
      <c r="E146" s="62" t="s">
        <v>116</v>
      </c>
      <c r="F146" s="62" t="s">
        <v>117</v>
      </c>
      <c r="G146" s="62">
        <v>19</v>
      </c>
      <c r="H146" s="62">
        <v>18050</v>
      </c>
    </row>
    <row r="147" spans="1:8" x14ac:dyDescent="0.3">
      <c r="A147" s="106">
        <v>146</v>
      </c>
      <c r="B147" s="65" t="s">
        <v>267</v>
      </c>
      <c r="C147" s="65">
        <v>2001</v>
      </c>
      <c r="D147" s="65">
        <v>3</v>
      </c>
      <c r="E147" s="65" t="s">
        <v>110</v>
      </c>
      <c r="F147" s="65" t="s">
        <v>125</v>
      </c>
      <c r="G147" s="65">
        <v>18</v>
      </c>
      <c r="H147" s="65">
        <v>17100</v>
      </c>
    </row>
    <row r="148" spans="1:8" x14ac:dyDescent="0.3">
      <c r="A148" s="105">
        <v>147</v>
      </c>
      <c r="B148" s="62" t="s">
        <v>268</v>
      </c>
      <c r="C148" s="62">
        <v>2003</v>
      </c>
      <c r="D148" s="62">
        <v>4</v>
      </c>
      <c r="E148" s="62" t="s">
        <v>113</v>
      </c>
      <c r="F148" s="62" t="s">
        <v>111</v>
      </c>
      <c r="G148" s="62">
        <v>14</v>
      </c>
      <c r="H148" s="62">
        <v>13300</v>
      </c>
    </row>
    <row r="149" spans="1:8" x14ac:dyDescent="0.3">
      <c r="A149" s="106">
        <v>148</v>
      </c>
      <c r="B149" s="65" t="s">
        <v>269</v>
      </c>
      <c r="C149" s="65">
        <v>2001</v>
      </c>
      <c r="D149" s="65">
        <v>2</v>
      </c>
      <c r="E149" s="65" t="s">
        <v>116</v>
      </c>
      <c r="F149" s="65" t="s">
        <v>114</v>
      </c>
      <c r="G149" s="65">
        <v>13</v>
      </c>
      <c r="H149" s="65">
        <v>12350</v>
      </c>
    </row>
    <row r="150" spans="1:8" x14ac:dyDescent="0.3">
      <c r="A150" s="105">
        <v>149</v>
      </c>
      <c r="B150" s="62" t="s">
        <v>270</v>
      </c>
      <c r="C150" s="62">
        <v>2000</v>
      </c>
      <c r="D150" s="62">
        <v>2</v>
      </c>
      <c r="E150" s="62" t="s">
        <v>120</v>
      </c>
      <c r="F150" s="62" t="s">
        <v>111</v>
      </c>
      <c r="G150" s="62">
        <v>17</v>
      </c>
      <c r="H150" s="62">
        <v>16150</v>
      </c>
    </row>
    <row r="151" spans="1:8" x14ac:dyDescent="0.3">
      <c r="A151" s="106">
        <v>150</v>
      </c>
      <c r="B151" s="65" t="s">
        <v>271</v>
      </c>
      <c r="C151" s="65">
        <v>2003</v>
      </c>
      <c r="D151" s="65">
        <v>4</v>
      </c>
      <c r="E151" s="65" t="s">
        <v>124</v>
      </c>
      <c r="F151" s="65" t="s">
        <v>125</v>
      </c>
      <c r="G151" s="65">
        <v>15</v>
      </c>
      <c r="H151" s="65">
        <v>14250</v>
      </c>
    </row>
    <row r="152" spans="1:8" x14ac:dyDescent="0.3">
      <c r="A152" s="105">
        <v>151</v>
      </c>
      <c r="B152" s="62" t="s">
        <v>272</v>
      </c>
      <c r="C152" s="62">
        <v>2003</v>
      </c>
      <c r="D152" s="62">
        <v>1</v>
      </c>
      <c r="E152" s="62" t="s">
        <v>110</v>
      </c>
      <c r="F152" s="62" t="s">
        <v>125</v>
      </c>
      <c r="G152" s="62">
        <v>22</v>
      </c>
      <c r="H152" s="62">
        <v>20900</v>
      </c>
    </row>
    <row r="153" spans="1:8" x14ac:dyDescent="0.3">
      <c r="A153" s="106">
        <v>152</v>
      </c>
      <c r="B153" s="65" t="s">
        <v>273</v>
      </c>
      <c r="C153" s="65">
        <v>2002</v>
      </c>
      <c r="D153" s="65">
        <v>3</v>
      </c>
      <c r="E153" s="65" t="s">
        <v>116</v>
      </c>
      <c r="F153" s="65" t="s">
        <v>114</v>
      </c>
      <c r="G153" s="65">
        <v>10</v>
      </c>
      <c r="H153" s="65">
        <v>9500</v>
      </c>
    </row>
    <row r="154" spans="1:8" x14ac:dyDescent="0.3">
      <c r="A154" s="105">
        <v>153</v>
      </c>
      <c r="B154" s="62" t="s">
        <v>274</v>
      </c>
      <c r="C154" s="62">
        <v>2000</v>
      </c>
      <c r="D154" s="62">
        <v>1</v>
      </c>
      <c r="E154" s="62" t="s">
        <v>110</v>
      </c>
      <c r="F154" s="62" t="s">
        <v>114</v>
      </c>
      <c r="G154" s="62">
        <v>30</v>
      </c>
      <c r="H154" s="62">
        <v>28500</v>
      </c>
    </row>
    <row r="155" spans="1:8" x14ac:dyDescent="0.3">
      <c r="A155" s="106">
        <v>154</v>
      </c>
      <c r="B155" s="65" t="s">
        <v>275</v>
      </c>
      <c r="C155" s="65">
        <v>2001</v>
      </c>
      <c r="D155" s="65">
        <v>1</v>
      </c>
      <c r="E155" s="65" t="s">
        <v>124</v>
      </c>
      <c r="F155" s="65" t="s">
        <v>111</v>
      </c>
      <c r="G155" s="65">
        <v>15</v>
      </c>
      <c r="H155" s="65">
        <v>14250</v>
      </c>
    </row>
    <row r="156" spans="1:8" x14ac:dyDescent="0.3">
      <c r="A156" s="105">
        <v>155</v>
      </c>
      <c r="B156" s="62" t="s">
        <v>276</v>
      </c>
      <c r="C156" s="62">
        <v>2003</v>
      </c>
      <c r="D156" s="62">
        <v>2</v>
      </c>
      <c r="E156" s="62" t="s">
        <v>120</v>
      </c>
      <c r="F156" s="62" t="s">
        <v>121</v>
      </c>
      <c r="G156" s="62">
        <v>14</v>
      </c>
      <c r="H156" s="62">
        <v>13300</v>
      </c>
    </row>
    <row r="157" spans="1:8" x14ac:dyDescent="0.3">
      <c r="A157" s="106">
        <v>156</v>
      </c>
      <c r="B157" s="65" t="s">
        <v>277</v>
      </c>
      <c r="C157" s="65">
        <v>2000</v>
      </c>
      <c r="D157" s="65">
        <v>2</v>
      </c>
      <c r="E157" s="65" t="s">
        <v>113</v>
      </c>
      <c r="F157" s="65" t="s">
        <v>117</v>
      </c>
      <c r="G157" s="65">
        <v>13</v>
      </c>
      <c r="H157" s="65">
        <v>12350</v>
      </c>
    </row>
    <row r="158" spans="1:8" x14ac:dyDescent="0.3">
      <c r="A158" s="105">
        <v>157</v>
      </c>
      <c r="B158" s="62" t="s">
        <v>278</v>
      </c>
      <c r="C158" s="62">
        <v>2000</v>
      </c>
      <c r="D158" s="62">
        <v>4</v>
      </c>
      <c r="E158" s="62" t="s">
        <v>120</v>
      </c>
      <c r="F158" s="62" t="s">
        <v>125</v>
      </c>
      <c r="G158" s="62">
        <v>16</v>
      </c>
      <c r="H158" s="62">
        <v>15200</v>
      </c>
    </row>
    <row r="159" spans="1:8" x14ac:dyDescent="0.3">
      <c r="A159" s="106">
        <v>158</v>
      </c>
      <c r="B159" s="65" t="s">
        <v>279</v>
      </c>
      <c r="C159" s="65">
        <v>2003</v>
      </c>
      <c r="D159" s="65">
        <v>3</v>
      </c>
      <c r="E159" s="65" t="s">
        <v>110</v>
      </c>
      <c r="F159" s="65" t="s">
        <v>121</v>
      </c>
      <c r="G159" s="65">
        <v>14</v>
      </c>
      <c r="H159" s="65">
        <v>13300</v>
      </c>
    </row>
    <row r="160" spans="1:8" x14ac:dyDescent="0.3">
      <c r="A160" s="105">
        <v>159</v>
      </c>
      <c r="B160" s="62" t="s">
        <v>280</v>
      </c>
      <c r="C160" s="62">
        <v>2001</v>
      </c>
      <c r="D160" s="62">
        <v>4</v>
      </c>
      <c r="E160" s="62" t="s">
        <v>116</v>
      </c>
      <c r="F160" s="62" t="s">
        <v>111</v>
      </c>
      <c r="G160" s="62">
        <v>22</v>
      </c>
      <c r="H160" s="62">
        <v>20900</v>
      </c>
    </row>
    <row r="161" spans="1:8" x14ac:dyDescent="0.3">
      <c r="A161" s="106">
        <v>160</v>
      </c>
      <c r="B161" s="65" t="s">
        <v>281</v>
      </c>
      <c r="C161" s="65">
        <v>2000</v>
      </c>
      <c r="D161" s="65">
        <v>1</v>
      </c>
      <c r="E161" s="65" t="s">
        <v>113</v>
      </c>
      <c r="F161" s="65" t="s">
        <v>121</v>
      </c>
      <c r="G161" s="65">
        <v>4</v>
      </c>
      <c r="H161" s="65">
        <v>3800</v>
      </c>
    </row>
    <row r="162" spans="1:8" x14ac:dyDescent="0.3">
      <c r="A162" s="105">
        <v>161</v>
      </c>
      <c r="B162" s="62" t="s">
        <v>282</v>
      </c>
      <c r="C162" s="62">
        <v>2002</v>
      </c>
      <c r="D162" s="62">
        <v>3</v>
      </c>
      <c r="E162" s="62" t="s">
        <v>120</v>
      </c>
      <c r="F162" s="62" t="s">
        <v>125</v>
      </c>
      <c r="G162" s="62">
        <v>6</v>
      </c>
      <c r="H162" s="62">
        <v>5700</v>
      </c>
    </row>
    <row r="163" spans="1:8" x14ac:dyDescent="0.3">
      <c r="A163" s="106">
        <v>162</v>
      </c>
      <c r="B163" s="65" t="s">
        <v>283</v>
      </c>
      <c r="C163" s="65">
        <v>2003</v>
      </c>
      <c r="D163" s="65">
        <v>4</v>
      </c>
      <c r="E163" s="65" t="s">
        <v>110</v>
      </c>
      <c r="F163" s="65" t="s">
        <v>117</v>
      </c>
      <c r="G163" s="65">
        <v>30</v>
      </c>
      <c r="H163" s="65">
        <v>28500</v>
      </c>
    </row>
    <row r="164" spans="1:8" x14ac:dyDescent="0.3">
      <c r="A164" s="105">
        <v>163</v>
      </c>
      <c r="B164" s="62" t="s">
        <v>284</v>
      </c>
      <c r="C164" s="62">
        <v>2001</v>
      </c>
      <c r="D164" s="62">
        <v>1</v>
      </c>
      <c r="E164" s="62" t="s">
        <v>120</v>
      </c>
      <c r="F164" s="62" t="s">
        <v>121</v>
      </c>
      <c r="G164" s="62">
        <v>25</v>
      </c>
      <c r="H164" s="62">
        <v>23750</v>
      </c>
    </row>
    <row r="165" spans="1:8" x14ac:dyDescent="0.3">
      <c r="A165" s="106">
        <v>164</v>
      </c>
      <c r="B165" s="65" t="s">
        <v>285</v>
      </c>
      <c r="C165" s="65">
        <v>2003</v>
      </c>
      <c r="D165" s="65">
        <v>2</v>
      </c>
      <c r="E165" s="65" t="s">
        <v>110</v>
      </c>
      <c r="F165" s="65" t="s">
        <v>121</v>
      </c>
      <c r="G165" s="65">
        <v>30</v>
      </c>
      <c r="H165" s="65">
        <v>28500</v>
      </c>
    </row>
    <row r="166" spans="1:8" x14ac:dyDescent="0.3">
      <c r="A166" s="105">
        <v>165</v>
      </c>
      <c r="B166" s="62" t="s">
        <v>286</v>
      </c>
      <c r="C166" s="62">
        <v>2002</v>
      </c>
      <c r="D166" s="62">
        <v>3</v>
      </c>
      <c r="E166" s="62" t="s">
        <v>124</v>
      </c>
      <c r="F166" s="62" t="s">
        <v>117</v>
      </c>
      <c r="G166" s="62">
        <v>14</v>
      </c>
      <c r="H166" s="62">
        <v>13300</v>
      </c>
    </row>
    <row r="167" spans="1:8" x14ac:dyDescent="0.3">
      <c r="A167" s="106">
        <v>166</v>
      </c>
      <c r="B167" s="65" t="s">
        <v>287</v>
      </c>
      <c r="C167" s="65">
        <v>2001</v>
      </c>
      <c r="D167" s="65">
        <v>4</v>
      </c>
      <c r="E167" s="65" t="s">
        <v>120</v>
      </c>
      <c r="F167" s="65" t="s">
        <v>111</v>
      </c>
      <c r="G167" s="65">
        <v>6</v>
      </c>
      <c r="H167" s="65">
        <v>5700</v>
      </c>
    </row>
    <row r="168" spans="1:8" x14ac:dyDescent="0.3">
      <c r="A168" s="105">
        <v>167</v>
      </c>
      <c r="B168" s="62" t="s">
        <v>288</v>
      </c>
      <c r="C168" s="62">
        <v>2000</v>
      </c>
      <c r="D168" s="62">
        <v>3</v>
      </c>
      <c r="E168" s="62" t="s">
        <v>124</v>
      </c>
      <c r="F168" s="62" t="s">
        <v>111</v>
      </c>
      <c r="G168" s="62">
        <v>17</v>
      </c>
      <c r="H168" s="62">
        <v>16150</v>
      </c>
    </row>
    <row r="169" spans="1:8" x14ac:dyDescent="0.3">
      <c r="A169" s="106">
        <v>168</v>
      </c>
      <c r="B169" s="65" t="s">
        <v>289</v>
      </c>
      <c r="C169" s="65">
        <v>2003</v>
      </c>
      <c r="D169" s="65">
        <v>2</v>
      </c>
      <c r="E169" s="65" t="s">
        <v>113</v>
      </c>
      <c r="F169" s="65" t="s">
        <v>121</v>
      </c>
      <c r="G169" s="65">
        <v>14</v>
      </c>
      <c r="H169" s="65">
        <v>13300</v>
      </c>
    </row>
    <row r="170" spans="1:8" x14ac:dyDescent="0.3">
      <c r="A170" s="105">
        <v>169</v>
      </c>
      <c r="B170" s="62" t="s">
        <v>290</v>
      </c>
      <c r="C170" s="62">
        <v>2001</v>
      </c>
      <c r="D170" s="62">
        <v>1</v>
      </c>
      <c r="E170" s="62" t="s">
        <v>110</v>
      </c>
      <c r="F170" s="62" t="s">
        <v>121</v>
      </c>
      <c r="G170" s="62">
        <v>6</v>
      </c>
      <c r="H170" s="62">
        <v>5700</v>
      </c>
    </row>
    <row r="171" spans="1:8" x14ac:dyDescent="0.3">
      <c r="A171" s="106">
        <v>170</v>
      </c>
      <c r="B171" s="65" t="s">
        <v>291</v>
      </c>
      <c r="C171" s="65">
        <v>2000</v>
      </c>
      <c r="D171" s="65">
        <v>4</v>
      </c>
      <c r="E171" s="65" t="s">
        <v>113</v>
      </c>
      <c r="F171" s="65" t="s">
        <v>125</v>
      </c>
      <c r="G171" s="65">
        <v>9</v>
      </c>
      <c r="H171" s="65">
        <v>8550</v>
      </c>
    </row>
    <row r="172" spans="1:8" x14ac:dyDescent="0.3">
      <c r="A172" s="105">
        <v>171</v>
      </c>
      <c r="B172" s="62" t="s">
        <v>292</v>
      </c>
      <c r="C172" s="62">
        <v>2003</v>
      </c>
      <c r="D172" s="62">
        <v>1</v>
      </c>
      <c r="E172" s="62" t="s">
        <v>120</v>
      </c>
      <c r="F172" s="62" t="s">
        <v>117</v>
      </c>
      <c r="G172" s="62">
        <v>7</v>
      </c>
      <c r="H172" s="62">
        <v>6650</v>
      </c>
    </row>
    <row r="173" spans="1:8" x14ac:dyDescent="0.3">
      <c r="A173" s="106">
        <v>172</v>
      </c>
      <c r="B173" s="65" t="s">
        <v>293</v>
      </c>
      <c r="C173" s="65">
        <v>2003</v>
      </c>
      <c r="D173" s="65">
        <v>1</v>
      </c>
      <c r="E173" s="65" t="s">
        <v>116</v>
      </c>
      <c r="F173" s="65" t="s">
        <v>114</v>
      </c>
      <c r="G173" s="65">
        <v>14</v>
      </c>
      <c r="H173" s="65">
        <v>13300</v>
      </c>
    </row>
    <row r="174" spans="1:8" x14ac:dyDescent="0.3">
      <c r="A174" s="105">
        <v>173</v>
      </c>
      <c r="B174" s="62" t="s">
        <v>294</v>
      </c>
      <c r="C174" s="62">
        <v>2002</v>
      </c>
      <c r="D174" s="62">
        <v>1</v>
      </c>
      <c r="E174" s="62" t="s">
        <v>124</v>
      </c>
      <c r="F174" s="62" t="s">
        <v>121</v>
      </c>
      <c r="G174" s="62">
        <v>16</v>
      </c>
      <c r="H174" s="62">
        <v>15200</v>
      </c>
    </row>
    <row r="175" spans="1:8" x14ac:dyDescent="0.3">
      <c r="A175" s="106">
        <v>174</v>
      </c>
      <c r="B175" s="65" t="s">
        <v>295</v>
      </c>
      <c r="C175" s="65">
        <v>2000</v>
      </c>
      <c r="D175" s="65">
        <v>3</v>
      </c>
      <c r="E175" s="65" t="s">
        <v>116</v>
      </c>
      <c r="F175" s="65" t="s">
        <v>125</v>
      </c>
      <c r="G175" s="65">
        <v>12</v>
      </c>
      <c r="H175" s="65">
        <v>11400</v>
      </c>
    </row>
    <row r="176" spans="1:8" x14ac:dyDescent="0.3">
      <c r="A176" s="105">
        <v>175</v>
      </c>
      <c r="B176" s="62" t="s">
        <v>296</v>
      </c>
      <c r="C176" s="62">
        <v>2001</v>
      </c>
      <c r="D176" s="62">
        <v>2</v>
      </c>
      <c r="E176" s="62" t="s">
        <v>110</v>
      </c>
      <c r="F176" s="62" t="s">
        <v>125</v>
      </c>
      <c r="G176" s="62">
        <v>14</v>
      </c>
      <c r="H176" s="62">
        <v>13300</v>
      </c>
    </row>
    <row r="177" spans="1:8" x14ac:dyDescent="0.3">
      <c r="A177" s="106">
        <v>176</v>
      </c>
      <c r="B177" s="65" t="s">
        <v>297</v>
      </c>
      <c r="C177" s="65">
        <v>2003</v>
      </c>
      <c r="D177" s="65">
        <v>3</v>
      </c>
      <c r="E177" s="65" t="s">
        <v>113</v>
      </c>
      <c r="F177" s="65" t="s">
        <v>111</v>
      </c>
      <c r="G177" s="65">
        <v>15</v>
      </c>
      <c r="H177" s="65">
        <v>14250</v>
      </c>
    </row>
    <row r="178" spans="1:8" x14ac:dyDescent="0.3">
      <c r="A178" s="105">
        <v>177</v>
      </c>
      <c r="B178" s="62" t="s">
        <v>298</v>
      </c>
      <c r="C178" s="62">
        <v>2000</v>
      </c>
      <c r="D178" s="62">
        <v>4</v>
      </c>
      <c r="E178" s="62" t="s">
        <v>116</v>
      </c>
      <c r="F178" s="62" t="s">
        <v>121</v>
      </c>
      <c r="G178" s="62">
        <v>17</v>
      </c>
      <c r="H178" s="62">
        <v>16150</v>
      </c>
    </row>
    <row r="179" spans="1:8" x14ac:dyDescent="0.3">
      <c r="A179" s="106">
        <v>178</v>
      </c>
      <c r="B179" s="65" t="s">
        <v>299</v>
      </c>
      <c r="C179" s="65">
        <v>2000</v>
      </c>
      <c r="D179" s="65">
        <v>2</v>
      </c>
      <c r="E179" s="65" t="s">
        <v>120</v>
      </c>
      <c r="F179" s="65" t="s">
        <v>117</v>
      </c>
      <c r="G179" s="65">
        <v>14</v>
      </c>
      <c r="H179" s="65">
        <v>13300</v>
      </c>
    </row>
    <row r="180" spans="1:8" x14ac:dyDescent="0.3">
      <c r="A180" s="105">
        <v>179</v>
      </c>
      <c r="B180" s="62" t="s">
        <v>300</v>
      </c>
      <c r="C180" s="62">
        <v>2003</v>
      </c>
      <c r="D180" s="62">
        <v>1</v>
      </c>
      <c r="E180" s="62" t="s">
        <v>124</v>
      </c>
      <c r="F180" s="62" t="s">
        <v>125</v>
      </c>
      <c r="G180" s="62">
        <v>12</v>
      </c>
      <c r="H180" s="62">
        <v>11400</v>
      </c>
    </row>
    <row r="181" spans="1:8" x14ac:dyDescent="0.3">
      <c r="A181" s="106">
        <v>180</v>
      </c>
      <c r="B181" s="65" t="s">
        <v>301</v>
      </c>
      <c r="C181" s="65">
        <v>2001</v>
      </c>
      <c r="D181" s="65">
        <v>4</v>
      </c>
      <c r="E181" s="65" t="s">
        <v>110</v>
      </c>
      <c r="F181" s="65" t="s">
        <v>114</v>
      </c>
      <c r="G181" s="65">
        <v>10</v>
      </c>
      <c r="H181" s="65">
        <v>9500</v>
      </c>
    </row>
    <row r="182" spans="1:8" x14ac:dyDescent="0.3">
      <c r="A182" s="105">
        <v>181</v>
      </c>
      <c r="B182" s="62" t="s">
        <v>302</v>
      </c>
      <c r="C182" s="62">
        <v>2000</v>
      </c>
      <c r="D182" s="62">
        <v>1</v>
      </c>
      <c r="E182" s="62" t="s">
        <v>116</v>
      </c>
      <c r="F182" s="62" t="s">
        <v>111</v>
      </c>
      <c r="G182" s="62">
        <v>6</v>
      </c>
      <c r="H182" s="62">
        <v>5700</v>
      </c>
    </row>
    <row r="183" spans="1:8" x14ac:dyDescent="0.3">
      <c r="A183" s="106">
        <v>182</v>
      </c>
      <c r="B183" s="65" t="s">
        <v>303</v>
      </c>
      <c r="C183" s="65">
        <v>2002</v>
      </c>
      <c r="D183" s="65">
        <v>3</v>
      </c>
      <c r="E183" s="65" t="s">
        <v>110</v>
      </c>
      <c r="F183" s="65" t="s">
        <v>114</v>
      </c>
      <c r="G183" s="65">
        <v>8</v>
      </c>
      <c r="H183" s="65">
        <v>7600</v>
      </c>
    </row>
    <row r="184" spans="1:8" x14ac:dyDescent="0.3">
      <c r="A184" s="105">
        <v>183</v>
      </c>
      <c r="B184" s="62" t="s">
        <v>304</v>
      </c>
      <c r="C184" s="62">
        <v>2003</v>
      </c>
      <c r="D184" s="62">
        <v>1</v>
      </c>
      <c r="E184" s="62" t="s">
        <v>124</v>
      </c>
      <c r="F184" s="62" t="s">
        <v>117</v>
      </c>
      <c r="G184" s="62">
        <v>14</v>
      </c>
      <c r="H184" s="62">
        <v>13300</v>
      </c>
    </row>
    <row r="185" spans="1:8" x14ac:dyDescent="0.3">
      <c r="A185" s="106">
        <v>184</v>
      </c>
      <c r="B185" s="65" t="s">
        <v>305</v>
      </c>
      <c r="C185" s="65">
        <v>2001</v>
      </c>
      <c r="D185" s="65">
        <v>1</v>
      </c>
      <c r="E185" s="65" t="s">
        <v>120</v>
      </c>
      <c r="F185" s="65" t="s">
        <v>121</v>
      </c>
      <c r="G185" s="65">
        <v>19</v>
      </c>
      <c r="H185" s="65">
        <v>18050</v>
      </c>
    </row>
    <row r="186" spans="1:8" x14ac:dyDescent="0.3">
      <c r="A186" s="105">
        <v>185</v>
      </c>
      <c r="B186" s="62" t="s">
        <v>306</v>
      </c>
      <c r="C186" s="62">
        <v>2003</v>
      </c>
      <c r="D186" s="62">
        <v>2</v>
      </c>
      <c r="E186" s="62" t="s">
        <v>113</v>
      </c>
      <c r="F186" s="62" t="s">
        <v>125</v>
      </c>
      <c r="G186" s="62">
        <v>22</v>
      </c>
      <c r="H186" s="62">
        <v>20900</v>
      </c>
    </row>
    <row r="187" spans="1:8" x14ac:dyDescent="0.3">
      <c r="A187" s="106">
        <v>186</v>
      </c>
      <c r="B187" s="65" t="s">
        <v>307</v>
      </c>
      <c r="C187" s="65">
        <v>2002</v>
      </c>
      <c r="D187" s="65">
        <v>2</v>
      </c>
      <c r="E187" s="65" t="s">
        <v>120</v>
      </c>
      <c r="F187" s="65" t="s">
        <v>125</v>
      </c>
      <c r="G187" s="65">
        <v>30</v>
      </c>
      <c r="H187" s="65">
        <v>28500</v>
      </c>
    </row>
    <row r="188" spans="1:8" x14ac:dyDescent="0.3">
      <c r="A188" s="105">
        <v>187</v>
      </c>
      <c r="B188" s="62" t="s">
        <v>308</v>
      </c>
      <c r="C188" s="62">
        <v>2001</v>
      </c>
      <c r="D188" s="62">
        <v>4</v>
      </c>
      <c r="E188" s="62" t="s">
        <v>110</v>
      </c>
      <c r="F188" s="62" t="s">
        <v>111</v>
      </c>
      <c r="G188" s="62">
        <v>12</v>
      </c>
      <c r="H188" s="62">
        <v>11400</v>
      </c>
    </row>
    <row r="189" spans="1:8" x14ac:dyDescent="0.3">
      <c r="A189" s="106">
        <v>188</v>
      </c>
      <c r="B189" s="65" t="s">
        <v>309</v>
      </c>
      <c r="C189" s="65">
        <v>2000</v>
      </c>
      <c r="D189" s="65">
        <v>3</v>
      </c>
      <c r="E189" s="65" t="s">
        <v>116</v>
      </c>
      <c r="F189" s="65" t="s">
        <v>121</v>
      </c>
      <c r="G189" s="65">
        <v>14</v>
      </c>
      <c r="H189" s="65">
        <v>13300</v>
      </c>
    </row>
    <row r="190" spans="1:8" x14ac:dyDescent="0.3">
      <c r="A190" s="105">
        <v>189</v>
      </c>
      <c r="B190" s="62" t="s">
        <v>310</v>
      </c>
      <c r="C190" s="62">
        <v>2003</v>
      </c>
      <c r="D190" s="62">
        <v>4</v>
      </c>
      <c r="E190" s="62" t="s">
        <v>113</v>
      </c>
      <c r="F190" s="62" t="s">
        <v>114</v>
      </c>
      <c r="G190" s="62">
        <v>18</v>
      </c>
      <c r="H190" s="62">
        <v>17100</v>
      </c>
    </row>
    <row r="191" spans="1:8" x14ac:dyDescent="0.3">
      <c r="A191" s="106">
        <v>190</v>
      </c>
      <c r="B191" s="65" t="s">
        <v>311</v>
      </c>
      <c r="C191" s="65">
        <v>2001</v>
      </c>
      <c r="D191" s="65">
        <v>1</v>
      </c>
      <c r="E191" s="65" t="s">
        <v>120</v>
      </c>
      <c r="F191" s="65" t="s">
        <v>117</v>
      </c>
      <c r="G191" s="65">
        <v>16</v>
      </c>
      <c r="H191" s="65">
        <v>15200</v>
      </c>
    </row>
    <row r="192" spans="1:8" x14ac:dyDescent="0.3">
      <c r="A192" s="105">
        <v>191</v>
      </c>
      <c r="B192" s="62" t="s">
        <v>312</v>
      </c>
      <c r="C192" s="62">
        <v>2000</v>
      </c>
      <c r="D192" s="62">
        <v>3</v>
      </c>
      <c r="E192" s="62" t="s">
        <v>110</v>
      </c>
      <c r="F192" s="62" t="s">
        <v>125</v>
      </c>
      <c r="G192" s="62">
        <v>5</v>
      </c>
      <c r="H192" s="62">
        <v>4750</v>
      </c>
    </row>
    <row r="193" spans="1:8" x14ac:dyDescent="0.3">
      <c r="A193" s="106">
        <v>192</v>
      </c>
      <c r="B193" s="65" t="s">
        <v>313</v>
      </c>
      <c r="C193" s="65">
        <v>2003</v>
      </c>
      <c r="D193" s="65">
        <v>4</v>
      </c>
      <c r="E193" s="65" t="s">
        <v>120</v>
      </c>
      <c r="F193" s="65" t="s">
        <v>111</v>
      </c>
      <c r="G193" s="65">
        <v>3</v>
      </c>
      <c r="H193" s="65">
        <v>2850</v>
      </c>
    </row>
    <row r="194" spans="1:8" x14ac:dyDescent="0.3">
      <c r="A194" s="105">
        <v>193</v>
      </c>
      <c r="B194" s="62" t="s">
        <v>314</v>
      </c>
      <c r="C194" s="62">
        <v>2003</v>
      </c>
      <c r="D194" s="62">
        <v>1</v>
      </c>
      <c r="E194" s="62" t="s">
        <v>110</v>
      </c>
      <c r="F194" s="62" t="s">
        <v>114</v>
      </c>
      <c r="G194" s="62">
        <v>14</v>
      </c>
      <c r="H194" s="62">
        <v>13300</v>
      </c>
    </row>
    <row r="195" spans="1:8" x14ac:dyDescent="0.3">
      <c r="A195" s="106">
        <v>194</v>
      </c>
      <c r="B195" s="65" t="s">
        <v>315</v>
      </c>
      <c r="C195" s="65">
        <v>2002</v>
      </c>
      <c r="D195" s="65">
        <v>2</v>
      </c>
      <c r="E195" s="65" t="s">
        <v>124</v>
      </c>
      <c r="F195" s="65" t="s">
        <v>111</v>
      </c>
      <c r="G195" s="65">
        <v>7</v>
      </c>
      <c r="H195" s="65">
        <v>6650</v>
      </c>
    </row>
    <row r="196" spans="1:8" x14ac:dyDescent="0.3">
      <c r="A196" s="105">
        <v>195</v>
      </c>
      <c r="B196" s="62" t="s">
        <v>316</v>
      </c>
      <c r="C196" s="62">
        <v>2000</v>
      </c>
      <c r="D196" s="62">
        <v>3</v>
      </c>
      <c r="E196" s="62" t="s">
        <v>120</v>
      </c>
      <c r="F196" s="62" t="s">
        <v>125</v>
      </c>
      <c r="G196" s="62">
        <v>6</v>
      </c>
      <c r="H196" s="62">
        <v>5700</v>
      </c>
    </row>
    <row r="197" spans="1:8" x14ac:dyDescent="0.3">
      <c r="A197" s="106">
        <v>196</v>
      </c>
      <c r="B197" s="65" t="s">
        <v>317</v>
      </c>
      <c r="C197" s="65">
        <v>2001</v>
      </c>
      <c r="D197" s="65">
        <v>4</v>
      </c>
      <c r="E197" s="65" t="s">
        <v>124</v>
      </c>
      <c r="F197" s="65" t="s">
        <v>125</v>
      </c>
      <c r="G197" s="65">
        <v>5</v>
      </c>
      <c r="H197" s="65">
        <v>4750</v>
      </c>
    </row>
    <row r="198" spans="1:8" x14ac:dyDescent="0.3">
      <c r="A198" s="105">
        <v>197</v>
      </c>
      <c r="B198" s="62" t="s">
        <v>318</v>
      </c>
      <c r="C198" s="62">
        <v>2003</v>
      </c>
      <c r="D198" s="62">
        <v>3</v>
      </c>
      <c r="E198" s="62" t="s">
        <v>113</v>
      </c>
      <c r="F198" s="62" t="s">
        <v>114</v>
      </c>
      <c r="G198" s="62">
        <v>14</v>
      </c>
      <c r="H198" s="62">
        <v>13300</v>
      </c>
    </row>
    <row r="199" spans="1:8" x14ac:dyDescent="0.3">
      <c r="A199" s="106">
        <v>198</v>
      </c>
      <c r="B199" s="65" t="s">
        <v>319</v>
      </c>
      <c r="C199" s="65">
        <v>2000</v>
      </c>
      <c r="D199" s="65">
        <v>2</v>
      </c>
      <c r="E199" s="65" t="s">
        <v>110</v>
      </c>
      <c r="F199" s="65" t="s">
        <v>114</v>
      </c>
      <c r="G199" s="65">
        <v>13</v>
      </c>
      <c r="H199" s="65">
        <v>12350</v>
      </c>
    </row>
    <row r="200" spans="1:8" x14ac:dyDescent="0.3">
      <c r="A200" s="105">
        <v>199</v>
      </c>
      <c r="B200" s="62" t="s">
        <v>320</v>
      </c>
      <c r="C200" s="62">
        <v>2000</v>
      </c>
      <c r="D200" s="62">
        <v>1</v>
      </c>
      <c r="E200" s="62" t="s">
        <v>113</v>
      </c>
      <c r="F200" s="62" t="s">
        <v>111</v>
      </c>
      <c r="G200" s="62">
        <v>19</v>
      </c>
      <c r="H200" s="62">
        <v>18050</v>
      </c>
    </row>
    <row r="201" spans="1:8" x14ac:dyDescent="0.3">
      <c r="A201" s="106">
        <v>200</v>
      </c>
      <c r="B201" s="65" t="s">
        <v>321</v>
      </c>
      <c r="C201" s="65">
        <v>2003</v>
      </c>
      <c r="D201" s="65">
        <v>4</v>
      </c>
      <c r="E201" s="65" t="s">
        <v>120</v>
      </c>
      <c r="F201" s="65" t="s">
        <v>121</v>
      </c>
      <c r="G201" s="65">
        <v>20</v>
      </c>
      <c r="H201" s="65">
        <v>19000</v>
      </c>
    </row>
    <row r="202" spans="1:8" x14ac:dyDescent="0.3">
      <c r="A202" s="105">
        <v>201</v>
      </c>
      <c r="B202" s="62" t="s">
        <v>322</v>
      </c>
      <c r="C202" s="62">
        <v>2001</v>
      </c>
      <c r="D202" s="62">
        <v>1</v>
      </c>
      <c r="E202" s="62" t="s">
        <v>116</v>
      </c>
      <c r="F202" s="62" t="s">
        <v>117</v>
      </c>
      <c r="G202" s="62">
        <v>22</v>
      </c>
      <c r="H202" s="62">
        <v>20900</v>
      </c>
    </row>
    <row r="203" spans="1:8" x14ac:dyDescent="0.3">
      <c r="A203" s="106">
        <v>202</v>
      </c>
      <c r="B203" s="65" t="s">
        <v>323</v>
      </c>
      <c r="C203" s="65">
        <v>2000</v>
      </c>
      <c r="D203" s="65">
        <v>1</v>
      </c>
      <c r="E203" s="65" t="s">
        <v>124</v>
      </c>
      <c r="F203" s="65" t="s">
        <v>125</v>
      </c>
      <c r="G203" s="65">
        <v>14</v>
      </c>
      <c r="H203" s="65">
        <v>13300</v>
      </c>
    </row>
    <row r="204" spans="1:8" x14ac:dyDescent="0.3">
      <c r="A204" s="105">
        <v>203</v>
      </c>
      <c r="B204" s="62" t="s">
        <v>324</v>
      </c>
      <c r="C204" s="62">
        <v>2002</v>
      </c>
      <c r="D204" s="62">
        <v>1</v>
      </c>
      <c r="E204" s="62" t="s">
        <v>116</v>
      </c>
      <c r="F204" s="62" t="s">
        <v>121</v>
      </c>
      <c r="G204" s="62">
        <v>5</v>
      </c>
      <c r="H204" s="62">
        <v>4750</v>
      </c>
    </row>
    <row r="205" spans="1:8" x14ac:dyDescent="0.3">
      <c r="A205" s="106">
        <v>204</v>
      </c>
      <c r="B205" s="65" t="s">
        <v>325</v>
      </c>
      <c r="C205" s="65">
        <v>2003</v>
      </c>
      <c r="D205" s="65">
        <v>3</v>
      </c>
      <c r="E205" s="65" t="s">
        <v>110</v>
      </c>
      <c r="F205" s="65" t="s">
        <v>111</v>
      </c>
      <c r="G205" s="65">
        <v>2</v>
      </c>
      <c r="H205" s="65">
        <v>1900</v>
      </c>
    </row>
    <row r="206" spans="1:8" x14ac:dyDescent="0.3">
      <c r="A206" s="105">
        <v>205</v>
      </c>
      <c r="B206" s="62" t="s">
        <v>326</v>
      </c>
      <c r="C206" s="62">
        <v>2001</v>
      </c>
      <c r="D206" s="62">
        <v>2</v>
      </c>
      <c r="E206" s="62" t="s">
        <v>113</v>
      </c>
      <c r="F206" s="62" t="s">
        <v>121</v>
      </c>
      <c r="G206" s="62">
        <v>3</v>
      </c>
      <c r="H206" s="62">
        <v>2850</v>
      </c>
    </row>
    <row r="207" spans="1:8" x14ac:dyDescent="0.3">
      <c r="A207" s="106">
        <v>206</v>
      </c>
      <c r="B207" s="65" t="s">
        <v>327</v>
      </c>
      <c r="C207" s="65">
        <v>2003</v>
      </c>
      <c r="D207" s="65">
        <v>3</v>
      </c>
      <c r="E207" s="65" t="s">
        <v>116</v>
      </c>
      <c r="F207" s="65" t="s">
        <v>125</v>
      </c>
      <c r="G207" s="65">
        <v>14</v>
      </c>
      <c r="H207" s="65">
        <v>13300</v>
      </c>
    </row>
    <row r="208" spans="1:8" x14ac:dyDescent="0.3">
      <c r="A208" s="105">
        <v>207</v>
      </c>
      <c r="B208" s="62" t="s">
        <v>328</v>
      </c>
      <c r="C208" s="62">
        <v>2002</v>
      </c>
      <c r="D208" s="62">
        <v>4</v>
      </c>
      <c r="E208" s="62" t="s">
        <v>120</v>
      </c>
      <c r="F208" s="62" t="s">
        <v>117</v>
      </c>
      <c r="G208" s="62">
        <v>19</v>
      </c>
      <c r="H208" s="62">
        <v>18050</v>
      </c>
    </row>
    <row r="209" spans="1:8" x14ac:dyDescent="0.3">
      <c r="A209" s="106">
        <v>208</v>
      </c>
      <c r="B209" s="65" t="s">
        <v>329</v>
      </c>
      <c r="C209" s="65">
        <v>2001</v>
      </c>
      <c r="D209" s="65">
        <v>2</v>
      </c>
      <c r="E209" s="65" t="s">
        <v>124</v>
      </c>
      <c r="F209" s="65" t="s">
        <v>121</v>
      </c>
      <c r="G209" s="65">
        <v>18</v>
      </c>
      <c r="H209" s="65">
        <v>17100</v>
      </c>
    </row>
    <row r="210" spans="1:8" x14ac:dyDescent="0.3">
      <c r="A210" s="105">
        <v>209</v>
      </c>
      <c r="B210" s="62" t="s">
        <v>330</v>
      </c>
      <c r="C210" s="62">
        <v>2000</v>
      </c>
      <c r="D210" s="62">
        <v>1</v>
      </c>
      <c r="E210" s="62" t="s">
        <v>110</v>
      </c>
      <c r="F210" s="62" t="s">
        <v>121</v>
      </c>
      <c r="G210" s="62">
        <v>14</v>
      </c>
      <c r="H210" s="62">
        <v>13300</v>
      </c>
    </row>
    <row r="211" spans="1:8" x14ac:dyDescent="0.3">
      <c r="A211" s="106">
        <v>210</v>
      </c>
      <c r="B211" s="65" t="s">
        <v>331</v>
      </c>
      <c r="C211" s="65">
        <v>2003</v>
      </c>
      <c r="D211" s="65">
        <v>4</v>
      </c>
      <c r="E211" s="65" t="s">
        <v>116</v>
      </c>
      <c r="F211" s="65" t="s">
        <v>117</v>
      </c>
      <c r="G211" s="65">
        <v>13</v>
      </c>
      <c r="H211" s="65">
        <v>12350</v>
      </c>
    </row>
    <row r="212" spans="1:8" x14ac:dyDescent="0.3">
      <c r="A212" s="105">
        <v>211</v>
      </c>
      <c r="B212" s="62" t="s">
        <v>332</v>
      </c>
      <c r="C212" s="62">
        <v>2001</v>
      </c>
      <c r="D212" s="62">
        <v>4</v>
      </c>
      <c r="E212" s="62" t="s">
        <v>110</v>
      </c>
      <c r="F212" s="62" t="s">
        <v>111</v>
      </c>
      <c r="G212" s="62">
        <v>17</v>
      </c>
      <c r="H212" s="62">
        <v>16150</v>
      </c>
    </row>
    <row r="213" spans="1:8" x14ac:dyDescent="0.3">
      <c r="A213" s="106">
        <v>212</v>
      </c>
      <c r="B213" s="65" t="s">
        <v>333</v>
      </c>
      <c r="C213" s="65">
        <v>2000</v>
      </c>
      <c r="D213" s="65">
        <v>1</v>
      </c>
      <c r="E213" s="65" t="s">
        <v>124</v>
      </c>
      <c r="F213" s="65" t="s">
        <v>111</v>
      </c>
      <c r="G213" s="65">
        <v>15</v>
      </c>
      <c r="H213" s="65">
        <v>14250</v>
      </c>
    </row>
    <row r="214" spans="1:8" x14ac:dyDescent="0.3">
      <c r="A214" s="105">
        <v>213</v>
      </c>
      <c r="B214" s="62" t="s">
        <v>334</v>
      </c>
      <c r="C214" s="62">
        <v>2003</v>
      </c>
      <c r="D214" s="62">
        <v>3</v>
      </c>
      <c r="E214" s="62" t="s">
        <v>120</v>
      </c>
      <c r="F214" s="62" t="s">
        <v>121</v>
      </c>
      <c r="G214" s="62">
        <v>22</v>
      </c>
      <c r="H214" s="62">
        <v>20900</v>
      </c>
    </row>
    <row r="215" spans="1:8" x14ac:dyDescent="0.3">
      <c r="A215" s="106">
        <v>214</v>
      </c>
      <c r="B215" s="65" t="s">
        <v>335</v>
      </c>
      <c r="C215" s="65">
        <v>2003</v>
      </c>
      <c r="D215" s="65">
        <v>4</v>
      </c>
      <c r="E215" s="65" t="s">
        <v>113</v>
      </c>
      <c r="F215" s="65" t="s">
        <v>121</v>
      </c>
      <c r="G215" s="65">
        <v>10</v>
      </c>
      <c r="H215" s="65">
        <v>9500</v>
      </c>
    </row>
    <row r="216" spans="1:8" x14ac:dyDescent="0.3">
      <c r="A216" s="105">
        <v>215</v>
      </c>
      <c r="B216" s="62" t="s">
        <v>336</v>
      </c>
      <c r="C216" s="62">
        <v>2002</v>
      </c>
      <c r="D216" s="62">
        <v>1</v>
      </c>
      <c r="E216" s="62" t="s">
        <v>120</v>
      </c>
      <c r="F216" s="62" t="s">
        <v>125</v>
      </c>
      <c r="G216" s="62">
        <v>30</v>
      </c>
      <c r="H216" s="62">
        <v>28500</v>
      </c>
    </row>
    <row r="217" spans="1:8" x14ac:dyDescent="0.3">
      <c r="A217" s="106">
        <v>216</v>
      </c>
      <c r="B217" s="65" t="s">
        <v>337</v>
      </c>
      <c r="C217" s="65">
        <v>2000</v>
      </c>
      <c r="D217" s="65">
        <v>2</v>
      </c>
      <c r="E217" s="65" t="s">
        <v>110</v>
      </c>
      <c r="F217" s="65" t="s">
        <v>117</v>
      </c>
      <c r="G217" s="65">
        <v>15</v>
      </c>
      <c r="H217" s="65">
        <v>14250</v>
      </c>
    </row>
    <row r="218" spans="1:8" x14ac:dyDescent="0.3">
      <c r="A218" s="105">
        <v>217</v>
      </c>
      <c r="B218" s="62" t="s">
        <v>338</v>
      </c>
      <c r="C218" s="62">
        <v>2001</v>
      </c>
      <c r="D218" s="62">
        <v>3</v>
      </c>
      <c r="E218" s="62" t="s">
        <v>116</v>
      </c>
      <c r="F218" s="62" t="s">
        <v>114</v>
      </c>
      <c r="G218" s="62">
        <v>14</v>
      </c>
      <c r="H218" s="62">
        <v>13300</v>
      </c>
    </row>
    <row r="219" spans="1:8" x14ac:dyDescent="0.3">
      <c r="A219" s="106">
        <v>218</v>
      </c>
      <c r="B219" s="65" t="s">
        <v>339</v>
      </c>
      <c r="C219" s="65">
        <v>2003</v>
      </c>
      <c r="D219" s="65">
        <v>4</v>
      </c>
      <c r="E219" s="65" t="s">
        <v>113</v>
      </c>
      <c r="F219" s="65" t="s">
        <v>121</v>
      </c>
      <c r="G219" s="65">
        <v>13</v>
      </c>
      <c r="H219" s="65">
        <v>12350</v>
      </c>
    </row>
    <row r="220" spans="1:8" x14ac:dyDescent="0.3">
      <c r="A220" s="105">
        <v>219</v>
      </c>
      <c r="B220" s="62" t="s">
        <v>340</v>
      </c>
      <c r="C220" s="62">
        <v>2000</v>
      </c>
      <c r="D220" s="62">
        <v>3</v>
      </c>
      <c r="E220" s="62" t="s">
        <v>120</v>
      </c>
      <c r="F220" s="62" t="s">
        <v>125</v>
      </c>
      <c r="G220" s="62">
        <v>16</v>
      </c>
      <c r="H220" s="62">
        <v>15200</v>
      </c>
    </row>
    <row r="221" spans="1:8" x14ac:dyDescent="0.3">
      <c r="A221" s="106">
        <v>220</v>
      </c>
      <c r="B221" s="65" t="s">
        <v>341</v>
      </c>
      <c r="C221" s="65">
        <v>2000</v>
      </c>
      <c r="D221" s="65">
        <v>2</v>
      </c>
      <c r="E221" s="65" t="s">
        <v>110</v>
      </c>
      <c r="F221" s="65" t="s">
        <v>125</v>
      </c>
      <c r="G221" s="65">
        <v>14</v>
      </c>
      <c r="H221" s="65">
        <v>13300</v>
      </c>
    </row>
    <row r="222" spans="1:8" x14ac:dyDescent="0.3">
      <c r="A222" s="105">
        <v>221</v>
      </c>
      <c r="B222" s="62" t="s">
        <v>342</v>
      </c>
      <c r="C222" s="62">
        <v>2003</v>
      </c>
      <c r="D222" s="62">
        <v>1</v>
      </c>
      <c r="E222" s="62" t="s">
        <v>120</v>
      </c>
      <c r="F222" s="62" t="s">
        <v>111</v>
      </c>
      <c r="G222" s="62">
        <v>22</v>
      </c>
      <c r="H222" s="62">
        <v>20900</v>
      </c>
    </row>
    <row r="223" spans="1:8" x14ac:dyDescent="0.3">
      <c r="A223" s="106">
        <v>222</v>
      </c>
      <c r="B223" s="65" t="s">
        <v>343</v>
      </c>
      <c r="C223" s="65">
        <v>2001</v>
      </c>
      <c r="D223" s="65">
        <v>4</v>
      </c>
      <c r="E223" s="65" t="s">
        <v>110</v>
      </c>
      <c r="F223" s="65" t="s">
        <v>121</v>
      </c>
      <c r="G223" s="65">
        <v>4</v>
      </c>
      <c r="H223" s="65">
        <v>3800</v>
      </c>
    </row>
    <row r="224" spans="1:8" x14ac:dyDescent="0.3">
      <c r="A224" s="105">
        <v>223</v>
      </c>
      <c r="B224" s="62" t="s">
        <v>344</v>
      </c>
      <c r="C224" s="62">
        <v>2000</v>
      </c>
      <c r="D224" s="62">
        <v>4</v>
      </c>
      <c r="E224" s="62" t="s">
        <v>124</v>
      </c>
      <c r="F224" s="62" t="s">
        <v>117</v>
      </c>
      <c r="G224" s="62">
        <v>6</v>
      </c>
      <c r="H224" s="62">
        <v>5700</v>
      </c>
    </row>
    <row r="225" spans="1:8" x14ac:dyDescent="0.3">
      <c r="A225" s="106">
        <v>224</v>
      </c>
      <c r="B225" s="65" t="s">
        <v>345</v>
      </c>
      <c r="C225" s="65">
        <v>2002</v>
      </c>
      <c r="D225" s="65">
        <v>1</v>
      </c>
      <c r="E225" s="65" t="s">
        <v>120</v>
      </c>
      <c r="F225" s="65" t="s">
        <v>125</v>
      </c>
      <c r="G225" s="65">
        <v>30</v>
      </c>
      <c r="H225" s="65">
        <v>28500</v>
      </c>
    </row>
    <row r="226" spans="1:8" x14ac:dyDescent="0.3">
      <c r="A226" s="105">
        <v>225</v>
      </c>
      <c r="B226" s="62" t="s">
        <v>346</v>
      </c>
      <c r="C226" s="62">
        <v>2003</v>
      </c>
      <c r="D226" s="62">
        <v>3</v>
      </c>
      <c r="E226" s="62" t="s">
        <v>124</v>
      </c>
      <c r="F226" s="62" t="s">
        <v>114</v>
      </c>
      <c r="G226" s="62">
        <v>25</v>
      </c>
      <c r="H226" s="62">
        <v>23750</v>
      </c>
    </row>
    <row r="227" spans="1:8" x14ac:dyDescent="0.3">
      <c r="A227" s="106">
        <v>226</v>
      </c>
      <c r="B227" s="65" t="s">
        <v>347</v>
      </c>
      <c r="C227" s="65">
        <v>2001</v>
      </c>
      <c r="D227" s="65">
        <v>4</v>
      </c>
      <c r="E227" s="65" t="s">
        <v>113</v>
      </c>
      <c r="F227" s="65" t="s">
        <v>121</v>
      </c>
      <c r="G227" s="65">
        <v>30</v>
      </c>
      <c r="H227" s="65">
        <v>28500</v>
      </c>
    </row>
    <row r="228" spans="1:8" x14ac:dyDescent="0.3">
      <c r="A228" s="105">
        <v>227</v>
      </c>
      <c r="B228" s="62" t="s">
        <v>348</v>
      </c>
      <c r="C228" s="62">
        <v>2003</v>
      </c>
      <c r="D228" s="62">
        <v>1</v>
      </c>
      <c r="E228" s="62" t="s">
        <v>110</v>
      </c>
      <c r="F228" s="62" t="s">
        <v>125</v>
      </c>
      <c r="G228" s="62">
        <v>14</v>
      </c>
      <c r="H228" s="62">
        <v>13300</v>
      </c>
    </row>
    <row r="229" spans="1:8" x14ac:dyDescent="0.3">
      <c r="A229" s="106">
        <v>228</v>
      </c>
      <c r="B229" s="65" t="s">
        <v>349</v>
      </c>
      <c r="C229" s="65">
        <v>2002</v>
      </c>
      <c r="D229" s="65">
        <v>2</v>
      </c>
      <c r="E229" s="65" t="s">
        <v>113</v>
      </c>
      <c r="F229" s="65" t="s">
        <v>117</v>
      </c>
      <c r="G229" s="65">
        <v>6</v>
      </c>
      <c r="H229" s="65">
        <v>5700</v>
      </c>
    </row>
    <row r="230" spans="1:8" x14ac:dyDescent="0.3">
      <c r="A230" s="105">
        <v>229</v>
      </c>
      <c r="B230" s="62" t="s">
        <v>350</v>
      </c>
      <c r="C230" s="62">
        <v>2001</v>
      </c>
      <c r="D230" s="62">
        <v>3</v>
      </c>
      <c r="E230" s="62" t="s">
        <v>124</v>
      </c>
      <c r="F230" s="62" t="s">
        <v>114</v>
      </c>
      <c r="G230" s="62">
        <v>17</v>
      </c>
      <c r="H230" s="62">
        <v>16150</v>
      </c>
    </row>
    <row r="231" spans="1:8" x14ac:dyDescent="0.3">
      <c r="A231" s="106">
        <v>230</v>
      </c>
      <c r="B231" s="65" t="s">
        <v>351</v>
      </c>
      <c r="C231" s="65">
        <v>2000</v>
      </c>
      <c r="D231" s="65">
        <v>4</v>
      </c>
      <c r="E231" s="65" t="s">
        <v>120</v>
      </c>
      <c r="F231" s="65" t="s">
        <v>121</v>
      </c>
      <c r="G231" s="65">
        <v>14</v>
      </c>
      <c r="H231" s="65">
        <v>13300</v>
      </c>
    </row>
    <row r="232" spans="1:8" x14ac:dyDescent="0.3">
      <c r="A232" s="105">
        <v>231</v>
      </c>
      <c r="B232" s="62" t="s">
        <v>352</v>
      </c>
      <c r="C232" s="62">
        <v>2003</v>
      </c>
      <c r="D232" s="62">
        <v>3</v>
      </c>
      <c r="E232" s="62" t="s">
        <v>124</v>
      </c>
      <c r="F232" s="62" t="s">
        <v>125</v>
      </c>
      <c r="G232" s="62">
        <v>6</v>
      </c>
      <c r="H232" s="62">
        <v>5700</v>
      </c>
    </row>
    <row r="233" spans="1:8" x14ac:dyDescent="0.3">
      <c r="A233" s="106">
        <v>232</v>
      </c>
      <c r="B233" s="65" t="s">
        <v>353</v>
      </c>
      <c r="C233" s="65">
        <v>2001</v>
      </c>
      <c r="D233" s="65">
        <v>2</v>
      </c>
      <c r="E233" s="65" t="s">
        <v>113</v>
      </c>
      <c r="F233" s="65" t="s">
        <v>125</v>
      </c>
      <c r="G233" s="65">
        <v>9</v>
      </c>
      <c r="H233" s="65">
        <v>8550</v>
      </c>
    </row>
    <row r="234" spans="1:8" x14ac:dyDescent="0.3">
      <c r="A234" s="105">
        <v>233</v>
      </c>
      <c r="B234" s="62" t="s">
        <v>354</v>
      </c>
      <c r="C234" s="62">
        <v>2000</v>
      </c>
      <c r="D234" s="62">
        <v>1</v>
      </c>
      <c r="E234" s="62" t="s">
        <v>110</v>
      </c>
      <c r="F234" s="62" t="s">
        <v>111</v>
      </c>
      <c r="G234" s="62">
        <v>7</v>
      </c>
      <c r="H234" s="62">
        <v>6650</v>
      </c>
    </row>
    <row r="235" spans="1:8" x14ac:dyDescent="0.3">
      <c r="A235" s="106">
        <v>234</v>
      </c>
      <c r="B235" s="65" t="s">
        <v>355</v>
      </c>
      <c r="C235" s="65">
        <v>2003</v>
      </c>
      <c r="D235" s="65">
        <v>4</v>
      </c>
      <c r="E235" s="65" t="s">
        <v>113</v>
      </c>
      <c r="F235" s="65" t="s">
        <v>121</v>
      </c>
      <c r="G235" s="65">
        <v>14</v>
      </c>
      <c r="H235" s="65">
        <v>13300</v>
      </c>
    </row>
    <row r="236" spans="1:8" x14ac:dyDescent="0.3">
      <c r="A236" s="105">
        <v>235</v>
      </c>
      <c r="B236" s="62" t="s">
        <v>356</v>
      </c>
      <c r="C236" s="62">
        <v>2003</v>
      </c>
      <c r="D236" s="62">
        <v>4</v>
      </c>
      <c r="E236" s="62" t="s">
        <v>124</v>
      </c>
      <c r="F236" s="62" t="s">
        <v>117</v>
      </c>
      <c r="G236" s="62">
        <v>16</v>
      </c>
      <c r="H236" s="62">
        <v>15200</v>
      </c>
    </row>
    <row r="237" spans="1:8" x14ac:dyDescent="0.3">
      <c r="A237" s="106">
        <v>236</v>
      </c>
      <c r="B237" s="65" t="s">
        <v>357</v>
      </c>
      <c r="C237" s="65">
        <v>2002</v>
      </c>
      <c r="D237" s="65">
        <v>1</v>
      </c>
      <c r="E237" s="65" t="s">
        <v>120</v>
      </c>
      <c r="F237" s="65" t="s">
        <v>125</v>
      </c>
      <c r="G237" s="65">
        <v>12</v>
      </c>
      <c r="H237" s="65">
        <v>11400</v>
      </c>
    </row>
    <row r="238" spans="1:8" x14ac:dyDescent="0.3">
      <c r="A238" s="105">
        <v>237</v>
      </c>
      <c r="B238" s="62" t="s">
        <v>358</v>
      </c>
      <c r="C238" s="62">
        <v>2000</v>
      </c>
      <c r="D238" s="62">
        <v>3</v>
      </c>
      <c r="E238" s="62" t="s">
        <v>124</v>
      </c>
      <c r="F238" s="62" t="s">
        <v>114</v>
      </c>
      <c r="G238" s="62">
        <v>14</v>
      </c>
      <c r="H238" s="62">
        <v>13300</v>
      </c>
    </row>
    <row r="239" spans="1:8" x14ac:dyDescent="0.3">
      <c r="A239" s="106">
        <v>238</v>
      </c>
      <c r="B239" s="65" t="s">
        <v>359</v>
      </c>
      <c r="C239" s="65">
        <v>2001</v>
      </c>
      <c r="D239" s="65">
        <v>4</v>
      </c>
      <c r="E239" s="65" t="s">
        <v>113</v>
      </c>
      <c r="F239" s="65" t="s">
        <v>121</v>
      </c>
      <c r="G239" s="65">
        <v>15</v>
      </c>
      <c r="H239" s="65">
        <v>14250</v>
      </c>
    </row>
    <row r="240" spans="1:8" x14ac:dyDescent="0.3">
      <c r="A240" s="105">
        <v>239</v>
      </c>
      <c r="B240" s="62" t="s">
        <v>360</v>
      </c>
      <c r="C240" s="62">
        <v>2003</v>
      </c>
      <c r="D240" s="62">
        <v>1</v>
      </c>
      <c r="E240" s="62" t="s">
        <v>110</v>
      </c>
      <c r="F240" s="62" t="s">
        <v>125</v>
      </c>
      <c r="G240" s="62">
        <v>17</v>
      </c>
      <c r="H240" s="62">
        <v>16150</v>
      </c>
    </row>
    <row r="241" spans="1:8" x14ac:dyDescent="0.3">
      <c r="A241" s="106">
        <v>240</v>
      </c>
      <c r="B241" s="65" t="s">
        <v>361</v>
      </c>
      <c r="C241" s="65">
        <v>2000</v>
      </c>
      <c r="D241" s="65">
        <v>2</v>
      </c>
      <c r="E241" s="65" t="s">
        <v>113</v>
      </c>
      <c r="F241" s="65" t="s">
        <v>117</v>
      </c>
      <c r="G241" s="65">
        <v>14</v>
      </c>
      <c r="H241" s="65">
        <v>13300</v>
      </c>
    </row>
    <row r="242" spans="1:8" x14ac:dyDescent="0.3">
      <c r="A242" s="105">
        <v>241</v>
      </c>
      <c r="B242" s="62" t="s">
        <v>362</v>
      </c>
      <c r="C242" s="62">
        <v>2000</v>
      </c>
      <c r="D242" s="62">
        <v>3</v>
      </c>
      <c r="E242" s="62" t="s">
        <v>124</v>
      </c>
      <c r="F242" s="62" t="s">
        <v>114</v>
      </c>
      <c r="G242" s="62">
        <v>12</v>
      </c>
      <c r="H242" s="62">
        <v>11400</v>
      </c>
    </row>
    <row r="243" spans="1:8" x14ac:dyDescent="0.3">
      <c r="A243" s="106">
        <v>242</v>
      </c>
      <c r="B243" s="65" t="s">
        <v>363</v>
      </c>
      <c r="C243" s="65">
        <v>2003</v>
      </c>
      <c r="D243" s="65">
        <v>4</v>
      </c>
      <c r="E243" s="65" t="s">
        <v>120</v>
      </c>
      <c r="F243" s="65" t="s">
        <v>121</v>
      </c>
      <c r="G243" s="65">
        <v>10</v>
      </c>
      <c r="H243" s="65">
        <v>9500</v>
      </c>
    </row>
    <row r="244" spans="1:8" x14ac:dyDescent="0.3">
      <c r="A244" s="105">
        <v>243</v>
      </c>
      <c r="B244" s="62" t="s">
        <v>364</v>
      </c>
      <c r="C244" s="62">
        <v>2001</v>
      </c>
      <c r="D244" s="62">
        <v>3</v>
      </c>
      <c r="E244" s="62" t="s">
        <v>124</v>
      </c>
      <c r="F244" s="62" t="s">
        <v>125</v>
      </c>
      <c r="G244" s="62">
        <v>6</v>
      </c>
      <c r="H244" s="62">
        <v>5700</v>
      </c>
    </row>
    <row r="245" spans="1:8" x14ac:dyDescent="0.3">
      <c r="A245" s="106">
        <v>244</v>
      </c>
      <c r="B245" s="65" t="s">
        <v>365</v>
      </c>
      <c r="C245" s="65">
        <v>2000</v>
      </c>
      <c r="D245" s="65">
        <v>2</v>
      </c>
      <c r="E245" s="65" t="s">
        <v>113</v>
      </c>
      <c r="F245" s="65" t="s">
        <v>125</v>
      </c>
      <c r="G245" s="65">
        <v>8</v>
      </c>
      <c r="H245" s="65">
        <v>7600</v>
      </c>
    </row>
    <row r="246" spans="1:8" x14ac:dyDescent="0.3">
      <c r="A246" s="105">
        <v>245</v>
      </c>
      <c r="B246" s="62" t="s">
        <v>366</v>
      </c>
      <c r="C246" s="62">
        <v>2002</v>
      </c>
      <c r="D246" s="62">
        <v>1</v>
      </c>
      <c r="E246" s="62" t="s">
        <v>110</v>
      </c>
      <c r="F246" s="62" t="s">
        <v>111</v>
      </c>
      <c r="G246" s="62">
        <v>14</v>
      </c>
      <c r="H246" s="62">
        <v>13300</v>
      </c>
    </row>
    <row r="247" spans="1:8" x14ac:dyDescent="0.3">
      <c r="A247" s="106">
        <v>246</v>
      </c>
      <c r="B247" s="65" t="s">
        <v>367</v>
      </c>
      <c r="C247" s="65">
        <v>2003</v>
      </c>
      <c r="D247" s="65">
        <v>4</v>
      </c>
      <c r="E247" s="65" t="s">
        <v>113</v>
      </c>
      <c r="F247" s="65" t="s">
        <v>121</v>
      </c>
      <c r="G247" s="65">
        <v>19</v>
      </c>
      <c r="H247" s="65">
        <v>18050</v>
      </c>
    </row>
    <row r="248" spans="1:8" x14ac:dyDescent="0.3">
      <c r="A248" s="105">
        <v>247</v>
      </c>
      <c r="B248" s="62" t="s">
        <v>368</v>
      </c>
      <c r="C248" s="62">
        <v>2001</v>
      </c>
      <c r="D248" s="62">
        <v>4</v>
      </c>
      <c r="E248" s="62" t="s">
        <v>124</v>
      </c>
      <c r="F248" s="62" t="s">
        <v>117</v>
      </c>
      <c r="G248" s="62">
        <v>22</v>
      </c>
      <c r="H248" s="62">
        <v>20900</v>
      </c>
    </row>
    <row r="249" spans="1:8" x14ac:dyDescent="0.3">
      <c r="A249" s="106">
        <v>248</v>
      </c>
      <c r="B249" s="65" t="s">
        <v>369</v>
      </c>
      <c r="C249" s="65">
        <v>2003</v>
      </c>
      <c r="D249" s="65">
        <v>1</v>
      </c>
      <c r="E249" s="65" t="s">
        <v>120</v>
      </c>
      <c r="F249" s="65" t="s">
        <v>125</v>
      </c>
      <c r="G249" s="65">
        <v>30</v>
      </c>
      <c r="H249" s="65">
        <v>28500</v>
      </c>
    </row>
    <row r="250" spans="1:8" x14ac:dyDescent="0.3">
      <c r="A250" s="105">
        <v>249</v>
      </c>
      <c r="B250" s="62" t="s">
        <v>370</v>
      </c>
      <c r="C250" s="62">
        <v>2002</v>
      </c>
      <c r="D250" s="62">
        <v>3</v>
      </c>
      <c r="E250" s="62" t="s">
        <v>124</v>
      </c>
      <c r="F250" s="62" t="s">
        <v>114</v>
      </c>
      <c r="G250" s="62">
        <v>12</v>
      </c>
      <c r="H250" s="62">
        <v>11400</v>
      </c>
    </row>
    <row r="251" spans="1:8" ht="15" thickBot="1" x14ac:dyDescent="0.35">
      <c r="A251" s="106">
        <v>250</v>
      </c>
      <c r="B251" s="65" t="s">
        <v>371</v>
      </c>
      <c r="C251" s="65">
        <v>2001</v>
      </c>
      <c r="D251" s="65">
        <v>4</v>
      </c>
      <c r="E251" s="65" t="s">
        <v>113</v>
      </c>
      <c r="F251" s="65" t="s">
        <v>121</v>
      </c>
      <c r="G251" s="65">
        <v>14</v>
      </c>
      <c r="H251" s="65">
        <v>13300</v>
      </c>
    </row>
    <row r="252" spans="1:8" ht="15" thickTop="1" x14ac:dyDescent="0.3">
      <c r="A252" s="109" t="s">
        <v>21</v>
      </c>
      <c r="B252" s="110"/>
      <c r="C252" s="110"/>
      <c r="D252" s="110"/>
      <c r="E252" s="110"/>
      <c r="F252" s="110"/>
      <c r="G252" s="110"/>
      <c r="H252" s="110">
        <v>3326900</v>
      </c>
    </row>
    <row r="253" spans="1:8" x14ac:dyDescent="0.3">
      <c r="A253" s="103"/>
      <c r="B253" s="103"/>
      <c r="C253" s="103"/>
      <c r="D253" s="104"/>
      <c r="E253" s="103"/>
      <c r="F253" s="103"/>
      <c r="G253" s="104"/>
      <c r="H253" s="103"/>
    </row>
    <row r="254" spans="1:8" x14ac:dyDescent="0.3">
      <c r="A254" s="103"/>
      <c r="B254" s="103"/>
      <c r="C254" s="103"/>
      <c r="D254" s="104"/>
      <c r="E254" s="103"/>
      <c r="F254" s="103"/>
      <c r="G254" s="104"/>
      <c r="H254" s="103"/>
    </row>
    <row r="255" spans="1:8" x14ac:dyDescent="0.3">
      <c r="A255" s="103"/>
      <c r="B255" s="103"/>
      <c r="C255" s="103"/>
      <c r="D255" s="104"/>
      <c r="E255" s="103"/>
      <c r="F255" s="103"/>
      <c r="G255" s="104"/>
      <c r="H255" s="103"/>
    </row>
    <row r="256" spans="1:8" x14ac:dyDescent="0.3">
      <c r="A256" s="103"/>
      <c r="B256" s="103"/>
      <c r="C256" s="103"/>
      <c r="D256" s="104"/>
      <c r="E256" s="103"/>
      <c r="F256" s="103"/>
      <c r="G256" s="104"/>
      <c r="H256" s="103"/>
    </row>
    <row r="257" spans="4:7" x14ac:dyDescent="0.3">
      <c r="D257" s="104"/>
      <c r="E257" s="103"/>
      <c r="F257" s="103"/>
      <c r="G257" s="104"/>
    </row>
    <row r="258" spans="4:7" x14ac:dyDescent="0.3">
      <c r="D258" s="104"/>
      <c r="E258" s="103"/>
      <c r="F258" s="103"/>
      <c r="G258" s="104"/>
    </row>
    <row r="259" spans="4:7" x14ac:dyDescent="0.3">
      <c r="D259" s="104"/>
      <c r="E259" s="103"/>
      <c r="F259" s="103"/>
      <c r="G259" s="104"/>
    </row>
    <row r="260" spans="4:7" x14ac:dyDescent="0.3">
      <c r="D260" s="103"/>
      <c r="E260" s="103"/>
      <c r="F260" s="103"/>
      <c r="G260" s="104"/>
    </row>
    <row r="261" spans="4:7" x14ac:dyDescent="0.3">
      <c r="D261" s="103"/>
      <c r="E261" s="103"/>
      <c r="F261" s="103"/>
      <c r="G261" s="104"/>
    </row>
    <row r="262" spans="4:7" x14ac:dyDescent="0.3">
      <c r="D262" s="103"/>
      <c r="E262" s="103"/>
      <c r="F262" s="103"/>
      <c r="G262" s="104"/>
    </row>
    <row r="263" spans="4:7" x14ac:dyDescent="0.3">
      <c r="D263" s="103"/>
      <c r="E263" s="103"/>
      <c r="F263" s="103"/>
      <c r="G263" s="104"/>
    </row>
    <row r="264" spans="4:7" x14ac:dyDescent="0.3">
      <c r="D264" s="103"/>
      <c r="E264" s="103"/>
      <c r="F264" s="103"/>
      <c r="G264" s="104"/>
    </row>
    <row r="265" spans="4:7" x14ac:dyDescent="0.3">
      <c r="D265" s="103"/>
      <c r="E265" s="103"/>
      <c r="F265" s="103"/>
      <c r="G265" s="104"/>
    </row>
    <row r="266" spans="4:7" x14ac:dyDescent="0.3">
      <c r="D266" s="103"/>
      <c r="E266" s="103"/>
      <c r="F266" s="103"/>
      <c r="G266" s="104"/>
    </row>
    <row r="267" spans="4:7" x14ac:dyDescent="0.3">
      <c r="D267" s="103"/>
      <c r="E267" s="103"/>
      <c r="F267" s="103"/>
      <c r="G267" s="104"/>
    </row>
    <row r="268" spans="4:7" x14ac:dyDescent="0.3">
      <c r="D268" s="103"/>
      <c r="E268" s="103"/>
      <c r="F268" s="103"/>
      <c r="G268" s="104"/>
    </row>
    <row r="269" spans="4:7" x14ac:dyDescent="0.3">
      <c r="D269" s="103"/>
      <c r="E269" s="103"/>
      <c r="F269" s="103"/>
      <c r="G269" s="104"/>
    </row>
    <row r="270" spans="4:7" x14ac:dyDescent="0.3">
      <c r="D270" s="103"/>
      <c r="E270" s="103"/>
      <c r="F270" s="103"/>
      <c r="G270" s="104"/>
    </row>
    <row r="271" spans="4:7" x14ac:dyDescent="0.3">
      <c r="D271" s="103"/>
      <c r="E271" s="103"/>
      <c r="F271" s="103"/>
      <c r="G271" s="104"/>
    </row>
    <row r="272" spans="4:7" x14ac:dyDescent="0.3">
      <c r="D272" s="103"/>
      <c r="E272" s="103"/>
      <c r="F272" s="103"/>
      <c r="G272" s="104"/>
    </row>
    <row r="273" spans="7:7" x14ac:dyDescent="0.3">
      <c r="G273" s="104"/>
    </row>
    <row r="274" spans="7:7" x14ac:dyDescent="0.3">
      <c r="G274" s="104"/>
    </row>
    <row r="275" spans="7:7" x14ac:dyDescent="0.3">
      <c r="G275" s="104"/>
    </row>
    <row r="276" spans="7:7" x14ac:dyDescent="0.3">
      <c r="G276" s="104"/>
    </row>
    <row r="277" spans="7:7" x14ac:dyDescent="0.3">
      <c r="G277" s="104"/>
    </row>
    <row r="278" spans="7:7" x14ac:dyDescent="0.3">
      <c r="G278" s="104"/>
    </row>
    <row r="279" spans="7:7" x14ac:dyDescent="0.3">
      <c r="G279" s="104"/>
    </row>
    <row r="280" spans="7:7" x14ac:dyDescent="0.3">
      <c r="G280" s="104"/>
    </row>
    <row r="281" spans="7:7" x14ac:dyDescent="0.3">
      <c r="G281" s="104"/>
    </row>
    <row r="282" spans="7:7" x14ac:dyDescent="0.3">
      <c r="G282" s="104"/>
    </row>
    <row r="283" spans="7:7" x14ac:dyDescent="0.3">
      <c r="G283" s="104"/>
    </row>
    <row r="284" spans="7:7" x14ac:dyDescent="0.3">
      <c r="G284" s="104"/>
    </row>
    <row r="285" spans="7:7" x14ac:dyDescent="0.3">
      <c r="G285" s="104"/>
    </row>
    <row r="286" spans="7:7" x14ac:dyDescent="0.3">
      <c r="G286" s="104"/>
    </row>
    <row r="287" spans="7:7" x14ac:dyDescent="0.3">
      <c r="G287" s="104"/>
    </row>
    <row r="288" spans="7:7" x14ac:dyDescent="0.3">
      <c r="G288" s="104"/>
    </row>
    <row r="289" spans="7:7" x14ac:dyDescent="0.3">
      <c r="G289" s="104"/>
    </row>
    <row r="290" spans="7:7" x14ac:dyDescent="0.3">
      <c r="G290" s="104"/>
    </row>
    <row r="291" spans="7:7" x14ac:dyDescent="0.3">
      <c r="G291" s="104"/>
    </row>
    <row r="292" spans="7:7" x14ac:dyDescent="0.3">
      <c r="G292" s="104"/>
    </row>
    <row r="293" spans="7:7" x14ac:dyDescent="0.3">
      <c r="G293" s="104"/>
    </row>
    <row r="294" spans="7:7" x14ac:dyDescent="0.3">
      <c r="G294" s="104"/>
    </row>
    <row r="295" spans="7:7" x14ac:dyDescent="0.3">
      <c r="G295" s="104"/>
    </row>
    <row r="296" spans="7:7" x14ac:dyDescent="0.3">
      <c r="G296" s="104"/>
    </row>
    <row r="297" spans="7:7" x14ac:dyDescent="0.3">
      <c r="G297" s="104"/>
    </row>
    <row r="298" spans="7:7" x14ac:dyDescent="0.3">
      <c r="G298" s="104"/>
    </row>
    <row r="299" spans="7:7" x14ac:dyDescent="0.3">
      <c r="G299" s="104"/>
    </row>
    <row r="300" spans="7:7" x14ac:dyDescent="0.3">
      <c r="G300" s="104"/>
    </row>
    <row r="301" spans="7:7" x14ac:dyDescent="0.3">
      <c r="G301" s="104"/>
    </row>
    <row r="302" spans="7:7" x14ac:dyDescent="0.3">
      <c r="G302" s="104"/>
    </row>
    <row r="303" spans="7:7" x14ac:dyDescent="0.3">
      <c r="G303" s="104"/>
    </row>
    <row r="304" spans="7:7" x14ac:dyDescent="0.3">
      <c r="G304" s="104"/>
    </row>
    <row r="305" spans="7:7" x14ac:dyDescent="0.3">
      <c r="G305" s="104"/>
    </row>
    <row r="306" spans="7:7" x14ac:dyDescent="0.3">
      <c r="G306" s="104"/>
    </row>
    <row r="307" spans="7:7" x14ac:dyDescent="0.3">
      <c r="G307" s="104"/>
    </row>
    <row r="308" spans="7:7" x14ac:dyDescent="0.3">
      <c r="G308" s="104"/>
    </row>
    <row r="309" spans="7:7" x14ac:dyDescent="0.3">
      <c r="G309" s="104"/>
    </row>
    <row r="310" spans="7:7" x14ac:dyDescent="0.3">
      <c r="G310" s="104"/>
    </row>
    <row r="311" spans="7:7" x14ac:dyDescent="0.3">
      <c r="G311" s="104"/>
    </row>
  </sheetData>
  <dataValidations count="1">
    <dataValidation type="list" allowBlank="1" showInputMessage="1" showErrorMessage="1" sqref="C2:C251" xr:uid="{F2516BC7-0D83-4D65-8D99-9BD6103CE71E}">
      <formula1>"2000,2001,2002,2003"</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621E8-8CAA-49FF-8E69-4384714E9BEA}">
  <dimension ref="A1:P17"/>
  <sheetViews>
    <sheetView tabSelected="1" workbookViewId="0"/>
  </sheetViews>
  <sheetFormatPr defaultRowHeight="14.4" x14ac:dyDescent="0.3"/>
  <cols>
    <col min="1" max="1" width="12.5546875" bestFit="1" customWidth="1"/>
    <col min="3" max="3" width="15.21875" customWidth="1"/>
    <col min="4" max="5" width="12.109375" bestFit="1" customWidth="1"/>
    <col min="6" max="6" width="14.88671875" bestFit="1" customWidth="1"/>
    <col min="9" max="9" width="13.44140625" customWidth="1"/>
    <col min="10" max="10" width="13.77734375" bestFit="1" customWidth="1"/>
    <col min="11" max="12" width="12.109375" bestFit="1" customWidth="1"/>
    <col min="13" max="13" width="14.88671875" bestFit="1" customWidth="1"/>
    <col min="14" max="15" width="12.109375" bestFit="1" customWidth="1"/>
    <col min="16" max="16" width="14.88671875" bestFit="1" customWidth="1"/>
  </cols>
  <sheetData>
    <row r="1" spans="1:16" ht="15" thickBot="1" x14ac:dyDescent="0.35">
      <c r="A1" s="141" t="s">
        <v>0</v>
      </c>
      <c r="B1" s="142" t="s">
        <v>387</v>
      </c>
      <c r="C1" s="142" t="s">
        <v>388</v>
      </c>
      <c r="D1" s="142" t="s">
        <v>389</v>
      </c>
      <c r="E1" s="142" t="s">
        <v>390</v>
      </c>
      <c r="F1" s="142" t="s">
        <v>391</v>
      </c>
      <c r="G1" s="103"/>
      <c r="H1" s="115" t="s">
        <v>392</v>
      </c>
      <c r="I1" s="115"/>
      <c r="J1" s="115"/>
      <c r="K1" s="115"/>
      <c r="L1" s="115"/>
      <c r="M1" s="115"/>
    </row>
    <row r="2" spans="1:16" x14ac:dyDescent="0.3">
      <c r="A2" s="135" t="s">
        <v>413</v>
      </c>
      <c r="B2" s="126">
        <v>36937</v>
      </c>
      <c r="C2" s="127">
        <v>25</v>
      </c>
      <c r="D2" s="127">
        <v>10</v>
      </c>
      <c r="E2" s="128">
        <v>0.4</v>
      </c>
      <c r="F2" s="138">
        <v>15</v>
      </c>
      <c r="G2" s="103"/>
      <c r="H2" s="124" t="s">
        <v>0</v>
      </c>
      <c r="I2" s="119" t="s">
        <v>387</v>
      </c>
      <c r="J2" s="119" t="s">
        <v>388</v>
      </c>
      <c r="K2" s="119" t="s">
        <v>389</v>
      </c>
      <c r="L2" s="119" t="s">
        <v>390</v>
      </c>
      <c r="M2" s="120" t="s">
        <v>391</v>
      </c>
    </row>
    <row r="3" spans="1:16" ht="15" thickBot="1" x14ac:dyDescent="0.35">
      <c r="A3" s="136" t="s">
        <v>393</v>
      </c>
      <c r="B3" s="129">
        <v>36938</v>
      </c>
      <c r="C3" s="130">
        <v>35</v>
      </c>
      <c r="D3" s="130">
        <v>12</v>
      </c>
      <c r="E3" s="131">
        <v>0.34285714285714286</v>
      </c>
      <c r="F3" s="139">
        <v>23</v>
      </c>
      <c r="G3" s="103"/>
      <c r="H3" s="125" t="s">
        <v>417</v>
      </c>
      <c r="I3" s="143">
        <f>DGET(_xlnm.Database,B1,H2:H3)</f>
        <v>36938</v>
      </c>
      <c r="J3" s="121">
        <f>DGET(_xlnm.Database,C1,H2:H3)</f>
        <v>35</v>
      </c>
      <c r="K3" s="121">
        <f>DGET(_xlnm.Database,D1,H2:H3)</f>
        <v>12</v>
      </c>
      <c r="L3" s="122">
        <f>DGET(_xlnm.Database,E1,H2:H3)</f>
        <v>0.34285714285714286</v>
      </c>
      <c r="M3" s="123">
        <f>DGET(_xlnm.Database,F1,H2:H3)</f>
        <v>23</v>
      </c>
    </row>
    <row r="4" spans="1:16" x14ac:dyDescent="0.3">
      <c r="A4" s="137" t="s">
        <v>394</v>
      </c>
      <c r="B4" s="132">
        <v>36937</v>
      </c>
      <c r="C4" s="133">
        <v>33</v>
      </c>
      <c r="D4" s="133">
        <v>20</v>
      </c>
      <c r="E4" s="134">
        <v>0.60606060606060608</v>
      </c>
      <c r="F4" s="140">
        <v>13</v>
      </c>
      <c r="G4" s="103"/>
      <c r="H4" s="103"/>
      <c r="I4" s="103"/>
      <c r="J4" s="103"/>
      <c r="K4" s="103"/>
      <c r="L4" s="103"/>
      <c r="M4" s="103"/>
    </row>
    <row r="5" spans="1:16" x14ac:dyDescent="0.3">
      <c r="A5" s="136" t="s">
        <v>413</v>
      </c>
      <c r="B5" s="129">
        <v>36942</v>
      </c>
      <c r="C5" s="130">
        <v>65</v>
      </c>
      <c r="D5" s="130">
        <v>65</v>
      </c>
      <c r="E5" s="131">
        <v>1</v>
      </c>
      <c r="F5" s="139">
        <v>10</v>
      </c>
      <c r="G5" s="103"/>
      <c r="H5" s="103"/>
      <c r="I5" s="103"/>
      <c r="J5" s="103"/>
      <c r="K5" s="103"/>
      <c r="L5" s="103"/>
      <c r="M5" s="103"/>
    </row>
    <row r="6" spans="1:16" x14ac:dyDescent="0.3">
      <c r="A6" s="137" t="s">
        <v>395</v>
      </c>
      <c r="B6" s="132">
        <v>36943</v>
      </c>
      <c r="C6" s="133">
        <v>88</v>
      </c>
      <c r="D6" s="133">
        <v>80</v>
      </c>
      <c r="E6" s="134">
        <v>0.90909090909090906</v>
      </c>
      <c r="F6" s="140">
        <v>8</v>
      </c>
      <c r="G6" s="103"/>
      <c r="H6" s="103"/>
      <c r="I6" s="103"/>
      <c r="J6" s="103"/>
      <c r="K6" s="103"/>
      <c r="L6" s="103"/>
      <c r="M6" s="103"/>
    </row>
    <row r="7" spans="1:16" ht="15" thickBot="1" x14ac:dyDescent="0.35">
      <c r="A7" s="136" t="s">
        <v>396</v>
      </c>
      <c r="B7" s="129">
        <v>36944</v>
      </c>
      <c r="C7" s="130">
        <v>45</v>
      </c>
      <c r="D7" s="130">
        <v>25</v>
      </c>
      <c r="E7" s="131">
        <v>0.55555555555555558</v>
      </c>
      <c r="F7" s="139">
        <v>20</v>
      </c>
      <c r="G7" s="103"/>
      <c r="H7" s="116" t="s">
        <v>415</v>
      </c>
      <c r="I7" s="116" t="s">
        <v>388</v>
      </c>
      <c r="J7" s="103"/>
      <c r="K7" s="113" t="s">
        <v>412</v>
      </c>
      <c r="L7" s="113"/>
      <c r="M7" s="113"/>
      <c r="N7" s="113"/>
      <c r="O7" s="113"/>
      <c r="P7" s="113"/>
    </row>
    <row r="8" spans="1:16" x14ac:dyDescent="0.3">
      <c r="A8" s="137" t="s">
        <v>397</v>
      </c>
      <c r="B8" s="132">
        <v>36945</v>
      </c>
      <c r="C8" s="133">
        <v>60</v>
      </c>
      <c r="D8" s="133">
        <v>55</v>
      </c>
      <c r="E8" s="134">
        <v>0.91666666666666663</v>
      </c>
      <c r="F8" s="140">
        <v>5</v>
      </c>
      <c r="G8" s="103"/>
      <c r="H8" s="117" t="s">
        <v>414</v>
      </c>
      <c r="I8" s="118" t="s">
        <v>416</v>
      </c>
      <c r="J8" s="103"/>
      <c r="K8" s="124" t="s">
        <v>0</v>
      </c>
      <c r="L8" s="119" t="s">
        <v>387</v>
      </c>
      <c r="M8" s="119" t="s">
        <v>388</v>
      </c>
      <c r="N8" s="119" t="s">
        <v>389</v>
      </c>
      <c r="O8" s="119" t="s">
        <v>390</v>
      </c>
      <c r="P8" s="120" t="s">
        <v>391</v>
      </c>
    </row>
    <row r="9" spans="1:16" ht="15" thickBot="1" x14ac:dyDescent="0.35">
      <c r="A9" s="136" t="s">
        <v>398</v>
      </c>
      <c r="B9" s="129">
        <v>36948</v>
      </c>
      <c r="C9" s="130">
        <v>21</v>
      </c>
      <c r="D9" s="130">
        <v>21</v>
      </c>
      <c r="E9" s="131">
        <v>1</v>
      </c>
      <c r="F9" s="139">
        <v>0</v>
      </c>
      <c r="G9" s="103"/>
      <c r="H9" s="194">
        <f>DSUM(_xlnm.Database,C1,H7:I8)</f>
        <v>65</v>
      </c>
      <c r="I9" s="195"/>
      <c r="J9" s="103"/>
      <c r="K9" s="125" t="s">
        <v>413</v>
      </c>
      <c r="L9" s="143">
        <v>36942</v>
      </c>
      <c r="M9" s="121">
        <f>DGET(_xlnm.Database,C1,K8:L9)</f>
        <v>65</v>
      </c>
      <c r="N9" s="121">
        <f>DGET(_xlnm.Database,D1,K8:L9)</f>
        <v>65</v>
      </c>
      <c r="O9" s="122">
        <f>DGET(_xlnm.Database,E1,K8:L9)</f>
        <v>1</v>
      </c>
      <c r="P9" s="123">
        <f>DGET(_xlnm.Database,F1,K8:L9)</f>
        <v>10</v>
      </c>
    </row>
    <row r="10" spans="1:16" ht="15" thickBot="1" x14ac:dyDescent="0.35">
      <c r="A10" s="137" t="s">
        <v>399</v>
      </c>
      <c r="B10" s="132">
        <v>36949</v>
      </c>
      <c r="C10" s="133">
        <v>33</v>
      </c>
      <c r="D10" s="133">
        <v>10</v>
      </c>
      <c r="E10" s="134">
        <v>0.30303030303030304</v>
      </c>
      <c r="F10" s="140">
        <v>23</v>
      </c>
      <c r="G10" s="103"/>
      <c r="H10" s="103"/>
      <c r="I10" s="103"/>
      <c r="J10" s="103"/>
      <c r="K10" s="103"/>
      <c r="L10" s="103"/>
      <c r="M10" s="103"/>
    </row>
    <row r="11" spans="1:16" x14ac:dyDescent="0.3">
      <c r="A11" s="136" t="s">
        <v>400</v>
      </c>
      <c r="B11" s="129">
        <v>36950</v>
      </c>
      <c r="C11" s="130">
        <v>22</v>
      </c>
      <c r="D11" s="130">
        <v>22</v>
      </c>
      <c r="E11" s="131">
        <v>1</v>
      </c>
      <c r="F11" s="139">
        <v>0</v>
      </c>
      <c r="G11" s="103"/>
      <c r="H11" s="144" t="s">
        <v>401</v>
      </c>
      <c r="I11" s="103"/>
      <c r="J11" s="103"/>
      <c r="K11" s="103"/>
      <c r="L11" s="103"/>
      <c r="M11" s="103"/>
    </row>
    <row r="12" spans="1:16" x14ac:dyDescent="0.3">
      <c r="A12" s="137" t="s">
        <v>402</v>
      </c>
      <c r="B12" s="132">
        <v>36951</v>
      </c>
      <c r="C12" s="133">
        <v>25</v>
      </c>
      <c r="D12" s="133">
        <v>20</v>
      </c>
      <c r="E12" s="134">
        <v>0.8</v>
      </c>
      <c r="F12" s="140">
        <v>5</v>
      </c>
      <c r="G12" s="103"/>
      <c r="H12" s="145" t="s">
        <v>403</v>
      </c>
      <c r="I12" s="114"/>
      <c r="J12" s="103"/>
      <c r="K12" s="103"/>
      <c r="L12" s="103"/>
      <c r="M12" s="103"/>
    </row>
    <row r="13" spans="1:16" x14ac:dyDescent="0.3">
      <c r="A13" s="136" t="s">
        <v>404</v>
      </c>
      <c r="B13" s="129">
        <v>36952</v>
      </c>
      <c r="C13" s="130">
        <v>44</v>
      </c>
      <c r="D13" s="130">
        <v>15</v>
      </c>
      <c r="E13" s="131">
        <v>0.34090909090909088</v>
      </c>
      <c r="F13" s="139">
        <v>29</v>
      </c>
      <c r="G13" s="103"/>
      <c r="H13" s="145" t="s">
        <v>405</v>
      </c>
      <c r="I13" s="103"/>
      <c r="J13" s="103" t="s">
        <v>0</v>
      </c>
      <c r="K13" s="103">
        <f>DCOUNTA(_xlnm.Database,J13,J13:J14)</f>
        <v>2</v>
      </c>
      <c r="L13" s="103"/>
      <c r="M13" s="103"/>
    </row>
    <row r="14" spans="1:16" x14ac:dyDescent="0.3">
      <c r="A14" s="137" t="s">
        <v>406</v>
      </c>
      <c r="B14" s="132">
        <v>36955</v>
      </c>
      <c r="C14" s="133">
        <v>88</v>
      </c>
      <c r="D14" s="133">
        <v>45</v>
      </c>
      <c r="E14" s="134">
        <v>0.51136363636363635</v>
      </c>
      <c r="F14" s="140">
        <v>43</v>
      </c>
      <c r="G14" s="103"/>
      <c r="H14" s="145" t="s">
        <v>407</v>
      </c>
      <c r="I14" s="103"/>
      <c r="J14" s="103" t="s">
        <v>413</v>
      </c>
      <c r="K14" s="103"/>
      <c r="L14" s="103"/>
      <c r="M14" s="103"/>
    </row>
    <row r="15" spans="1:16" x14ac:dyDescent="0.3">
      <c r="A15" s="136" t="s">
        <v>408</v>
      </c>
      <c r="B15" s="129">
        <v>36956</v>
      </c>
      <c r="C15" s="130">
        <v>77</v>
      </c>
      <c r="D15" s="130">
        <v>28</v>
      </c>
      <c r="E15" s="131">
        <v>0.36363636363636365</v>
      </c>
      <c r="F15" s="139">
        <v>49</v>
      </c>
      <c r="G15" s="103"/>
      <c r="H15" s="145" t="s">
        <v>409</v>
      </c>
      <c r="I15" s="103"/>
      <c r="J15" s="103"/>
      <c r="K15" s="103"/>
      <c r="L15" s="103"/>
      <c r="M15" s="103"/>
    </row>
    <row r="16" spans="1:16" x14ac:dyDescent="0.3">
      <c r="A16" s="103"/>
      <c r="B16" s="103"/>
      <c r="C16" s="103"/>
      <c r="D16" s="103"/>
      <c r="E16" s="103"/>
      <c r="F16" s="103"/>
      <c r="G16" s="103"/>
      <c r="H16" s="145" t="s">
        <v>410</v>
      </c>
      <c r="I16" s="103"/>
      <c r="J16" s="103"/>
      <c r="K16" s="103"/>
      <c r="L16" s="103"/>
      <c r="M16" s="103"/>
    </row>
    <row r="17" spans="1:8" x14ac:dyDescent="0.3">
      <c r="A17" s="103"/>
      <c r="B17" s="103"/>
      <c r="C17" s="103"/>
      <c r="D17" s="103"/>
      <c r="E17" s="103"/>
      <c r="F17" s="103"/>
      <c r="G17" s="103"/>
      <c r="H17" s="145" t="s">
        <v>411</v>
      </c>
    </row>
  </sheetData>
  <mergeCells count="1">
    <mergeCell ref="H9:I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FFA74-E40E-4BD8-B35D-E787507EBA76}">
  <dimension ref="A1:P252"/>
  <sheetViews>
    <sheetView workbookViewId="0">
      <selection activeCell="B2" sqref="B2"/>
    </sheetView>
  </sheetViews>
  <sheetFormatPr defaultRowHeight="14.4" x14ac:dyDescent="0.3"/>
  <cols>
    <col min="10" max="10" width="10.21875" bestFit="1" customWidth="1"/>
    <col min="11" max="11" width="18.77734375" bestFit="1" customWidth="1"/>
  </cols>
  <sheetData>
    <row r="1" spans="1:16" ht="18" thickBot="1" x14ac:dyDescent="0.35">
      <c r="A1" s="57" t="s">
        <v>101</v>
      </c>
      <c r="B1" s="58" t="s">
        <v>102</v>
      </c>
      <c r="C1" s="58" t="s">
        <v>103</v>
      </c>
      <c r="D1" s="58" t="s">
        <v>104</v>
      </c>
      <c r="E1" s="58" t="s">
        <v>105</v>
      </c>
      <c r="F1" s="58" t="s">
        <v>106</v>
      </c>
      <c r="G1" s="58" t="s">
        <v>107</v>
      </c>
      <c r="H1" s="59" t="s">
        <v>108</v>
      </c>
      <c r="I1" s="35"/>
      <c r="J1" s="112" t="s">
        <v>102</v>
      </c>
      <c r="K1" s="152">
        <v>26</v>
      </c>
      <c r="L1" s="2"/>
      <c r="M1" s="2"/>
      <c r="N1" s="2"/>
      <c r="O1" s="2"/>
      <c r="P1" s="2"/>
    </row>
    <row r="2" spans="1:16" x14ac:dyDescent="0.3">
      <c r="A2" s="61">
        <v>1</v>
      </c>
      <c r="B2" s="62" t="s">
        <v>109</v>
      </c>
      <c r="C2" s="62">
        <v>2000</v>
      </c>
      <c r="D2" s="62">
        <v>1</v>
      </c>
      <c r="E2" s="62" t="s">
        <v>110</v>
      </c>
      <c r="F2" s="62" t="s">
        <v>111</v>
      </c>
      <c r="G2" s="62">
        <v>12</v>
      </c>
      <c r="H2" s="63">
        <f t="shared" ref="H2:H65" si="0">G2*950</f>
        <v>11400</v>
      </c>
      <c r="I2" s="35"/>
      <c r="J2" s="35"/>
      <c r="K2" s="146" t="s">
        <v>105</v>
      </c>
      <c r="L2" s="147" t="str">
        <f>VLOOKUP(K1,orders,5,FALSE)</f>
        <v>رام</v>
      </c>
      <c r="M2" s="2"/>
      <c r="N2" s="2"/>
      <c r="O2" s="2"/>
      <c r="P2" s="2"/>
    </row>
    <row r="3" spans="1:16" x14ac:dyDescent="0.3">
      <c r="A3" s="64">
        <v>2</v>
      </c>
      <c r="B3" s="65" t="s">
        <v>112</v>
      </c>
      <c r="C3" s="65">
        <v>2000</v>
      </c>
      <c r="D3" s="65">
        <v>2</v>
      </c>
      <c r="E3" s="65" t="s">
        <v>113</v>
      </c>
      <c r="F3" s="65" t="s">
        <v>114</v>
      </c>
      <c r="G3" s="65">
        <v>14</v>
      </c>
      <c r="H3" s="66">
        <f t="shared" si="0"/>
        <v>13300</v>
      </c>
      <c r="I3" s="35"/>
      <c r="J3" s="35"/>
      <c r="K3" s="148" t="s">
        <v>106</v>
      </c>
      <c r="L3" s="149" t="str">
        <f>VLOOKUP(K1,orders,6,FALSE)</f>
        <v>المهندسين</v>
      </c>
      <c r="M3" s="2"/>
      <c r="N3" s="2"/>
      <c r="O3" s="2"/>
      <c r="P3" s="2"/>
    </row>
    <row r="4" spans="1:16" x14ac:dyDescent="0.3">
      <c r="A4" s="61">
        <v>3</v>
      </c>
      <c r="B4" s="62" t="s">
        <v>115</v>
      </c>
      <c r="C4" s="62">
        <v>2003</v>
      </c>
      <c r="D4" s="62">
        <v>2</v>
      </c>
      <c r="E4" s="62" t="s">
        <v>116</v>
      </c>
      <c r="F4" s="62" t="s">
        <v>117</v>
      </c>
      <c r="G4" s="62">
        <v>18</v>
      </c>
      <c r="H4" s="63">
        <f t="shared" si="0"/>
        <v>17100</v>
      </c>
      <c r="I4" s="35"/>
      <c r="J4" s="35"/>
      <c r="K4" s="148" t="s">
        <v>118</v>
      </c>
      <c r="L4" s="149">
        <f>VLOOKUP(K1,orders,7,FALSE)</f>
        <v>15</v>
      </c>
      <c r="M4" s="2"/>
      <c r="N4" s="2"/>
      <c r="O4" s="2"/>
      <c r="P4" s="2"/>
    </row>
    <row r="5" spans="1:16" ht="15" thickBot="1" x14ac:dyDescent="0.35">
      <c r="A5" s="64">
        <v>4</v>
      </c>
      <c r="B5" s="65" t="s">
        <v>119</v>
      </c>
      <c r="C5" s="65">
        <v>2001</v>
      </c>
      <c r="D5" s="65">
        <v>1</v>
      </c>
      <c r="E5" s="65" t="s">
        <v>120</v>
      </c>
      <c r="F5" s="65" t="s">
        <v>121</v>
      </c>
      <c r="G5" s="65">
        <v>16</v>
      </c>
      <c r="H5" s="66">
        <f t="shared" si="0"/>
        <v>15200</v>
      </c>
      <c r="I5" s="35"/>
      <c r="J5" s="35"/>
      <c r="K5" s="150" t="s">
        <v>122</v>
      </c>
      <c r="L5" s="151">
        <f>VLOOKUP(K1,orders,8,FALSE)</f>
        <v>14250</v>
      </c>
      <c r="M5" s="2"/>
      <c r="N5" s="2"/>
      <c r="O5" s="2"/>
      <c r="P5" s="2"/>
    </row>
    <row r="6" spans="1:16" ht="15" thickBot="1" x14ac:dyDescent="0.35">
      <c r="A6" s="61">
        <v>5</v>
      </c>
      <c r="B6" s="62" t="s">
        <v>123</v>
      </c>
      <c r="C6" s="62">
        <v>2000</v>
      </c>
      <c r="D6" s="62">
        <v>2</v>
      </c>
      <c r="E6" s="62" t="s">
        <v>124</v>
      </c>
      <c r="F6" s="62" t="s">
        <v>125</v>
      </c>
      <c r="G6" s="62">
        <v>5</v>
      </c>
      <c r="H6" s="63">
        <f t="shared" si="0"/>
        <v>4750</v>
      </c>
      <c r="I6" s="35"/>
      <c r="J6" s="35"/>
      <c r="K6" s="35"/>
      <c r="L6" s="2"/>
      <c r="M6" s="2"/>
      <c r="N6" s="2"/>
      <c r="O6" s="2"/>
      <c r="P6" s="2"/>
    </row>
    <row r="7" spans="1:16" x14ac:dyDescent="0.3">
      <c r="A7" s="64">
        <v>6</v>
      </c>
      <c r="B7" s="65" t="s">
        <v>126</v>
      </c>
      <c r="C7" s="65">
        <v>2002</v>
      </c>
      <c r="D7" s="65">
        <v>2</v>
      </c>
      <c r="E7" s="65" t="s">
        <v>110</v>
      </c>
      <c r="F7" s="65" t="s">
        <v>125</v>
      </c>
      <c r="G7" s="65">
        <v>3</v>
      </c>
      <c r="H7" s="66">
        <f t="shared" si="0"/>
        <v>2850</v>
      </c>
      <c r="I7" s="35"/>
      <c r="J7" s="35"/>
      <c r="K7" s="153" t="s">
        <v>418</v>
      </c>
      <c r="L7" s="154">
        <f>SUMIF(F:F,F2,H:H)</f>
        <v>612750</v>
      </c>
      <c r="M7" s="2"/>
      <c r="N7" s="155" t="s">
        <v>105</v>
      </c>
      <c r="O7" s="156" t="s">
        <v>106</v>
      </c>
      <c r="P7" s="157" t="s">
        <v>107</v>
      </c>
    </row>
    <row r="8" spans="1:16" ht="15" thickBot="1" x14ac:dyDescent="0.35">
      <c r="A8" s="61">
        <v>7</v>
      </c>
      <c r="B8" s="62" t="s">
        <v>127</v>
      </c>
      <c r="C8" s="62">
        <v>2003</v>
      </c>
      <c r="D8" s="62">
        <v>4</v>
      </c>
      <c r="E8" s="62" t="s">
        <v>116</v>
      </c>
      <c r="F8" s="62" t="s">
        <v>111</v>
      </c>
      <c r="G8" s="62">
        <v>14</v>
      </c>
      <c r="H8" s="63">
        <f t="shared" si="0"/>
        <v>13300</v>
      </c>
      <c r="I8" s="35"/>
      <c r="J8" s="35"/>
      <c r="K8" s="158" t="s">
        <v>419</v>
      </c>
      <c r="L8" s="159">
        <f>SUMIF(F:F,F6,H:H)</f>
        <v>849300</v>
      </c>
      <c r="M8" s="2"/>
      <c r="N8" s="17" t="s">
        <v>120</v>
      </c>
      <c r="O8" s="160" t="s">
        <v>111</v>
      </c>
      <c r="P8" s="161">
        <f>DSUM(orders,P7,N7:O8)</f>
        <v>149</v>
      </c>
    </row>
    <row r="9" spans="1:16" ht="15" thickBot="1" x14ac:dyDescent="0.35">
      <c r="A9" s="64">
        <v>8</v>
      </c>
      <c r="B9" s="65" t="s">
        <v>128</v>
      </c>
      <c r="C9" s="65">
        <v>2001</v>
      </c>
      <c r="D9" s="65">
        <v>3</v>
      </c>
      <c r="E9" s="65" t="s">
        <v>110</v>
      </c>
      <c r="F9" s="65" t="s">
        <v>121</v>
      </c>
      <c r="G9" s="65">
        <v>7</v>
      </c>
      <c r="H9" s="66">
        <f t="shared" si="0"/>
        <v>6650</v>
      </c>
      <c r="I9" s="35"/>
      <c r="J9" s="35"/>
      <c r="K9" s="162" t="s">
        <v>420</v>
      </c>
      <c r="L9" s="163">
        <f>SUMIF(E:E,E5,H:H)</f>
        <v>816050</v>
      </c>
      <c r="M9" s="2"/>
      <c r="N9" s="2"/>
      <c r="O9" s="2"/>
      <c r="P9" s="2"/>
    </row>
    <row r="10" spans="1:16" x14ac:dyDescent="0.3">
      <c r="A10" s="61">
        <v>9</v>
      </c>
      <c r="B10" s="62" t="s">
        <v>129</v>
      </c>
      <c r="C10" s="62">
        <v>2003</v>
      </c>
      <c r="D10" s="62" t="s">
        <v>130</v>
      </c>
      <c r="E10" s="62" t="s">
        <v>124</v>
      </c>
      <c r="F10" s="62" t="s">
        <v>114</v>
      </c>
      <c r="G10" s="62">
        <v>6</v>
      </c>
      <c r="H10" s="63">
        <f t="shared" si="0"/>
        <v>5700</v>
      </c>
      <c r="I10" s="35"/>
      <c r="J10" s="35"/>
      <c r="K10" s="35"/>
      <c r="L10" s="2"/>
      <c r="M10" s="2"/>
      <c r="N10" s="2"/>
      <c r="O10" s="2"/>
      <c r="P10" s="2"/>
    </row>
    <row r="11" spans="1:16" x14ac:dyDescent="0.3">
      <c r="A11" s="64">
        <v>10</v>
      </c>
      <c r="B11" s="65" t="s">
        <v>131</v>
      </c>
      <c r="C11" s="65">
        <v>2002</v>
      </c>
      <c r="D11" s="65">
        <v>1</v>
      </c>
      <c r="E11" s="65" t="s">
        <v>120</v>
      </c>
      <c r="F11" s="65" t="s">
        <v>117</v>
      </c>
      <c r="G11" s="65">
        <v>5</v>
      </c>
      <c r="H11" s="66">
        <f t="shared" si="0"/>
        <v>4750</v>
      </c>
      <c r="I11" s="60"/>
      <c r="J11" s="60"/>
      <c r="K11" s="60"/>
    </row>
    <row r="12" spans="1:16" x14ac:dyDescent="0.3">
      <c r="A12" s="61">
        <v>11</v>
      </c>
      <c r="B12" s="62" t="s">
        <v>132</v>
      </c>
      <c r="C12" s="62">
        <v>2001</v>
      </c>
      <c r="D12" s="62">
        <v>3</v>
      </c>
      <c r="E12" s="62" t="s">
        <v>113</v>
      </c>
      <c r="F12" s="62" t="s">
        <v>125</v>
      </c>
      <c r="G12" s="62">
        <v>14</v>
      </c>
      <c r="H12" s="63">
        <f t="shared" si="0"/>
        <v>13300</v>
      </c>
      <c r="I12" s="60"/>
      <c r="J12" s="60"/>
      <c r="K12" s="60"/>
    </row>
    <row r="13" spans="1:16" x14ac:dyDescent="0.3">
      <c r="A13" s="64">
        <v>12</v>
      </c>
      <c r="B13" s="65" t="s">
        <v>133</v>
      </c>
      <c r="C13" s="65">
        <v>2000</v>
      </c>
      <c r="D13" s="65">
        <v>4</v>
      </c>
      <c r="E13" s="65" t="s">
        <v>120</v>
      </c>
      <c r="F13" s="65" t="s">
        <v>111</v>
      </c>
      <c r="G13" s="65">
        <v>13</v>
      </c>
      <c r="H13" s="66">
        <f t="shared" si="0"/>
        <v>12350</v>
      </c>
      <c r="I13" s="60"/>
      <c r="J13" s="60"/>
      <c r="K13" s="60"/>
    </row>
    <row r="14" spans="1:16" x14ac:dyDescent="0.3">
      <c r="A14" s="61"/>
      <c r="B14" s="62" t="s">
        <v>134</v>
      </c>
      <c r="C14" s="62">
        <v>2003</v>
      </c>
      <c r="D14" s="62">
        <v>1</v>
      </c>
      <c r="E14" s="62" t="s">
        <v>110</v>
      </c>
      <c r="F14" s="62" t="s">
        <v>114</v>
      </c>
      <c r="G14" s="62">
        <v>19</v>
      </c>
      <c r="H14" s="63">
        <f t="shared" si="0"/>
        <v>18050</v>
      </c>
      <c r="I14" s="60"/>
      <c r="J14" s="60"/>
      <c r="K14" s="60"/>
    </row>
    <row r="15" spans="1:16" x14ac:dyDescent="0.3">
      <c r="A15" s="64">
        <v>14</v>
      </c>
      <c r="B15" s="65" t="s">
        <v>135</v>
      </c>
      <c r="C15" s="65">
        <v>2001</v>
      </c>
      <c r="D15" s="65">
        <v>2</v>
      </c>
      <c r="E15" s="65" t="s">
        <v>116</v>
      </c>
      <c r="F15" s="65" t="s">
        <v>111</v>
      </c>
      <c r="G15" s="65">
        <v>20</v>
      </c>
      <c r="H15" s="66">
        <f t="shared" si="0"/>
        <v>19000</v>
      </c>
      <c r="I15" s="60"/>
      <c r="J15" s="60"/>
      <c r="K15" s="60"/>
    </row>
    <row r="16" spans="1:16" x14ac:dyDescent="0.3">
      <c r="A16" s="61">
        <v>15</v>
      </c>
      <c r="B16" s="62" t="s">
        <v>136</v>
      </c>
      <c r="C16" s="62">
        <v>2000</v>
      </c>
      <c r="D16" s="62">
        <v>3</v>
      </c>
      <c r="E16" s="62" t="s">
        <v>113</v>
      </c>
      <c r="F16" s="62" t="s">
        <v>125</v>
      </c>
      <c r="G16" s="62">
        <v>22</v>
      </c>
      <c r="H16" s="63">
        <f t="shared" si="0"/>
        <v>20900</v>
      </c>
      <c r="I16" s="60"/>
      <c r="J16" s="60"/>
      <c r="K16" s="60"/>
    </row>
    <row r="17" spans="1:11" x14ac:dyDescent="0.3">
      <c r="A17" s="64">
        <v>16</v>
      </c>
      <c r="B17" s="65" t="s">
        <v>137</v>
      </c>
      <c r="C17" s="65">
        <v>2003</v>
      </c>
      <c r="D17" s="65">
        <v>4</v>
      </c>
      <c r="E17" s="65" t="s">
        <v>120</v>
      </c>
      <c r="F17" s="65" t="s">
        <v>125</v>
      </c>
      <c r="G17" s="65">
        <v>14</v>
      </c>
      <c r="H17" s="66">
        <f t="shared" si="0"/>
        <v>13300</v>
      </c>
      <c r="I17" s="60"/>
      <c r="J17" s="60"/>
      <c r="K17" s="60"/>
    </row>
    <row r="18" spans="1:11" x14ac:dyDescent="0.3">
      <c r="A18" s="61">
        <v>17</v>
      </c>
      <c r="B18" s="62" t="s">
        <v>138</v>
      </c>
      <c r="C18" s="62">
        <v>2003</v>
      </c>
      <c r="D18" s="62">
        <v>3</v>
      </c>
      <c r="E18" s="62" t="s">
        <v>110</v>
      </c>
      <c r="F18" s="62" t="s">
        <v>114</v>
      </c>
      <c r="G18" s="62">
        <v>5</v>
      </c>
      <c r="H18" s="63">
        <f t="shared" si="0"/>
        <v>4750</v>
      </c>
      <c r="I18" s="60"/>
      <c r="J18" s="60"/>
      <c r="K18" s="60"/>
    </row>
    <row r="19" spans="1:11" x14ac:dyDescent="0.3">
      <c r="A19" s="64">
        <v>18</v>
      </c>
      <c r="B19" s="65" t="s">
        <v>139</v>
      </c>
      <c r="C19" s="65">
        <v>2002</v>
      </c>
      <c r="D19" s="65">
        <v>2</v>
      </c>
      <c r="E19" s="65" t="s">
        <v>120</v>
      </c>
      <c r="F19" s="65" t="s">
        <v>114</v>
      </c>
      <c r="G19" s="65">
        <v>2</v>
      </c>
      <c r="H19" s="66">
        <f t="shared" si="0"/>
        <v>1900</v>
      </c>
      <c r="I19" s="60"/>
      <c r="J19" s="60"/>
      <c r="K19" s="60"/>
    </row>
    <row r="20" spans="1:11" x14ac:dyDescent="0.3">
      <c r="A20" s="61">
        <v>19</v>
      </c>
      <c r="B20" s="62" t="s">
        <v>140</v>
      </c>
      <c r="C20" s="62">
        <v>2000</v>
      </c>
      <c r="D20" s="62">
        <v>1</v>
      </c>
      <c r="E20" s="62" t="s">
        <v>110</v>
      </c>
      <c r="F20" s="62" t="s">
        <v>111</v>
      </c>
      <c r="G20" s="62">
        <v>3</v>
      </c>
      <c r="H20" s="63">
        <f t="shared" si="0"/>
        <v>2850</v>
      </c>
      <c r="I20" s="60"/>
      <c r="J20" s="60"/>
      <c r="K20" s="60"/>
    </row>
    <row r="21" spans="1:11" x14ac:dyDescent="0.3">
      <c r="A21" s="64">
        <v>20</v>
      </c>
      <c r="B21" s="65" t="s">
        <v>141</v>
      </c>
      <c r="C21" s="65">
        <v>2001</v>
      </c>
      <c r="D21" s="65">
        <v>4</v>
      </c>
      <c r="E21" s="65" t="s">
        <v>124</v>
      </c>
      <c r="F21" s="65" t="s">
        <v>121</v>
      </c>
      <c r="G21" s="65">
        <v>14</v>
      </c>
      <c r="H21" s="66">
        <f t="shared" si="0"/>
        <v>13300</v>
      </c>
      <c r="I21" s="60"/>
      <c r="J21" s="60"/>
      <c r="K21" s="60"/>
    </row>
    <row r="22" spans="1:11" x14ac:dyDescent="0.3">
      <c r="A22" s="61">
        <v>21</v>
      </c>
      <c r="B22" s="62" t="s">
        <v>142</v>
      </c>
      <c r="C22" s="62">
        <v>2003</v>
      </c>
      <c r="D22" s="62">
        <v>2</v>
      </c>
      <c r="E22" s="62" t="s">
        <v>120</v>
      </c>
      <c r="F22" s="62" t="s">
        <v>117</v>
      </c>
      <c r="G22" s="62">
        <v>19</v>
      </c>
      <c r="H22" s="63">
        <f t="shared" si="0"/>
        <v>18050</v>
      </c>
      <c r="I22" s="60"/>
      <c r="J22" s="60"/>
      <c r="K22" s="60"/>
    </row>
    <row r="23" spans="1:11" x14ac:dyDescent="0.3">
      <c r="A23" s="64">
        <v>22</v>
      </c>
      <c r="B23" s="65" t="s">
        <v>143</v>
      </c>
      <c r="C23" s="65">
        <v>2000</v>
      </c>
      <c r="D23" s="65">
        <v>1</v>
      </c>
      <c r="E23" s="65" t="s">
        <v>124</v>
      </c>
      <c r="F23" s="65" t="s">
        <v>125</v>
      </c>
      <c r="G23" s="65">
        <v>18</v>
      </c>
      <c r="H23" s="66">
        <f t="shared" si="0"/>
        <v>17100</v>
      </c>
      <c r="I23" s="60"/>
      <c r="J23" s="60"/>
      <c r="K23" s="60"/>
    </row>
    <row r="24" spans="1:11" x14ac:dyDescent="0.3">
      <c r="A24" s="61">
        <v>23</v>
      </c>
      <c r="B24" s="62" t="s">
        <v>144</v>
      </c>
      <c r="C24" s="62">
        <v>2000</v>
      </c>
      <c r="D24" s="62">
        <v>2</v>
      </c>
      <c r="E24" s="62" t="s">
        <v>113</v>
      </c>
      <c r="F24" s="62" t="s">
        <v>121</v>
      </c>
      <c r="G24" s="62">
        <v>14</v>
      </c>
      <c r="H24" s="63">
        <f t="shared" si="0"/>
        <v>13300</v>
      </c>
      <c r="I24" s="60"/>
      <c r="J24" s="60"/>
      <c r="K24" s="60"/>
    </row>
    <row r="25" spans="1:11" x14ac:dyDescent="0.3">
      <c r="A25" s="64">
        <v>24</v>
      </c>
      <c r="B25" s="65" t="s">
        <v>145</v>
      </c>
      <c r="C25" s="65">
        <v>2003</v>
      </c>
      <c r="D25" s="65">
        <v>3</v>
      </c>
      <c r="E25" s="65" t="s">
        <v>110</v>
      </c>
      <c r="F25" s="65" t="s">
        <v>111</v>
      </c>
      <c r="G25" s="65">
        <v>13</v>
      </c>
      <c r="H25" s="66">
        <f t="shared" si="0"/>
        <v>12350</v>
      </c>
      <c r="I25" s="60"/>
      <c r="J25" s="60"/>
      <c r="K25" s="60"/>
    </row>
    <row r="26" spans="1:11" x14ac:dyDescent="0.3">
      <c r="A26" s="61">
        <v>25</v>
      </c>
      <c r="B26" s="62" t="s">
        <v>146</v>
      </c>
      <c r="C26" s="62">
        <v>2001</v>
      </c>
      <c r="D26" s="62">
        <v>2</v>
      </c>
      <c r="E26" s="62" t="s">
        <v>113</v>
      </c>
      <c r="F26" s="62" t="s">
        <v>121</v>
      </c>
      <c r="G26" s="62">
        <v>17</v>
      </c>
      <c r="H26" s="63">
        <f t="shared" si="0"/>
        <v>16150</v>
      </c>
      <c r="I26" s="60"/>
      <c r="J26" s="60"/>
      <c r="K26" s="60"/>
    </row>
    <row r="27" spans="1:11" x14ac:dyDescent="0.3">
      <c r="A27" s="64">
        <v>26</v>
      </c>
      <c r="B27" s="65" t="s">
        <v>147</v>
      </c>
      <c r="C27" s="65">
        <v>2000</v>
      </c>
      <c r="D27" s="65">
        <v>3</v>
      </c>
      <c r="E27" s="65" t="s">
        <v>120</v>
      </c>
      <c r="F27" s="65" t="s">
        <v>125</v>
      </c>
      <c r="G27" s="65">
        <v>15</v>
      </c>
      <c r="H27" s="66">
        <f t="shared" si="0"/>
        <v>14250</v>
      </c>
      <c r="I27" s="60"/>
      <c r="J27" s="60"/>
      <c r="K27" s="60"/>
    </row>
    <row r="28" spans="1:11" x14ac:dyDescent="0.3">
      <c r="A28" s="61">
        <v>27</v>
      </c>
      <c r="B28" s="62" t="s">
        <v>148</v>
      </c>
      <c r="C28" s="62">
        <v>2002</v>
      </c>
      <c r="D28" s="62">
        <v>4</v>
      </c>
      <c r="E28" s="62" t="s">
        <v>116</v>
      </c>
      <c r="F28" s="62" t="s">
        <v>117</v>
      </c>
      <c r="G28" s="62">
        <v>22</v>
      </c>
      <c r="H28" s="63">
        <f t="shared" si="0"/>
        <v>20900</v>
      </c>
      <c r="I28" s="60"/>
      <c r="J28" s="60"/>
      <c r="K28" s="60"/>
    </row>
    <row r="29" spans="1:11" x14ac:dyDescent="0.3">
      <c r="A29" s="64">
        <v>28</v>
      </c>
      <c r="B29" s="65" t="s">
        <v>149</v>
      </c>
      <c r="C29" s="65">
        <v>2003</v>
      </c>
      <c r="D29" s="65">
        <v>2</v>
      </c>
      <c r="E29" s="65" t="s">
        <v>124</v>
      </c>
      <c r="F29" s="65" t="s">
        <v>121</v>
      </c>
      <c r="G29" s="65">
        <v>10</v>
      </c>
      <c r="H29" s="66">
        <f t="shared" si="0"/>
        <v>9500</v>
      </c>
      <c r="I29" s="60"/>
      <c r="J29" s="60"/>
      <c r="K29" s="60"/>
    </row>
    <row r="30" spans="1:11" x14ac:dyDescent="0.3">
      <c r="A30" s="61">
        <v>29</v>
      </c>
      <c r="B30" s="62" t="s">
        <v>150</v>
      </c>
      <c r="C30" s="62">
        <v>2001</v>
      </c>
      <c r="D30" s="62">
        <v>1</v>
      </c>
      <c r="E30" s="62" t="s">
        <v>116</v>
      </c>
      <c r="F30" s="62" t="s">
        <v>121</v>
      </c>
      <c r="G30" s="62">
        <v>30</v>
      </c>
      <c r="H30" s="63">
        <f t="shared" si="0"/>
        <v>28500</v>
      </c>
      <c r="I30" s="60"/>
      <c r="J30" s="60"/>
      <c r="K30" s="60"/>
    </row>
    <row r="31" spans="1:11" x14ac:dyDescent="0.3">
      <c r="A31" s="64">
        <v>30</v>
      </c>
      <c r="B31" s="65" t="s">
        <v>151</v>
      </c>
      <c r="C31" s="65">
        <v>2003</v>
      </c>
      <c r="D31" s="65">
        <v>4</v>
      </c>
      <c r="E31" s="65" t="s">
        <v>110</v>
      </c>
      <c r="F31" s="65" t="s">
        <v>117</v>
      </c>
      <c r="G31" s="65">
        <v>15</v>
      </c>
      <c r="H31" s="66">
        <f t="shared" si="0"/>
        <v>14250</v>
      </c>
      <c r="I31" s="60"/>
      <c r="J31" s="60"/>
      <c r="K31" s="60"/>
    </row>
    <row r="32" spans="1:11" x14ac:dyDescent="0.3">
      <c r="A32" s="61">
        <v>31</v>
      </c>
      <c r="B32" s="62" t="s">
        <v>152</v>
      </c>
      <c r="C32" s="62">
        <v>2002</v>
      </c>
      <c r="D32" s="62">
        <v>2</v>
      </c>
      <c r="E32" s="62" t="s">
        <v>113</v>
      </c>
      <c r="F32" s="62" t="s">
        <v>111</v>
      </c>
      <c r="G32" s="62">
        <v>14</v>
      </c>
      <c r="H32" s="63">
        <f t="shared" si="0"/>
        <v>13300</v>
      </c>
      <c r="I32" s="60"/>
      <c r="J32" s="60"/>
      <c r="K32" s="60"/>
    </row>
    <row r="33" spans="1:11" x14ac:dyDescent="0.3">
      <c r="A33" s="64">
        <v>32</v>
      </c>
      <c r="B33" s="65" t="s">
        <v>153</v>
      </c>
      <c r="C33" s="65">
        <v>2001</v>
      </c>
      <c r="D33" s="65">
        <v>3</v>
      </c>
      <c r="E33" s="65" t="s">
        <v>116</v>
      </c>
      <c r="F33" s="65" t="s">
        <v>111</v>
      </c>
      <c r="G33" s="65">
        <v>13</v>
      </c>
      <c r="H33" s="66">
        <f t="shared" si="0"/>
        <v>12350</v>
      </c>
      <c r="I33" s="60"/>
      <c r="J33" s="60"/>
      <c r="K33" s="60"/>
    </row>
    <row r="34" spans="1:11" x14ac:dyDescent="0.3">
      <c r="A34" s="61">
        <v>33</v>
      </c>
      <c r="B34" s="62" t="s">
        <v>154</v>
      </c>
      <c r="C34" s="62">
        <v>2000</v>
      </c>
      <c r="D34" s="62">
        <v>1</v>
      </c>
      <c r="E34" s="62" t="s">
        <v>120</v>
      </c>
      <c r="F34" s="62" t="s">
        <v>121</v>
      </c>
      <c r="G34" s="62">
        <v>16</v>
      </c>
      <c r="H34" s="63">
        <f t="shared" si="0"/>
        <v>15200</v>
      </c>
      <c r="I34" s="60"/>
      <c r="J34" s="60"/>
      <c r="K34" s="60"/>
    </row>
    <row r="35" spans="1:11" x14ac:dyDescent="0.3">
      <c r="A35" s="64">
        <v>34</v>
      </c>
      <c r="B35" s="65" t="s">
        <v>155</v>
      </c>
      <c r="C35" s="65">
        <v>2003</v>
      </c>
      <c r="D35" s="65">
        <v>1</v>
      </c>
      <c r="E35" s="65" t="s">
        <v>124</v>
      </c>
      <c r="F35" s="65" t="s">
        <v>121</v>
      </c>
      <c r="G35" s="65">
        <v>14</v>
      </c>
      <c r="H35" s="66">
        <f t="shared" si="0"/>
        <v>13300</v>
      </c>
      <c r="I35" s="60"/>
      <c r="J35" s="60"/>
      <c r="K35" s="60"/>
    </row>
    <row r="36" spans="1:11" x14ac:dyDescent="0.3">
      <c r="A36" s="61">
        <v>35</v>
      </c>
      <c r="B36" s="62" t="s">
        <v>156</v>
      </c>
      <c r="C36" s="62">
        <v>2001</v>
      </c>
      <c r="D36" s="62">
        <v>2</v>
      </c>
      <c r="E36" s="62" t="s">
        <v>110</v>
      </c>
      <c r="F36" s="62" t="s">
        <v>125</v>
      </c>
      <c r="G36" s="62">
        <v>22</v>
      </c>
      <c r="H36" s="63">
        <f t="shared" si="0"/>
        <v>20900</v>
      </c>
      <c r="I36" s="60"/>
      <c r="J36" s="60"/>
      <c r="K36" s="60"/>
    </row>
    <row r="37" spans="1:11" x14ac:dyDescent="0.3">
      <c r="A37" s="64">
        <v>36</v>
      </c>
      <c r="B37" s="65" t="s">
        <v>157</v>
      </c>
      <c r="C37" s="65">
        <v>2000</v>
      </c>
      <c r="D37" s="65">
        <v>2</v>
      </c>
      <c r="E37" s="65" t="s">
        <v>116</v>
      </c>
      <c r="F37" s="65" t="s">
        <v>117</v>
      </c>
      <c r="G37" s="65">
        <v>4</v>
      </c>
      <c r="H37" s="66">
        <f t="shared" si="0"/>
        <v>3800</v>
      </c>
      <c r="I37" s="60"/>
      <c r="J37" s="60"/>
      <c r="K37" s="60"/>
    </row>
    <row r="38" spans="1:11" x14ac:dyDescent="0.3">
      <c r="A38" s="61">
        <v>37</v>
      </c>
      <c r="B38" s="62" t="s">
        <v>158</v>
      </c>
      <c r="C38" s="62">
        <v>2003</v>
      </c>
      <c r="D38" s="62">
        <v>4</v>
      </c>
      <c r="E38" s="62" t="s">
        <v>110</v>
      </c>
      <c r="F38" s="62" t="s">
        <v>114</v>
      </c>
      <c r="G38" s="62">
        <v>6</v>
      </c>
      <c r="H38" s="63">
        <f t="shared" si="0"/>
        <v>5700</v>
      </c>
      <c r="I38" s="60"/>
      <c r="J38" s="60"/>
      <c r="K38" s="60"/>
    </row>
    <row r="39" spans="1:11" x14ac:dyDescent="0.3">
      <c r="A39" s="64">
        <v>38</v>
      </c>
      <c r="B39" s="65" t="s">
        <v>159</v>
      </c>
      <c r="C39" s="65">
        <v>2003</v>
      </c>
      <c r="D39" s="65">
        <v>3</v>
      </c>
      <c r="E39" s="65" t="s">
        <v>124</v>
      </c>
      <c r="F39" s="65" t="s">
        <v>121</v>
      </c>
      <c r="G39" s="65">
        <v>30</v>
      </c>
      <c r="H39" s="66">
        <f t="shared" si="0"/>
        <v>28500</v>
      </c>
      <c r="I39" s="60"/>
      <c r="J39" s="60"/>
      <c r="K39" s="60"/>
    </row>
    <row r="40" spans="1:11" x14ac:dyDescent="0.3">
      <c r="A40" s="61">
        <v>39</v>
      </c>
      <c r="B40" s="62" t="s">
        <v>160</v>
      </c>
      <c r="C40" s="62">
        <v>2002</v>
      </c>
      <c r="D40" s="62">
        <v>4</v>
      </c>
      <c r="E40" s="62" t="s">
        <v>120</v>
      </c>
      <c r="F40" s="62" t="s">
        <v>125</v>
      </c>
      <c r="G40" s="62">
        <v>25</v>
      </c>
      <c r="H40" s="63">
        <f t="shared" si="0"/>
        <v>23750</v>
      </c>
      <c r="I40" s="60"/>
      <c r="J40" s="60"/>
      <c r="K40" s="60"/>
    </row>
    <row r="41" spans="1:11" x14ac:dyDescent="0.3">
      <c r="A41" s="64">
        <v>40</v>
      </c>
      <c r="B41" s="65" t="s">
        <v>161</v>
      </c>
      <c r="C41" s="65">
        <v>2000</v>
      </c>
      <c r="D41" s="65">
        <v>1</v>
      </c>
      <c r="E41" s="65" t="s">
        <v>113</v>
      </c>
      <c r="F41" s="65" t="s">
        <v>125</v>
      </c>
      <c r="G41" s="65">
        <v>30</v>
      </c>
      <c r="H41" s="66">
        <f t="shared" si="0"/>
        <v>28500</v>
      </c>
      <c r="I41" s="60"/>
      <c r="J41" s="60"/>
      <c r="K41" s="60"/>
    </row>
    <row r="42" spans="1:11" x14ac:dyDescent="0.3">
      <c r="A42" s="61">
        <v>41</v>
      </c>
      <c r="B42" s="62" t="s">
        <v>162</v>
      </c>
      <c r="C42" s="62">
        <v>2001</v>
      </c>
      <c r="D42" s="62">
        <v>3</v>
      </c>
      <c r="E42" s="62" t="s">
        <v>120</v>
      </c>
      <c r="F42" s="62" t="s">
        <v>111</v>
      </c>
      <c r="G42" s="62">
        <v>14</v>
      </c>
      <c r="H42" s="63">
        <f t="shared" si="0"/>
        <v>13300</v>
      </c>
      <c r="I42" s="60"/>
      <c r="J42" s="60"/>
      <c r="K42" s="60"/>
    </row>
    <row r="43" spans="1:11" x14ac:dyDescent="0.3">
      <c r="A43" s="64">
        <v>42</v>
      </c>
      <c r="B43" s="65" t="s">
        <v>163</v>
      </c>
      <c r="C43" s="65">
        <v>2003</v>
      </c>
      <c r="D43" s="65">
        <v>2</v>
      </c>
      <c r="E43" s="65" t="s">
        <v>110</v>
      </c>
      <c r="F43" s="65" t="s">
        <v>121</v>
      </c>
      <c r="G43" s="65">
        <v>6</v>
      </c>
      <c r="H43" s="66">
        <f t="shared" si="0"/>
        <v>5700</v>
      </c>
      <c r="I43" s="60"/>
      <c r="J43" s="60"/>
      <c r="K43" s="60"/>
    </row>
    <row r="44" spans="1:11" x14ac:dyDescent="0.3">
      <c r="A44" s="61">
        <v>43</v>
      </c>
      <c r="B44" s="62" t="s">
        <v>164</v>
      </c>
      <c r="C44" s="62">
        <v>2000</v>
      </c>
      <c r="D44" s="62">
        <v>1</v>
      </c>
      <c r="E44" s="62" t="s">
        <v>116</v>
      </c>
      <c r="F44" s="62" t="s">
        <v>117</v>
      </c>
      <c r="G44" s="62">
        <v>17</v>
      </c>
      <c r="H44" s="63">
        <f t="shared" si="0"/>
        <v>16150</v>
      </c>
      <c r="I44" s="60"/>
      <c r="J44" s="60"/>
      <c r="K44" s="60"/>
    </row>
    <row r="45" spans="1:11" x14ac:dyDescent="0.3">
      <c r="A45" s="64">
        <v>44</v>
      </c>
      <c r="B45" s="65" t="s">
        <v>165</v>
      </c>
      <c r="C45" s="65">
        <v>2000</v>
      </c>
      <c r="D45" s="65">
        <v>2</v>
      </c>
      <c r="E45" s="65" t="s">
        <v>113</v>
      </c>
      <c r="F45" s="65" t="s">
        <v>125</v>
      </c>
      <c r="G45" s="65">
        <v>14</v>
      </c>
      <c r="H45" s="66">
        <f t="shared" si="0"/>
        <v>13300</v>
      </c>
      <c r="I45" s="60"/>
      <c r="J45" s="60"/>
      <c r="K45" s="60"/>
    </row>
    <row r="46" spans="1:11" x14ac:dyDescent="0.3">
      <c r="A46" s="61">
        <v>45</v>
      </c>
      <c r="B46" s="62" t="s">
        <v>166</v>
      </c>
      <c r="C46" s="62">
        <v>2003</v>
      </c>
      <c r="D46" s="62">
        <v>3</v>
      </c>
      <c r="E46" s="62" t="s">
        <v>120</v>
      </c>
      <c r="F46" s="62" t="s">
        <v>114</v>
      </c>
      <c r="G46" s="62">
        <v>6</v>
      </c>
      <c r="H46" s="63">
        <f t="shared" si="0"/>
        <v>5700</v>
      </c>
      <c r="I46" s="60"/>
      <c r="J46" s="60"/>
      <c r="K46" s="60"/>
    </row>
    <row r="47" spans="1:11" x14ac:dyDescent="0.3">
      <c r="A47" s="64">
        <v>46</v>
      </c>
      <c r="B47" s="65" t="s">
        <v>167</v>
      </c>
      <c r="C47" s="65">
        <v>2001</v>
      </c>
      <c r="D47" s="65">
        <v>4</v>
      </c>
      <c r="E47" s="65" t="s">
        <v>110</v>
      </c>
      <c r="F47" s="65" t="s">
        <v>111</v>
      </c>
      <c r="G47" s="65">
        <v>9</v>
      </c>
      <c r="H47" s="66">
        <f t="shared" si="0"/>
        <v>8550</v>
      </c>
      <c r="I47" s="60"/>
      <c r="J47" s="60"/>
      <c r="K47" s="60"/>
    </row>
    <row r="48" spans="1:11" x14ac:dyDescent="0.3">
      <c r="A48" s="61">
        <v>47</v>
      </c>
      <c r="B48" s="62" t="s">
        <v>168</v>
      </c>
      <c r="C48" s="62">
        <v>2000</v>
      </c>
      <c r="D48" s="62">
        <v>3</v>
      </c>
      <c r="E48" s="62" t="s">
        <v>120</v>
      </c>
      <c r="F48" s="62" t="s">
        <v>114</v>
      </c>
      <c r="G48" s="62">
        <v>7</v>
      </c>
      <c r="H48" s="63">
        <f t="shared" si="0"/>
        <v>6650</v>
      </c>
      <c r="I48" s="60"/>
      <c r="J48" s="60"/>
      <c r="K48" s="60"/>
    </row>
    <row r="49" spans="1:11" x14ac:dyDescent="0.3">
      <c r="A49" s="64">
        <v>48</v>
      </c>
      <c r="B49" s="65" t="s">
        <v>169</v>
      </c>
      <c r="C49" s="65">
        <v>2002</v>
      </c>
      <c r="D49" s="65">
        <v>2</v>
      </c>
      <c r="E49" s="65" t="s">
        <v>110</v>
      </c>
      <c r="F49" s="65" t="s">
        <v>117</v>
      </c>
      <c r="G49" s="65">
        <v>14</v>
      </c>
      <c r="H49" s="66">
        <f t="shared" si="0"/>
        <v>13300</v>
      </c>
      <c r="I49" s="60"/>
      <c r="J49" s="60"/>
      <c r="K49" s="60"/>
    </row>
    <row r="50" spans="1:11" x14ac:dyDescent="0.3">
      <c r="A50" s="61">
        <v>49</v>
      </c>
      <c r="B50" s="62" t="s">
        <v>170</v>
      </c>
      <c r="C50" s="62">
        <v>2003</v>
      </c>
      <c r="D50" s="62">
        <v>2</v>
      </c>
      <c r="E50" s="62" t="s">
        <v>124</v>
      </c>
      <c r="F50" s="62" t="s">
        <v>121</v>
      </c>
      <c r="G50" s="62">
        <v>16</v>
      </c>
      <c r="H50" s="63">
        <f t="shared" si="0"/>
        <v>15200</v>
      </c>
      <c r="I50" s="60"/>
      <c r="J50" s="60"/>
      <c r="K50" s="60"/>
    </row>
    <row r="51" spans="1:11" x14ac:dyDescent="0.3">
      <c r="A51" s="64">
        <v>50</v>
      </c>
      <c r="B51" s="65" t="s">
        <v>171</v>
      </c>
      <c r="C51" s="65">
        <v>2001</v>
      </c>
      <c r="D51" s="65">
        <v>2</v>
      </c>
      <c r="E51" s="65" t="s">
        <v>120</v>
      </c>
      <c r="F51" s="65" t="s">
        <v>125</v>
      </c>
      <c r="G51" s="65">
        <v>12</v>
      </c>
      <c r="H51" s="66">
        <f t="shared" si="0"/>
        <v>11400</v>
      </c>
      <c r="I51" s="60"/>
      <c r="J51" s="60"/>
      <c r="K51" s="60"/>
    </row>
    <row r="52" spans="1:11" x14ac:dyDescent="0.3">
      <c r="A52" s="61">
        <v>51</v>
      </c>
      <c r="B52" s="62" t="s">
        <v>172</v>
      </c>
      <c r="C52" s="62">
        <v>2003</v>
      </c>
      <c r="D52" s="62">
        <v>1</v>
      </c>
      <c r="E52" s="62" t="s">
        <v>124</v>
      </c>
      <c r="F52" s="62" t="s">
        <v>125</v>
      </c>
      <c r="G52" s="62">
        <v>14</v>
      </c>
      <c r="H52" s="63">
        <f t="shared" si="0"/>
        <v>13300</v>
      </c>
      <c r="I52" s="60"/>
      <c r="J52" s="60"/>
      <c r="K52" s="60"/>
    </row>
    <row r="53" spans="1:11" x14ac:dyDescent="0.3">
      <c r="A53" s="64">
        <v>52</v>
      </c>
      <c r="B53" s="65" t="s">
        <v>173</v>
      </c>
      <c r="C53" s="65">
        <v>2002</v>
      </c>
      <c r="D53" s="65">
        <v>2</v>
      </c>
      <c r="E53" s="65" t="s">
        <v>113</v>
      </c>
      <c r="F53" s="65" t="s">
        <v>111</v>
      </c>
      <c r="G53" s="65">
        <v>15</v>
      </c>
      <c r="H53" s="66">
        <f t="shared" si="0"/>
        <v>14250</v>
      </c>
      <c r="I53" s="60"/>
      <c r="J53" s="60"/>
      <c r="K53" s="60"/>
    </row>
    <row r="54" spans="1:11" x14ac:dyDescent="0.3">
      <c r="A54" s="61">
        <v>53</v>
      </c>
      <c r="B54" s="62" t="s">
        <v>174</v>
      </c>
      <c r="C54" s="62">
        <v>2001</v>
      </c>
      <c r="D54" s="62">
        <v>2</v>
      </c>
      <c r="E54" s="62" t="s">
        <v>110</v>
      </c>
      <c r="F54" s="62" t="s">
        <v>121</v>
      </c>
      <c r="G54" s="62">
        <v>17</v>
      </c>
      <c r="H54" s="63">
        <f t="shared" si="0"/>
        <v>16150</v>
      </c>
      <c r="I54" s="60"/>
      <c r="J54" s="60"/>
      <c r="K54" s="60"/>
    </row>
    <row r="55" spans="1:11" x14ac:dyDescent="0.3">
      <c r="A55" s="64">
        <v>54</v>
      </c>
      <c r="B55" s="65" t="s">
        <v>175</v>
      </c>
      <c r="C55" s="65">
        <v>2000</v>
      </c>
      <c r="D55" s="65">
        <v>2</v>
      </c>
      <c r="E55" s="65" t="s">
        <v>113</v>
      </c>
      <c r="F55" s="65" t="s">
        <v>114</v>
      </c>
      <c r="G55" s="65">
        <v>14</v>
      </c>
      <c r="H55" s="66">
        <f t="shared" si="0"/>
        <v>13300</v>
      </c>
      <c r="I55" s="60"/>
      <c r="J55" s="60"/>
      <c r="K55" s="60"/>
    </row>
    <row r="56" spans="1:11" x14ac:dyDescent="0.3">
      <c r="A56" s="61">
        <v>55</v>
      </c>
      <c r="B56" s="62" t="s">
        <v>176</v>
      </c>
      <c r="C56" s="62">
        <v>2003</v>
      </c>
      <c r="D56" s="62">
        <v>2</v>
      </c>
      <c r="E56" s="62" t="s">
        <v>120</v>
      </c>
      <c r="F56" s="62" t="s">
        <v>117</v>
      </c>
      <c r="G56" s="62">
        <v>12</v>
      </c>
      <c r="H56" s="63">
        <f t="shared" si="0"/>
        <v>11400</v>
      </c>
      <c r="I56" s="60"/>
      <c r="J56" s="60"/>
      <c r="K56" s="60"/>
    </row>
    <row r="57" spans="1:11" x14ac:dyDescent="0.3">
      <c r="A57" s="64">
        <v>56</v>
      </c>
      <c r="B57" s="65" t="s">
        <v>177</v>
      </c>
      <c r="C57" s="65">
        <v>2001</v>
      </c>
      <c r="D57" s="65">
        <v>3</v>
      </c>
      <c r="E57" s="65" t="s">
        <v>116</v>
      </c>
      <c r="F57" s="65" t="s">
        <v>125</v>
      </c>
      <c r="G57" s="65">
        <v>10</v>
      </c>
      <c r="H57" s="66">
        <f t="shared" si="0"/>
        <v>9500</v>
      </c>
      <c r="I57" s="60"/>
      <c r="J57" s="60"/>
      <c r="K57" s="60"/>
    </row>
    <row r="58" spans="1:11" x14ac:dyDescent="0.3">
      <c r="A58" s="61">
        <v>57</v>
      </c>
      <c r="B58" s="62" t="s">
        <v>178</v>
      </c>
      <c r="C58" s="62">
        <v>2000</v>
      </c>
      <c r="D58" s="62">
        <v>4</v>
      </c>
      <c r="E58" s="62" t="s">
        <v>124</v>
      </c>
      <c r="F58" s="62" t="s">
        <v>111</v>
      </c>
      <c r="G58" s="62">
        <v>6</v>
      </c>
      <c r="H58" s="63">
        <f t="shared" si="0"/>
        <v>5700</v>
      </c>
      <c r="I58" s="60"/>
      <c r="J58" s="60"/>
      <c r="K58" s="60"/>
    </row>
    <row r="59" spans="1:11" x14ac:dyDescent="0.3">
      <c r="A59" s="64">
        <v>58</v>
      </c>
      <c r="B59" s="65" t="s">
        <v>179</v>
      </c>
      <c r="C59" s="65">
        <v>2003</v>
      </c>
      <c r="D59" s="65">
        <v>2</v>
      </c>
      <c r="E59" s="65" t="s">
        <v>116</v>
      </c>
      <c r="F59" s="65" t="s">
        <v>114</v>
      </c>
      <c r="G59" s="65">
        <v>8</v>
      </c>
      <c r="H59" s="66">
        <f t="shared" si="0"/>
        <v>7600</v>
      </c>
      <c r="I59" s="60"/>
      <c r="J59" s="60"/>
      <c r="K59" s="60"/>
    </row>
    <row r="60" spans="1:11" x14ac:dyDescent="0.3">
      <c r="A60" s="61">
        <v>59</v>
      </c>
      <c r="B60" s="62" t="s">
        <v>180</v>
      </c>
      <c r="C60" s="62">
        <v>2003</v>
      </c>
      <c r="D60" s="62">
        <v>1</v>
      </c>
      <c r="E60" s="62" t="s">
        <v>110</v>
      </c>
      <c r="F60" s="62" t="s">
        <v>111</v>
      </c>
      <c r="G60" s="62">
        <v>14</v>
      </c>
      <c r="H60" s="63">
        <f t="shared" si="0"/>
        <v>13300</v>
      </c>
      <c r="I60" s="60"/>
      <c r="J60" s="60"/>
      <c r="K60" s="60"/>
    </row>
    <row r="61" spans="1:11" x14ac:dyDescent="0.3">
      <c r="A61" s="64">
        <v>60</v>
      </c>
      <c r="B61" s="65" t="s">
        <v>181</v>
      </c>
      <c r="C61" s="65">
        <v>2002</v>
      </c>
      <c r="D61" s="65">
        <v>4</v>
      </c>
      <c r="E61" s="65" t="s">
        <v>113</v>
      </c>
      <c r="F61" s="65" t="s">
        <v>125</v>
      </c>
      <c r="G61" s="65">
        <v>19</v>
      </c>
      <c r="H61" s="66">
        <f t="shared" si="0"/>
        <v>18050</v>
      </c>
      <c r="I61" s="60"/>
      <c r="J61" s="60"/>
      <c r="K61" s="60"/>
    </row>
    <row r="62" spans="1:11" x14ac:dyDescent="0.3">
      <c r="A62" s="61">
        <v>61</v>
      </c>
      <c r="B62" s="62" t="s">
        <v>182</v>
      </c>
      <c r="C62" s="62">
        <v>2000</v>
      </c>
      <c r="D62" s="62">
        <v>1</v>
      </c>
      <c r="E62" s="62" t="s">
        <v>116</v>
      </c>
      <c r="F62" s="62" t="s">
        <v>125</v>
      </c>
      <c r="G62" s="62">
        <v>22</v>
      </c>
      <c r="H62" s="63">
        <f t="shared" si="0"/>
        <v>20900</v>
      </c>
      <c r="I62" s="60"/>
      <c r="J62" s="60"/>
      <c r="K62" s="60"/>
    </row>
    <row r="63" spans="1:11" x14ac:dyDescent="0.3">
      <c r="A63" s="64">
        <v>62</v>
      </c>
      <c r="B63" s="65" t="s">
        <v>183</v>
      </c>
      <c r="C63" s="65">
        <v>2001</v>
      </c>
      <c r="D63" s="65">
        <v>3</v>
      </c>
      <c r="E63" s="65" t="s">
        <v>120</v>
      </c>
      <c r="F63" s="65" t="s">
        <v>114</v>
      </c>
      <c r="G63" s="65">
        <v>30</v>
      </c>
      <c r="H63" s="66">
        <f t="shared" si="0"/>
        <v>28500</v>
      </c>
      <c r="I63" s="60"/>
      <c r="J63" s="60"/>
      <c r="K63" s="60"/>
    </row>
    <row r="64" spans="1:11" x14ac:dyDescent="0.3">
      <c r="A64" s="61">
        <v>63</v>
      </c>
      <c r="B64" s="62" t="s">
        <v>184</v>
      </c>
      <c r="C64" s="62">
        <v>2003</v>
      </c>
      <c r="D64" s="62">
        <v>1</v>
      </c>
      <c r="E64" s="62" t="s">
        <v>124</v>
      </c>
      <c r="F64" s="62" t="s">
        <v>114</v>
      </c>
      <c r="G64" s="62">
        <v>12</v>
      </c>
      <c r="H64" s="63">
        <f t="shared" si="0"/>
        <v>11400</v>
      </c>
      <c r="I64" s="60"/>
      <c r="J64" s="60"/>
      <c r="K64" s="60"/>
    </row>
    <row r="65" spans="1:11" x14ac:dyDescent="0.3">
      <c r="A65" s="64">
        <v>64</v>
      </c>
      <c r="B65" s="65" t="s">
        <v>185</v>
      </c>
      <c r="C65" s="65">
        <v>2000</v>
      </c>
      <c r="D65" s="65">
        <v>2</v>
      </c>
      <c r="E65" s="65" t="s">
        <v>110</v>
      </c>
      <c r="F65" s="65" t="s">
        <v>111</v>
      </c>
      <c r="G65" s="65">
        <v>14</v>
      </c>
      <c r="H65" s="66">
        <f t="shared" si="0"/>
        <v>13300</v>
      </c>
      <c r="I65" s="60"/>
      <c r="J65" s="60"/>
      <c r="K65" s="60"/>
    </row>
    <row r="66" spans="1:11" x14ac:dyDescent="0.3">
      <c r="A66" s="61">
        <v>65</v>
      </c>
      <c r="B66" s="62" t="s">
        <v>186</v>
      </c>
      <c r="C66" s="62">
        <v>2000</v>
      </c>
      <c r="D66" s="62">
        <v>2</v>
      </c>
      <c r="E66" s="62" t="s">
        <v>116</v>
      </c>
      <c r="F66" s="62" t="s">
        <v>121</v>
      </c>
      <c r="G66" s="62">
        <v>18</v>
      </c>
      <c r="H66" s="63">
        <f t="shared" ref="H66:H129" si="1">G66*950</f>
        <v>17100</v>
      </c>
      <c r="I66" s="60"/>
      <c r="J66" s="60"/>
      <c r="K66" s="60"/>
    </row>
    <row r="67" spans="1:11" x14ac:dyDescent="0.3">
      <c r="A67" s="64">
        <v>66</v>
      </c>
      <c r="B67" s="65" t="s">
        <v>187</v>
      </c>
      <c r="C67" s="65">
        <v>2003</v>
      </c>
      <c r="D67" s="65">
        <v>2</v>
      </c>
      <c r="E67" s="65" t="s">
        <v>110</v>
      </c>
      <c r="F67" s="65" t="s">
        <v>117</v>
      </c>
      <c r="G67" s="65">
        <v>16</v>
      </c>
      <c r="H67" s="66">
        <f t="shared" si="1"/>
        <v>15200</v>
      </c>
      <c r="I67" s="60"/>
      <c r="J67" s="60"/>
      <c r="K67" s="60"/>
    </row>
    <row r="68" spans="1:11" x14ac:dyDescent="0.3">
      <c r="A68" s="61">
        <v>67</v>
      </c>
      <c r="B68" s="62" t="s">
        <v>188</v>
      </c>
      <c r="C68" s="62">
        <v>2001</v>
      </c>
      <c r="D68" s="62">
        <v>4</v>
      </c>
      <c r="E68" s="62" t="s">
        <v>124</v>
      </c>
      <c r="F68" s="62" t="s">
        <v>125</v>
      </c>
      <c r="G68" s="62">
        <v>5</v>
      </c>
      <c r="H68" s="63">
        <f t="shared" si="1"/>
        <v>4750</v>
      </c>
      <c r="I68" s="60"/>
      <c r="J68" s="60"/>
      <c r="K68" s="60"/>
    </row>
    <row r="69" spans="1:11" x14ac:dyDescent="0.3">
      <c r="A69" s="64">
        <v>68</v>
      </c>
      <c r="B69" s="65" t="s">
        <v>189</v>
      </c>
      <c r="C69" s="65">
        <v>2000</v>
      </c>
      <c r="D69" s="65">
        <v>3</v>
      </c>
      <c r="E69" s="65" t="s">
        <v>120</v>
      </c>
      <c r="F69" s="65" t="s">
        <v>121</v>
      </c>
      <c r="G69" s="65">
        <v>3</v>
      </c>
      <c r="H69" s="66">
        <f t="shared" si="1"/>
        <v>2850</v>
      </c>
      <c r="I69" s="60"/>
      <c r="J69" s="60"/>
      <c r="K69" s="60"/>
    </row>
    <row r="70" spans="1:11" x14ac:dyDescent="0.3">
      <c r="A70" s="61">
        <v>69</v>
      </c>
      <c r="B70" s="62" t="s">
        <v>190</v>
      </c>
      <c r="C70" s="62">
        <v>2002</v>
      </c>
      <c r="D70" s="62">
        <v>4</v>
      </c>
      <c r="E70" s="62" t="s">
        <v>113</v>
      </c>
      <c r="F70" s="62" t="s">
        <v>111</v>
      </c>
      <c r="G70" s="62">
        <v>14</v>
      </c>
      <c r="H70" s="63">
        <f t="shared" si="1"/>
        <v>13300</v>
      </c>
      <c r="I70" s="60"/>
      <c r="J70" s="60"/>
      <c r="K70" s="60"/>
    </row>
    <row r="71" spans="1:11" x14ac:dyDescent="0.3">
      <c r="A71" s="64">
        <v>70</v>
      </c>
      <c r="B71" s="65" t="s">
        <v>191</v>
      </c>
      <c r="C71" s="65">
        <v>2003</v>
      </c>
      <c r="D71" s="65">
        <v>2</v>
      </c>
      <c r="E71" s="65" t="s">
        <v>120</v>
      </c>
      <c r="F71" s="65" t="s">
        <v>121</v>
      </c>
      <c r="G71" s="65">
        <v>7</v>
      </c>
      <c r="H71" s="66">
        <f t="shared" si="1"/>
        <v>6650</v>
      </c>
      <c r="I71" s="60"/>
      <c r="J71" s="60"/>
      <c r="K71" s="60"/>
    </row>
    <row r="72" spans="1:11" x14ac:dyDescent="0.3">
      <c r="A72" s="61">
        <v>71</v>
      </c>
      <c r="B72" s="62" t="s">
        <v>192</v>
      </c>
      <c r="C72" s="62">
        <v>2001</v>
      </c>
      <c r="D72" s="62">
        <v>3</v>
      </c>
      <c r="E72" s="62" t="s">
        <v>110</v>
      </c>
      <c r="F72" s="62" t="s">
        <v>125</v>
      </c>
      <c r="G72" s="62">
        <v>6</v>
      </c>
      <c r="H72" s="63">
        <f t="shared" si="1"/>
        <v>5700</v>
      </c>
      <c r="I72" s="60"/>
      <c r="J72" s="60"/>
      <c r="K72" s="60"/>
    </row>
    <row r="73" spans="1:11" x14ac:dyDescent="0.3">
      <c r="A73" s="64">
        <v>72</v>
      </c>
      <c r="B73" s="65" t="s">
        <v>193</v>
      </c>
      <c r="C73" s="65">
        <v>2003</v>
      </c>
      <c r="D73" s="65">
        <v>4</v>
      </c>
      <c r="E73" s="65" t="s">
        <v>116</v>
      </c>
      <c r="F73" s="65" t="s">
        <v>117</v>
      </c>
      <c r="G73" s="65">
        <v>5</v>
      </c>
      <c r="H73" s="66">
        <f t="shared" si="1"/>
        <v>4750</v>
      </c>
      <c r="I73" s="60"/>
      <c r="J73" s="60"/>
      <c r="K73" s="60"/>
    </row>
    <row r="74" spans="1:11" x14ac:dyDescent="0.3">
      <c r="A74" s="61">
        <v>73</v>
      </c>
      <c r="B74" s="62" t="s">
        <v>194</v>
      </c>
      <c r="C74" s="62">
        <v>2002</v>
      </c>
      <c r="D74" s="62">
        <v>1</v>
      </c>
      <c r="E74" s="62" t="s">
        <v>113</v>
      </c>
      <c r="F74" s="62" t="s">
        <v>121</v>
      </c>
      <c r="G74" s="62">
        <v>14</v>
      </c>
      <c r="H74" s="63">
        <f t="shared" si="1"/>
        <v>13300</v>
      </c>
      <c r="I74" s="60"/>
      <c r="J74" s="60"/>
      <c r="K74" s="60"/>
    </row>
    <row r="75" spans="1:11" x14ac:dyDescent="0.3">
      <c r="A75" s="64">
        <v>74</v>
      </c>
      <c r="B75" s="65" t="s">
        <v>195</v>
      </c>
      <c r="C75" s="65">
        <v>2001</v>
      </c>
      <c r="D75" s="65">
        <v>2</v>
      </c>
      <c r="E75" s="65" t="s">
        <v>120</v>
      </c>
      <c r="F75" s="65" t="s">
        <v>121</v>
      </c>
      <c r="G75" s="65">
        <v>13</v>
      </c>
      <c r="H75" s="66">
        <f t="shared" si="1"/>
        <v>12350</v>
      </c>
      <c r="I75" s="60"/>
      <c r="J75" s="60"/>
      <c r="K75" s="60"/>
    </row>
    <row r="76" spans="1:11" x14ac:dyDescent="0.3">
      <c r="A76" s="61">
        <v>75</v>
      </c>
      <c r="B76" s="62" t="s">
        <v>196</v>
      </c>
      <c r="C76" s="62">
        <v>2000</v>
      </c>
      <c r="D76" s="62">
        <v>2</v>
      </c>
      <c r="E76" s="62" t="s">
        <v>110</v>
      </c>
      <c r="F76" s="62" t="s">
        <v>117</v>
      </c>
      <c r="G76" s="62">
        <v>19</v>
      </c>
      <c r="H76" s="63">
        <f t="shared" si="1"/>
        <v>18050</v>
      </c>
      <c r="I76" s="60"/>
      <c r="J76" s="60"/>
      <c r="K76" s="60"/>
    </row>
    <row r="77" spans="1:11" x14ac:dyDescent="0.3">
      <c r="A77" s="64">
        <v>76</v>
      </c>
      <c r="B77" s="65" t="s">
        <v>197</v>
      </c>
      <c r="C77" s="65">
        <v>2003</v>
      </c>
      <c r="D77" s="65">
        <v>4</v>
      </c>
      <c r="E77" s="65" t="s">
        <v>120</v>
      </c>
      <c r="F77" s="65" t="s">
        <v>111</v>
      </c>
      <c r="G77" s="65">
        <v>20</v>
      </c>
      <c r="H77" s="66">
        <f t="shared" si="1"/>
        <v>19000</v>
      </c>
      <c r="I77" s="60"/>
      <c r="J77" s="60"/>
      <c r="K77" s="60"/>
    </row>
    <row r="78" spans="1:11" x14ac:dyDescent="0.3">
      <c r="A78" s="61">
        <v>77</v>
      </c>
      <c r="B78" s="62" t="s">
        <v>198</v>
      </c>
      <c r="C78" s="62">
        <v>2001</v>
      </c>
      <c r="D78" s="62">
        <v>3</v>
      </c>
      <c r="E78" s="62" t="s">
        <v>110</v>
      </c>
      <c r="F78" s="62" t="s">
        <v>111</v>
      </c>
      <c r="G78" s="62">
        <v>22</v>
      </c>
      <c r="H78" s="63">
        <f t="shared" si="1"/>
        <v>20900</v>
      </c>
      <c r="I78" s="60"/>
      <c r="J78" s="60"/>
      <c r="K78" s="60"/>
    </row>
    <row r="79" spans="1:11" x14ac:dyDescent="0.3">
      <c r="A79" s="64">
        <v>78</v>
      </c>
      <c r="B79" s="65" t="s">
        <v>199</v>
      </c>
      <c r="C79" s="65">
        <v>2000</v>
      </c>
      <c r="D79" s="65">
        <v>2</v>
      </c>
      <c r="E79" s="65" t="s">
        <v>124</v>
      </c>
      <c r="F79" s="65" t="s">
        <v>121</v>
      </c>
      <c r="G79" s="65">
        <v>14</v>
      </c>
      <c r="H79" s="66">
        <f t="shared" si="1"/>
        <v>13300</v>
      </c>
      <c r="I79" s="60"/>
      <c r="J79" s="60"/>
      <c r="K79" s="60"/>
    </row>
    <row r="80" spans="1:11" x14ac:dyDescent="0.3">
      <c r="A80" s="61">
        <v>79</v>
      </c>
      <c r="B80" s="62" t="s">
        <v>200</v>
      </c>
      <c r="C80" s="62">
        <v>2003</v>
      </c>
      <c r="D80" s="62">
        <v>1</v>
      </c>
      <c r="E80" s="62" t="s">
        <v>120</v>
      </c>
      <c r="F80" s="62" t="s">
        <v>121</v>
      </c>
      <c r="G80" s="62">
        <v>5</v>
      </c>
      <c r="H80" s="63">
        <f t="shared" si="1"/>
        <v>4750</v>
      </c>
      <c r="I80" s="60"/>
      <c r="J80" s="60"/>
      <c r="K80" s="60"/>
    </row>
    <row r="81" spans="1:11" x14ac:dyDescent="0.3">
      <c r="A81" s="64">
        <v>80</v>
      </c>
      <c r="B81" s="65" t="s">
        <v>201</v>
      </c>
      <c r="C81" s="65">
        <v>2003</v>
      </c>
      <c r="D81" s="65">
        <v>2</v>
      </c>
      <c r="E81" s="65" t="s">
        <v>124</v>
      </c>
      <c r="F81" s="65" t="s">
        <v>125</v>
      </c>
      <c r="G81" s="65">
        <v>2</v>
      </c>
      <c r="H81" s="66">
        <f t="shared" si="1"/>
        <v>1900</v>
      </c>
      <c r="I81" s="60"/>
      <c r="J81" s="60"/>
      <c r="K81" s="60"/>
    </row>
    <row r="82" spans="1:11" x14ac:dyDescent="0.3">
      <c r="A82" s="61">
        <v>81</v>
      </c>
      <c r="B82" s="62" t="s">
        <v>202</v>
      </c>
      <c r="C82" s="62">
        <v>2002</v>
      </c>
      <c r="D82" s="62">
        <v>1</v>
      </c>
      <c r="E82" s="62" t="s">
        <v>113</v>
      </c>
      <c r="F82" s="62" t="s">
        <v>117</v>
      </c>
      <c r="G82" s="62">
        <v>3</v>
      </c>
      <c r="H82" s="63">
        <f t="shared" si="1"/>
        <v>2850</v>
      </c>
      <c r="I82" s="60"/>
      <c r="J82" s="60"/>
      <c r="K82" s="60"/>
    </row>
    <row r="83" spans="1:11" x14ac:dyDescent="0.3">
      <c r="A83" s="64">
        <v>82</v>
      </c>
      <c r="B83" s="65" t="s">
        <v>203</v>
      </c>
      <c r="C83" s="65">
        <v>2000</v>
      </c>
      <c r="D83" s="65">
        <v>1</v>
      </c>
      <c r="E83" s="65" t="s">
        <v>110</v>
      </c>
      <c r="F83" s="65" t="s">
        <v>114</v>
      </c>
      <c r="G83" s="65">
        <v>14</v>
      </c>
      <c r="H83" s="66">
        <f t="shared" si="1"/>
        <v>13300</v>
      </c>
      <c r="I83" s="60"/>
      <c r="J83" s="60"/>
      <c r="K83" s="60"/>
    </row>
    <row r="84" spans="1:11" x14ac:dyDescent="0.3">
      <c r="A84" s="61">
        <v>83</v>
      </c>
      <c r="B84" s="62" t="s">
        <v>204</v>
      </c>
      <c r="C84" s="62">
        <v>2001</v>
      </c>
      <c r="D84" s="62">
        <v>2</v>
      </c>
      <c r="E84" s="62" t="s">
        <v>113</v>
      </c>
      <c r="F84" s="62" t="s">
        <v>121</v>
      </c>
      <c r="G84" s="62">
        <v>19</v>
      </c>
      <c r="H84" s="63">
        <f t="shared" si="1"/>
        <v>18050</v>
      </c>
      <c r="I84" s="60"/>
      <c r="J84" s="60"/>
      <c r="K84" s="60"/>
    </row>
    <row r="85" spans="1:11" x14ac:dyDescent="0.3">
      <c r="A85" s="64">
        <v>84</v>
      </c>
      <c r="B85" s="65" t="s">
        <v>205</v>
      </c>
      <c r="C85" s="65">
        <v>2003</v>
      </c>
      <c r="D85" s="65">
        <v>3</v>
      </c>
      <c r="E85" s="65" t="s">
        <v>120</v>
      </c>
      <c r="F85" s="65" t="s">
        <v>125</v>
      </c>
      <c r="G85" s="65">
        <v>18</v>
      </c>
      <c r="H85" s="66">
        <f t="shared" si="1"/>
        <v>17100</v>
      </c>
      <c r="I85" s="60"/>
      <c r="J85" s="60"/>
      <c r="K85" s="60"/>
    </row>
    <row r="86" spans="1:11" x14ac:dyDescent="0.3">
      <c r="A86" s="61">
        <v>85</v>
      </c>
      <c r="B86" s="62" t="s">
        <v>206</v>
      </c>
      <c r="C86" s="62">
        <v>2000</v>
      </c>
      <c r="D86" s="62">
        <v>2</v>
      </c>
      <c r="E86" s="62" t="s">
        <v>116</v>
      </c>
      <c r="F86" s="62" t="s">
        <v>125</v>
      </c>
      <c r="G86" s="62">
        <v>14</v>
      </c>
      <c r="H86" s="63">
        <f t="shared" si="1"/>
        <v>13300</v>
      </c>
      <c r="I86" s="60"/>
      <c r="J86" s="60"/>
      <c r="K86" s="60"/>
    </row>
    <row r="87" spans="1:11" x14ac:dyDescent="0.3">
      <c r="A87" s="64">
        <v>86</v>
      </c>
      <c r="B87" s="65" t="s">
        <v>207</v>
      </c>
      <c r="C87" s="65">
        <v>2000</v>
      </c>
      <c r="D87" s="65">
        <v>3</v>
      </c>
      <c r="E87" s="65" t="s">
        <v>124</v>
      </c>
      <c r="F87" s="65" t="s">
        <v>111</v>
      </c>
      <c r="G87" s="65">
        <v>13</v>
      </c>
      <c r="H87" s="66">
        <f t="shared" si="1"/>
        <v>12350</v>
      </c>
      <c r="I87" s="60"/>
      <c r="J87" s="60"/>
      <c r="K87" s="60"/>
    </row>
    <row r="88" spans="1:11" x14ac:dyDescent="0.3">
      <c r="A88" s="61">
        <v>87</v>
      </c>
      <c r="B88" s="62" t="s">
        <v>208</v>
      </c>
      <c r="C88" s="62">
        <v>2003</v>
      </c>
      <c r="D88" s="62">
        <v>4</v>
      </c>
      <c r="E88" s="62" t="s">
        <v>116</v>
      </c>
      <c r="F88" s="62" t="s">
        <v>121</v>
      </c>
      <c r="G88" s="62">
        <v>17</v>
      </c>
      <c r="H88" s="63">
        <f t="shared" si="1"/>
        <v>16150</v>
      </c>
      <c r="I88" s="60"/>
      <c r="J88" s="60"/>
      <c r="K88" s="60"/>
    </row>
    <row r="89" spans="1:11" x14ac:dyDescent="0.3">
      <c r="A89" s="64">
        <v>88</v>
      </c>
      <c r="B89" s="65" t="s">
        <v>209</v>
      </c>
      <c r="C89" s="65">
        <v>2001</v>
      </c>
      <c r="D89" s="65">
        <v>2</v>
      </c>
      <c r="E89" s="65" t="s">
        <v>110</v>
      </c>
      <c r="F89" s="65" t="s">
        <v>117</v>
      </c>
      <c r="G89" s="65">
        <v>15</v>
      </c>
      <c r="H89" s="66">
        <f t="shared" si="1"/>
        <v>14250</v>
      </c>
      <c r="I89" s="60"/>
      <c r="J89" s="60"/>
      <c r="K89" s="60"/>
    </row>
    <row r="90" spans="1:11" x14ac:dyDescent="0.3">
      <c r="A90" s="61">
        <v>89</v>
      </c>
      <c r="B90" s="62" t="s">
        <v>210</v>
      </c>
      <c r="C90" s="62">
        <v>2000</v>
      </c>
      <c r="D90" s="62">
        <v>1</v>
      </c>
      <c r="E90" s="62" t="s">
        <v>113</v>
      </c>
      <c r="F90" s="62" t="s">
        <v>125</v>
      </c>
      <c r="G90" s="62">
        <v>22</v>
      </c>
      <c r="H90" s="63">
        <f t="shared" si="1"/>
        <v>20900</v>
      </c>
      <c r="I90" s="60"/>
      <c r="J90" s="60"/>
      <c r="K90" s="60"/>
    </row>
    <row r="91" spans="1:11" x14ac:dyDescent="0.3">
      <c r="A91" s="64">
        <v>90</v>
      </c>
      <c r="B91" s="65" t="s">
        <v>211</v>
      </c>
      <c r="C91" s="65">
        <v>2002</v>
      </c>
      <c r="D91" s="65">
        <v>4</v>
      </c>
      <c r="E91" s="65" t="s">
        <v>116</v>
      </c>
      <c r="F91" s="65" t="s">
        <v>114</v>
      </c>
      <c r="G91" s="65">
        <v>10</v>
      </c>
      <c r="H91" s="66">
        <f t="shared" si="1"/>
        <v>9500</v>
      </c>
      <c r="I91" s="60"/>
      <c r="J91" s="60"/>
      <c r="K91" s="60"/>
    </row>
    <row r="92" spans="1:11" x14ac:dyDescent="0.3">
      <c r="A92" s="61">
        <v>91</v>
      </c>
      <c r="B92" s="62" t="s">
        <v>212</v>
      </c>
      <c r="C92" s="62">
        <v>2003</v>
      </c>
      <c r="D92" s="62">
        <v>1</v>
      </c>
      <c r="E92" s="62" t="s">
        <v>120</v>
      </c>
      <c r="F92" s="62" t="s">
        <v>111</v>
      </c>
      <c r="G92" s="62">
        <v>30</v>
      </c>
      <c r="H92" s="63">
        <f t="shared" si="1"/>
        <v>28500</v>
      </c>
      <c r="I92" s="60"/>
      <c r="J92" s="60"/>
      <c r="K92" s="60"/>
    </row>
    <row r="93" spans="1:11" x14ac:dyDescent="0.3">
      <c r="A93" s="64">
        <v>92</v>
      </c>
      <c r="B93" s="65" t="s">
        <v>213</v>
      </c>
      <c r="C93" s="65">
        <v>2001</v>
      </c>
      <c r="D93" s="65">
        <v>2</v>
      </c>
      <c r="E93" s="65" t="s">
        <v>124</v>
      </c>
      <c r="F93" s="65" t="s">
        <v>114</v>
      </c>
      <c r="G93" s="65">
        <v>15</v>
      </c>
      <c r="H93" s="66">
        <f t="shared" si="1"/>
        <v>14250</v>
      </c>
      <c r="I93" s="60"/>
      <c r="J93" s="60"/>
      <c r="K93" s="60"/>
    </row>
    <row r="94" spans="1:11" x14ac:dyDescent="0.3">
      <c r="A94" s="61">
        <v>93</v>
      </c>
      <c r="B94" s="62" t="s">
        <v>214</v>
      </c>
      <c r="C94" s="62">
        <v>2003</v>
      </c>
      <c r="D94" s="62">
        <v>1</v>
      </c>
      <c r="E94" s="62" t="s">
        <v>110</v>
      </c>
      <c r="F94" s="62" t="s">
        <v>117</v>
      </c>
      <c r="G94" s="62">
        <v>14</v>
      </c>
      <c r="H94" s="63">
        <f t="shared" si="1"/>
        <v>13300</v>
      </c>
      <c r="I94" s="60"/>
      <c r="J94" s="60"/>
      <c r="K94" s="60"/>
    </row>
    <row r="95" spans="1:11" x14ac:dyDescent="0.3">
      <c r="A95" s="64">
        <v>94</v>
      </c>
      <c r="B95" s="65" t="s">
        <v>215</v>
      </c>
      <c r="C95" s="65">
        <v>2002</v>
      </c>
      <c r="D95" s="65">
        <v>2</v>
      </c>
      <c r="E95" s="65" t="s">
        <v>116</v>
      </c>
      <c r="F95" s="65" t="s">
        <v>121</v>
      </c>
      <c r="G95" s="65">
        <v>13</v>
      </c>
      <c r="H95" s="66">
        <f t="shared" si="1"/>
        <v>12350</v>
      </c>
      <c r="I95" s="60"/>
      <c r="J95" s="60"/>
      <c r="K95" s="60"/>
    </row>
    <row r="96" spans="1:11" x14ac:dyDescent="0.3">
      <c r="A96" s="61">
        <v>95</v>
      </c>
      <c r="B96" s="62" t="s">
        <v>216</v>
      </c>
      <c r="C96" s="62">
        <v>2001</v>
      </c>
      <c r="D96" s="62">
        <v>2</v>
      </c>
      <c r="E96" s="62" t="s">
        <v>110</v>
      </c>
      <c r="F96" s="62" t="s">
        <v>125</v>
      </c>
      <c r="G96" s="62">
        <v>16</v>
      </c>
      <c r="H96" s="63">
        <f t="shared" si="1"/>
        <v>15200</v>
      </c>
      <c r="I96" s="60"/>
      <c r="J96" s="60"/>
      <c r="K96" s="60"/>
    </row>
    <row r="97" spans="1:11" x14ac:dyDescent="0.3">
      <c r="A97" s="64">
        <v>96</v>
      </c>
      <c r="B97" s="65" t="s">
        <v>217</v>
      </c>
      <c r="C97" s="65">
        <v>2000</v>
      </c>
      <c r="D97" s="65">
        <v>2</v>
      </c>
      <c r="E97" s="65" t="s">
        <v>124</v>
      </c>
      <c r="F97" s="65" t="s">
        <v>125</v>
      </c>
      <c r="G97" s="65">
        <v>14</v>
      </c>
      <c r="H97" s="66">
        <f t="shared" si="1"/>
        <v>13300</v>
      </c>
      <c r="I97" s="60"/>
      <c r="J97" s="60"/>
      <c r="K97" s="60"/>
    </row>
    <row r="98" spans="1:11" x14ac:dyDescent="0.3">
      <c r="A98" s="61">
        <v>97</v>
      </c>
      <c r="B98" s="62" t="s">
        <v>218</v>
      </c>
      <c r="C98" s="62">
        <v>2003</v>
      </c>
      <c r="D98" s="62">
        <v>4</v>
      </c>
      <c r="E98" s="62" t="s">
        <v>120</v>
      </c>
      <c r="F98" s="62" t="s">
        <v>111</v>
      </c>
      <c r="G98" s="62">
        <v>22</v>
      </c>
      <c r="H98" s="63">
        <f t="shared" si="1"/>
        <v>20900</v>
      </c>
      <c r="I98" s="60"/>
      <c r="J98" s="60"/>
      <c r="K98" s="60"/>
    </row>
    <row r="99" spans="1:11" x14ac:dyDescent="0.3">
      <c r="A99" s="64">
        <v>98</v>
      </c>
      <c r="B99" s="65" t="s">
        <v>219</v>
      </c>
      <c r="C99" s="65">
        <v>2001</v>
      </c>
      <c r="D99" s="65">
        <v>3</v>
      </c>
      <c r="E99" s="65" t="s">
        <v>113</v>
      </c>
      <c r="F99" s="65" t="s">
        <v>121</v>
      </c>
      <c r="G99" s="65">
        <v>4</v>
      </c>
      <c r="H99" s="66">
        <f t="shared" si="1"/>
        <v>3800</v>
      </c>
      <c r="I99" s="60"/>
      <c r="J99" s="60"/>
      <c r="K99" s="60"/>
    </row>
    <row r="100" spans="1:11" x14ac:dyDescent="0.3">
      <c r="A100" s="61">
        <v>99</v>
      </c>
      <c r="B100" s="62" t="s">
        <v>220</v>
      </c>
      <c r="C100" s="62">
        <v>2000</v>
      </c>
      <c r="D100" s="62">
        <v>4</v>
      </c>
      <c r="E100" s="62" t="s">
        <v>120</v>
      </c>
      <c r="F100" s="62" t="s">
        <v>114</v>
      </c>
      <c r="G100" s="62">
        <v>6</v>
      </c>
      <c r="H100" s="63">
        <f t="shared" si="1"/>
        <v>5700</v>
      </c>
      <c r="I100" s="60"/>
      <c r="J100" s="60"/>
      <c r="K100" s="60"/>
    </row>
    <row r="101" spans="1:11" x14ac:dyDescent="0.3">
      <c r="A101" s="64">
        <v>100</v>
      </c>
      <c r="B101" s="65" t="s">
        <v>221</v>
      </c>
      <c r="C101" s="65">
        <v>2003</v>
      </c>
      <c r="D101" s="65">
        <v>1</v>
      </c>
      <c r="E101" s="65" t="s">
        <v>110</v>
      </c>
      <c r="F101" s="65" t="s">
        <v>117</v>
      </c>
      <c r="G101" s="65">
        <v>30</v>
      </c>
      <c r="H101" s="66">
        <f t="shared" si="1"/>
        <v>28500</v>
      </c>
      <c r="I101" s="60"/>
      <c r="J101" s="60"/>
      <c r="K101" s="60"/>
    </row>
    <row r="102" spans="1:11" x14ac:dyDescent="0.3">
      <c r="A102" s="61">
        <v>101</v>
      </c>
      <c r="B102" s="62" t="s">
        <v>222</v>
      </c>
      <c r="C102" s="62">
        <v>2003</v>
      </c>
      <c r="D102" s="62">
        <v>2</v>
      </c>
      <c r="E102" s="62" t="s">
        <v>116</v>
      </c>
      <c r="F102" s="62" t="s">
        <v>125</v>
      </c>
      <c r="G102" s="62">
        <v>25</v>
      </c>
      <c r="H102" s="63">
        <f t="shared" si="1"/>
        <v>23750</v>
      </c>
      <c r="I102" s="60"/>
      <c r="J102" s="60"/>
      <c r="K102" s="60"/>
    </row>
    <row r="103" spans="1:11" x14ac:dyDescent="0.3">
      <c r="A103" s="64">
        <v>102</v>
      </c>
      <c r="B103" s="65" t="s">
        <v>223</v>
      </c>
      <c r="C103" s="65">
        <v>2002</v>
      </c>
      <c r="D103" s="65">
        <v>4</v>
      </c>
      <c r="E103" s="65" t="s">
        <v>113</v>
      </c>
      <c r="F103" s="65" t="s">
        <v>111</v>
      </c>
      <c r="G103" s="65">
        <v>30</v>
      </c>
      <c r="H103" s="66">
        <f t="shared" si="1"/>
        <v>28500</v>
      </c>
      <c r="I103" s="60"/>
      <c r="J103" s="60"/>
      <c r="K103" s="60"/>
    </row>
    <row r="104" spans="1:11" x14ac:dyDescent="0.3">
      <c r="A104" s="61">
        <v>103</v>
      </c>
      <c r="B104" s="62" t="s">
        <v>224</v>
      </c>
      <c r="C104" s="62">
        <v>2000</v>
      </c>
      <c r="D104" s="62">
        <v>1</v>
      </c>
      <c r="E104" s="62" t="s">
        <v>120</v>
      </c>
      <c r="F104" s="62" t="s">
        <v>114</v>
      </c>
      <c r="G104" s="62">
        <v>14</v>
      </c>
      <c r="H104" s="63">
        <f t="shared" si="1"/>
        <v>13300</v>
      </c>
      <c r="I104" s="60"/>
      <c r="J104" s="60"/>
      <c r="K104" s="60"/>
    </row>
    <row r="105" spans="1:11" x14ac:dyDescent="0.3">
      <c r="A105" s="64">
        <v>104</v>
      </c>
      <c r="B105" s="65" t="s">
        <v>225</v>
      </c>
      <c r="C105" s="65">
        <v>2001</v>
      </c>
      <c r="D105" s="65">
        <v>2</v>
      </c>
      <c r="E105" s="65" t="s">
        <v>110</v>
      </c>
      <c r="F105" s="65" t="s">
        <v>111</v>
      </c>
      <c r="G105" s="65">
        <v>6</v>
      </c>
      <c r="H105" s="66">
        <f t="shared" si="1"/>
        <v>5700</v>
      </c>
      <c r="I105" s="60"/>
      <c r="J105" s="60"/>
      <c r="K105" s="60"/>
    </row>
    <row r="106" spans="1:11" x14ac:dyDescent="0.3">
      <c r="A106" s="61">
        <v>105</v>
      </c>
      <c r="B106" s="62" t="s">
        <v>226</v>
      </c>
      <c r="C106" s="62">
        <v>2003</v>
      </c>
      <c r="D106" s="62">
        <v>3</v>
      </c>
      <c r="E106" s="62" t="s">
        <v>120</v>
      </c>
      <c r="F106" s="62" t="s">
        <v>125</v>
      </c>
      <c r="G106" s="62">
        <v>17</v>
      </c>
      <c r="H106" s="63">
        <f t="shared" si="1"/>
        <v>16150</v>
      </c>
      <c r="I106" s="60"/>
      <c r="J106" s="60"/>
      <c r="K106" s="60"/>
    </row>
    <row r="107" spans="1:11" x14ac:dyDescent="0.3">
      <c r="A107" s="64">
        <v>106</v>
      </c>
      <c r="B107" s="65" t="s">
        <v>227</v>
      </c>
      <c r="C107" s="65">
        <v>2000</v>
      </c>
      <c r="D107" s="65">
        <v>4</v>
      </c>
      <c r="E107" s="65" t="s">
        <v>110</v>
      </c>
      <c r="F107" s="65" t="s">
        <v>125</v>
      </c>
      <c r="G107" s="65">
        <v>14</v>
      </c>
      <c r="H107" s="66">
        <f t="shared" si="1"/>
        <v>13300</v>
      </c>
      <c r="I107" s="60"/>
      <c r="J107" s="60"/>
      <c r="K107" s="60"/>
    </row>
    <row r="108" spans="1:11" x14ac:dyDescent="0.3">
      <c r="A108" s="61">
        <v>107</v>
      </c>
      <c r="B108" s="62" t="s">
        <v>228</v>
      </c>
      <c r="C108" s="62">
        <v>2000</v>
      </c>
      <c r="D108" s="62">
        <v>3</v>
      </c>
      <c r="E108" s="62" t="s">
        <v>124</v>
      </c>
      <c r="F108" s="62" t="s">
        <v>114</v>
      </c>
      <c r="G108" s="62">
        <v>6</v>
      </c>
      <c r="H108" s="63">
        <f t="shared" si="1"/>
        <v>5700</v>
      </c>
      <c r="I108" s="60"/>
      <c r="J108" s="60"/>
      <c r="K108" s="60"/>
    </row>
    <row r="109" spans="1:11" x14ac:dyDescent="0.3">
      <c r="A109" s="64">
        <v>108</v>
      </c>
      <c r="B109" s="65" t="s">
        <v>229</v>
      </c>
      <c r="C109" s="65">
        <v>2003</v>
      </c>
      <c r="D109" s="65">
        <v>2</v>
      </c>
      <c r="E109" s="65" t="s">
        <v>120</v>
      </c>
      <c r="F109" s="65" t="s">
        <v>114</v>
      </c>
      <c r="G109" s="65">
        <v>9</v>
      </c>
      <c r="H109" s="66">
        <f t="shared" si="1"/>
        <v>8550</v>
      </c>
      <c r="I109" s="60"/>
      <c r="J109" s="60"/>
      <c r="K109" s="60"/>
    </row>
    <row r="110" spans="1:11" x14ac:dyDescent="0.3">
      <c r="A110" s="61">
        <v>109</v>
      </c>
      <c r="B110" s="62" t="s">
        <v>230</v>
      </c>
      <c r="C110" s="62">
        <v>2001</v>
      </c>
      <c r="D110" s="62">
        <v>1</v>
      </c>
      <c r="E110" s="62" t="s">
        <v>124</v>
      </c>
      <c r="F110" s="62" t="s">
        <v>111</v>
      </c>
      <c r="G110" s="62">
        <v>7</v>
      </c>
      <c r="H110" s="63">
        <f t="shared" si="1"/>
        <v>6650</v>
      </c>
      <c r="I110" s="60"/>
      <c r="J110" s="60"/>
      <c r="K110" s="60"/>
    </row>
    <row r="111" spans="1:11" x14ac:dyDescent="0.3">
      <c r="A111" s="64">
        <v>110</v>
      </c>
      <c r="B111" s="65" t="s">
        <v>231</v>
      </c>
      <c r="C111" s="65">
        <v>2000</v>
      </c>
      <c r="D111" s="65">
        <v>4</v>
      </c>
      <c r="E111" s="65" t="s">
        <v>113</v>
      </c>
      <c r="F111" s="65" t="s">
        <v>121</v>
      </c>
      <c r="G111" s="65">
        <v>14</v>
      </c>
      <c r="H111" s="66">
        <f t="shared" si="1"/>
        <v>13300</v>
      </c>
      <c r="I111" s="60"/>
      <c r="J111" s="60"/>
      <c r="K111" s="60"/>
    </row>
    <row r="112" spans="1:11" x14ac:dyDescent="0.3">
      <c r="A112" s="61">
        <v>111</v>
      </c>
      <c r="B112" s="62" t="s">
        <v>232</v>
      </c>
      <c r="C112" s="62">
        <v>2002</v>
      </c>
      <c r="D112" s="62">
        <v>1</v>
      </c>
      <c r="E112" s="62" t="s">
        <v>110</v>
      </c>
      <c r="F112" s="62" t="s">
        <v>117</v>
      </c>
      <c r="G112" s="62">
        <v>16</v>
      </c>
      <c r="H112" s="63">
        <f t="shared" si="1"/>
        <v>15200</v>
      </c>
      <c r="I112" s="60"/>
      <c r="J112" s="60"/>
      <c r="K112" s="60"/>
    </row>
    <row r="113" spans="1:11" x14ac:dyDescent="0.3">
      <c r="A113" s="64">
        <v>112</v>
      </c>
      <c r="B113" s="65" t="s">
        <v>233</v>
      </c>
      <c r="C113" s="65">
        <v>2003</v>
      </c>
      <c r="D113" s="65">
        <v>2</v>
      </c>
      <c r="E113" s="65" t="s">
        <v>113</v>
      </c>
      <c r="F113" s="65" t="s">
        <v>125</v>
      </c>
      <c r="G113" s="65">
        <v>12</v>
      </c>
      <c r="H113" s="66">
        <f t="shared" si="1"/>
        <v>11400</v>
      </c>
      <c r="I113" s="60"/>
      <c r="J113" s="60"/>
      <c r="K113" s="60"/>
    </row>
    <row r="114" spans="1:11" x14ac:dyDescent="0.3">
      <c r="A114" s="61">
        <v>113</v>
      </c>
      <c r="B114" s="62" t="s">
        <v>234</v>
      </c>
      <c r="C114" s="62">
        <v>2001</v>
      </c>
      <c r="D114" s="62">
        <v>1</v>
      </c>
      <c r="E114" s="62" t="s">
        <v>120</v>
      </c>
      <c r="F114" s="62" t="s">
        <v>121</v>
      </c>
      <c r="G114" s="62">
        <v>14</v>
      </c>
      <c r="H114" s="63">
        <f t="shared" si="1"/>
        <v>13300</v>
      </c>
      <c r="I114" s="60"/>
      <c r="J114" s="60"/>
      <c r="K114" s="60"/>
    </row>
    <row r="115" spans="1:11" x14ac:dyDescent="0.3">
      <c r="A115" s="64">
        <v>114</v>
      </c>
      <c r="B115" s="65" t="s">
        <v>235</v>
      </c>
      <c r="C115" s="65">
        <v>2003</v>
      </c>
      <c r="D115" s="65">
        <v>3</v>
      </c>
      <c r="E115" s="65" t="s">
        <v>116</v>
      </c>
      <c r="F115" s="65" t="s">
        <v>111</v>
      </c>
      <c r="G115" s="65">
        <v>15</v>
      </c>
      <c r="H115" s="66">
        <f t="shared" si="1"/>
        <v>14250</v>
      </c>
      <c r="I115" s="60"/>
      <c r="J115" s="60"/>
      <c r="K115" s="60"/>
    </row>
    <row r="116" spans="1:11" x14ac:dyDescent="0.3">
      <c r="A116" s="61">
        <v>115</v>
      </c>
      <c r="B116" s="62" t="s">
        <v>236</v>
      </c>
      <c r="C116" s="62">
        <v>2002</v>
      </c>
      <c r="D116" s="62">
        <v>2</v>
      </c>
      <c r="E116" s="62" t="s">
        <v>124</v>
      </c>
      <c r="F116" s="62" t="s">
        <v>121</v>
      </c>
      <c r="G116" s="62">
        <v>17</v>
      </c>
      <c r="H116" s="63">
        <f t="shared" si="1"/>
        <v>16150</v>
      </c>
      <c r="I116" s="60"/>
      <c r="J116" s="60"/>
      <c r="K116" s="60"/>
    </row>
    <row r="117" spans="1:11" x14ac:dyDescent="0.3">
      <c r="A117" s="64">
        <v>116</v>
      </c>
      <c r="B117" s="65" t="s">
        <v>237</v>
      </c>
      <c r="C117" s="65">
        <v>2001</v>
      </c>
      <c r="D117" s="65">
        <v>3</v>
      </c>
      <c r="E117" s="65" t="s">
        <v>116</v>
      </c>
      <c r="F117" s="65" t="s">
        <v>125</v>
      </c>
      <c r="G117" s="65">
        <v>14</v>
      </c>
      <c r="H117" s="66">
        <f t="shared" si="1"/>
        <v>13300</v>
      </c>
      <c r="I117" s="60"/>
      <c r="J117" s="60"/>
      <c r="K117" s="60"/>
    </row>
    <row r="118" spans="1:11" x14ac:dyDescent="0.3">
      <c r="A118" s="61">
        <v>117</v>
      </c>
      <c r="B118" s="62" t="s">
        <v>238</v>
      </c>
      <c r="C118" s="62">
        <v>2000</v>
      </c>
      <c r="D118" s="62">
        <v>2</v>
      </c>
      <c r="E118" s="62" t="s">
        <v>110</v>
      </c>
      <c r="F118" s="62" t="s">
        <v>117</v>
      </c>
      <c r="G118" s="62">
        <v>12</v>
      </c>
      <c r="H118" s="63">
        <f t="shared" si="1"/>
        <v>11400</v>
      </c>
      <c r="I118" s="60"/>
      <c r="J118" s="60"/>
      <c r="K118" s="60"/>
    </row>
    <row r="119" spans="1:11" x14ac:dyDescent="0.3">
      <c r="A119" s="64">
        <v>118</v>
      </c>
      <c r="B119" s="65" t="s">
        <v>239</v>
      </c>
      <c r="C119" s="65">
        <v>2003</v>
      </c>
      <c r="D119" s="65">
        <v>2</v>
      </c>
      <c r="E119" s="65" t="s">
        <v>113</v>
      </c>
      <c r="F119" s="65" t="s">
        <v>121</v>
      </c>
      <c r="G119" s="65">
        <v>10</v>
      </c>
      <c r="H119" s="66">
        <f t="shared" si="1"/>
        <v>9500</v>
      </c>
      <c r="I119" s="60"/>
      <c r="J119" s="60"/>
      <c r="K119" s="60"/>
    </row>
    <row r="120" spans="1:11" x14ac:dyDescent="0.3">
      <c r="A120" s="61">
        <v>119</v>
      </c>
      <c r="B120" s="62" t="s">
        <v>240</v>
      </c>
      <c r="C120" s="62">
        <v>2001</v>
      </c>
      <c r="D120" s="62">
        <v>1</v>
      </c>
      <c r="E120" s="62" t="s">
        <v>116</v>
      </c>
      <c r="F120" s="62" t="s">
        <v>121</v>
      </c>
      <c r="G120" s="62">
        <v>6</v>
      </c>
      <c r="H120" s="63">
        <f t="shared" si="1"/>
        <v>5700</v>
      </c>
      <c r="I120" s="60"/>
      <c r="J120" s="60"/>
      <c r="K120" s="60"/>
    </row>
    <row r="121" spans="1:11" x14ac:dyDescent="0.3">
      <c r="A121" s="64">
        <v>120</v>
      </c>
      <c r="B121" s="65" t="s">
        <v>241</v>
      </c>
      <c r="C121" s="65">
        <v>2000</v>
      </c>
      <c r="D121" s="65">
        <v>4</v>
      </c>
      <c r="E121" s="65" t="s">
        <v>120</v>
      </c>
      <c r="F121" s="65" t="s">
        <v>117</v>
      </c>
      <c r="G121" s="65">
        <v>8</v>
      </c>
      <c r="H121" s="66">
        <f t="shared" si="1"/>
        <v>7600</v>
      </c>
      <c r="I121" s="60"/>
      <c r="J121" s="60"/>
      <c r="K121" s="60"/>
    </row>
    <row r="122" spans="1:11" x14ac:dyDescent="0.3">
      <c r="A122" s="61">
        <v>121</v>
      </c>
      <c r="B122" s="62" t="s">
        <v>242</v>
      </c>
      <c r="C122" s="62">
        <v>2003</v>
      </c>
      <c r="D122" s="62">
        <v>1</v>
      </c>
      <c r="E122" s="62" t="s">
        <v>124</v>
      </c>
      <c r="F122" s="62" t="s">
        <v>111</v>
      </c>
      <c r="G122" s="62">
        <v>14</v>
      </c>
      <c r="H122" s="63">
        <f t="shared" si="1"/>
        <v>13300</v>
      </c>
      <c r="I122" s="60"/>
      <c r="J122" s="60"/>
      <c r="K122" s="60"/>
    </row>
    <row r="123" spans="1:11" x14ac:dyDescent="0.3">
      <c r="A123" s="64">
        <v>122</v>
      </c>
      <c r="B123" s="65" t="s">
        <v>243</v>
      </c>
      <c r="C123" s="65">
        <v>2003</v>
      </c>
      <c r="D123" s="65">
        <v>3</v>
      </c>
      <c r="E123" s="65" t="s">
        <v>110</v>
      </c>
      <c r="F123" s="65" t="s">
        <v>111</v>
      </c>
      <c r="G123" s="65">
        <v>19</v>
      </c>
      <c r="H123" s="66">
        <f t="shared" si="1"/>
        <v>18050</v>
      </c>
      <c r="I123" s="60"/>
      <c r="J123" s="60"/>
      <c r="K123" s="60"/>
    </row>
    <row r="124" spans="1:11" x14ac:dyDescent="0.3">
      <c r="A124" s="61">
        <v>123</v>
      </c>
      <c r="B124" s="62" t="s">
        <v>244</v>
      </c>
      <c r="C124" s="62">
        <v>2002</v>
      </c>
      <c r="D124" s="62">
        <v>1</v>
      </c>
      <c r="E124" s="62" t="s">
        <v>116</v>
      </c>
      <c r="F124" s="62" t="s">
        <v>121</v>
      </c>
      <c r="G124" s="62">
        <v>22</v>
      </c>
      <c r="H124" s="63">
        <f t="shared" si="1"/>
        <v>20900</v>
      </c>
      <c r="I124" s="60"/>
      <c r="J124" s="60"/>
      <c r="K124" s="60"/>
    </row>
    <row r="125" spans="1:11" x14ac:dyDescent="0.3">
      <c r="A125" s="64">
        <v>124</v>
      </c>
      <c r="B125" s="65" t="s">
        <v>245</v>
      </c>
      <c r="C125" s="65">
        <v>2000</v>
      </c>
      <c r="D125" s="65">
        <v>1</v>
      </c>
      <c r="E125" s="65" t="s">
        <v>110</v>
      </c>
      <c r="F125" s="65" t="s">
        <v>121</v>
      </c>
      <c r="G125" s="65">
        <v>30</v>
      </c>
      <c r="H125" s="66">
        <f t="shared" si="1"/>
        <v>28500</v>
      </c>
      <c r="I125" s="60"/>
      <c r="J125" s="60"/>
      <c r="K125" s="60"/>
    </row>
    <row r="126" spans="1:11" x14ac:dyDescent="0.3">
      <c r="A126" s="61">
        <v>125</v>
      </c>
      <c r="B126" s="62" t="s">
        <v>246</v>
      </c>
      <c r="C126" s="62">
        <v>2001</v>
      </c>
      <c r="D126" s="62">
        <v>2</v>
      </c>
      <c r="E126" s="62" t="s">
        <v>124</v>
      </c>
      <c r="F126" s="62" t="s">
        <v>125</v>
      </c>
      <c r="G126" s="62">
        <v>12</v>
      </c>
      <c r="H126" s="63">
        <f t="shared" si="1"/>
        <v>11400</v>
      </c>
      <c r="I126" s="60"/>
      <c r="J126" s="60"/>
      <c r="K126" s="60"/>
    </row>
    <row r="127" spans="1:11" x14ac:dyDescent="0.3">
      <c r="A127" s="64">
        <v>126</v>
      </c>
      <c r="B127" s="65" t="s">
        <v>247</v>
      </c>
      <c r="C127" s="65">
        <v>2003</v>
      </c>
      <c r="D127" s="65">
        <v>2</v>
      </c>
      <c r="E127" s="65" t="s">
        <v>120</v>
      </c>
      <c r="F127" s="65" t="s">
        <v>117</v>
      </c>
      <c r="G127" s="65">
        <v>14</v>
      </c>
      <c r="H127" s="66">
        <f t="shared" si="1"/>
        <v>13300</v>
      </c>
      <c r="I127" s="60"/>
      <c r="J127" s="60"/>
      <c r="K127" s="60"/>
    </row>
    <row r="128" spans="1:11" x14ac:dyDescent="0.3">
      <c r="A128" s="61">
        <v>127</v>
      </c>
      <c r="B128" s="62" t="s">
        <v>248</v>
      </c>
      <c r="C128" s="62">
        <v>2000</v>
      </c>
      <c r="D128" s="62">
        <v>4</v>
      </c>
      <c r="E128" s="62" t="s">
        <v>113</v>
      </c>
      <c r="F128" s="62" t="s">
        <v>114</v>
      </c>
      <c r="G128" s="62">
        <v>18</v>
      </c>
      <c r="H128" s="63">
        <f t="shared" si="1"/>
        <v>17100</v>
      </c>
      <c r="I128" s="60"/>
      <c r="J128" s="60"/>
      <c r="K128" s="60"/>
    </row>
    <row r="129" spans="1:11" x14ac:dyDescent="0.3">
      <c r="A129" s="64">
        <v>128</v>
      </c>
      <c r="B129" s="65" t="s">
        <v>249</v>
      </c>
      <c r="C129" s="65">
        <v>2000</v>
      </c>
      <c r="D129" s="65">
        <v>3</v>
      </c>
      <c r="E129" s="65" t="s">
        <v>120</v>
      </c>
      <c r="F129" s="65" t="s">
        <v>121</v>
      </c>
      <c r="G129" s="65">
        <v>16</v>
      </c>
      <c r="H129" s="66">
        <f t="shared" si="1"/>
        <v>15200</v>
      </c>
      <c r="I129" s="60"/>
      <c r="J129" s="60"/>
      <c r="K129" s="60"/>
    </row>
    <row r="130" spans="1:11" x14ac:dyDescent="0.3">
      <c r="A130" s="61">
        <v>129</v>
      </c>
      <c r="B130" s="62" t="s">
        <v>250</v>
      </c>
      <c r="C130" s="62">
        <v>2003</v>
      </c>
      <c r="D130" s="62">
        <v>4</v>
      </c>
      <c r="E130" s="62" t="s">
        <v>110</v>
      </c>
      <c r="F130" s="62" t="s">
        <v>125</v>
      </c>
      <c r="G130" s="62">
        <v>5</v>
      </c>
      <c r="H130" s="63">
        <f t="shared" ref="H130:H193" si="2">G130*950</f>
        <v>4750</v>
      </c>
      <c r="I130" s="60"/>
      <c r="J130" s="60"/>
      <c r="K130" s="60"/>
    </row>
    <row r="131" spans="1:11" x14ac:dyDescent="0.3">
      <c r="A131" s="64">
        <v>130</v>
      </c>
      <c r="B131" s="65" t="s">
        <v>251</v>
      </c>
      <c r="C131" s="65">
        <v>2001</v>
      </c>
      <c r="D131" s="65">
        <v>1</v>
      </c>
      <c r="E131" s="65" t="s">
        <v>116</v>
      </c>
      <c r="F131" s="65" t="s">
        <v>125</v>
      </c>
      <c r="G131" s="65">
        <v>3</v>
      </c>
      <c r="H131" s="66">
        <f t="shared" si="2"/>
        <v>2850</v>
      </c>
      <c r="I131" s="60"/>
      <c r="J131" s="60"/>
      <c r="K131" s="60"/>
    </row>
    <row r="132" spans="1:11" x14ac:dyDescent="0.3">
      <c r="A132" s="61">
        <v>131</v>
      </c>
      <c r="B132" s="62" t="s">
        <v>252</v>
      </c>
      <c r="C132" s="62">
        <v>2000</v>
      </c>
      <c r="D132" s="62">
        <v>2</v>
      </c>
      <c r="E132" s="62" t="s">
        <v>113</v>
      </c>
      <c r="F132" s="62" t="s">
        <v>111</v>
      </c>
      <c r="G132" s="62">
        <v>14</v>
      </c>
      <c r="H132" s="63">
        <f t="shared" si="2"/>
        <v>13300</v>
      </c>
      <c r="I132" s="60"/>
      <c r="J132" s="60"/>
      <c r="K132" s="60"/>
    </row>
    <row r="133" spans="1:11" x14ac:dyDescent="0.3">
      <c r="A133" s="64">
        <v>132</v>
      </c>
      <c r="B133" s="65" t="s">
        <v>253</v>
      </c>
      <c r="C133" s="65">
        <v>2002</v>
      </c>
      <c r="D133" s="65">
        <v>4</v>
      </c>
      <c r="E133" s="65" t="s">
        <v>120</v>
      </c>
      <c r="F133" s="65" t="s">
        <v>121</v>
      </c>
      <c r="G133" s="65">
        <v>7</v>
      </c>
      <c r="H133" s="66">
        <f t="shared" si="2"/>
        <v>6650</v>
      </c>
      <c r="I133" s="60"/>
      <c r="J133" s="60"/>
      <c r="K133" s="60"/>
    </row>
    <row r="134" spans="1:11" x14ac:dyDescent="0.3">
      <c r="A134" s="61">
        <v>133</v>
      </c>
      <c r="B134" s="62" t="s">
        <v>254</v>
      </c>
      <c r="C134" s="62">
        <v>2003</v>
      </c>
      <c r="D134" s="62">
        <v>1</v>
      </c>
      <c r="E134" s="62" t="s">
        <v>110</v>
      </c>
      <c r="F134" s="62" t="s">
        <v>117</v>
      </c>
      <c r="G134" s="62">
        <v>6</v>
      </c>
      <c r="H134" s="63">
        <f t="shared" si="2"/>
        <v>5700</v>
      </c>
      <c r="I134" s="60"/>
      <c r="J134" s="60"/>
      <c r="K134" s="60"/>
    </row>
    <row r="135" spans="1:11" x14ac:dyDescent="0.3">
      <c r="A135" s="64">
        <v>134</v>
      </c>
      <c r="B135" s="65" t="s">
        <v>255</v>
      </c>
      <c r="C135" s="65">
        <v>2001</v>
      </c>
      <c r="D135" s="65">
        <v>2</v>
      </c>
      <c r="E135" s="65" t="s">
        <v>120</v>
      </c>
      <c r="F135" s="65" t="s">
        <v>125</v>
      </c>
      <c r="G135" s="65">
        <v>5</v>
      </c>
      <c r="H135" s="66">
        <f t="shared" si="2"/>
        <v>4750</v>
      </c>
      <c r="I135" s="60"/>
      <c r="J135" s="60"/>
      <c r="K135" s="60"/>
    </row>
    <row r="136" spans="1:11" x14ac:dyDescent="0.3">
      <c r="A136" s="61">
        <v>135</v>
      </c>
      <c r="B136" s="62" t="s">
        <v>256</v>
      </c>
      <c r="C136" s="62">
        <v>2003</v>
      </c>
      <c r="D136" s="62">
        <v>3</v>
      </c>
      <c r="E136" s="62" t="s">
        <v>110</v>
      </c>
      <c r="F136" s="62" t="s">
        <v>114</v>
      </c>
      <c r="G136" s="62">
        <v>14</v>
      </c>
      <c r="H136" s="63">
        <f t="shared" si="2"/>
        <v>13300</v>
      </c>
      <c r="I136" s="60"/>
      <c r="J136" s="60"/>
      <c r="K136" s="60"/>
    </row>
    <row r="137" spans="1:11" x14ac:dyDescent="0.3">
      <c r="A137" s="64">
        <v>136</v>
      </c>
      <c r="B137" s="65" t="s">
        <v>257</v>
      </c>
      <c r="C137" s="65">
        <v>2002</v>
      </c>
      <c r="D137" s="65">
        <v>4</v>
      </c>
      <c r="E137" s="65" t="s">
        <v>124</v>
      </c>
      <c r="F137" s="65" t="s">
        <v>111</v>
      </c>
      <c r="G137" s="65">
        <v>13</v>
      </c>
      <c r="H137" s="66">
        <f t="shared" si="2"/>
        <v>12350</v>
      </c>
      <c r="I137" s="60"/>
      <c r="J137" s="60"/>
      <c r="K137" s="60"/>
    </row>
    <row r="138" spans="1:11" x14ac:dyDescent="0.3">
      <c r="A138" s="61">
        <v>137</v>
      </c>
      <c r="B138" s="62" t="s">
        <v>258</v>
      </c>
      <c r="C138" s="62">
        <v>2001</v>
      </c>
      <c r="D138" s="62">
        <v>3</v>
      </c>
      <c r="E138" s="62" t="s">
        <v>120</v>
      </c>
      <c r="F138" s="62" t="s">
        <v>114</v>
      </c>
      <c r="G138" s="62">
        <v>19</v>
      </c>
      <c r="H138" s="63">
        <f t="shared" si="2"/>
        <v>18050</v>
      </c>
      <c r="I138" s="60"/>
      <c r="J138" s="60"/>
      <c r="K138" s="60"/>
    </row>
    <row r="139" spans="1:11" x14ac:dyDescent="0.3">
      <c r="A139" s="64">
        <v>138</v>
      </c>
      <c r="B139" s="65" t="s">
        <v>259</v>
      </c>
      <c r="C139" s="65">
        <v>2000</v>
      </c>
      <c r="D139" s="65">
        <v>2</v>
      </c>
      <c r="E139" s="65" t="s">
        <v>124</v>
      </c>
      <c r="F139" s="65" t="s">
        <v>117</v>
      </c>
      <c r="G139" s="65">
        <v>20</v>
      </c>
      <c r="H139" s="66">
        <f t="shared" si="2"/>
        <v>19000</v>
      </c>
      <c r="I139" s="60"/>
      <c r="J139" s="60"/>
      <c r="K139" s="60"/>
    </row>
    <row r="140" spans="1:11" x14ac:dyDescent="0.3">
      <c r="A140" s="61">
        <v>139</v>
      </c>
      <c r="B140" s="62" t="s">
        <v>260</v>
      </c>
      <c r="C140" s="62">
        <v>2003</v>
      </c>
      <c r="D140" s="62">
        <v>2</v>
      </c>
      <c r="E140" s="62" t="s">
        <v>113</v>
      </c>
      <c r="F140" s="62" t="s">
        <v>121</v>
      </c>
      <c r="G140" s="62">
        <v>22</v>
      </c>
      <c r="H140" s="63">
        <f t="shared" si="2"/>
        <v>20900</v>
      </c>
      <c r="I140" s="60"/>
      <c r="J140" s="60"/>
      <c r="K140" s="60"/>
    </row>
    <row r="141" spans="1:11" x14ac:dyDescent="0.3">
      <c r="A141" s="64">
        <v>140</v>
      </c>
      <c r="B141" s="65" t="s">
        <v>261</v>
      </c>
      <c r="C141" s="65">
        <v>2001</v>
      </c>
      <c r="D141" s="65">
        <v>4</v>
      </c>
      <c r="E141" s="65" t="s">
        <v>110</v>
      </c>
      <c r="F141" s="65" t="s">
        <v>125</v>
      </c>
      <c r="G141" s="65">
        <v>14</v>
      </c>
      <c r="H141" s="66">
        <f t="shared" si="2"/>
        <v>13300</v>
      </c>
      <c r="I141" s="60"/>
      <c r="J141" s="60"/>
      <c r="K141" s="60"/>
    </row>
    <row r="142" spans="1:11" x14ac:dyDescent="0.3">
      <c r="A142" s="61">
        <v>141</v>
      </c>
      <c r="B142" s="62" t="s">
        <v>262</v>
      </c>
      <c r="C142" s="62">
        <v>2000</v>
      </c>
      <c r="D142" s="62">
        <v>1</v>
      </c>
      <c r="E142" s="62" t="s">
        <v>113</v>
      </c>
      <c r="F142" s="62" t="s">
        <v>125</v>
      </c>
      <c r="G142" s="62">
        <v>5</v>
      </c>
      <c r="H142" s="63">
        <f t="shared" si="2"/>
        <v>4750</v>
      </c>
      <c r="I142" s="60"/>
      <c r="J142" s="60"/>
      <c r="K142" s="60"/>
    </row>
    <row r="143" spans="1:11" x14ac:dyDescent="0.3">
      <c r="A143" s="64">
        <v>142</v>
      </c>
      <c r="B143" s="65" t="s">
        <v>263</v>
      </c>
      <c r="C143" s="65">
        <v>2003</v>
      </c>
      <c r="D143" s="65">
        <v>2</v>
      </c>
      <c r="E143" s="65" t="s">
        <v>120</v>
      </c>
      <c r="F143" s="65" t="s">
        <v>111</v>
      </c>
      <c r="G143" s="65">
        <v>2</v>
      </c>
      <c r="H143" s="66">
        <f t="shared" si="2"/>
        <v>1900</v>
      </c>
      <c r="I143" s="60"/>
      <c r="J143" s="60"/>
      <c r="K143" s="60"/>
    </row>
    <row r="144" spans="1:11" x14ac:dyDescent="0.3">
      <c r="A144" s="61">
        <v>143</v>
      </c>
      <c r="B144" s="62" t="s">
        <v>264</v>
      </c>
      <c r="C144" s="62">
        <v>2003</v>
      </c>
      <c r="D144" s="62">
        <v>1</v>
      </c>
      <c r="E144" s="62" t="s">
        <v>116</v>
      </c>
      <c r="F144" s="62" t="s">
        <v>121</v>
      </c>
      <c r="G144" s="62">
        <v>3</v>
      </c>
      <c r="H144" s="63">
        <f t="shared" si="2"/>
        <v>2850</v>
      </c>
      <c r="I144" s="60"/>
      <c r="J144" s="60"/>
      <c r="K144" s="60"/>
    </row>
    <row r="145" spans="1:11" x14ac:dyDescent="0.3">
      <c r="A145" s="64">
        <v>144</v>
      </c>
      <c r="B145" s="65" t="s">
        <v>265</v>
      </c>
      <c r="C145" s="65">
        <v>2002</v>
      </c>
      <c r="D145" s="65">
        <v>3</v>
      </c>
      <c r="E145" s="65" t="s">
        <v>124</v>
      </c>
      <c r="F145" s="65" t="s">
        <v>114</v>
      </c>
      <c r="G145" s="65">
        <v>14</v>
      </c>
      <c r="H145" s="66">
        <f t="shared" si="2"/>
        <v>13300</v>
      </c>
      <c r="I145" s="60"/>
      <c r="J145" s="60"/>
      <c r="K145" s="60"/>
    </row>
    <row r="146" spans="1:11" x14ac:dyDescent="0.3">
      <c r="A146" s="61">
        <v>145</v>
      </c>
      <c r="B146" s="62" t="s">
        <v>266</v>
      </c>
      <c r="C146" s="62">
        <v>2000</v>
      </c>
      <c r="D146" s="62">
        <v>2</v>
      </c>
      <c r="E146" s="62" t="s">
        <v>116</v>
      </c>
      <c r="F146" s="62" t="s">
        <v>117</v>
      </c>
      <c r="G146" s="62">
        <v>19</v>
      </c>
      <c r="H146" s="63">
        <f t="shared" si="2"/>
        <v>18050</v>
      </c>
      <c r="I146" s="60"/>
      <c r="J146" s="60"/>
      <c r="K146" s="60"/>
    </row>
    <row r="147" spans="1:11" x14ac:dyDescent="0.3">
      <c r="A147" s="64">
        <v>146</v>
      </c>
      <c r="B147" s="65" t="s">
        <v>267</v>
      </c>
      <c r="C147" s="65">
        <v>2001</v>
      </c>
      <c r="D147" s="65">
        <v>3</v>
      </c>
      <c r="E147" s="65" t="s">
        <v>110</v>
      </c>
      <c r="F147" s="65" t="s">
        <v>125</v>
      </c>
      <c r="G147" s="65">
        <v>18</v>
      </c>
      <c r="H147" s="66">
        <f t="shared" si="2"/>
        <v>17100</v>
      </c>
      <c r="I147" s="60"/>
      <c r="J147" s="60"/>
      <c r="K147" s="60"/>
    </row>
    <row r="148" spans="1:11" x14ac:dyDescent="0.3">
      <c r="A148" s="61">
        <v>147</v>
      </c>
      <c r="B148" s="62" t="s">
        <v>268</v>
      </c>
      <c r="C148" s="62">
        <v>2003</v>
      </c>
      <c r="D148" s="62">
        <v>4</v>
      </c>
      <c r="E148" s="62" t="s">
        <v>113</v>
      </c>
      <c r="F148" s="62" t="s">
        <v>111</v>
      </c>
      <c r="G148" s="62">
        <v>14</v>
      </c>
      <c r="H148" s="63">
        <f t="shared" si="2"/>
        <v>13300</v>
      </c>
      <c r="I148" s="60"/>
      <c r="J148" s="60"/>
      <c r="K148" s="60"/>
    </row>
    <row r="149" spans="1:11" x14ac:dyDescent="0.3">
      <c r="A149" s="64">
        <v>148</v>
      </c>
      <c r="B149" s="65" t="s">
        <v>269</v>
      </c>
      <c r="C149" s="65">
        <v>2001</v>
      </c>
      <c r="D149" s="65">
        <v>2</v>
      </c>
      <c r="E149" s="65" t="s">
        <v>116</v>
      </c>
      <c r="F149" s="65" t="s">
        <v>114</v>
      </c>
      <c r="G149" s="65">
        <v>13</v>
      </c>
      <c r="H149" s="66">
        <f t="shared" si="2"/>
        <v>12350</v>
      </c>
      <c r="I149" s="60"/>
      <c r="J149" s="60"/>
      <c r="K149" s="60"/>
    </row>
    <row r="150" spans="1:11" x14ac:dyDescent="0.3">
      <c r="A150" s="61">
        <v>149</v>
      </c>
      <c r="B150" s="62" t="s">
        <v>270</v>
      </c>
      <c r="C150" s="62">
        <v>2000</v>
      </c>
      <c r="D150" s="62">
        <v>2</v>
      </c>
      <c r="E150" s="62" t="s">
        <v>120</v>
      </c>
      <c r="F150" s="62" t="s">
        <v>111</v>
      </c>
      <c r="G150" s="62">
        <v>17</v>
      </c>
      <c r="H150" s="63">
        <f t="shared" si="2"/>
        <v>16150</v>
      </c>
      <c r="I150" s="60"/>
      <c r="J150" s="60"/>
      <c r="K150" s="60"/>
    </row>
    <row r="151" spans="1:11" x14ac:dyDescent="0.3">
      <c r="A151" s="64">
        <v>150</v>
      </c>
      <c r="B151" s="65" t="s">
        <v>271</v>
      </c>
      <c r="C151" s="65">
        <v>2003</v>
      </c>
      <c r="D151" s="65">
        <v>4</v>
      </c>
      <c r="E151" s="65" t="s">
        <v>124</v>
      </c>
      <c r="F151" s="65" t="s">
        <v>125</v>
      </c>
      <c r="G151" s="65">
        <v>15</v>
      </c>
      <c r="H151" s="66">
        <f t="shared" si="2"/>
        <v>14250</v>
      </c>
      <c r="I151" s="60"/>
      <c r="J151" s="60"/>
      <c r="K151" s="60"/>
    </row>
    <row r="152" spans="1:11" x14ac:dyDescent="0.3">
      <c r="A152" s="61">
        <v>151</v>
      </c>
      <c r="B152" s="62" t="s">
        <v>272</v>
      </c>
      <c r="C152" s="62">
        <v>2003</v>
      </c>
      <c r="D152" s="62">
        <v>1</v>
      </c>
      <c r="E152" s="62" t="s">
        <v>110</v>
      </c>
      <c r="F152" s="62" t="s">
        <v>125</v>
      </c>
      <c r="G152" s="62">
        <v>22</v>
      </c>
      <c r="H152" s="63">
        <f t="shared" si="2"/>
        <v>20900</v>
      </c>
      <c r="I152" s="60"/>
      <c r="J152" s="60"/>
      <c r="K152" s="60"/>
    </row>
    <row r="153" spans="1:11" x14ac:dyDescent="0.3">
      <c r="A153" s="64">
        <v>152</v>
      </c>
      <c r="B153" s="65" t="s">
        <v>273</v>
      </c>
      <c r="C153" s="65">
        <v>2002</v>
      </c>
      <c r="D153" s="65">
        <v>3</v>
      </c>
      <c r="E153" s="65" t="s">
        <v>116</v>
      </c>
      <c r="F153" s="65" t="s">
        <v>114</v>
      </c>
      <c r="G153" s="65">
        <v>10</v>
      </c>
      <c r="H153" s="66">
        <f t="shared" si="2"/>
        <v>9500</v>
      </c>
      <c r="I153" s="60"/>
      <c r="J153" s="60"/>
      <c r="K153" s="60"/>
    </row>
    <row r="154" spans="1:11" x14ac:dyDescent="0.3">
      <c r="A154" s="61">
        <v>153</v>
      </c>
      <c r="B154" s="62" t="s">
        <v>274</v>
      </c>
      <c r="C154" s="62">
        <v>2000</v>
      </c>
      <c r="D154" s="62">
        <v>1</v>
      </c>
      <c r="E154" s="62" t="s">
        <v>110</v>
      </c>
      <c r="F154" s="62" t="s">
        <v>114</v>
      </c>
      <c r="G154" s="62">
        <v>30</v>
      </c>
      <c r="H154" s="63">
        <f t="shared" si="2"/>
        <v>28500</v>
      </c>
      <c r="I154" s="60"/>
      <c r="J154" s="60"/>
      <c r="K154" s="60"/>
    </row>
    <row r="155" spans="1:11" x14ac:dyDescent="0.3">
      <c r="A155" s="64">
        <v>154</v>
      </c>
      <c r="B155" s="65" t="s">
        <v>275</v>
      </c>
      <c r="C155" s="65">
        <v>2001</v>
      </c>
      <c r="D155" s="65">
        <v>1</v>
      </c>
      <c r="E155" s="65" t="s">
        <v>124</v>
      </c>
      <c r="F155" s="65" t="s">
        <v>111</v>
      </c>
      <c r="G155" s="65">
        <v>15</v>
      </c>
      <c r="H155" s="66">
        <f t="shared" si="2"/>
        <v>14250</v>
      </c>
      <c r="I155" s="60"/>
      <c r="J155" s="60"/>
      <c r="K155" s="60"/>
    </row>
    <row r="156" spans="1:11" x14ac:dyDescent="0.3">
      <c r="A156" s="61">
        <v>155</v>
      </c>
      <c r="B156" s="62" t="s">
        <v>276</v>
      </c>
      <c r="C156" s="62">
        <v>2003</v>
      </c>
      <c r="D156" s="62">
        <v>2</v>
      </c>
      <c r="E156" s="62" t="s">
        <v>120</v>
      </c>
      <c r="F156" s="62" t="s">
        <v>121</v>
      </c>
      <c r="G156" s="62">
        <v>14</v>
      </c>
      <c r="H156" s="63">
        <f t="shared" si="2"/>
        <v>13300</v>
      </c>
      <c r="I156" s="60"/>
      <c r="J156" s="60"/>
      <c r="K156" s="60"/>
    </row>
    <row r="157" spans="1:11" x14ac:dyDescent="0.3">
      <c r="A157" s="64">
        <v>156</v>
      </c>
      <c r="B157" s="65" t="s">
        <v>277</v>
      </c>
      <c r="C157" s="65">
        <v>2000</v>
      </c>
      <c r="D157" s="65">
        <v>2</v>
      </c>
      <c r="E157" s="65" t="s">
        <v>113</v>
      </c>
      <c r="F157" s="65" t="s">
        <v>117</v>
      </c>
      <c r="G157" s="65">
        <v>13</v>
      </c>
      <c r="H157" s="66">
        <f t="shared" si="2"/>
        <v>12350</v>
      </c>
      <c r="I157" s="60"/>
      <c r="J157" s="60"/>
      <c r="K157" s="60"/>
    </row>
    <row r="158" spans="1:11" x14ac:dyDescent="0.3">
      <c r="A158" s="61">
        <v>157</v>
      </c>
      <c r="B158" s="62" t="s">
        <v>278</v>
      </c>
      <c r="C158" s="62">
        <v>2000</v>
      </c>
      <c r="D158" s="62">
        <v>4</v>
      </c>
      <c r="E158" s="62" t="s">
        <v>120</v>
      </c>
      <c r="F158" s="62" t="s">
        <v>125</v>
      </c>
      <c r="G158" s="62">
        <v>16</v>
      </c>
      <c r="H158" s="63">
        <f t="shared" si="2"/>
        <v>15200</v>
      </c>
      <c r="I158" s="60"/>
      <c r="J158" s="60"/>
      <c r="K158" s="60"/>
    </row>
    <row r="159" spans="1:11" x14ac:dyDescent="0.3">
      <c r="A159" s="64">
        <v>158</v>
      </c>
      <c r="B159" s="65" t="s">
        <v>279</v>
      </c>
      <c r="C159" s="65">
        <v>2003</v>
      </c>
      <c r="D159" s="65">
        <v>3</v>
      </c>
      <c r="E159" s="65" t="s">
        <v>110</v>
      </c>
      <c r="F159" s="65" t="s">
        <v>121</v>
      </c>
      <c r="G159" s="65">
        <v>14</v>
      </c>
      <c r="H159" s="66">
        <f t="shared" si="2"/>
        <v>13300</v>
      </c>
      <c r="I159" s="60"/>
      <c r="J159" s="60"/>
      <c r="K159" s="60"/>
    </row>
    <row r="160" spans="1:11" x14ac:dyDescent="0.3">
      <c r="A160" s="61">
        <v>159</v>
      </c>
      <c r="B160" s="62" t="s">
        <v>280</v>
      </c>
      <c r="C160" s="62">
        <v>2001</v>
      </c>
      <c r="D160" s="62">
        <v>4</v>
      </c>
      <c r="E160" s="62" t="s">
        <v>116</v>
      </c>
      <c r="F160" s="62" t="s">
        <v>111</v>
      </c>
      <c r="G160" s="62">
        <v>22</v>
      </c>
      <c r="H160" s="63">
        <f t="shared" si="2"/>
        <v>20900</v>
      </c>
      <c r="I160" s="60"/>
      <c r="J160" s="60"/>
      <c r="K160" s="60"/>
    </row>
    <row r="161" spans="1:11" x14ac:dyDescent="0.3">
      <c r="A161" s="64">
        <v>160</v>
      </c>
      <c r="B161" s="65" t="s">
        <v>281</v>
      </c>
      <c r="C161" s="65">
        <v>2000</v>
      </c>
      <c r="D161" s="65">
        <v>1</v>
      </c>
      <c r="E161" s="65" t="s">
        <v>113</v>
      </c>
      <c r="F161" s="65" t="s">
        <v>121</v>
      </c>
      <c r="G161" s="65">
        <v>4</v>
      </c>
      <c r="H161" s="66">
        <f t="shared" si="2"/>
        <v>3800</v>
      </c>
      <c r="I161" s="60"/>
      <c r="J161" s="60"/>
      <c r="K161" s="60"/>
    </row>
    <row r="162" spans="1:11" x14ac:dyDescent="0.3">
      <c r="A162" s="61">
        <v>161</v>
      </c>
      <c r="B162" s="62" t="s">
        <v>282</v>
      </c>
      <c r="C162" s="62">
        <v>2002</v>
      </c>
      <c r="D162" s="62">
        <v>3</v>
      </c>
      <c r="E162" s="62" t="s">
        <v>120</v>
      </c>
      <c r="F162" s="62" t="s">
        <v>125</v>
      </c>
      <c r="G162" s="62">
        <v>6</v>
      </c>
      <c r="H162" s="63">
        <f t="shared" si="2"/>
        <v>5700</v>
      </c>
      <c r="I162" s="60"/>
      <c r="J162" s="60"/>
      <c r="K162" s="60"/>
    </row>
    <row r="163" spans="1:11" x14ac:dyDescent="0.3">
      <c r="A163" s="64">
        <v>162</v>
      </c>
      <c r="B163" s="65" t="s">
        <v>283</v>
      </c>
      <c r="C163" s="65">
        <v>2003</v>
      </c>
      <c r="D163" s="65">
        <v>4</v>
      </c>
      <c r="E163" s="65" t="s">
        <v>110</v>
      </c>
      <c r="F163" s="65" t="s">
        <v>117</v>
      </c>
      <c r="G163" s="65">
        <v>30</v>
      </c>
      <c r="H163" s="66">
        <f t="shared" si="2"/>
        <v>28500</v>
      </c>
      <c r="I163" s="60"/>
      <c r="J163" s="60"/>
      <c r="K163" s="60"/>
    </row>
    <row r="164" spans="1:11" x14ac:dyDescent="0.3">
      <c r="A164" s="61">
        <v>163</v>
      </c>
      <c r="B164" s="62" t="s">
        <v>284</v>
      </c>
      <c r="C164" s="62">
        <v>2001</v>
      </c>
      <c r="D164" s="62">
        <v>1</v>
      </c>
      <c r="E164" s="62" t="s">
        <v>120</v>
      </c>
      <c r="F164" s="62" t="s">
        <v>121</v>
      </c>
      <c r="G164" s="62">
        <v>25</v>
      </c>
      <c r="H164" s="63">
        <f t="shared" si="2"/>
        <v>23750</v>
      </c>
      <c r="I164" s="60"/>
      <c r="J164" s="60"/>
      <c r="K164" s="60"/>
    </row>
    <row r="165" spans="1:11" x14ac:dyDescent="0.3">
      <c r="A165" s="64">
        <v>164</v>
      </c>
      <c r="B165" s="65" t="s">
        <v>285</v>
      </c>
      <c r="C165" s="65">
        <v>2003</v>
      </c>
      <c r="D165" s="65">
        <v>2</v>
      </c>
      <c r="E165" s="65" t="s">
        <v>110</v>
      </c>
      <c r="F165" s="65" t="s">
        <v>121</v>
      </c>
      <c r="G165" s="65">
        <v>30</v>
      </c>
      <c r="H165" s="66">
        <f t="shared" si="2"/>
        <v>28500</v>
      </c>
      <c r="I165" s="60"/>
      <c r="J165" s="60"/>
      <c r="K165" s="60"/>
    </row>
    <row r="166" spans="1:11" x14ac:dyDescent="0.3">
      <c r="A166" s="61">
        <v>165</v>
      </c>
      <c r="B166" s="62" t="s">
        <v>286</v>
      </c>
      <c r="C166" s="62">
        <v>2002</v>
      </c>
      <c r="D166" s="62">
        <v>3</v>
      </c>
      <c r="E166" s="62" t="s">
        <v>124</v>
      </c>
      <c r="F166" s="62" t="s">
        <v>117</v>
      </c>
      <c r="G166" s="62">
        <v>14</v>
      </c>
      <c r="H166" s="63">
        <f t="shared" si="2"/>
        <v>13300</v>
      </c>
      <c r="I166" s="60"/>
      <c r="J166" s="60"/>
      <c r="K166" s="60"/>
    </row>
    <row r="167" spans="1:11" x14ac:dyDescent="0.3">
      <c r="A167" s="64">
        <v>166</v>
      </c>
      <c r="B167" s="65" t="s">
        <v>287</v>
      </c>
      <c r="C167" s="65">
        <v>2001</v>
      </c>
      <c r="D167" s="65">
        <v>4</v>
      </c>
      <c r="E167" s="65" t="s">
        <v>120</v>
      </c>
      <c r="F167" s="65" t="s">
        <v>111</v>
      </c>
      <c r="G167" s="65">
        <v>6</v>
      </c>
      <c r="H167" s="66">
        <f t="shared" si="2"/>
        <v>5700</v>
      </c>
      <c r="I167" s="60"/>
      <c r="J167" s="60"/>
      <c r="K167" s="60"/>
    </row>
    <row r="168" spans="1:11" x14ac:dyDescent="0.3">
      <c r="A168" s="61">
        <v>167</v>
      </c>
      <c r="B168" s="62" t="s">
        <v>288</v>
      </c>
      <c r="C168" s="62">
        <v>2000</v>
      </c>
      <c r="D168" s="62">
        <v>3</v>
      </c>
      <c r="E168" s="62" t="s">
        <v>124</v>
      </c>
      <c r="F168" s="62" t="s">
        <v>111</v>
      </c>
      <c r="G168" s="62">
        <v>17</v>
      </c>
      <c r="H168" s="63">
        <f t="shared" si="2"/>
        <v>16150</v>
      </c>
      <c r="I168" s="60"/>
      <c r="J168" s="60"/>
      <c r="K168" s="60"/>
    </row>
    <row r="169" spans="1:11" x14ac:dyDescent="0.3">
      <c r="A169" s="64">
        <v>168</v>
      </c>
      <c r="B169" s="65" t="s">
        <v>289</v>
      </c>
      <c r="C169" s="65">
        <v>2003</v>
      </c>
      <c r="D169" s="65">
        <v>2</v>
      </c>
      <c r="E169" s="65" t="s">
        <v>113</v>
      </c>
      <c r="F169" s="65" t="s">
        <v>121</v>
      </c>
      <c r="G169" s="65">
        <v>14</v>
      </c>
      <c r="H169" s="66">
        <f t="shared" si="2"/>
        <v>13300</v>
      </c>
      <c r="I169" s="60"/>
      <c r="J169" s="60"/>
      <c r="K169" s="60"/>
    </row>
    <row r="170" spans="1:11" x14ac:dyDescent="0.3">
      <c r="A170" s="61">
        <v>169</v>
      </c>
      <c r="B170" s="62" t="s">
        <v>290</v>
      </c>
      <c r="C170" s="62">
        <v>2001</v>
      </c>
      <c r="D170" s="62">
        <v>1</v>
      </c>
      <c r="E170" s="62" t="s">
        <v>110</v>
      </c>
      <c r="F170" s="62" t="s">
        <v>121</v>
      </c>
      <c r="G170" s="62">
        <v>6</v>
      </c>
      <c r="H170" s="63">
        <f t="shared" si="2"/>
        <v>5700</v>
      </c>
      <c r="I170" s="60"/>
      <c r="J170" s="60"/>
      <c r="K170" s="60"/>
    </row>
    <row r="171" spans="1:11" x14ac:dyDescent="0.3">
      <c r="A171" s="64">
        <v>170</v>
      </c>
      <c r="B171" s="65" t="s">
        <v>291</v>
      </c>
      <c r="C171" s="65">
        <v>2000</v>
      </c>
      <c r="D171" s="65">
        <v>4</v>
      </c>
      <c r="E171" s="65" t="s">
        <v>113</v>
      </c>
      <c r="F171" s="65" t="s">
        <v>125</v>
      </c>
      <c r="G171" s="65">
        <v>9</v>
      </c>
      <c r="H171" s="66">
        <f t="shared" si="2"/>
        <v>8550</v>
      </c>
      <c r="I171" s="60"/>
      <c r="J171" s="60"/>
      <c r="K171" s="60"/>
    </row>
    <row r="172" spans="1:11" x14ac:dyDescent="0.3">
      <c r="A172" s="61">
        <v>171</v>
      </c>
      <c r="B172" s="62" t="s">
        <v>292</v>
      </c>
      <c r="C172" s="62">
        <v>2003</v>
      </c>
      <c r="D172" s="62">
        <v>1</v>
      </c>
      <c r="E172" s="62" t="s">
        <v>120</v>
      </c>
      <c r="F172" s="62" t="s">
        <v>117</v>
      </c>
      <c r="G172" s="62">
        <v>7</v>
      </c>
      <c r="H172" s="63">
        <f t="shared" si="2"/>
        <v>6650</v>
      </c>
      <c r="I172" s="60"/>
      <c r="J172" s="60"/>
      <c r="K172" s="60"/>
    </row>
    <row r="173" spans="1:11" x14ac:dyDescent="0.3">
      <c r="A173" s="64">
        <v>172</v>
      </c>
      <c r="B173" s="65" t="s">
        <v>293</v>
      </c>
      <c r="C173" s="65">
        <v>2003</v>
      </c>
      <c r="D173" s="65">
        <v>1</v>
      </c>
      <c r="E173" s="65" t="s">
        <v>116</v>
      </c>
      <c r="F173" s="65" t="s">
        <v>114</v>
      </c>
      <c r="G173" s="65">
        <v>14</v>
      </c>
      <c r="H173" s="66">
        <f t="shared" si="2"/>
        <v>13300</v>
      </c>
      <c r="I173" s="60"/>
      <c r="J173" s="60"/>
      <c r="K173" s="60"/>
    </row>
    <row r="174" spans="1:11" x14ac:dyDescent="0.3">
      <c r="A174" s="61">
        <v>173</v>
      </c>
      <c r="B174" s="62" t="s">
        <v>294</v>
      </c>
      <c r="C174" s="62">
        <v>2002</v>
      </c>
      <c r="D174" s="62">
        <v>1</v>
      </c>
      <c r="E174" s="62" t="s">
        <v>124</v>
      </c>
      <c r="F174" s="62" t="s">
        <v>121</v>
      </c>
      <c r="G174" s="62">
        <v>16</v>
      </c>
      <c r="H174" s="63">
        <f t="shared" si="2"/>
        <v>15200</v>
      </c>
      <c r="I174" s="60"/>
      <c r="J174" s="60"/>
      <c r="K174" s="60"/>
    </row>
    <row r="175" spans="1:11" x14ac:dyDescent="0.3">
      <c r="A175" s="64">
        <v>174</v>
      </c>
      <c r="B175" s="65" t="s">
        <v>295</v>
      </c>
      <c r="C175" s="65">
        <v>2000</v>
      </c>
      <c r="D175" s="65">
        <v>3</v>
      </c>
      <c r="E175" s="65" t="s">
        <v>116</v>
      </c>
      <c r="F175" s="65" t="s">
        <v>125</v>
      </c>
      <c r="G175" s="65">
        <v>12</v>
      </c>
      <c r="H175" s="66">
        <f t="shared" si="2"/>
        <v>11400</v>
      </c>
      <c r="I175" s="60"/>
      <c r="J175" s="60"/>
      <c r="K175" s="60"/>
    </row>
    <row r="176" spans="1:11" x14ac:dyDescent="0.3">
      <c r="A176" s="61">
        <v>175</v>
      </c>
      <c r="B176" s="62" t="s">
        <v>296</v>
      </c>
      <c r="C176" s="62">
        <v>2001</v>
      </c>
      <c r="D176" s="62">
        <v>2</v>
      </c>
      <c r="E176" s="62" t="s">
        <v>110</v>
      </c>
      <c r="F176" s="62" t="s">
        <v>125</v>
      </c>
      <c r="G176" s="62">
        <v>14</v>
      </c>
      <c r="H176" s="63">
        <f t="shared" si="2"/>
        <v>13300</v>
      </c>
      <c r="I176" s="60"/>
      <c r="J176" s="60"/>
      <c r="K176" s="60"/>
    </row>
    <row r="177" spans="1:11" x14ac:dyDescent="0.3">
      <c r="A177" s="64">
        <v>176</v>
      </c>
      <c r="B177" s="65" t="s">
        <v>297</v>
      </c>
      <c r="C177" s="65">
        <v>2003</v>
      </c>
      <c r="D177" s="65">
        <v>3</v>
      </c>
      <c r="E177" s="65" t="s">
        <v>113</v>
      </c>
      <c r="F177" s="65" t="s">
        <v>111</v>
      </c>
      <c r="G177" s="65">
        <v>15</v>
      </c>
      <c r="H177" s="66">
        <f t="shared" si="2"/>
        <v>14250</v>
      </c>
      <c r="I177" s="60"/>
      <c r="J177" s="60"/>
      <c r="K177" s="60"/>
    </row>
    <row r="178" spans="1:11" x14ac:dyDescent="0.3">
      <c r="A178" s="61">
        <v>177</v>
      </c>
      <c r="B178" s="62" t="s">
        <v>298</v>
      </c>
      <c r="C178" s="62">
        <v>2000</v>
      </c>
      <c r="D178" s="62">
        <v>4</v>
      </c>
      <c r="E178" s="62" t="s">
        <v>116</v>
      </c>
      <c r="F178" s="62" t="s">
        <v>121</v>
      </c>
      <c r="G178" s="62">
        <v>17</v>
      </c>
      <c r="H178" s="63">
        <f t="shared" si="2"/>
        <v>16150</v>
      </c>
      <c r="I178" s="60"/>
      <c r="J178" s="60"/>
      <c r="K178" s="60"/>
    </row>
    <row r="179" spans="1:11" x14ac:dyDescent="0.3">
      <c r="A179" s="64">
        <v>178</v>
      </c>
      <c r="B179" s="65" t="s">
        <v>299</v>
      </c>
      <c r="C179" s="65">
        <v>2000</v>
      </c>
      <c r="D179" s="65">
        <v>2</v>
      </c>
      <c r="E179" s="65" t="s">
        <v>120</v>
      </c>
      <c r="F179" s="65" t="s">
        <v>117</v>
      </c>
      <c r="G179" s="65">
        <v>14</v>
      </c>
      <c r="H179" s="66">
        <f t="shared" si="2"/>
        <v>13300</v>
      </c>
      <c r="I179" s="60"/>
      <c r="J179" s="60"/>
      <c r="K179" s="60"/>
    </row>
    <row r="180" spans="1:11" x14ac:dyDescent="0.3">
      <c r="A180" s="61">
        <v>179</v>
      </c>
      <c r="B180" s="62" t="s">
        <v>300</v>
      </c>
      <c r="C180" s="62">
        <v>2003</v>
      </c>
      <c r="D180" s="62">
        <v>1</v>
      </c>
      <c r="E180" s="62" t="s">
        <v>124</v>
      </c>
      <c r="F180" s="62" t="s">
        <v>125</v>
      </c>
      <c r="G180" s="62">
        <v>12</v>
      </c>
      <c r="H180" s="63">
        <f t="shared" si="2"/>
        <v>11400</v>
      </c>
      <c r="I180" s="60"/>
      <c r="J180" s="60"/>
      <c r="K180" s="60"/>
    </row>
    <row r="181" spans="1:11" x14ac:dyDescent="0.3">
      <c r="A181" s="64">
        <v>180</v>
      </c>
      <c r="B181" s="65" t="s">
        <v>301</v>
      </c>
      <c r="C181" s="65">
        <v>2001</v>
      </c>
      <c r="D181" s="65">
        <v>4</v>
      </c>
      <c r="E181" s="65" t="s">
        <v>110</v>
      </c>
      <c r="F181" s="65" t="s">
        <v>114</v>
      </c>
      <c r="G181" s="65">
        <v>10</v>
      </c>
      <c r="H181" s="66">
        <f t="shared" si="2"/>
        <v>9500</v>
      </c>
      <c r="I181" s="60"/>
      <c r="J181" s="60"/>
      <c r="K181" s="60"/>
    </row>
    <row r="182" spans="1:11" x14ac:dyDescent="0.3">
      <c r="A182" s="61">
        <v>181</v>
      </c>
      <c r="B182" s="62" t="s">
        <v>302</v>
      </c>
      <c r="C182" s="62">
        <v>2000</v>
      </c>
      <c r="D182" s="62">
        <v>1</v>
      </c>
      <c r="E182" s="62" t="s">
        <v>116</v>
      </c>
      <c r="F182" s="62" t="s">
        <v>111</v>
      </c>
      <c r="G182" s="62">
        <v>6</v>
      </c>
      <c r="H182" s="63">
        <f t="shared" si="2"/>
        <v>5700</v>
      </c>
      <c r="I182" s="60"/>
      <c r="J182" s="60"/>
      <c r="K182" s="60"/>
    </row>
    <row r="183" spans="1:11" x14ac:dyDescent="0.3">
      <c r="A183" s="64">
        <v>182</v>
      </c>
      <c r="B183" s="65" t="s">
        <v>303</v>
      </c>
      <c r="C183" s="65">
        <v>2002</v>
      </c>
      <c r="D183" s="65">
        <v>3</v>
      </c>
      <c r="E183" s="65" t="s">
        <v>110</v>
      </c>
      <c r="F183" s="65" t="s">
        <v>114</v>
      </c>
      <c r="G183" s="65">
        <v>8</v>
      </c>
      <c r="H183" s="66">
        <f t="shared" si="2"/>
        <v>7600</v>
      </c>
      <c r="I183" s="60"/>
      <c r="J183" s="60"/>
      <c r="K183" s="60"/>
    </row>
    <row r="184" spans="1:11" x14ac:dyDescent="0.3">
      <c r="A184" s="61">
        <v>183</v>
      </c>
      <c r="B184" s="62" t="s">
        <v>304</v>
      </c>
      <c r="C184" s="62">
        <v>2003</v>
      </c>
      <c r="D184" s="62">
        <v>1</v>
      </c>
      <c r="E184" s="62" t="s">
        <v>124</v>
      </c>
      <c r="F184" s="62" t="s">
        <v>117</v>
      </c>
      <c r="G184" s="62">
        <v>14</v>
      </c>
      <c r="H184" s="63">
        <f t="shared" si="2"/>
        <v>13300</v>
      </c>
      <c r="I184" s="60"/>
      <c r="J184" s="60"/>
      <c r="K184" s="60"/>
    </row>
    <row r="185" spans="1:11" x14ac:dyDescent="0.3">
      <c r="A185" s="64">
        <v>184</v>
      </c>
      <c r="B185" s="65" t="s">
        <v>305</v>
      </c>
      <c r="C185" s="65">
        <v>2001</v>
      </c>
      <c r="D185" s="65">
        <v>1</v>
      </c>
      <c r="E185" s="65" t="s">
        <v>120</v>
      </c>
      <c r="F185" s="65" t="s">
        <v>121</v>
      </c>
      <c r="G185" s="65">
        <v>19</v>
      </c>
      <c r="H185" s="66">
        <f t="shared" si="2"/>
        <v>18050</v>
      </c>
      <c r="I185" s="60"/>
      <c r="J185" s="60"/>
      <c r="K185" s="60"/>
    </row>
    <row r="186" spans="1:11" x14ac:dyDescent="0.3">
      <c r="A186" s="61">
        <v>185</v>
      </c>
      <c r="B186" s="62" t="s">
        <v>306</v>
      </c>
      <c r="C186" s="62">
        <v>2003</v>
      </c>
      <c r="D186" s="62">
        <v>2</v>
      </c>
      <c r="E186" s="62" t="s">
        <v>113</v>
      </c>
      <c r="F186" s="62" t="s">
        <v>125</v>
      </c>
      <c r="G186" s="62">
        <v>22</v>
      </c>
      <c r="H186" s="63">
        <f t="shared" si="2"/>
        <v>20900</v>
      </c>
      <c r="I186" s="60"/>
      <c r="J186" s="60"/>
      <c r="K186" s="60"/>
    </row>
    <row r="187" spans="1:11" x14ac:dyDescent="0.3">
      <c r="A187" s="64">
        <v>186</v>
      </c>
      <c r="B187" s="65" t="s">
        <v>307</v>
      </c>
      <c r="C187" s="65">
        <v>2002</v>
      </c>
      <c r="D187" s="65">
        <v>2</v>
      </c>
      <c r="E187" s="65" t="s">
        <v>120</v>
      </c>
      <c r="F187" s="65" t="s">
        <v>125</v>
      </c>
      <c r="G187" s="65">
        <v>30</v>
      </c>
      <c r="H187" s="66">
        <f t="shared" si="2"/>
        <v>28500</v>
      </c>
      <c r="I187" s="60"/>
      <c r="J187" s="60"/>
      <c r="K187" s="60"/>
    </row>
    <row r="188" spans="1:11" x14ac:dyDescent="0.3">
      <c r="A188" s="61">
        <v>187</v>
      </c>
      <c r="B188" s="62" t="s">
        <v>308</v>
      </c>
      <c r="C188" s="62">
        <v>2001</v>
      </c>
      <c r="D188" s="62">
        <v>4</v>
      </c>
      <c r="E188" s="62" t="s">
        <v>110</v>
      </c>
      <c r="F188" s="62" t="s">
        <v>111</v>
      </c>
      <c r="G188" s="62">
        <v>12</v>
      </c>
      <c r="H188" s="63">
        <f t="shared" si="2"/>
        <v>11400</v>
      </c>
      <c r="I188" s="60"/>
      <c r="J188" s="60"/>
      <c r="K188" s="60"/>
    </row>
    <row r="189" spans="1:11" x14ac:dyDescent="0.3">
      <c r="A189" s="64">
        <v>188</v>
      </c>
      <c r="B189" s="65" t="s">
        <v>309</v>
      </c>
      <c r="C189" s="65">
        <v>2000</v>
      </c>
      <c r="D189" s="65">
        <v>3</v>
      </c>
      <c r="E189" s="65" t="s">
        <v>116</v>
      </c>
      <c r="F189" s="65" t="s">
        <v>121</v>
      </c>
      <c r="G189" s="65">
        <v>14</v>
      </c>
      <c r="H189" s="66">
        <f t="shared" si="2"/>
        <v>13300</v>
      </c>
      <c r="I189" s="60"/>
      <c r="J189" s="60"/>
      <c r="K189" s="60"/>
    </row>
    <row r="190" spans="1:11" x14ac:dyDescent="0.3">
      <c r="A190" s="61">
        <v>189</v>
      </c>
      <c r="B190" s="62" t="s">
        <v>310</v>
      </c>
      <c r="C190" s="62">
        <v>2003</v>
      </c>
      <c r="D190" s="62">
        <v>4</v>
      </c>
      <c r="E190" s="62" t="s">
        <v>113</v>
      </c>
      <c r="F190" s="62" t="s">
        <v>114</v>
      </c>
      <c r="G190" s="62">
        <v>18</v>
      </c>
      <c r="H190" s="63">
        <f t="shared" si="2"/>
        <v>17100</v>
      </c>
      <c r="I190" s="60"/>
      <c r="J190" s="60"/>
      <c r="K190" s="60"/>
    </row>
    <row r="191" spans="1:11" x14ac:dyDescent="0.3">
      <c r="A191" s="64">
        <v>190</v>
      </c>
      <c r="B191" s="65" t="s">
        <v>311</v>
      </c>
      <c r="C191" s="65">
        <v>2001</v>
      </c>
      <c r="D191" s="65">
        <v>1</v>
      </c>
      <c r="E191" s="65" t="s">
        <v>120</v>
      </c>
      <c r="F191" s="65" t="s">
        <v>117</v>
      </c>
      <c r="G191" s="65">
        <v>16</v>
      </c>
      <c r="H191" s="66">
        <f t="shared" si="2"/>
        <v>15200</v>
      </c>
      <c r="I191" s="60"/>
      <c r="J191" s="60"/>
      <c r="K191" s="60"/>
    </row>
    <row r="192" spans="1:11" x14ac:dyDescent="0.3">
      <c r="A192" s="61">
        <v>191</v>
      </c>
      <c r="B192" s="62" t="s">
        <v>312</v>
      </c>
      <c r="C192" s="62">
        <v>2000</v>
      </c>
      <c r="D192" s="62">
        <v>3</v>
      </c>
      <c r="E192" s="62" t="s">
        <v>110</v>
      </c>
      <c r="F192" s="62" t="s">
        <v>125</v>
      </c>
      <c r="G192" s="62">
        <v>5</v>
      </c>
      <c r="H192" s="63">
        <f t="shared" si="2"/>
        <v>4750</v>
      </c>
      <c r="I192" s="60"/>
      <c r="J192" s="60"/>
      <c r="K192" s="60"/>
    </row>
    <row r="193" spans="1:11" x14ac:dyDescent="0.3">
      <c r="A193" s="64">
        <v>192</v>
      </c>
      <c r="B193" s="65" t="s">
        <v>313</v>
      </c>
      <c r="C193" s="65">
        <v>2003</v>
      </c>
      <c r="D193" s="65">
        <v>4</v>
      </c>
      <c r="E193" s="65" t="s">
        <v>120</v>
      </c>
      <c r="F193" s="65" t="s">
        <v>111</v>
      </c>
      <c r="G193" s="65">
        <v>3</v>
      </c>
      <c r="H193" s="66">
        <f t="shared" si="2"/>
        <v>2850</v>
      </c>
      <c r="I193" s="60"/>
      <c r="J193" s="60"/>
      <c r="K193" s="60"/>
    </row>
    <row r="194" spans="1:11" x14ac:dyDescent="0.3">
      <c r="A194" s="61">
        <v>193</v>
      </c>
      <c r="B194" s="62" t="s">
        <v>314</v>
      </c>
      <c r="C194" s="62">
        <v>2003</v>
      </c>
      <c r="D194" s="62">
        <v>1</v>
      </c>
      <c r="E194" s="62" t="s">
        <v>110</v>
      </c>
      <c r="F194" s="62" t="s">
        <v>114</v>
      </c>
      <c r="G194" s="62">
        <v>14</v>
      </c>
      <c r="H194" s="63">
        <f t="shared" ref="H194:H251" si="3">G194*950</f>
        <v>13300</v>
      </c>
      <c r="I194" s="60"/>
      <c r="J194" s="60"/>
      <c r="K194" s="60"/>
    </row>
    <row r="195" spans="1:11" x14ac:dyDescent="0.3">
      <c r="A195" s="64">
        <v>194</v>
      </c>
      <c r="B195" s="65" t="s">
        <v>315</v>
      </c>
      <c r="C195" s="65">
        <v>2002</v>
      </c>
      <c r="D195" s="65">
        <v>2</v>
      </c>
      <c r="E195" s="65" t="s">
        <v>124</v>
      </c>
      <c r="F195" s="65" t="s">
        <v>111</v>
      </c>
      <c r="G195" s="65">
        <v>7</v>
      </c>
      <c r="H195" s="66">
        <f t="shared" si="3"/>
        <v>6650</v>
      </c>
      <c r="I195" s="60"/>
      <c r="J195" s="60"/>
      <c r="K195" s="60"/>
    </row>
    <row r="196" spans="1:11" x14ac:dyDescent="0.3">
      <c r="A196" s="61">
        <v>195</v>
      </c>
      <c r="B196" s="62" t="s">
        <v>316</v>
      </c>
      <c r="C196" s="62">
        <v>2000</v>
      </c>
      <c r="D196" s="62">
        <v>3</v>
      </c>
      <c r="E196" s="62" t="s">
        <v>120</v>
      </c>
      <c r="F196" s="62" t="s">
        <v>125</v>
      </c>
      <c r="G196" s="62">
        <v>6</v>
      </c>
      <c r="H196" s="63">
        <f t="shared" si="3"/>
        <v>5700</v>
      </c>
      <c r="I196" s="60"/>
      <c r="J196" s="60"/>
      <c r="K196" s="60"/>
    </row>
    <row r="197" spans="1:11" x14ac:dyDescent="0.3">
      <c r="A197" s="64">
        <v>196</v>
      </c>
      <c r="B197" s="65" t="s">
        <v>317</v>
      </c>
      <c r="C197" s="65">
        <v>2001</v>
      </c>
      <c r="D197" s="65">
        <v>4</v>
      </c>
      <c r="E197" s="65" t="s">
        <v>124</v>
      </c>
      <c r="F197" s="65" t="s">
        <v>125</v>
      </c>
      <c r="G197" s="65">
        <v>5</v>
      </c>
      <c r="H197" s="66">
        <f t="shared" si="3"/>
        <v>4750</v>
      </c>
      <c r="I197" s="60"/>
      <c r="J197" s="60"/>
      <c r="K197" s="60"/>
    </row>
    <row r="198" spans="1:11" x14ac:dyDescent="0.3">
      <c r="A198" s="61">
        <v>197</v>
      </c>
      <c r="B198" s="62" t="s">
        <v>318</v>
      </c>
      <c r="C198" s="62">
        <v>2003</v>
      </c>
      <c r="D198" s="62">
        <v>3</v>
      </c>
      <c r="E198" s="62" t="s">
        <v>113</v>
      </c>
      <c r="F198" s="62" t="s">
        <v>114</v>
      </c>
      <c r="G198" s="62">
        <v>14</v>
      </c>
      <c r="H198" s="63">
        <f t="shared" si="3"/>
        <v>13300</v>
      </c>
      <c r="I198" s="60"/>
      <c r="J198" s="60"/>
      <c r="K198" s="60"/>
    </row>
    <row r="199" spans="1:11" x14ac:dyDescent="0.3">
      <c r="A199" s="64">
        <v>198</v>
      </c>
      <c r="B199" s="65" t="s">
        <v>319</v>
      </c>
      <c r="C199" s="65">
        <v>2000</v>
      </c>
      <c r="D199" s="65">
        <v>2</v>
      </c>
      <c r="E199" s="65" t="s">
        <v>110</v>
      </c>
      <c r="F199" s="65" t="s">
        <v>114</v>
      </c>
      <c r="G199" s="65">
        <v>13</v>
      </c>
      <c r="H199" s="66">
        <f t="shared" si="3"/>
        <v>12350</v>
      </c>
      <c r="I199" s="60"/>
      <c r="J199" s="60"/>
      <c r="K199" s="60"/>
    </row>
    <row r="200" spans="1:11" x14ac:dyDescent="0.3">
      <c r="A200" s="61">
        <v>199</v>
      </c>
      <c r="B200" s="62" t="s">
        <v>320</v>
      </c>
      <c r="C200" s="62">
        <v>2000</v>
      </c>
      <c r="D200" s="62">
        <v>1</v>
      </c>
      <c r="E200" s="62" t="s">
        <v>113</v>
      </c>
      <c r="F200" s="62" t="s">
        <v>111</v>
      </c>
      <c r="G200" s="62">
        <v>19</v>
      </c>
      <c r="H200" s="63">
        <f t="shared" si="3"/>
        <v>18050</v>
      </c>
      <c r="I200" s="60"/>
      <c r="J200" s="60"/>
      <c r="K200" s="60"/>
    </row>
    <row r="201" spans="1:11" x14ac:dyDescent="0.3">
      <c r="A201" s="64">
        <v>200</v>
      </c>
      <c r="B201" s="65" t="s">
        <v>321</v>
      </c>
      <c r="C201" s="65">
        <v>2003</v>
      </c>
      <c r="D201" s="65">
        <v>4</v>
      </c>
      <c r="E201" s="65" t="s">
        <v>120</v>
      </c>
      <c r="F201" s="65" t="s">
        <v>121</v>
      </c>
      <c r="G201" s="65">
        <v>20</v>
      </c>
      <c r="H201" s="66">
        <f t="shared" si="3"/>
        <v>19000</v>
      </c>
      <c r="I201" s="60"/>
      <c r="J201" s="60"/>
      <c r="K201" s="60"/>
    </row>
    <row r="202" spans="1:11" x14ac:dyDescent="0.3">
      <c r="A202" s="61">
        <v>201</v>
      </c>
      <c r="B202" s="62" t="s">
        <v>322</v>
      </c>
      <c r="C202" s="62">
        <v>2001</v>
      </c>
      <c r="D202" s="62">
        <v>1</v>
      </c>
      <c r="E202" s="62" t="s">
        <v>116</v>
      </c>
      <c r="F202" s="62" t="s">
        <v>117</v>
      </c>
      <c r="G202" s="62">
        <v>22</v>
      </c>
      <c r="H202" s="63">
        <f t="shared" si="3"/>
        <v>20900</v>
      </c>
      <c r="I202" s="60"/>
      <c r="J202" s="60"/>
      <c r="K202" s="60"/>
    </row>
    <row r="203" spans="1:11" x14ac:dyDescent="0.3">
      <c r="A203" s="64">
        <v>202</v>
      </c>
      <c r="B203" s="65" t="s">
        <v>323</v>
      </c>
      <c r="C203" s="65">
        <v>2000</v>
      </c>
      <c r="D203" s="65">
        <v>1</v>
      </c>
      <c r="E203" s="65" t="s">
        <v>124</v>
      </c>
      <c r="F203" s="65" t="s">
        <v>125</v>
      </c>
      <c r="G203" s="65">
        <v>14</v>
      </c>
      <c r="H203" s="66">
        <f t="shared" si="3"/>
        <v>13300</v>
      </c>
      <c r="I203" s="60"/>
      <c r="J203" s="60"/>
      <c r="K203" s="60"/>
    </row>
    <row r="204" spans="1:11" x14ac:dyDescent="0.3">
      <c r="A204" s="61">
        <v>203</v>
      </c>
      <c r="B204" s="62" t="s">
        <v>324</v>
      </c>
      <c r="C204" s="62">
        <v>2002</v>
      </c>
      <c r="D204" s="62">
        <v>1</v>
      </c>
      <c r="E204" s="62" t="s">
        <v>116</v>
      </c>
      <c r="F204" s="62" t="s">
        <v>121</v>
      </c>
      <c r="G204" s="62">
        <v>5</v>
      </c>
      <c r="H204" s="63">
        <f t="shared" si="3"/>
        <v>4750</v>
      </c>
      <c r="I204" s="60"/>
      <c r="J204" s="60"/>
      <c r="K204" s="60"/>
    </row>
    <row r="205" spans="1:11" x14ac:dyDescent="0.3">
      <c r="A205" s="64">
        <v>204</v>
      </c>
      <c r="B205" s="65" t="s">
        <v>325</v>
      </c>
      <c r="C205" s="65">
        <v>2003</v>
      </c>
      <c r="D205" s="65">
        <v>3</v>
      </c>
      <c r="E205" s="65" t="s">
        <v>110</v>
      </c>
      <c r="F205" s="65" t="s">
        <v>111</v>
      </c>
      <c r="G205" s="65">
        <v>2</v>
      </c>
      <c r="H205" s="66">
        <f t="shared" si="3"/>
        <v>1900</v>
      </c>
      <c r="I205" s="60"/>
      <c r="J205" s="60"/>
      <c r="K205" s="60"/>
    </row>
    <row r="206" spans="1:11" x14ac:dyDescent="0.3">
      <c r="A206" s="61">
        <v>205</v>
      </c>
      <c r="B206" s="62" t="s">
        <v>326</v>
      </c>
      <c r="C206" s="62">
        <v>2001</v>
      </c>
      <c r="D206" s="62">
        <v>2</v>
      </c>
      <c r="E206" s="62" t="s">
        <v>113</v>
      </c>
      <c r="F206" s="62" t="s">
        <v>121</v>
      </c>
      <c r="G206" s="62">
        <v>3</v>
      </c>
      <c r="H206" s="63">
        <f t="shared" si="3"/>
        <v>2850</v>
      </c>
      <c r="I206" s="60"/>
      <c r="J206" s="60"/>
      <c r="K206" s="60"/>
    </row>
    <row r="207" spans="1:11" x14ac:dyDescent="0.3">
      <c r="A207" s="64">
        <v>206</v>
      </c>
      <c r="B207" s="65" t="s">
        <v>327</v>
      </c>
      <c r="C207" s="65">
        <v>2003</v>
      </c>
      <c r="D207" s="65">
        <v>3</v>
      </c>
      <c r="E207" s="65" t="s">
        <v>116</v>
      </c>
      <c r="F207" s="65" t="s">
        <v>125</v>
      </c>
      <c r="G207" s="65">
        <v>14</v>
      </c>
      <c r="H207" s="66">
        <f t="shared" si="3"/>
        <v>13300</v>
      </c>
      <c r="I207" s="60"/>
      <c r="J207" s="60"/>
      <c r="K207" s="60"/>
    </row>
    <row r="208" spans="1:11" x14ac:dyDescent="0.3">
      <c r="A208" s="61">
        <v>207</v>
      </c>
      <c r="B208" s="62" t="s">
        <v>328</v>
      </c>
      <c r="C208" s="62">
        <v>2002</v>
      </c>
      <c r="D208" s="62">
        <v>4</v>
      </c>
      <c r="E208" s="62" t="s">
        <v>120</v>
      </c>
      <c r="F208" s="62" t="s">
        <v>117</v>
      </c>
      <c r="G208" s="62">
        <v>19</v>
      </c>
      <c r="H208" s="63">
        <f t="shared" si="3"/>
        <v>18050</v>
      </c>
      <c r="I208" s="60"/>
      <c r="J208" s="60"/>
      <c r="K208" s="60"/>
    </row>
    <row r="209" spans="1:11" x14ac:dyDescent="0.3">
      <c r="A209" s="64">
        <v>208</v>
      </c>
      <c r="B209" s="65" t="s">
        <v>329</v>
      </c>
      <c r="C209" s="65">
        <v>2001</v>
      </c>
      <c r="D209" s="65">
        <v>2</v>
      </c>
      <c r="E209" s="65" t="s">
        <v>124</v>
      </c>
      <c r="F209" s="65" t="s">
        <v>121</v>
      </c>
      <c r="G209" s="65">
        <v>18</v>
      </c>
      <c r="H209" s="66">
        <f t="shared" si="3"/>
        <v>17100</v>
      </c>
      <c r="I209" s="60"/>
      <c r="J209" s="60"/>
      <c r="K209" s="60"/>
    </row>
    <row r="210" spans="1:11" x14ac:dyDescent="0.3">
      <c r="A210" s="61">
        <v>209</v>
      </c>
      <c r="B210" s="62" t="s">
        <v>330</v>
      </c>
      <c r="C210" s="62">
        <v>2000</v>
      </c>
      <c r="D210" s="62">
        <v>1</v>
      </c>
      <c r="E210" s="62" t="s">
        <v>110</v>
      </c>
      <c r="F210" s="62" t="s">
        <v>121</v>
      </c>
      <c r="G210" s="62">
        <v>14</v>
      </c>
      <c r="H210" s="63">
        <f t="shared" si="3"/>
        <v>13300</v>
      </c>
      <c r="I210" s="60"/>
      <c r="J210" s="60"/>
      <c r="K210" s="60"/>
    </row>
    <row r="211" spans="1:11" x14ac:dyDescent="0.3">
      <c r="A211" s="64">
        <v>210</v>
      </c>
      <c r="B211" s="65" t="s">
        <v>331</v>
      </c>
      <c r="C211" s="65">
        <v>2003</v>
      </c>
      <c r="D211" s="65">
        <v>4</v>
      </c>
      <c r="E211" s="65" t="s">
        <v>116</v>
      </c>
      <c r="F211" s="65" t="s">
        <v>117</v>
      </c>
      <c r="G211" s="65">
        <v>13</v>
      </c>
      <c r="H211" s="66">
        <f t="shared" si="3"/>
        <v>12350</v>
      </c>
      <c r="I211" s="60"/>
      <c r="J211" s="60"/>
      <c r="K211" s="60"/>
    </row>
    <row r="212" spans="1:11" x14ac:dyDescent="0.3">
      <c r="A212" s="61">
        <v>211</v>
      </c>
      <c r="B212" s="62" t="s">
        <v>332</v>
      </c>
      <c r="C212" s="62">
        <v>2001</v>
      </c>
      <c r="D212" s="62">
        <v>4</v>
      </c>
      <c r="E212" s="62" t="s">
        <v>110</v>
      </c>
      <c r="F212" s="62" t="s">
        <v>111</v>
      </c>
      <c r="G212" s="62">
        <v>17</v>
      </c>
      <c r="H212" s="63">
        <f t="shared" si="3"/>
        <v>16150</v>
      </c>
      <c r="I212" s="60"/>
      <c r="J212" s="60"/>
      <c r="K212" s="60"/>
    </row>
    <row r="213" spans="1:11" x14ac:dyDescent="0.3">
      <c r="A213" s="64">
        <v>212</v>
      </c>
      <c r="B213" s="65" t="s">
        <v>333</v>
      </c>
      <c r="C213" s="65">
        <v>2000</v>
      </c>
      <c r="D213" s="65">
        <v>1</v>
      </c>
      <c r="E213" s="65" t="s">
        <v>124</v>
      </c>
      <c r="F213" s="65" t="s">
        <v>111</v>
      </c>
      <c r="G213" s="65">
        <v>15</v>
      </c>
      <c r="H213" s="66">
        <f t="shared" si="3"/>
        <v>14250</v>
      </c>
      <c r="I213" s="60"/>
      <c r="J213" s="60"/>
      <c r="K213" s="60"/>
    </row>
    <row r="214" spans="1:11" x14ac:dyDescent="0.3">
      <c r="A214" s="61">
        <v>213</v>
      </c>
      <c r="B214" s="62" t="s">
        <v>334</v>
      </c>
      <c r="C214" s="62">
        <v>2003</v>
      </c>
      <c r="D214" s="62">
        <v>3</v>
      </c>
      <c r="E214" s="62" t="s">
        <v>120</v>
      </c>
      <c r="F214" s="62" t="s">
        <v>121</v>
      </c>
      <c r="G214" s="62">
        <v>22</v>
      </c>
      <c r="H214" s="63">
        <f t="shared" si="3"/>
        <v>20900</v>
      </c>
      <c r="I214" s="60"/>
      <c r="J214" s="60"/>
      <c r="K214" s="60"/>
    </row>
    <row r="215" spans="1:11" x14ac:dyDescent="0.3">
      <c r="A215" s="64">
        <v>214</v>
      </c>
      <c r="B215" s="65" t="s">
        <v>335</v>
      </c>
      <c r="C215" s="65">
        <v>2003</v>
      </c>
      <c r="D215" s="65">
        <v>4</v>
      </c>
      <c r="E215" s="65" t="s">
        <v>113</v>
      </c>
      <c r="F215" s="65" t="s">
        <v>121</v>
      </c>
      <c r="G215" s="65">
        <v>10</v>
      </c>
      <c r="H215" s="66">
        <f t="shared" si="3"/>
        <v>9500</v>
      </c>
      <c r="I215" s="60"/>
      <c r="J215" s="60"/>
      <c r="K215" s="60"/>
    </row>
    <row r="216" spans="1:11" x14ac:dyDescent="0.3">
      <c r="A216" s="61">
        <v>215</v>
      </c>
      <c r="B216" s="62" t="s">
        <v>336</v>
      </c>
      <c r="C216" s="62">
        <v>2002</v>
      </c>
      <c r="D216" s="62">
        <v>1</v>
      </c>
      <c r="E216" s="62" t="s">
        <v>120</v>
      </c>
      <c r="F216" s="62" t="s">
        <v>125</v>
      </c>
      <c r="G216" s="62">
        <v>30</v>
      </c>
      <c r="H216" s="63">
        <f t="shared" si="3"/>
        <v>28500</v>
      </c>
      <c r="I216" s="60"/>
      <c r="J216" s="60"/>
      <c r="K216" s="60"/>
    </row>
    <row r="217" spans="1:11" x14ac:dyDescent="0.3">
      <c r="A217" s="64">
        <v>216</v>
      </c>
      <c r="B217" s="65" t="s">
        <v>337</v>
      </c>
      <c r="C217" s="65">
        <v>2000</v>
      </c>
      <c r="D217" s="65">
        <v>2</v>
      </c>
      <c r="E217" s="65" t="s">
        <v>110</v>
      </c>
      <c r="F217" s="65" t="s">
        <v>117</v>
      </c>
      <c r="G217" s="65">
        <v>15</v>
      </c>
      <c r="H217" s="66">
        <f t="shared" si="3"/>
        <v>14250</v>
      </c>
      <c r="I217" s="60"/>
      <c r="J217" s="60"/>
      <c r="K217" s="60"/>
    </row>
    <row r="218" spans="1:11" x14ac:dyDescent="0.3">
      <c r="A218" s="61">
        <v>217</v>
      </c>
      <c r="B218" s="62" t="s">
        <v>338</v>
      </c>
      <c r="C218" s="62">
        <v>2001</v>
      </c>
      <c r="D218" s="62">
        <v>3</v>
      </c>
      <c r="E218" s="62" t="s">
        <v>116</v>
      </c>
      <c r="F218" s="62" t="s">
        <v>114</v>
      </c>
      <c r="G218" s="62">
        <v>14</v>
      </c>
      <c r="H218" s="63">
        <f t="shared" si="3"/>
        <v>13300</v>
      </c>
      <c r="I218" s="60"/>
      <c r="J218" s="60"/>
      <c r="K218" s="60"/>
    </row>
    <row r="219" spans="1:11" x14ac:dyDescent="0.3">
      <c r="A219" s="64">
        <v>218</v>
      </c>
      <c r="B219" s="65" t="s">
        <v>339</v>
      </c>
      <c r="C219" s="65">
        <v>2003</v>
      </c>
      <c r="D219" s="65">
        <v>4</v>
      </c>
      <c r="E219" s="65" t="s">
        <v>113</v>
      </c>
      <c r="F219" s="65" t="s">
        <v>121</v>
      </c>
      <c r="G219" s="65">
        <v>13</v>
      </c>
      <c r="H219" s="66">
        <f t="shared" si="3"/>
        <v>12350</v>
      </c>
      <c r="I219" s="60"/>
      <c r="J219" s="60"/>
      <c r="K219" s="60"/>
    </row>
    <row r="220" spans="1:11" x14ac:dyDescent="0.3">
      <c r="A220" s="61">
        <v>219</v>
      </c>
      <c r="B220" s="62" t="s">
        <v>340</v>
      </c>
      <c r="C220" s="62">
        <v>2000</v>
      </c>
      <c r="D220" s="62">
        <v>3</v>
      </c>
      <c r="E220" s="62" t="s">
        <v>120</v>
      </c>
      <c r="F220" s="62" t="s">
        <v>125</v>
      </c>
      <c r="G220" s="62">
        <v>16</v>
      </c>
      <c r="H220" s="63">
        <f t="shared" si="3"/>
        <v>15200</v>
      </c>
      <c r="I220" s="60"/>
      <c r="J220" s="60"/>
      <c r="K220" s="60"/>
    </row>
    <row r="221" spans="1:11" x14ac:dyDescent="0.3">
      <c r="A221" s="64">
        <v>220</v>
      </c>
      <c r="B221" s="65" t="s">
        <v>341</v>
      </c>
      <c r="C221" s="65">
        <v>2000</v>
      </c>
      <c r="D221" s="65">
        <v>2</v>
      </c>
      <c r="E221" s="65" t="s">
        <v>110</v>
      </c>
      <c r="F221" s="65" t="s">
        <v>125</v>
      </c>
      <c r="G221" s="65">
        <v>14</v>
      </c>
      <c r="H221" s="66">
        <f t="shared" si="3"/>
        <v>13300</v>
      </c>
      <c r="I221" s="60"/>
      <c r="J221" s="60"/>
      <c r="K221" s="60"/>
    </row>
    <row r="222" spans="1:11" x14ac:dyDescent="0.3">
      <c r="A222" s="61">
        <v>221</v>
      </c>
      <c r="B222" s="62" t="s">
        <v>342</v>
      </c>
      <c r="C222" s="62">
        <v>2003</v>
      </c>
      <c r="D222" s="62">
        <v>1</v>
      </c>
      <c r="E222" s="62" t="s">
        <v>120</v>
      </c>
      <c r="F222" s="62" t="s">
        <v>111</v>
      </c>
      <c r="G222" s="62">
        <v>22</v>
      </c>
      <c r="H222" s="63">
        <f t="shared" si="3"/>
        <v>20900</v>
      </c>
      <c r="I222" s="60"/>
      <c r="J222" s="60"/>
      <c r="K222" s="60"/>
    </row>
    <row r="223" spans="1:11" x14ac:dyDescent="0.3">
      <c r="A223" s="64">
        <v>222</v>
      </c>
      <c r="B223" s="65" t="s">
        <v>343</v>
      </c>
      <c r="C223" s="65">
        <v>2001</v>
      </c>
      <c r="D223" s="65">
        <v>4</v>
      </c>
      <c r="E223" s="65" t="s">
        <v>110</v>
      </c>
      <c r="F223" s="65" t="s">
        <v>121</v>
      </c>
      <c r="G223" s="65">
        <v>4</v>
      </c>
      <c r="H223" s="66">
        <f t="shared" si="3"/>
        <v>3800</v>
      </c>
      <c r="I223" s="60"/>
      <c r="J223" s="60"/>
      <c r="K223" s="60"/>
    </row>
    <row r="224" spans="1:11" x14ac:dyDescent="0.3">
      <c r="A224" s="61">
        <v>223</v>
      </c>
      <c r="B224" s="62" t="s">
        <v>344</v>
      </c>
      <c r="C224" s="62">
        <v>2000</v>
      </c>
      <c r="D224" s="62">
        <v>4</v>
      </c>
      <c r="E224" s="62" t="s">
        <v>124</v>
      </c>
      <c r="F224" s="62" t="s">
        <v>117</v>
      </c>
      <c r="G224" s="62">
        <v>6</v>
      </c>
      <c r="H224" s="63">
        <f t="shared" si="3"/>
        <v>5700</v>
      </c>
      <c r="I224" s="60"/>
      <c r="J224" s="60"/>
      <c r="K224" s="60"/>
    </row>
    <row r="225" spans="1:11" x14ac:dyDescent="0.3">
      <c r="A225" s="64">
        <v>224</v>
      </c>
      <c r="B225" s="65" t="s">
        <v>345</v>
      </c>
      <c r="C225" s="65">
        <v>2002</v>
      </c>
      <c r="D225" s="65">
        <v>1</v>
      </c>
      <c r="E225" s="65" t="s">
        <v>120</v>
      </c>
      <c r="F225" s="65" t="s">
        <v>125</v>
      </c>
      <c r="G225" s="65">
        <v>30</v>
      </c>
      <c r="H225" s="66">
        <f t="shared" si="3"/>
        <v>28500</v>
      </c>
      <c r="I225" s="60"/>
      <c r="J225" s="60"/>
      <c r="K225" s="60"/>
    </row>
    <row r="226" spans="1:11" x14ac:dyDescent="0.3">
      <c r="A226" s="61">
        <v>225</v>
      </c>
      <c r="B226" s="62" t="s">
        <v>346</v>
      </c>
      <c r="C226" s="62">
        <v>2003</v>
      </c>
      <c r="D226" s="62">
        <v>3</v>
      </c>
      <c r="E226" s="62" t="s">
        <v>124</v>
      </c>
      <c r="F226" s="62" t="s">
        <v>114</v>
      </c>
      <c r="G226" s="62">
        <v>25</v>
      </c>
      <c r="H226" s="63">
        <f t="shared" si="3"/>
        <v>23750</v>
      </c>
      <c r="I226" s="60"/>
      <c r="J226" s="60"/>
      <c r="K226" s="60"/>
    </row>
    <row r="227" spans="1:11" x14ac:dyDescent="0.3">
      <c r="A227" s="64">
        <v>226</v>
      </c>
      <c r="B227" s="65" t="s">
        <v>347</v>
      </c>
      <c r="C227" s="65">
        <v>2001</v>
      </c>
      <c r="D227" s="65">
        <v>4</v>
      </c>
      <c r="E227" s="65" t="s">
        <v>113</v>
      </c>
      <c r="F227" s="65" t="s">
        <v>121</v>
      </c>
      <c r="G227" s="65">
        <v>30</v>
      </c>
      <c r="H227" s="66">
        <f t="shared" si="3"/>
        <v>28500</v>
      </c>
      <c r="I227" s="60"/>
      <c r="J227" s="60"/>
      <c r="K227" s="60"/>
    </row>
    <row r="228" spans="1:11" x14ac:dyDescent="0.3">
      <c r="A228" s="61">
        <v>227</v>
      </c>
      <c r="B228" s="62" t="s">
        <v>348</v>
      </c>
      <c r="C228" s="62">
        <v>2003</v>
      </c>
      <c r="D228" s="62">
        <v>1</v>
      </c>
      <c r="E228" s="62" t="s">
        <v>110</v>
      </c>
      <c r="F228" s="62" t="s">
        <v>125</v>
      </c>
      <c r="G228" s="62">
        <v>14</v>
      </c>
      <c r="H228" s="63">
        <f t="shared" si="3"/>
        <v>13300</v>
      </c>
      <c r="I228" s="60"/>
      <c r="J228" s="60"/>
      <c r="K228" s="60"/>
    </row>
    <row r="229" spans="1:11" x14ac:dyDescent="0.3">
      <c r="A229" s="64">
        <v>228</v>
      </c>
      <c r="B229" s="65" t="s">
        <v>349</v>
      </c>
      <c r="C229" s="65">
        <v>2002</v>
      </c>
      <c r="D229" s="65">
        <v>2</v>
      </c>
      <c r="E229" s="65" t="s">
        <v>113</v>
      </c>
      <c r="F229" s="65" t="s">
        <v>117</v>
      </c>
      <c r="G229" s="65">
        <v>6</v>
      </c>
      <c r="H229" s="66">
        <f t="shared" si="3"/>
        <v>5700</v>
      </c>
      <c r="I229" s="60"/>
      <c r="J229" s="60"/>
      <c r="K229" s="60"/>
    </row>
    <row r="230" spans="1:11" x14ac:dyDescent="0.3">
      <c r="A230" s="61">
        <v>229</v>
      </c>
      <c r="B230" s="62" t="s">
        <v>350</v>
      </c>
      <c r="C230" s="62">
        <v>2001</v>
      </c>
      <c r="D230" s="62">
        <v>3</v>
      </c>
      <c r="E230" s="62" t="s">
        <v>124</v>
      </c>
      <c r="F230" s="62" t="s">
        <v>114</v>
      </c>
      <c r="G230" s="62">
        <v>17</v>
      </c>
      <c r="H230" s="63">
        <f t="shared" si="3"/>
        <v>16150</v>
      </c>
      <c r="I230" s="60"/>
      <c r="J230" s="60"/>
      <c r="K230" s="60"/>
    </row>
    <row r="231" spans="1:11" x14ac:dyDescent="0.3">
      <c r="A231" s="64">
        <v>230</v>
      </c>
      <c r="B231" s="65" t="s">
        <v>351</v>
      </c>
      <c r="C231" s="65">
        <v>2000</v>
      </c>
      <c r="D231" s="65">
        <v>4</v>
      </c>
      <c r="E231" s="65" t="s">
        <v>120</v>
      </c>
      <c r="F231" s="65" t="s">
        <v>121</v>
      </c>
      <c r="G231" s="65">
        <v>14</v>
      </c>
      <c r="H231" s="66">
        <f t="shared" si="3"/>
        <v>13300</v>
      </c>
      <c r="I231" s="60"/>
      <c r="J231" s="60"/>
      <c r="K231" s="60"/>
    </row>
    <row r="232" spans="1:11" x14ac:dyDescent="0.3">
      <c r="A232" s="61">
        <v>231</v>
      </c>
      <c r="B232" s="62" t="s">
        <v>352</v>
      </c>
      <c r="C232" s="62">
        <v>2003</v>
      </c>
      <c r="D232" s="62">
        <v>3</v>
      </c>
      <c r="E232" s="62" t="s">
        <v>124</v>
      </c>
      <c r="F232" s="62" t="s">
        <v>125</v>
      </c>
      <c r="G232" s="62">
        <v>6</v>
      </c>
      <c r="H232" s="63">
        <f t="shared" si="3"/>
        <v>5700</v>
      </c>
      <c r="I232" s="60"/>
      <c r="J232" s="60"/>
      <c r="K232" s="60"/>
    </row>
    <row r="233" spans="1:11" x14ac:dyDescent="0.3">
      <c r="A233" s="64">
        <v>232</v>
      </c>
      <c r="B233" s="65" t="s">
        <v>353</v>
      </c>
      <c r="C233" s="65">
        <v>2001</v>
      </c>
      <c r="D233" s="65">
        <v>2</v>
      </c>
      <c r="E233" s="65" t="s">
        <v>113</v>
      </c>
      <c r="F233" s="65" t="s">
        <v>125</v>
      </c>
      <c r="G233" s="65">
        <v>9</v>
      </c>
      <c r="H233" s="66">
        <f t="shared" si="3"/>
        <v>8550</v>
      </c>
      <c r="I233" s="60"/>
      <c r="J233" s="60"/>
      <c r="K233" s="60"/>
    </row>
    <row r="234" spans="1:11" x14ac:dyDescent="0.3">
      <c r="A234" s="61">
        <v>233</v>
      </c>
      <c r="B234" s="62" t="s">
        <v>354</v>
      </c>
      <c r="C234" s="62">
        <v>2000</v>
      </c>
      <c r="D234" s="62">
        <v>1</v>
      </c>
      <c r="E234" s="62" t="s">
        <v>110</v>
      </c>
      <c r="F234" s="62" t="s">
        <v>111</v>
      </c>
      <c r="G234" s="62">
        <v>7</v>
      </c>
      <c r="H234" s="63">
        <f t="shared" si="3"/>
        <v>6650</v>
      </c>
      <c r="I234" s="60"/>
      <c r="J234" s="60"/>
      <c r="K234" s="60"/>
    </row>
    <row r="235" spans="1:11" x14ac:dyDescent="0.3">
      <c r="A235" s="64">
        <v>234</v>
      </c>
      <c r="B235" s="65" t="s">
        <v>355</v>
      </c>
      <c r="C235" s="65">
        <v>2003</v>
      </c>
      <c r="D235" s="65">
        <v>4</v>
      </c>
      <c r="E235" s="65" t="s">
        <v>113</v>
      </c>
      <c r="F235" s="65" t="s">
        <v>121</v>
      </c>
      <c r="G235" s="65">
        <v>14</v>
      </c>
      <c r="H235" s="66">
        <f t="shared" si="3"/>
        <v>13300</v>
      </c>
      <c r="I235" s="60"/>
      <c r="J235" s="60"/>
      <c r="K235" s="60"/>
    </row>
    <row r="236" spans="1:11" x14ac:dyDescent="0.3">
      <c r="A236" s="61">
        <v>235</v>
      </c>
      <c r="B236" s="62" t="s">
        <v>356</v>
      </c>
      <c r="C236" s="62">
        <v>2003</v>
      </c>
      <c r="D236" s="62">
        <v>4</v>
      </c>
      <c r="E236" s="62" t="s">
        <v>124</v>
      </c>
      <c r="F236" s="62" t="s">
        <v>117</v>
      </c>
      <c r="G236" s="62">
        <v>16</v>
      </c>
      <c r="H236" s="63">
        <f t="shared" si="3"/>
        <v>15200</v>
      </c>
      <c r="I236" s="60"/>
      <c r="J236" s="60"/>
      <c r="K236" s="60"/>
    </row>
    <row r="237" spans="1:11" x14ac:dyDescent="0.3">
      <c r="A237" s="64">
        <v>236</v>
      </c>
      <c r="B237" s="65" t="s">
        <v>357</v>
      </c>
      <c r="C237" s="65">
        <v>2002</v>
      </c>
      <c r="D237" s="65">
        <v>1</v>
      </c>
      <c r="E237" s="65" t="s">
        <v>120</v>
      </c>
      <c r="F237" s="65" t="s">
        <v>125</v>
      </c>
      <c r="G237" s="65">
        <v>12</v>
      </c>
      <c r="H237" s="66">
        <f t="shared" si="3"/>
        <v>11400</v>
      </c>
      <c r="I237" s="60"/>
      <c r="J237" s="60"/>
      <c r="K237" s="60"/>
    </row>
    <row r="238" spans="1:11" x14ac:dyDescent="0.3">
      <c r="A238" s="61">
        <v>237</v>
      </c>
      <c r="B238" s="62" t="s">
        <v>358</v>
      </c>
      <c r="C238" s="62">
        <v>2000</v>
      </c>
      <c r="D238" s="62">
        <v>3</v>
      </c>
      <c r="E238" s="62" t="s">
        <v>124</v>
      </c>
      <c r="F238" s="62" t="s">
        <v>114</v>
      </c>
      <c r="G238" s="62">
        <v>14</v>
      </c>
      <c r="H238" s="63">
        <f t="shared" si="3"/>
        <v>13300</v>
      </c>
      <c r="I238" s="60"/>
      <c r="J238" s="60"/>
      <c r="K238" s="60"/>
    </row>
    <row r="239" spans="1:11" x14ac:dyDescent="0.3">
      <c r="A239" s="64">
        <v>238</v>
      </c>
      <c r="B239" s="65" t="s">
        <v>359</v>
      </c>
      <c r="C239" s="65">
        <v>2001</v>
      </c>
      <c r="D239" s="65">
        <v>4</v>
      </c>
      <c r="E239" s="65" t="s">
        <v>113</v>
      </c>
      <c r="F239" s="65" t="s">
        <v>121</v>
      </c>
      <c r="G239" s="65">
        <v>15</v>
      </c>
      <c r="H239" s="66">
        <f t="shared" si="3"/>
        <v>14250</v>
      </c>
      <c r="I239" s="60"/>
      <c r="J239" s="60"/>
      <c r="K239" s="60"/>
    </row>
    <row r="240" spans="1:11" x14ac:dyDescent="0.3">
      <c r="A240" s="61">
        <v>239</v>
      </c>
      <c r="B240" s="62" t="s">
        <v>360</v>
      </c>
      <c r="C240" s="62">
        <v>2003</v>
      </c>
      <c r="D240" s="62">
        <v>1</v>
      </c>
      <c r="E240" s="62" t="s">
        <v>110</v>
      </c>
      <c r="F240" s="62" t="s">
        <v>125</v>
      </c>
      <c r="G240" s="62">
        <v>17</v>
      </c>
      <c r="H240" s="63">
        <f t="shared" si="3"/>
        <v>16150</v>
      </c>
      <c r="I240" s="60"/>
      <c r="J240" s="60"/>
      <c r="K240" s="60"/>
    </row>
    <row r="241" spans="1:11" x14ac:dyDescent="0.3">
      <c r="A241" s="64">
        <v>240</v>
      </c>
      <c r="B241" s="65" t="s">
        <v>361</v>
      </c>
      <c r="C241" s="65">
        <v>2000</v>
      </c>
      <c r="D241" s="65">
        <v>2</v>
      </c>
      <c r="E241" s="65" t="s">
        <v>113</v>
      </c>
      <c r="F241" s="65" t="s">
        <v>117</v>
      </c>
      <c r="G241" s="65">
        <v>14</v>
      </c>
      <c r="H241" s="66">
        <f t="shared" si="3"/>
        <v>13300</v>
      </c>
      <c r="I241" s="60"/>
      <c r="J241" s="60"/>
      <c r="K241" s="60"/>
    </row>
    <row r="242" spans="1:11" x14ac:dyDescent="0.3">
      <c r="A242" s="61">
        <v>241</v>
      </c>
      <c r="B242" s="62" t="s">
        <v>362</v>
      </c>
      <c r="C242" s="62">
        <v>2000</v>
      </c>
      <c r="D242" s="62">
        <v>3</v>
      </c>
      <c r="E242" s="62" t="s">
        <v>124</v>
      </c>
      <c r="F242" s="62" t="s">
        <v>114</v>
      </c>
      <c r="G242" s="62">
        <v>12</v>
      </c>
      <c r="H242" s="63">
        <f t="shared" si="3"/>
        <v>11400</v>
      </c>
      <c r="I242" s="60"/>
      <c r="J242" s="60"/>
      <c r="K242" s="60"/>
    </row>
    <row r="243" spans="1:11" x14ac:dyDescent="0.3">
      <c r="A243" s="64">
        <v>242</v>
      </c>
      <c r="B243" s="65" t="s">
        <v>363</v>
      </c>
      <c r="C243" s="65">
        <v>2003</v>
      </c>
      <c r="D243" s="65">
        <v>4</v>
      </c>
      <c r="E243" s="65" t="s">
        <v>120</v>
      </c>
      <c r="F243" s="65" t="s">
        <v>121</v>
      </c>
      <c r="G243" s="65">
        <v>10</v>
      </c>
      <c r="H243" s="66">
        <f t="shared" si="3"/>
        <v>9500</v>
      </c>
      <c r="I243" s="60"/>
      <c r="J243" s="60"/>
      <c r="K243" s="60"/>
    </row>
    <row r="244" spans="1:11" x14ac:dyDescent="0.3">
      <c r="A244" s="61">
        <v>243</v>
      </c>
      <c r="B244" s="62" t="s">
        <v>364</v>
      </c>
      <c r="C244" s="62">
        <v>2001</v>
      </c>
      <c r="D244" s="62">
        <v>3</v>
      </c>
      <c r="E244" s="62" t="s">
        <v>124</v>
      </c>
      <c r="F244" s="62" t="s">
        <v>125</v>
      </c>
      <c r="G244" s="62">
        <v>6</v>
      </c>
      <c r="H244" s="63">
        <f t="shared" si="3"/>
        <v>5700</v>
      </c>
      <c r="I244" s="60"/>
      <c r="J244" s="60"/>
      <c r="K244" s="60"/>
    </row>
    <row r="245" spans="1:11" x14ac:dyDescent="0.3">
      <c r="A245" s="64">
        <v>244</v>
      </c>
      <c r="B245" s="65" t="s">
        <v>365</v>
      </c>
      <c r="C245" s="65">
        <v>2000</v>
      </c>
      <c r="D245" s="65">
        <v>2</v>
      </c>
      <c r="E245" s="65" t="s">
        <v>113</v>
      </c>
      <c r="F245" s="65" t="s">
        <v>125</v>
      </c>
      <c r="G245" s="65">
        <v>8</v>
      </c>
      <c r="H245" s="66">
        <f t="shared" si="3"/>
        <v>7600</v>
      </c>
      <c r="I245" s="60"/>
      <c r="J245" s="60"/>
      <c r="K245" s="60"/>
    </row>
    <row r="246" spans="1:11" x14ac:dyDescent="0.3">
      <c r="A246" s="61">
        <v>245</v>
      </c>
      <c r="B246" s="62" t="s">
        <v>366</v>
      </c>
      <c r="C246" s="62">
        <v>2002</v>
      </c>
      <c r="D246" s="62">
        <v>1</v>
      </c>
      <c r="E246" s="62" t="s">
        <v>110</v>
      </c>
      <c r="F246" s="62" t="s">
        <v>111</v>
      </c>
      <c r="G246" s="62">
        <v>14</v>
      </c>
      <c r="H246" s="63">
        <f t="shared" si="3"/>
        <v>13300</v>
      </c>
      <c r="I246" s="60"/>
      <c r="J246" s="60"/>
      <c r="K246" s="60"/>
    </row>
    <row r="247" spans="1:11" x14ac:dyDescent="0.3">
      <c r="A247" s="64">
        <v>246</v>
      </c>
      <c r="B247" s="65" t="s">
        <v>367</v>
      </c>
      <c r="C247" s="65">
        <v>2003</v>
      </c>
      <c r="D247" s="65">
        <v>4</v>
      </c>
      <c r="E247" s="65" t="s">
        <v>113</v>
      </c>
      <c r="F247" s="65" t="s">
        <v>121</v>
      </c>
      <c r="G247" s="65">
        <v>19</v>
      </c>
      <c r="H247" s="66">
        <f t="shared" si="3"/>
        <v>18050</v>
      </c>
      <c r="I247" s="60"/>
      <c r="J247" s="60"/>
      <c r="K247" s="60"/>
    </row>
    <row r="248" spans="1:11" x14ac:dyDescent="0.3">
      <c r="A248" s="61">
        <v>247</v>
      </c>
      <c r="B248" s="62" t="s">
        <v>368</v>
      </c>
      <c r="C248" s="62">
        <v>2001</v>
      </c>
      <c r="D248" s="62">
        <v>4</v>
      </c>
      <c r="E248" s="62" t="s">
        <v>124</v>
      </c>
      <c r="F248" s="62" t="s">
        <v>117</v>
      </c>
      <c r="G248" s="62">
        <v>22</v>
      </c>
      <c r="H248" s="63">
        <f t="shared" si="3"/>
        <v>20900</v>
      </c>
      <c r="I248" s="60"/>
      <c r="J248" s="60"/>
      <c r="K248" s="60"/>
    </row>
    <row r="249" spans="1:11" x14ac:dyDescent="0.3">
      <c r="A249" s="64">
        <v>248</v>
      </c>
      <c r="B249" s="65" t="s">
        <v>369</v>
      </c>
      <c r="C249" s="65">
        <v>2003</v>
      </c>
      <c r="D249" s="65">
        <v>1</v>
      </c>
      <c r="E249" s="65" t="s">
        <v>120</v>
      </c>
      <c r="F249" s="65" t="s">
        <v>125</v>
      </c>
      <c r="G249" s="65">
        <v>30</v>
      </c>
      <c r="H249" s="66">
        <f t="shared" si="3"/>
        <v>28500</v>
      </c>
      <c r="I249" s="60"/>
      <c r="J249" s="60"/>
      <c r="K249" s="60"/>
    </row>
    <row r="250" spans="1:11" x14ac:dyDescent="0.3">
      <c r="A250" s="61">
        <v>249</v>
      </c>
      <c r="B250" s="62" t="s">
        <v>370</v>
      </c>
      <c r="C250" s="62">
        <v>2002</v>
      </c>
      <c r="D250" s="62">
        <v>3</v>
      </c>
      <c r="E250" s="62" t="s">
        <v>124</v>
      </c>
      <c r="F250" s="62" t="s">
        <v>114</v>
      </c>
      <c r="G250" s="62">
        <v>12</v>
      </c>
      <c r="H250" s="63">
        <f t="shared" si="3"/>
        <v>11400</v>
      </c>
      <c r="I250" s="60"/>
      <c r="J250" s="60"/>
      <c r="K250" s="60"/>
    </row>
    <row r="251" spans="1:11" ht="15" thickBot="1" x14ac:dyDescent="0.35">
      <c r="A251" s="64">
        <v>250</v>
      </c>
      <c r="B251" s="65" t="s">
        <v>371</v>
      </c>
      <c r="C251" s="65">
        <v>2001</v>
      </c>
      <c r="D251" s="65">
        <v>4</v>
      </c>
      <c r="E251" s="65" t="s">
        <v>113</v>
      </c>
      <c r="F251" s="65" t="s">
        <v>121</v>
      </c>
      <c r="G251" s="65">
        <v>14</v>
      </c>
      <c r="H251" s="66">
        <f t="shared" si="3"/>
        <v>13300</v>
      </c>
      <c r="I251" s="60"/>
      <c r="J251" s="60"/>
      <c r="K251" s="60"/>
    </row>
    <row r="252" spans="1:11" ht="15.6" thickTop="1" thickBot="1" x14ac:dyDescent="0.35">
      <c r="A252" s="67" t="s">
        <v>21</v>
      </c>
      <c r="B252" s="68"/>
      <c r="C252" s="68"/>
      <c r="D252" s="68"/>
      <c r="E252" s="68"/>
      <c r="F252" s="68"/>
      <c r="G252" s="68"/>
      <c r="H252" s="69">
        <f>SUBTOTAL(109,'[1]INDEX &amp; MACH EX'!$H$2:$H$251)</f>
        <v>3326900</v>
      </c>
      <c r="I252" s="60"/>
      <c r="J252" s="60"/>
      <c r="K252" s="6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8B029-0876-47DA-9F22-FE69DF9DCF55}">
  <dimension ref="A1:R37"/>
  <sheetViews>
    <sheetView topLeftCell="A13" workbookViewId="0">
      <selection activeCell="E36" sqref="E36"/>
    </sheetView>
  </sheetViews>
  <sheetFormatPr defaultRowHeight="14.4" x14ac:dyDescent="0.3"/>
  <cols>
    <col min="1" max="1" width="11.109375" bestFit="1" customWidth="1"/>
    <col min="2" max="2" width="13.88671875" customWidth="1"/>
    <col min="3" max="3" width="12.6640625" customWidth="1"/>
    <col min="4" max="4" width="14.109375" customWidth="1"/>
    <col min="5" max="5" width="9.109375" bestFit="1" customWidth="1"/>
    <col min="18" max="18" width="12.77734375" customWidth="1"/>
  </cols>
  <sheetData>
    <row r="1" spans="1:18" ht="15" thickBot="1" x14ac:dyDescent="0.35">
      <c r="A1" s="78" t="s">
        <v>17</v>
      </c>
      <c r="B1" s="79">
        <v>0.1</v>
      </c>
      <c r="C1" s="80"/>
      <c r="D1" s="60"/>
    </row>
    <row r="2" spans="1:18" ht="15" thickBot="1" x14ac:dyDescent="0.35">
      <c r="A2" s="80" t="s">
        <v>374</v>
      </c>
      <c r="B2" s="80"/>
      <c r="C2" s="80"/>
      <c r="D2" s="60"/>
      <c r="E2" s="196" t="s">
        <v>17</v>
      </c>
      <c r="F2" s="196"/>
      <c r="G2" s="196"/>
      <c r="H2" s="196"/>
      <c r="I2" s="196"/>
      <c r="K2" s="169" t="s">
        <v>421</v>
      </c>
      <c r="L2" s="170" t="s">
        <v>422</v>
      </c>
      <c r="M2" s="170" t="s">
        <v>423</v>
      </c>
      <c r="N2" s="171" t="s">
        <v>424</v>
      </c>
    </row>
    <row r="3" spans="1:18" ht="15" thickBot="1" x14ac:dyDescent="0.35">
      <c r="A3" s="81" t="s">
        <v>0</v>
      </c>
      <c r="B3" s="81" t="s">
        <v>1</v>
      </c>
      <c r="C3" s="81" t="s">
        <v>2</v>
      </c>
      <c r="D3" s="85" t="s">
        <v>375</v>
      </c>
      <c r="E3" s="86">
        <v>0.11</v>
      </c>
      <c r="F3" s="87">
        <v>0.13</v>
      </c>
      <c r="G3" s="87">
        <v>0.15</v>
      </c>
      <c r="H3" s="87">
        <v>0.17</v>
      </c>
      <c r="I3" s="87">
        <v>0.2</v>
      </c>
      <c r="K3" s="172">
        <v>1</v>
      </c>
      <c r="L3" s="173" t="s">
        <v>425</v>
      </c>
      <c r="M3" s="173">
        <v>25</v>
      </c>
      <c r="N3" s="174">
        <v>5</v>
      </c>
      <c r="Q3" t="s">
        <v>426</v>
      </c>
      <c r="R3" t="s">
        <v>430</v>
      </c>
    </row>
    <row r="4" spans="1:18" ht="15" thickBot="1" x14ac:dyDescent="0.35">
      <c r="A4" s="82" t="s">
        <v>59</v>
      </c>
      <c r="B4" s="83">
        <v>1500</v>
      </c>
      <c r="C4" s="83">
        <v>150</v>
      </c>
      <c r="D4" s="84">
        <f>IF(B4&gt;=5000,B4*10%,25)</f>
        <v>25</v>
      </c>
      <c r="E4" s="88">
        <f>$B4+$C4+$B4*E$3</f>
        <v>1815</v>
      </c>
      <c r="F4" s="1">
        <f t="shared" ref="F4:I19" si="0">$B4+$C4+$B4*F$3</f>
        <v>1845</v>
      </c>
      <c r="G4" s="1">
        <f t="shared" si="0"/>
        <v>1875</v>
      </c>
      <c r="H4" s="1">
        <f t="shared" si="0"/>
        <v>1905</v>
      </c>
      <c r="I4" s="19">
        <f t="shared" si="0"/>
        <v>1950</v>
      </c>
      <c r="K4" s="166">
        <v>2</v>
      </c>
      <c r="L4" s="167" t="s">
        <v>426</v>
      </c>
      <c r="M4" s="167">
        <v>137</v>
      </c>
      <c r="N4" s="168">
        <v>9</v>
      </c>
      <c r="R4" cm="1">
        <f t="array" ref="R4">SUMPRODUCT((L3:L13=Q3)*M3:M13,N3:N13)</f>
        <v>4047</v>
      </c>
    </row>
    <row r="5" spans="1:18" ht="15" thickBot="1" x14ac:dyDescent="0.35">
      <c r="A5" s="82" t="s">
        <v>80</v>
      </c>
      <c r="B5" s="83">
        <v>5000</v>
      </c>
      <c r="C5" s="83">
        <v>200</v>
      </c>
      <c r="D5" s="84">
        <f t="shared" ref="D5:D20" si="1">IF(B5&gt;=5000,B5*10%,25)</f>
        <v>500</v>
      </c>
      <c r="E5" s="88">
        <f t="shared" ref="E5:I20" si="2">$B5+$C5+$B5*E$3</f>
        <v>5750</v>
      </c>
      <c r="F5" s="1">
        <f t="shared" si="0"/>
        <v>5850</v>
      </c>
      <c r="G5" s="1">
        <f t="shared" si="0"/>
        <v>5950</v>
      </c>
      <c r="H5" s="1">
        <f t="shared" si="0"/>
        <v>6050</v>
      </c>
      <c r="I5" s="19">
        <f t="shared" si="0"/>
        <v>6200</v>
      </c>
      <c r="K5" s="166">
        <v>3</v>
      </c>
      <c r="L5" s="167" t="s">
        <v>427</v>
      </c>
      <c r="M5" s="167">
        <v>31</v>
      </c>
      <c r="N5" s="168">
        <v>7</v>
      </c>
    </row>
    <row r="6" spans="1:18" ht="15" thickBot="1" x14ac:dyDescent="0.35">
      <c r="A6" s="82" t="s">
        <v>376</v>
      </c>
      <c r="B6" s="83">
        <v>1300</v>
      </c>
      <c r="C6" s="83">
        <v>150</v>
      </c>
      <c r="D6" s="84">
        <f t="shared" si="1"/>
        <v>25</v>
      </c>
      <c r="E6" s="88">
        <f t="shared" si="2"/>
        <v>1593</v>
      </c>
      <c r="F6" s="1">
        <f t="shared" si="0"/>
        <v>1619</v>
      </c>
      <c r="G6" s="1">
        <f t="shared" si="0"/>
        <v>1645</v>
      </c>
      <c r="H6" s="1">
        <f t="shared" si="0"/>
        <v>1671</v>
      </c>
      <c r="I6" s="19">
        <f t="shared" si="0"/>
        <v>1710</v>
      </c>
      <c r="K6" s="166">
        <v>4</v>
      </c>
      <c r="L6" s="167" t="s">
        <v>428</v>
      </c>
      <c r="M6" s="167">
        <v>8</v>
      </c>
      <c r="N6" s="168">
        <v>13</v>
      </c>
    </row>
    <row r="7" spans="1:18" ht="15" thickBot="1" x14ac:dyDescent="0.35">
      <c r="A7" s="82" t="s">
        <v>62</v>
      </c>
      <c r="B7" s="83">
        <v>200</v>
      </c>
      <c r="C7" s="83">
        <v>100</v>
      </c>
      <c r="D7" s="84">
        <f t="shared" si="1"/>
        <v>25</v>
      </c>
      <c r="E7" s="88">
        <f t="shared" si="2"/>
        <v>322</v>
      </c>
      <c r="F7" s="1">
        <f t="shared" si="0"/>
        <v>326</v>
      </c>
      <c r="G7" s="1">
        <f t="shared" si="0"/>
        <v>330</v>
      </c>
      <c r="H7" s="1">
        <f t="shared" si="0"/>
        <v>334</v>
      </c>
      <c r="I7" s="19">
        <f t="shared" si="0"/>
        <v>340</v>
      </c>
      <c r="K7" s="175">
        <v>5</v>
      </c>
      <c r="L7" s="176" t="s">
        <v>425</v>
      </c>
      <c r="M7" s="176">
        <v>24</v>
      </c>
      <c r="N7" s="177">
        <v>25</v>
      </c>
    </row>
    <row r="8" spans="1:18" ht="15" thickBot="1" x14ac:dyDescent="0.35">
      <c r="A8" s="82" t="s">
        <v>51</v>
      </c>
      <c r="B8" s="83">
        <v>1700</v>
      </c>
      <c r="C8" s="83">
        <v>150</v>
      </c>
      <c r="D8" s="84">
        <f t="shared" si="1"/>
        <v>25</v>
      </c>
      <c r="E8" s="88">
        <f t="shared" si="2"/>
        <v>2037</v>
      </c>
      <c r="F8" s="1">
        <f t="shared" si="0"/>
        <v>2071</v>
      </c>
      <c r="G8" s="1">
        <f t="shared" si="0"/>
        <v>2105</v>
      </c>
      <c r="H8" s="1">
        <f t="shared" si="0"/>
        <v>2139</v>
      </c>
      <c r="I8" s="19">
        <f t="shared" si="0"/>
        <v>2190</v>
      </c>
      <c r="K8" s="166">
        <v>6</v>
      </c>
      <c r="L8" s="178" t="s">
        <v>428</v>
      </c>
      <c r="M8" s="178">
        <v>8</v>
      </c>
      <c r="N8" s="179">
        <v>35</v>
      </c>
    </row>
    <row r="9" spans="1:18" ht="15" thickBot="1" x14ac:dyDescent="0.35">
      <c r="A9" s="82" t="s">
        <v>377</v>
      </c>
      <c r="B9" s="83">
        <v>2500</v>
      </c>
      <c r="C9" s="83">
        <v>200</v>
      </c>
      <c r="D9" s="84">
        <f t="shared" si="1"/>
        <v>25</v>
      </c>
      <c r="E9" s="88">
        <f t="shared" si="2"/>
        <v>2975</v>
      </c>
      <c r="F9" s="1">
        <f t="shared" si="0"/>
        <v>3025</v>
      </c>
      <c r="G9" s="1">
        <f t="shared" si="0"/>
        <v>3075</v>
      </c>
      <c r="H9" s="1">
        <f t="shared" si="0"/>
        <v>3125</v>
      </c>
      <c r="I9" s="19">
        <f t="shared" si="0"/>
        <v>3200</v>
      </c>
      <c r="K9" s="166">
        <v>7</v>
      </c>
      <c r="L9" s="178" t="s">
        <v>426</v>
      </c>
      <c r="M9" s="178">
        <v>134</v>
      </c>
      <c r="N9" s="179">
        <v>21</v>
      </c>
    </row>
    <row r="10" spans="1:18" ht="15" thickBot="1" x14ac:dyDescent="0.35">
      <c r="A10" s="82" t="s">
        <v>378</v>
      </c>
      <c r="B10" s="83">
        <v>2200</v>
      </c>
      <c r="C10" s="83">
        <v>300</v>
      </c>
      <c r="D10" s="84">
        <f t="shared" si="1"/>
        <v>25</v>
      </c>
      <c r="E10" s="88">
        <f t="shared" si="2"/>
        <v>2742</v>
      </c>
      <c r="F10" s="1">
        <f t="shared" si="0"/>
        <v>2786</v>
      </c>
      <c r="G10" s="1">
        <f t="shared" si="0"/>
        <v>2830</v>
      </c>
      <c r="H10" s="1">
        <f t="shared" si="0"/>
        <v>2874</v>
      </c>
      <c r="I10" s="19">
        <f t="shared" si="0"/>
        <v>2940</v>
      </c>
      <c r="K10" s="175">
        <v>8</v>
      </c>
      <c r="L10" s="176" t="s">
        <v>425</v>
      </c>
      <c r="M10" s="176">
        <v>24</v>
      </c>
      <c r="N10" s="177">
        <v>41</v>
      </c>
    </row>
    <row r="11" spans="1:18" ht="15" thickBot="1" x14ac:dyDescent="0.35">
      <c r="A11" s="82" t="s">
        <v>65</v>
      </c>
      <c r="B11" s="83">
        <v>2300</v>
      </c>
      <c r="C11" s="83">
        <v>150</v>
      </c>
      <c r="D11" s="84">
        <f t="shared" si="1"/>
        <v>25</v>
      </c>
      <c r="E11" s="88">
        <f t="shared" si="2"/>
        <v>2703</v>
      </c>
      <c r="F11" s="1">
        <f t="shared" si="0"/>
        <v>2749</v>
      </c>
      <c r="G11" s="1">
        <f t="shared" si="0"/>
        <v>2795</v>
      </c>
      <c r="H11" s="1">
        <f t="shared" si="0"/>
        <v>2841</v>
      </c>
      <c r="I11" s="19">
        <f t="shared" si="0"/>
        <v>2910</v>
      </c>
      <c r="K11" s="166">
        <v>9</v>
      </c>
      <c r="L11" s="178" t="s">
        <v>429</v>
      </c>
      <c r="M11" s="178">
        <v>5.5</v>
      </c>
      <c r="N11" s="179">
        <v>21</v>
      </c>
    </row>
    <row r="12" spans="1:18" ht="15" thickBot="1" x14ac:dyDescent="0.35">
      <c r="A12" s="82" t="s">
        <v>379</v>
      </c>
      <c r="B12" s="83">
        <v>1900</v>
      </c>
      <c r="C12" s="83">
        <v>200</v>
      </c>
      <c r="D12" s="84">
        <f t="shared" si="1"/>
        <v>25</v>
      </c>
      <c r="E12" s="88">
        <f t="shared" si="2"/>
        <v>2309</v>
      </c>
      <c r="F12" s="1">
        <f t="shared" si="0"/>
        <v>2347</v>
      </c>
      <c r="G12" s="1">
        <f t="shared" si="0"/>
        <v>2385</v>
      </c>
      <c r="H12" s="1">
        <f t="shared" si="0"/>
        <v>2423</v>
      </c>
      <c r="I12" s="19">
        <f t="shared" si="0"/>
        <v>2480</v>
      </c>
      <c r="K12" s="166">
        <v>10</v>
      </c>
      <c r="L12" s="178" t="s">
        <v>427</v>
      </c>
      <c r="M12" s="178">
        <v>31</v>
      </c>
      <c r="N12" s="179">
        <v>18</v>
      </c>
    </row>
    <row r="13" spans="1:18" ht="15" thickBot="1" x14ac:dyDescent="0.35">
      <c r="A13" s="82" t="s">
        <v>380</v>
      </c>
      <c r="B13" s="83">
        <v>1800</v>
      </c>
      <c r="C13" s="83">
        <v>100</v>
      </c>
      <c r="D13" s="84">
        <f t="shared" si="1"/>
        <v>25</v>
      </c>
      <c r="E13" s="88">
        <f t="shared" si="2"/>
        <v>2098</v>
      </c>
      <c r="F13" s="1">
        <f t="shared" si="0"/>
        <v>2134</v>
      </c>
      <c r="G13" s="1">
        <f t="shared" si="0"/>
        <v>2170</v>
      </c>
      <c r="H13" s="1">
        <f t="shared" si="0"/>
        <v>2206</v>
      </c>
      <c r="I13" s="19">
        <f t="shared" si="0"/>
        <v>2260</v>
      </c>
      <c r="K13" s="166">
        <v>11</v>
      </c>
      <c r="L13" s="178" t="s">
        <v>429</v>
      </c>
      <c r="M13" s="178">
        <v>6</v>
      </c>
      <c r="N13" s="179">
        <v>21</v>
      </c>
    </row>
    <row r="14" spans="1:18" ht="15" thickBot="1" x14ac:dyDescent="0.35">
      <c r="A14" s="82" t="s">
        <v>84</v>
      </c>
      <c r="B14" s="83">
        <v>1700</v>
      </c>
      <c r="C14" s="83">
        <v>100</v>
      </c>
      <c r="D14" s="84">
        <f t="shared" si="1"/>
        <v>25</v>
      </c>
      <c r="E14" s="88">
        <f t="shared" si="2"/>
        <v>1987</v>
      </c>
      <c r="F14" s="1">
        <f t="shared" si="0"/>
        <v>2021</v>
      </c>
      <c r="G14" s="1">
        <f t="shared" si="0"/>
        <v>2055</v>
      </c>
      <c r="H14" s="1">
        <f t="shared" si="0"/>
        <v>2089</v>
      </c>
      <c r="I14" s="19">
        <f t="shared" si="0"/>
        <v>2140</v>
      </c>
      <c r="K14" s="197" t="s">
        <v>430</v>
      </c>
      <c r="L14" s="198"/>
      <c r="M14" s="180"/>
      <c r="N14" s="181"/>
    </row>
    <row r="15" spans="1:18" ht="15" thickBot="1" x14ac:dyDescent="0.35">
      <c r="A15" s="82" t="s">
        <v>381</v>
      </c>
      <c r="B15" s="83">
        <v>1600</v>
      </c>
      <c r="C15" s="83">
        <v>200</v>
      </c>
      <c r="D15" s="84">
        <f t="shared" si="1"/>
        <v>25</v>
      </c>
      <c r="E15" s="88">
        <f t="shared" si="2"/>
        <v>1976</v>
      </c>
      <c r="F15" s="1">
        <f t="shared" si="0"/>
        <v>2008</v>
      </c>
      <c r="G15" s="1">
        <f t="shared" si="0"/>
        <v>2040</v>
      </c>
      <c r="H15" s="1">
        <f t="shared" si="0"/>
        <v>2072</v>
      </c>
      <c r="I15" s="19">
        <f t="shared" si="0"/>
        <v>2120</v>
      </c>
    </row>
    <row r="16" spans="1:18" ht="15" thickBot="1" x14ac:dyDescent="0.35">
      <c r="A16" s="82" t="s">
        <v>382</v>
      </c>
      <c r="B16" s="83">
        <v>1300</v>
      </c>
      <c r="C16" s="83">
        <v>150</v>
      </c>
      <c r="D16" s="84">
        <f t="shared" si="1"/>
        <v>25</v>
      </c>
      <c r="E16" s="88">
        <f t="shared" si="2"/>
        <v>1593</v>
      </c>
      <c r="F16" s="1">
        <f t="shared" si="0"/>
        <v>1619</v>
      </c>
      <c r="G16" s="1">
        <f t="shared" si="0"/>
        <v>1645</v>
      </c>
      <c r="H16" s="1">
        <f t="shared" si="0"/>
        <v>1671</v>
      </c>
      <c r="I16" s="19">
        <f t="shared" si="0"/>
        <v>1710</v>
      </c>
    </row>
    <row r="17" spans="1:9" ht="15" thickBot="1" x14ac:dyDescent="0.35">
      <c r="A17" s="82" t="s">
        <v>83</v>
      </c>
      <c r="B17" s="83">
        <v>1200</v>
      </c>
      <c r="C17" s="83">
        <v>250</v>
      </c>
      <c r="D17" s="84">
        <f t="shared" si="1"/>
        <v>25</v>
      </c>
      <c r="E17" s="88">
        <f t="shared" si="2"/>
        <v>1582</v>
      </c>
      <c r="F17" s="1">
        <f t="shared" si="0"/>
        <v>1606</v>
      </c>
      <c r="G17" s="1">
        <f t="shared" si="0"/>
        <v>1630</v>
      </c>
      <c r="H17" s="1">
        <f t="shared" si="0"/>
        <v>1654</v>
      </c>
      <c r="I17" s="19">
        <f t="shared" si="0"/>
        <v>1690</v>
      </c>
    </row>
    <row r="18" spans="1:9" ht="15" thickBot="1" x14ac:dyDescent="0.35">
      <c r="A18" s="82" t="s">
        <v>383</v>
      </c>
      <c r="B18" s="83">
        <v>1800</v>
      </c>
      <c r="C18" s="83">
        <v>150</v>
      </c>
      <c r="D18" s="84">
        <f t="shared" si="1"/>
        <v>25</v>
      </c>
      <c r="E18" s="88">
        <f t="shared" si="2"/>
        <v>2148</v>
      </c>
      <c r="F18" s="1">
        <f t="shared" si="0"/>
        <v>2184</v>
      </c>
      <c r="G18" s="1">
        <f t="shared" si="0"/>
        <v>2220</v>
      </c>
      <c r="H18" s="1">
        <f t="shared" si="0"/>
        <v>2256</v>
      </c>
      <c r="I18" s="19">
        <f t="shared" si="0"/>
        <v>2310</v>
      </c>
    </row>
    <row r="19" spans="1:9" ht="15" thickBot="1" x14ac:dyDescent="0.35">
      <c r="A19" s="82" t="s">
        <v>79</v>
      </c>
      <c r="B19" s="83">
        <v>2000</v>
      </c>
      <c r="C19" s="83">
        <v>200</v>
      </c>
      <c r="D19" s="84">
        <f t="shared" si="1"/>
        <v>25</v>
      </c>
      <c r="E19" s="88">
        <f t="shared" si="2"/>
        <v>2420</v>
      </c>
      <c r="F19" s="1">
        <f t="shared" si="0"/>
        <v>2460</v>
      </c>
      <c r="G19" s="1">
        <f t="shared" si="0"/>
        <v>2500</v>
      </c>
      <c r="H19" s="1">
        <f t="shared" si="0"/>
        <v>2540</v>
      </c>
      <c r="I19" s="19">
        <f t="shared" si="0"/>
        <v>2600</v>
      </c>
    </row>
    <row r="20" spans="1:9" ht="15" thickBot="1" x14ac:dyDescent="0.35">
      <c r="A20" s="82" t="s">
        <v>384</v>
      </c>
      <c r="B20" s="83">
        <v>2100</v>
      </c>
      <c r="C20" s="83">
        <v>100</v>
      </c>
      <c r="D20" s="84">
        <f t="shared" si="1"/>
        <v>25</v>
      </c>
      <c r="E20" s="89">
        <f t="shared" si="2"/>
        <v>2431</v>
      </c>
      <c r="F20" s="27">
        <f t="shared" si="2"/>
        <v>2473</v>
      </c>
      <c r="G20" s="27">
        <f t="shared" si="2"/>
        <v>2515</v>
      </c>
      <c r="H20" s="27">
        <f t="shared" si="2"/>
        <v>2557</v>
      </c>
      <c r="I20" s="21">
        <f t="shared" si="2"/>
        <v>2620</v>
      </c>
    </row>
    <row r="23" spans="1:9" x14ac:dyDescent="0.3">
      <c r="A23" s="167"/>
      <c r="B23" s="182" t="s">
        <v>431</v>
      </c>
      <c r="C23" s="182" t="s">
        <v>432</v>
      </c>
      <c r="D23" s="182" t="s">
        <v>433</v>
      </c>
      <c r="E23" s="182" t="s">
        <v>434</v>
      </c>
      <c r="H23" s="1"/>
    </row>
    <row r="24" spans="1:9" x14ac:dyDescent="0.3">
      <c r="A24" s="183" t="s">
        <v>435</v>
      </c>
      <c r="B24" s="167">
        <v>153</v>
      </c>
      <c r="C24" s="167">
        <v>320</v>
      </c>
      <c r="D24" s="167">
        <v>520</v>
      </c>
      <c r="E24" s="167">
        <v>200</v>
      </c>
    </row>
    <row r="25" spans="1:9" x14ac:dyDescent="0.3">
      <c r="A25" s="183" t="s">
        <v>48</v>
      </c>
      <c r="B25" s="167">
        <v>144</v>
      </c>
      <c r="C25" s="167">
        <v>120</v>
      </c>
      <c r="D25" s="167">
        <v>170</v>
      </c>
      <c r="E25" s="167">
        <v>210</v>
      </c>
    </row>
    <row r="26" spans="1:9" x14ac:dyDescent="0.3">
      <c r="A26" s="183" t="s">
        <v>52</v>
      </c>
      <c r="B26" s="167">
        <v>200</v>
      </c>
      <c r="C26" s="167">
        <v>210</v>
      </c>
      <c r="D26" s="167">
        <v>200</v>
      </c>
      <c r="E26" s="167">
        <v>310</v>
      </c>
    </row>
    <row r="30" spans="1:9" x14ac:dyDescent="0.3">
      <c r="A30" s="184" t="s">
        <v>436</v>
      </c>
      <c r="B30" s="185" t="s">
        <v>434</v>
      </c>
      <c r="C30" s="103"/>
      <c r="D30" s="200" t="s">
        <v>441</v>
      </c>
      <c r="E30" s="200"/>
    </row>
    <row r="31" spans="1:9" x14ac:dyDescent="0.3">
      <c r="A31" s="184" t="s">
        <v>437</v>
      </c>
      <c r="B31" s="186" cm="1">
        <f t="array" ref="B31">SUMPRODUCT((B23:E23=B30)*B24:E26)</f>
        <v>720</v>
      </c>
      <c r="C31" s="103"/>
      <c r="D31" s="184" t="s">
        <v>436</v>
      </c>
      <c r="E31" s="185" t="s">
        <v>433</v>
      </c>
    </row>
    <row r="32" spans="1:9" x14ac:dyDescent="0.3">
      <c r="D32" s="184" t="s">
        <v>438</v>
      </c>
      <c r="E32" s="185" t="s">
        <v>439</v>
      </c>
    </row>
    <row r="33" spans="1:5" x14ac:dyDescent="0.3">
      <c r="D33" s="184" t="s">
        <v>440</v>
      </c>
      <c r="E33" s="186">
        <f>INDEX(A23:E26,MATCH(E32,A23:A26,0),MATCH(E31,A23:E23,0))</f>
        <v>170</v>
      </c>
    </row>
    <row r="34" spans="1:5" x14ac:dyDescent="0.3">
      <c r="D34" s="199" t="s">
        <v>442</v>
      </c>
      <c r="E34" s="199"/>
    </row>
    <row r="35" spans="1:5" x14ac:dyDescent="0.3">
      <c r="A35" s="184" t="s">
        <v>436</v>
      </c>
      <c r="B35" s="185" t="s">
        <v>434</v>
      </c>
      <c r="D35" s="184" t="s">
        <v>436</v>
      </c>
      <c r="E35" s="185" t="s">
        <v>434</v>
      </c>
    </row>
    <row r="36" spans="1:5" x14ac:dyDescent="0.3">
      <c r="A36" s="184" t="s">
        <v>437</v>
      </c>
      <c r="B36" s="186">
        <f>IF(B35=B23,SUM(B24:B26),IF(B35=C23,SUM(C24:C26),IF(B35=D23,SUM(D24:D26),IF(B35=E23,SUM(E24:E26),"Invalid data"))))</f>
        <v>720</v>
      </c>
      <c r="D36" s="184" t="s">
        <v>438</v>
      </c>
      <c r="E36" s="185" t="s">
        <v>443</v>
      </c>
    </row>
    <row r="37" spans="1:5" x14ac:dyDescent="0.3">
      <c r="D37" s="184" t="s">
        <v>440</v>
      </c>
      <c r="E37" s="186" cm="1">
        <f t="array" ref="E37">SUMPRODUCT((E35=B23:E23)*(E36=A24:A26)*B24:E26)</f>
        <v>310</v>
      </c>
    </row>
  </sheetData>
  <mergeCells count="4">
    <mergeCell ref="E2:I2"/>
    <mergeCell ref="K14:L14"/>
    <mergeCell ref="D34:E34"/>
    <mergeCell ref="D30:E3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B71B2-7BAA-4F02-9E2B-57C2DBC86053}">
  <dimension ref="B1:C3"/>
  <sheetViews>
    <sheetView workbookViewId="0">
      <selection activeCell="B1" sqref="B1"/>
    </sheetView>
  </sheetViews>
  <sheetFormatPr defaultRowHeight="14.4" x14ac:dyDescent="0.3"/>
  <sheetData>
    <row r="1" spans="2:3" x14ac:dyDescent="0.3">
      <c r="B1" s="191" t="s">
        <v>447</v>
      </c>
    </row>
    <row r="2" spans="2:3" x14ac:dyDescent="0.3">
      <c r="B2" t="s">
        <v>448</v>
      </c>
      <c r="C2" s="190" t="str">
        <f>HYPERLINK("C:\Users\Odoo\Desktop\tru\"&amp;B2&amp;".xlsx",B2)</f>
        <v>a</v>
      </c>
    </row>
    <row r="3" spans="2:3" x14ac:dyDescent="0.3">
      <c r="B3" t="s">
        <v>449</v>
      </c>
      <c r="C3" s="190" t="str">
        <f>HYPERLINK("C:\Users\Odoo\Desktop\tru\"&amp;B3&amp;".xlsx",B3)</f>
        <v>b</v>
      </c>
    </row>
  </sheetData>
  <hyperlinks>
    <hyperlink ref="B1" location="'Database Formulas'!A1" display="Database" xr:uid="{A7F1154E-01E7-4D93-B5B9-B6A729E1F7C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7CCA66-1E9A-43A4-8CA3-E539300820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6</vt:i4>
      </vt:variant>
    </vt:vector>
  </HeadingPairs>
  <TitlesOfParts>
    <vt:vector size="16" baseType="lpstr">
      <vt:lpstr>Sheet2</vt:lpstr>
      <vt:lpstr>Pivot Table</vt:lpstr>
      <vt:lpstr>Sheet8</vt:lpstr>
      <vt:lpstr>Very Important</vt:lpstr>
      <vt:lpstr>Vlockup</vt:lpstr>
      <vt:lpstr>Match&amp;Index</vt:lpstr>
      <vt:lpstr>Database Formulas</vt:lpstr>
      <vt:lpstr>Vlockup2</vt:lpstr>
      <vt:lpstr>Type Cell</vt:lpstr>
      <vt:lpstr>Hyperlinks</vt:lpstr>
      <vt:lpstr>data1</vt:lpstr>
      <vt:lpstr>data2</vt:lpstr>
      <vt:lpstr>data3</vt:lpstr>
      <vt:lpstr>Database</vt:lpstr>
      <vt:lpstr>orders</vt:lpstr>
      <vt:lpstr>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AMR SALEH ELSAYED SALEH</dc:creator>
  <cp:lastModifiedBy>MOHAMED AMR SALEH ELSAYED SALEH</cp:lastModifiedBy>
  <cp:lastPrinted>2024-04-07T14:46:59Z</cp:lastPrinted>
  <dcterms:created xsi:type="dcterms:W3CDTF">2024-04-07T12:41:28Z</dcterms:created>
  <dcterms:modified xsi:type="dcterms:W3CDTF">2024-07-15T17:47:27Z</dcterms:modified>
</cp:coreProperties>
</file>