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E:\dashboards\Adventure work Excel Dashboard\Databases\"/>
    </mc:Choice>
  </mc:AlternateContent>
  <xr:revisionPtr revIDLastSave="0" documentId="13_ncr:1_{B7A90B36-E837-489D-8683-FB55894022AA}" xr6:coauthVersionLast="47" xr6:coauthVersionMax="47" xr10:uidLastSave="{00000000-0000-0000-0000-000000000000}"/>
  <bookViews>
    <workbookView xWindow="-120" yWindow="-120" windowWidth="19440" windowHeight="15600" activeTab="1" xr2:uid="{00000000-000D-0000-FFFF-FFFF00000000}"/>
  </bookViews>
  <sheets>
    <sheet name="Analysis" sheetId="2" r:id="rId1"/>
    <sheet name="TIME SERIAS" sheetId="3" r:id="rId2"/>
    <sheet name="Analysis (2)" sheetId="4" r:id="rId3"/>
  </sheets>
  <definedNames>
    <definedName name="lookuptable" localSheetId="2">'Analysis (2)'!$I$20:$P$24</definedName>
    <definedName name="lookuptable">Analysis!$I$20:$P$24</definedName>
    <definedName name="Slicer_country">#N/A</definedName>
    <definedName name="Slicer_Month_Name">#N/A</definedName>
    <definedName name="Slicer_Year1">#N/A</definedName>
    <definedName name="x" localSheetId="2">'Analysis (2)'!$N$34:$T$38</definedName>
    <definedName name="x">Analysis!$N$34:$T$38</definedName>
  </definedNames>
  <calcPr calcId="191029"/>
  <pivotCaches>
    <pivotCache cacheId="0" r:id="rId4"/>
    <pivotCache cacheId="1052" r:id="rId5"/>
    <pivotCache cacheId="1151" r:id="rId6"/>
    <pivotCache cacheId="1154" r:id="rId7"/>
    <pivotCache cacheId="1157" r:id="rId8"/>
    <pivotCache cacheId="1160" r:id="rId9"/>
    <pivotCache cacheId="1163" r:id="rId10"/>
    <pivotCache cacheId="1166" r:id="rId11"/>
    <pivotCache cacheId="1169" r:id="rId12"/>
  </pivotCaches>
  <extLst>
    <ext xmlns:x14="http://schemas.microsoft.com/office/spreadsheetml/2009/9/main" uri="{876F7934-8845-4945-9796-88D515C7AA90}">
      <x14:pivotCaches>
        <pivotCache cacheId="9" r:id="rId13"/>
        <pivotCache cacheId="10" r:id="rId14"/>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5cb0cd17-3cc6-4e74-bea2-823c3c2f4396" name="FactInternetSales" connection="Query - FactInternetSales"/>
          <x15:modelTable id="DimSalesTerritory_345caa3b-62f3-444e-a36d-28e7eecfd9cc" name="DimSalesTerritory" connection="Query - DimSalesTerritory"/>
          <x15:modelTable id="DimProduct_ff95a391-f6d1-42bf-8005-ee2f165d3c86" name="DimProduct" connection="Query - DimProduct"/>
          <x15:modelTable id="DimGeography_ff1277f9-e1dd-4499-bf25-8db67003f20c" name="DimGeography" connection="Query - DimGeography"/>
          <x15:modelTable id="DimDate_a8fb76df-ac5c-4fe2-bccf-4e79aa5297f2" name="DimDate" connection="Query - DimDate"/>
          <x15:modelTable id="DimCustomer_795e7b91-6f12-4622-81ef-19664b409c3e" name="DimCustomer" connection="Query - DimCustomer"/>
          <x15:modelTable id="All measures_ce151d2c-98ad-4bcf-9abb-cd8f4200b627" name="All measures" connection="Query - All measures"/>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9" i="4" l="1"/>
  <c r="W8" i="4"/>
  <c r="N8" i="4"/>
  <c r="O8" i="4"/>
  <c r="N9" i="4"/>
  <c r="O9" i="4"/>
  <c r="N10" i="4"/>
  <c r="O10" i="4"/>
  <c r="N11" i="4"/>
  <c r="O11" i="4"/>
  <c r="N12" i="4"/>
  <c r="O12" i="4"/>
  <c r="N13" i="4"/>
  <c r="O13" i="4"/>
  <c r="N14" i="4"/>
  <c r="O14" i="4"/>
  <c r="O7" i="4"/>
  <c r="N7" i="4"/>
  <c r="E15" i="4"/>
  <c r="E8" i="4"/>
  <c r="G8" i="4" s="1"/>
  <c r="E9" i="4"/>
  <c r="G9" i="4" s="1"/>
  <c r="E7" i="4"/>
  <c r="G7" i="4" s="1"/>
  <c r="O5" i="2"/>
  <c r="Q44" i="2"/>
  <c r="Q26" i="2"/>
  <c r="T14" i="2"/>
  <c r="T5" i="2"/>
  <c r="V26" i="2"/>
  <c r="P21" i="2"/>
  <c r="Q25" i="2" s="1"/>
  <c r="R25" i="2" s="1"/>
  <c r="C25" i="2" a="1"/>
  <c r="C25" i="2" s="1"/>
  <c r="C26" i="2" a="1"/>
  <c r="C26" i="2" s="1"/>
  <c r="C27" i="2" a="1"/>
  <c r="C27" i="2" s="1"/>
  <c r="C28" i="2" a="1"/>
  <c r="C28" i="2" s="1"/>
  <c r="C24" i="2" a="1"/>
  <c r="C24" i="2" s="1"/>
  <c r="E33" i="2" s="1"/>
  <c r="B25" i="2"/>
  <c r="B26" i="2"/>
  <c r="B27" i="2"/>
  <c r="B28" i="2"/>
  <c r="B24" i="2"/>
  <c r="U14" i="4" l="1"/>
  <c r="U15" i="4" s="1"/>
  <c r="P20" i="4"/>
  <c r="P19" i="4"/>
  <c r="P18" i="4"/>
  <c r="E12" i="4" a="1"/>
  <c r="E12" i="4" s="1"/>
  <c r="V25" i="2"/>
  <c r="W25" i="2" s="1"/>
  <c r="U14" i="2"/>
  <c r="R44" i="2"/>
  <c r="T13" i="2"/>
  <c r="U13" i="2" s="1"/>
  <c r="U5" i="2"/>
  <c r="W26" i="2"/>
  <c r="O4" i="2"/>
  <c r="P4" i="2" s="1"/>
  <c r="Q43" i="2"/>
  <c r="R43" i="2" s="1"/>
  <c r="T4" i="2"/>
  <c r="U4" i="2" s="1"/>
  <c r="P5" i="2"/>
  <c r="R26" i="2"/>
  <c r="S26" i="2" s="1"/>
  <c r="D24" i="2"/>
  <c r="D28" i="2"/>
  <c r="E28" i="2" s="1"/>
  <c r="D27" i="2"/>
  <c r="E27" i="2" s="1"/>
  <c r="D26" i="2"/>
  <c r="E26" i="2" s="1"/>
  <c r="D25" i="2"/>
  <c r="E25" i="2" s="1"/>
  <c r="P13" i="4" l="1" a="1"/>
  <c r="P13" i="4" s="1"/>
  <c r="P14" i="4" a="1"/>
  <c r="P14" i="4" s="1"/>
  <c r="P8" i="4" a="1"/>
  <c r="P8" i="4" s="1"/>
  <c r="P12" i="4" a="1"/>
  <c r="P12" i="4" s="1"/>
  <c r="P9" i="4" a="1"/>
  <c r="P9" i="4" s="1"/>
  <c r="P10" i="4" a="1"/>
  <c r="P10" i="4" s="1"/>
  <c r="P11" i="4" a="1"/>
  <c r="P11" i="4" s="1"/>
  <c r="X25" i="2"/>
  <c r="Q4" i="2"/>
  <c r="S44" i="2"/>
  <c r="V4" i="2"/>
  <c r="V13" i="2"/>
  <c r="V5" i="2"/>
  <c r="V14" i="2"/>
  <c r="S43" i="2"/>
  <c r="Q5" i="2"/>
  <c r="X26" i="2"/>
  <c r="S25" i="2"/>
  <c r="S28" i="2" s="1"/>
  <c r="C33" i="2"/>
  <c r="C34" i="2" s="1"/>
  <c r="R8" i="4" l="1"/>
  <c r="Q7" i="2"/>
  <c r="V7" i="2"/>
  <c r="X28" i="2"/>
  <c r="S46" i="2"/>
  <c r="V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AD269E-774D-4A68-8FB2-B23A46437BA5}" name="Query - All measures" description="Connection to the 'All measures' query in the workbook." type="100" refreshedVersion="8" minRefreshableVersion="5">
    <extLst>
      <ext xmlns:x15="http://schemas.microsoft.com/office/spreadsheetml/2010/11/main" uri="{DE250136-89BD-433C-8126-D09CA5730AF9}">
        <x15:connection id="cd2a43ab-3c02-4531-ae66-7aae75711493">
          <x15:oledbPr connection="Provider=Microsoft.Mashup.OleDb.1;Data Source=$Workbook$;Location=&quot;All measures&quot;;Extended Properties=&quot;&quot;">
            <x15:dbTables>
              <x15:dbTable name="All measures"/>
            </x15:dbTables>
          </x15:oledbPr>
        </x15:connection>
      </ext>
    </extLst>
  </connection>
  <connection id="2" xr16:uid="{15958884-3A88-40A3-9613-2F88E11DE012}" name="Query - DimCustomer" description="Connection to the 'DimCustomer' query in the workbook." type="100" refreshedVersion="8" minRefreshableVersion="5">
    <extLst>
      <ext xmlns:x15="http://schemas.microsoft.com/office/spreadsheetml/2010/11/main" uri="{DE250136-89BD-433C-8126-D09CA5730AF9}">
        <x15:connection id="2f508fb2-226f-4948-9237-53c861251e0b">
          <x15:oledbPr connection="Provider=Microsoft.Mashup.OleDb.1;Data Source=$Workbook$;Location=DimCustomer;Extended Properties=&quot;&quot;">
            <x15:dbTables>
              <x15:dbTable name="DimCustomer"/>
            </x15:dbTables>
          </x15:oledbPr>
        </x15:connection>
      </ext>
    </extLst>
  </connection>
  <connection id="3" xr16:uid="{2818A845-497B-4481-806E-B0D5594F3915}" name="Query - DimDate" description="Connection to the 'DimDate' query in the workbook." type="100" refreshedVersion="7" minRefreshableVersion="5">
    <extLst>
      <ext xmlns:x15="http://schemas.microsoft.com/office/spreadsheetml/2010/11/main" uri="{DE250136-89BD-433C-8126-D09CA5730AF9}">
        <x15:connection id="5cd51dc6-be2d-40cc-9a37-b965a9fb4ebe"/>
      </ext>
    </extLst>
  </connection>
  <connection id="4" xr16:uid="{42F73897-6E59-41A8-BA58-5F9DD94D8C29}" name="Query - DimGeography" description="Connection to the 'DimGeography' query in the workbook." type="100" refreshedVersion="8" minRefreshableVersion="5">
    <extLst>
      <ext xmlns:x15="http://schemas.microsoft.com/office/spreadsheetml/2010/11/main" uri="{DE250136-89BD-433C-8126-D09CA5730AF9}">
        <x15:connection id="59e068a8-6d6a-4459-a197-9d531de97774">
          <x15:oledbPr connection="Provider=Microsoft.Mashup.OleDb.1;Data Source=$Workbook$;Location=DimGeography;Extended Properties=&quot;&quot;">
            <x15:dbTables>
              <x15:dbTable name="DimGeography"/>
            </x15:dbTables>
          </x15:oledbPr>
        </x15:connection>
      </ext>
    </extLst>
  </connection>
  <connection id="5" xr16:uid="{8424DD26-26F0-4716-8947-DB6197E869D9}" name="Query - DimProduct" description="Connection to the 'DimProduct' query in the workbook." type="100" refreshedVersion="8" minRefreshableVersion="5">
    <extLst>
      <ext xmlns:x15="http://schemas.microsoft.com/office/spreadsheetml/2010/11/main" uri="{DE250136-89BD-433C-8126-D09CA5730AF9}">
        <x15:connection id="af7f0e70-c98d-4468-93bb-cb4071624403">
          <x15:oledbPr connection="Provider=Microsoft.Mashup.OleDb.1;Data Source=$Workbook$;Location=DimProduct;Extended Properties=&quot;&quot;">
            <x15:dbTables>
              <x15:dbTable name="DimProduct"/>
            </x15:dbTables>
          </x15:oledbPr>
        </x15:connection>
      </ext>
    </extLst>
  </connection>
  <connection id="6" xr16:uid="{2C157A46-C0A5-44E7-8E48-AE0AE4F6407D}" name="Query - DimSalesTerritory" description="Connection to the 'DimSalesTerritory' query in the workbook." type="100" refreshedVersion="8" minRefreshableVersion="5">
    <extLst>
      <ext xmlns:x15="http://schemas.microsoft.com/office/spreadsheetml/2010/11/main" uri="{DE250136-89BD-433C-8126-D09CA5730AF9}">
        <x15:connection id="c8f3a63e-85b1-47f8-a442-4e8c90ad5ca1">
          <x15:oledbPr connection="Provider=Microsoft.Mashup.OleDb.1;Data Source=$Workbook$;Location=DimSalesTerritory;Extended Properties=&quot;&quot;">
            <x15:dbTables>
              <x15:dbTable name="DimSalesTerritory"/>
            </x15:dbTables>
          </x15:oledbPr>
        </x15:connection>
      </ext>
    </extLst>
  </connection>
  <connection id="7" xr16:uid="{5669622F-5360-4C0D-9D2C-7B3171A95E93}" name="Query - FactInternetSales" description="Connection to the 'FactInternetSales' query in the workbook." type="100" refreshedVersion="8" minRefreshableVersion="5">
    <extLst>
      <ext xmlns:x15="http://schemas.microsoft.com/office/spreadsheetml/2010/11/main" uri="{DE250136-89BD-433C-8126-D09CA5730AF9}">
        <x15:connection id="4644aa68-5109-40d0-8718-a1a55ddef1a8">
          <x15:oledbPr connection="Provider=Microsoft.Mashup.OleDb.1;Data Source=$Workbook$;Location=FactInternetSales;Extended Properties=&quot;&quot;">
            <x15:dbTables>
              <x15:dbTable name="FactInternetSales"/>
            </x15:dbTables>
          </x15:oledbPr>
        </x15:connection>
      </ext>
    </extLst>
  </connection>
  <connection id="8" xr16:uid="{04E31C93-F1CF-439A-8D76-909D827904E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<sst xmlns="http://schemas.openxmlformats.org/spreadsheetml/2006/main" count="107" uniqueCount="59">
  <si>
    <t>All products</t>
  </si>
  <si>
    <t>Sold-Product</t>
  </si>
  <si>
    <t>Unsold product</t>
  </si>
  <si>
    <t>%Profit Margin</t>
  </si>
  <si>
    <t xml:space="preserve"> COGS</t>
  </si>
  <si>
    <t xml:space="preserve"> Total Revenue</t>
  </si>
  <si>
    <t xml:space="preserve"> Total  Profit</t>
  </si>
  <si>
    <t xml:space="preserve"> OrderQuantity</t>
  </si>
  <si>
    <t xml:space="preserve"> Net  Profit</t>
  </si>
  <si>
    <t>Year</t>
  </si>
  <si>
    <t>Option Buttom</t>
  </si>
  <si>
    <t>Above Average</t>
  </si>
  <si>
    <t>total</t>
  </si>
  <si>
    <t>percentage</t>
  </si>
  <si>
    <t>caption</t>
  </si>
  <si>
    <t>above average</t>
  </si>
  <si>
    <t xml:space="preserve">  Revenue</t>
  </si>
  <si>
    <t>Transaction</t>
  </si>
  <si>
    <t>check selected year</t>
  </si>
  <si>
    <t>total profit</t>
  </si>
  <si>
    <t>selected Y</t>
  </si>
  <si>
    <t>prev Yr</t>
  </si>
  <si>
    <t>year</t>
  </si>
  <si>
    <t>profit</t>
  </si>
  <si>
    <t>YoY Change</t>
  </si>
  <si>
    <t>total revenue</t>
  </si>
  <si>
    <t>revenue</t>
  </si>
  <si>
    <t>COGS</t>
  </si>
  <si>
    <t>OrderQuantity</t>
  </si>
  <si>
    <t>Profit Margin</t>
  </si>
  <si>
    <t>profit margin</t>
  </si>
  <si>
    <t>Jul</t>
  </si>
  <si>
    <t>Aug</t>
  </si>
  <si>
    <t>Dec</t>
  </si>
  <si>
    <t>Nov</t>
  </si>
  <si>
    <t>Oct</t>
  </si>
  <si>
    <t>Sep</t>
  </si>
  <si>
    <t>Month Name</t>
  </si>
  <si>
    <t>Day Name</t>
  </si>
  <si>
    <t>Fri</t>
  </si>
  <si>
    <t>Mon</t>
  </si>
  <si>
    <t>Sat</t>
  </si>
  <si>
    <t>Sun</t>
  </si>
  <si>
    <t>Thu</t>
  </si>
  <si>
    <t>Tue</t>
  </si>
  <si>
    <t>Wed</t>
  </si>
  <si>
    <t>Highlight</t>
  </si>
  <si>
    <t>Top 3</t>
  </si>
  <si>
    <t>WeekType</t>
  </si>
  <si>
    <t>Weekend</t>
  </si>
  <si>
    <t>Workday</t>
  </si>
  <si>
    <t>%</t>
  </si>
  <si>
    <t>Top</t>
  </si>
  <si>
    <t>Quarter</t>
  </si>
  <si>
    <t>Qtr-1</t>
  </si>
  <si>
    <t>Qtr-2</t>
  </si>
  <si>
    <t>Qtr-3</t>
  </si>
  <si>
    <t>Qtr-4</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</si>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</sst>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0%"/>
    <numFmt numFmtId="165" formatCode="[&lt;999999]&quot;$&quot;0.00,&quot; K&quot;;[&lt;999999999]&quot;$&quot;0.00,,&quot; M&quot;;&quot;$&quot;0.00&quot;B&quot;"/>
    <numFmt numFmtId="166" formatCode="[&lt;999999]0.00,&quot; K&quot;;[&lt;999999999]0.00&quot;M&quot;;0.00&quot;B&quot;"/>
    <numFmt numFmtId="167" formatCode="_(* #,##0_);_(* \(#,##0\);_(* &quot;-&quot;??_);_(@_)"/>
    <numFmt numFmtId="168" formatCode="0.0%"/>
    <numFmt numFmtId="169" formatCode="[&lt;999999]0.00,&quot; K&quot;;[&lt;999999999]0.00,,&quot;M&quot;;0.00&quot;B&quot;"/>
    <numFmt numFmtId="170" formatCode="\+0.00%;\-0.00%;0.00%"/>
    <numFmt numFmtId="171" formatCode="[&lt;999999]0.0,&quot; K&quot;;[&lt;999999999]0.0,,&quot;M&quot;;0.0&quot;B&quot;"/>
  </numFmts>
  <fonts count="5" x14ac:knownFonts="1">
    <font>
      <sz val="11"/>
      <color theme="1"/>
      <name val="Arial"/>
      <family val="2"/>
      <scheme val="minor"/>
    </font>
    <font>
      <b/>
      <sz val="11"/>
      <color theme="1"/>
      <name val="Arial"/>
      <family val="2"/>
      <scheme val="minor"/>
    </font>
    <font>
      <sz val="11"/>
      <color theme="0"/>
      <name val="Arial"/>
      <family val="2"/>
      <scheme val="minor"/>
    </font>
    <font>
      <sz val="8"/>
      <color rgb="FF000000"/>
      <name val="Segoe UI"/>
      <family val="2"/>
    </font>
    <font>
      <sz val="11"/>
      <color theme="1"/>
      <name val="Arial"/>
      <family val="2"/>
      <scheme val="minor"/>
    </font>
  </fonts>
  <fills count="6">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46">
    <xf numFmtId="0" fontId="0" fillId="0" borderId="0" xfId="0"/>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2" fillId="2" borderId="0" xfId="0" applyFont="1" applyFill="1"/>
    <xf numFmtId="0" fontId="1" fillId="0" borderId="0" xfId="0" applyFont="1"/>
    <xf numFmtId="0" fontId="0" fillId="0" borderId="0" xfId="0" applyNumberFormat="1"/>
    <xf numFmtId="0" fontId="0" fillId="0" borderId="1" xfId="0" applyBorder="1" applyAlignment="1">
      <alignment horizontal="center" vertical="center"/>
    </xf>
    <xf numFmtId="0" fontId="0" fillId="0" borderId="1" xfId="0" applyBorder="1"/>
    <xf numFmtId="3" fontId="0" fillId="0" borderId="1" xfId="0" applyNumberFormat="1" applyBorder="1"/>
    <xf numFmtId="167" fontId="0" fillId="0" borderId="1" xfId="1" applyNumberFormat="1" applyFont="1" applyBorder="1"/>
    <xf numFmtId="0" fontId="0" fillId="0" borderId="1" xfId="0" pivotButton="1" applyBorder="1"/>
    <xf numFmtId="166" fontId="0" fillId="0" borderId="1" xfId="0" applyNumberFormat="1" applyBorder="1"/>
    <xf numFmtId="165" fontId="0" fillId="0" borderId="1" xfId="0" applyNumberFormat="1" applyBorder="1"/>
    <xf numFmtId="167" fontId="0" fillId="0" borderId="0" xfId="0" applyNumberFormat="1"/>
    <xf numFmtId="168" fontId="0" fillId="0" borderId="0" xfId="2" applyNumberFormat="1" applyFont="1"/>
    <xf numFmtId="0" fontId="0" fillId="0" borderId="0" xfId="0" pivotButton="1"/>
    <xf numFmtId="169" fontId="0" fillId="0" borderId="1" xfId="0" applyNumberFormat="1" applyBorder="1"/>
    <xf numFmtId="0" fontId="0" fillId="3" borderId="0" xfId="0" applyFill="1"/>
    <xf numFmtId="0" fontId="0" fillId="4" borderId="1" xfId="0" applyFill="1" applyBorder="1"/>
    <xf numFmtId="168" fontId="0" fillId="0" borderId="1" xfId="2" applyNumberFormat="1" applyFont="1" applyBorder="1"/>
    <xf numFmtId="0" fontId="0" fillId="4" borderId="0" xfId="0" applyFill="1"/>
    <xf numFmtId="170" fontId="0" fillId="4" borderId="0" xfId="0" applyNumberFormat="1" applyFill="1"/>
    <xf numFmtId="168" fontId="0" fillId="0" borderId="1" xfId="0" applyNumberFormat="1" applyBorder="1"/>
    <xf numFmtId="0" fontId="0" fillId="0" borderId="0" xfId="0" applyFill="1" applyBorder="1"/>
    <xf numFmtId="165" fontId="0" fillId="0" borderId="0" xfId="0" applyNumberFormat="1" applyFill="1" applyBorder="1"/>
    <xf numFmtId="168" fontId="0" fillId="0" borderId="0" xfId="2" applyNumberFormat="1" applyFont="1" applyFill="1" applyBorder="1"/>
    <xf numFmtId="170" fontId="0" fillId="0" borderId="0" xfId="0" applyNumberFormat="1" applyFill="1" applyBorder="1"/>
    <xf numFmtId="168" fontId="0" fillId="0" borderId="0" xfId="0" applyNumberFormat="1" applyFill="1" applyBorder="1"/>
    <xf numFmtId="0" fontId="2" fillId="0" borderId="0" xfId="0" applyFont="1" applyFill="1" applyBorder="1"/>
    <xf numFmtId="0" fontId="0" fillId="0" borderId="0" xfId="0" applyFill="1" applyBorder="1" applyAlignment="1">
      <alignment horizontal="center" vertical="center"/>
    </xf>
    <xf numFmtId="169" fontId="0" fillId="0" borderId="0" xfId="0" applyNumberFormat="1" applyFill="1" applyBorder="1"/>
    <xf numFmtId="3" fontId="0" fillId="0" borderId="0" xfId="0" applyNumberFormat="1" applyFill="1" applyBorder="1"/>
    <xf numFmtId="167" fontId="0" fillId="0" borderId="0" xfId="1" applyNumberFormat="1" applyFont="1" applyFill="1" applyBorder="1"/>
    <xf numFmtId="167" fontId="0" fillId="0" borderId="0" xfId="0" applyNumberFormat="1" applyFill="1" applyBorder="1"/>
    <xf numFmtId="0" fontId="0" fillId="3" borderId="0" xfId="0" applyFill="1" applyBorder="1"/>
    <xf numFmtId="0" fontId="0" fillId="0" borderId="0" xfId="0" applyFill="1"/>
    <xf numFmtId="0" fontId="0" fillId="0" borderId="0" xfId="0" applyFill="1" applyBorder="1" applyAlignment="1">
      <alignment horizontal="center"/>
    </xf>
    <xf numFmtId="9" fontId="0" fillId="0" borderId="0" xfId="2" applyFont="1" applyFill="1" applyBorder="1"/>
    <xf numFmtId="0" fontId="0" fillId="5" borderId="0" xfId="0" applyFill="1" applyBorder="1"/>
    <xf numFmtId="168" fontId="0" fillId="5" borderId="0" xfId="2" applyNumberFormat="1" applyFont="1" applyFill="1" applyBorder="1"/>
    <xf numFmtId="170" fontId="0" fillId="5" borderId="0" xfId="0" applyNumberFormat="1" applyFill="1" applyBorder="1"/>
    <xf numFmtId="9" fontId="0" fillId="0" borderId="0" xfId="0" applyNumberFormat="1"/>
    <xf numFmtId="168" fontId="0" fillId="0" borderId="0" xfId="0" applyNumberFormat="1"/>
    <xf numFmtId="171" fontId="0" fillId="0" borderId="0" xfId="0" applyNumberFormat="1"/>
  </cellXfs>
  <cellStyles count="3">
    <cellStyle name="Comma" xfId="1" builtinId="3"/>
    <cellStyle name="Normal" xfId="0" builtinId="0"/>
    <cellStyle name="Percent" xfId="2" builtinId="5"/>
  </cellStyles>
  <dxfs count="40">
    <dxf>
      <numFmt numFmtId="171" formatCode="[&lt;999999]0.0,&quot; K&quot;;[&lt;999999999]0.0,,&quot;M&quot;;0.0&quot;B&quot;"/>
    </dxf>
    <dxf>
      <numFmt numFmtId="169" formatCode="[&lt;999999]0.00,&quot; K&quot;;[&lt;999999999]0.00,,&quot;M&quot;;0.00&quot;B&quot;"/>
    </dxf>
    <dxf>
      <numFmt numFmtId="165" formatCode="[&lt;999999]&quot;$&quot;0.00,&quot; K&quot;;[&lt;999999999]&quot;$&quot;0.00,,&quot; M&quot;;&quot;$&quot;0.00&quot;B&quot;"/>
    </dxf>
    <dxf>
      <numFmt numFmtId="13" formatCode="0%"/>
    </dxf>
    <dxf>
      <numFmt numFmtId="14" formatCode="0.00%"/>
    </dxf>
    <dxf>
      <numFmt numFmtId="165" formatCode="[&lt;999999]&quot;$&quot;0.00,&quot; K&quot;;[&lt;999999999]&quot;$&quot;0.00,,&quot; M&quot;;&quot;$&quot;0.00&quot;B&quot;"/>
    </dxf>
    <dxf>
      <numFmt numFmtId="165" formatCode="[&lt;999999]&quot;$&quot;0.00,&quot; K&quot;;[&lt;999999999]&quot;$&quot;0.00,,&quot; M&quot;;&quot;$&quot;0.00&quot;B&quot;"/>
    </dxf>
    <dxf>
      <numFmt numFmtId="165" formatCode="[&lt;999999]&quot;$&quot;0.00,&quot; K&quot;;[&lt;999999999]&quot;$&quot;0.00,,&quot; M&quot;;&quot;$&quot;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0.00,&quot; K&quot;;[&lt;999999999]0.00&quot;M&quot;;0.00&quot;B&quot;"/>
    </dxf>
    <dxf>
      <numFmt numFmtId="165" formatCode="[&lt;999999]&quot;$&quot;0.00,&quot; K&quot;;[&lt;999999999]&quot;$&quot;0.00,,&quot; M&quot;;&quot;$&quot;0.00&quot;B&quot;"/>
    </dxf>
    <dxf>
      <numFmt numFmtId="165" formatCode="[&lt;999999]&quot;$&quot;0.00,&quot; K&quot;;[&lt;999999999]&quot;$&quot;0.00,,&quot; M&quot;;&quot;$&quot;0.00&quot;B&quot;"/>
    </dxf>
    <dxf>
      <numFmt numFmtId="166" formatCode="[&lt;999999]0.00,&quot; K&quot;;[&lt;999999999]0.00&quot;M&quot;;0.00&quot;B&quot;"/>
    </dxf>
    <dxf>
      <numFmt numFmtId="166" formatCode="[&lt;999999]0.00,&quot; K&quot;;[&lt;999999999]0.00&quot;M&quot;;0.00&quot;B&quot;"/>
    </dxf>
    <dxf>
      <numFmt numFmtId="165" formatCode="[&lt;999999]&quot;$&quot;0.00,&quot; K&quot;;[&lt;999999999]&quot;$&quot;0.00,,&quot; M&quot;;&quot;$&quot;0.00&quot;B&quot;"/>
    </dxf>
    <dxf>
      <numFmt numFmtId="165" formatCode="[&lt;999999]&quot;$&quot;0.00,&quot; K&quot;;[&lt;999999999]&quot;$&quot;0.00,,&quot; M&quot;;&quot;$&quot;0.00&quot;B&quot;"/>
    </dxf>
    <dxf>
      <numFmt numFmtId="165" formatCode="[&lt;999999]&quot;$&quot;0.00,&quot; K&quot;;[&lt;999999999]&quot;$&quot;0.00,,&quot; M&quot;;&quot;$&quot;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0.00,&quot; K&quot;;[&lt;999999999]0.00&quot;M&quot;;0.00&quot;B&quot;"/>
    </dxf>
    <dxf>
      <numFmt numFmtId="165" formatCode="[&lt;999999]&quot;$&quot;0.00,&quot; K&quot;;[&lt;999999999]&quot;$&quot;0.00,,&quot; M&quot;;&quot;$&quot;0.00&quot;B&quot;"/>
    </dxf>
    <dxf>
      <numFmt numFmtId="165" formatCode="[&lt;999999]&quot;$&quot;0.00,&quot; K&quot;;[&lt;999999999]&quot;$&quot;0.00,,&quot; M&quot;;&quot;$&quot;0.00&quot;B&quot;"/>
    </dxf>
    <dxf>
      <numFmt numFmtId="166" formatCode="[&lt;999999]0.00,&quot; K&quot;;[&lt;999999999]0.00&quot;M&quot;;0.00&quot;B&quot;"/>
    </dxf>
    <dxf>
      <numFmt numFmtId="166" formatCode="[&lt;999999]0.00,&quot; K&quot;;[&lt;999999999]0.00&quot;M&quot;;0.00&quot;B&quot;"/>
    </dxf>
    <dxf>
      <numFmt numFmtId="165" formatCode="[&lt;999999]&quot;$&quot;0.00,&quot; K&quot;;[&lt;999999999]&quot;$&quot;0.00,,&quot; M&quot;;&quot;$&quot;0.00&quot;B&quot;"/>
    </dxf>
    <dxf>
      <numFmt numFmtId="165" formatCode="[&lt;999999]&quot;$&quot;0.00,&quot; K&quot;;[&lt;999999999]&quot;$&quot;0.00,,&quot; M&quot;;&quot;$&quot;0.00&quot;B&quot;"/>
    </dxf>
    <dxf>
      <numFmt numFmtId="165" formatCode="[&lt;999999]&quot;$&quot;0.00,&quot; K&quot;;[&lt;999999999]&quot;$&quot;0.00,,&quot; M&quot;;&quot;$&quot;0.00&quot;B&quot;"/>
    </dxf>
    <dxf>
      <font>
        <b/>
        <color theme="1"/>
      </font>
      <border>
        <bottom style="thin">
          <color theme="4"/>
        </bottom>
        <vertical/>
        <horizontal/>
      </border>
    </dxf>
    <dxf>
      <font>
        <color theme="1"/>
      </font>
      <fill>
        <patternFill patternType="solid">
          <bgColor theme="2"/>
        </patternFill>
      </fill>
      <border diagonalUp="0" diagonalDown="0">
        <left/>
        <right/>
        <top/>
        <bottom/>
        <vertical/>
        <horizontal/>
      </border>
    </dxf>
  </dxfs>
  <tableStyles count="1" defaultTableStyle="TableStyleMedium2" defaultPivotStyle="PivotStyleLight16">
    <tableStyle name="SlicerStyleLight1 2" pivot="0" table="0" count="10" xr9:uid="{85E8196E-EC61-4270-9406-402BD4BE2BC6}">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034979110366229E-2"/>
          <c:y val="0.12280638303611055"/>
          <c:w val="0.95350452675557129"/>
          <c:h val="0.43516406578378369"/>
        </c:manualLayout>
      </c:layout>
      <c:barChart>
        <c:barDir val="col"/>
        <c:grouping val="clustered"/>
        <c:varyColors val="0"/>
        <c:ser>
          <c:idx val="1"/>
          <c:order val="0"/>
          <c:tx>
            <c:strRef>
              <c:f>Analysis!$C$24</c:f>
              <c:strCache>
                <c:ptCount val="1"/>
                <c:pt idx="0">
                  <c:v>  Revenue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Analysis!$B$25:$B$28</c:f>
              <c:numCache>
                <c:formatCode>General</c:formatCode>
                <c:ptCount val="4"/>
                <c:pt idx="0">
                  <c:v>2005</c:v>
                </c:pt>
                <c:pt idx="1">
                  <c:v>2006</c:v>
                </c:pt>
                <c:pt idx="2">
                  <c:v>2007</c:v>
                </c:pt>
                <c:pt idx="3">
                  <c:v>2008</c:v>
                </c:pt>
              </c:numCache>
            </c:numRef>
          </c:cat>
          <c:val>
            <c:numRef>
              <c:f>Analysis!$C$25:$C$28</c:f>
              <c:numCache>
                <c:formatCode>[&lt;999999]0.00," K";[&lt;999999999]0.00,,"M";0.00"B"</c:formatCode>
                <c:ptCount val="4"/>
                <c:pt idx="0">
                  <c:v>10933078.699999984</c:v>
                </c:pt>
                <c:pt idx="1">
                  <c:v>22255757.960899957</c:v>
                </c:pt>
                <c:pt idx="2">
                  <c:v>29945115.254699681</c:v>
                </c:pt>
                <c:pt idx="3">
                  <c:v>34455951.599999182</c:v>
                </c:pt>
              </c:numCache>
            </c:numRef>
          </c:val>
          <c:extLst>
            <c:ext xmlns:c16="http://schemas.microsoft.com/office/drawing/2014/chart" uri="{C3380CC4-5D6E-409C-BE32-E72D297353CC}">
              <c16:uniqueId val="{00000001-A864-4BF8-AAF5-0662D992FF1D}"/>
            </c:ext>
          </c:extLst>
        </c:ser>
        <c:ser>
          <c:idx val="2"/>
          <c:order val="2"/>
          <c:tx>
            <c:strRef>
              <c:f>Analysis!$E$24</c:f>
              <c:strCache>
                <c:ptCount val="1"/>
                <c:pt idx="0">
                  <c:v>Above Average</c:v>
                </c:pt>
              </c:strCache>
            </c:strRef>
          </c:tx>
          <c:spPr>
            <a:solidFill>
              <a:schemeClr val="accent1"/>
            </a:solidFill>
            <a:ln>
              <a:noFill/>
            </a:ln>
            <a:effectLst/>
          </c:spPr>
          <c:invertIfNegative val="0"/>
          <c:val>
            <c:numRef>
              <c:f>Analysis!$E$25:$E$28</c:f>
              <c:numCache>
                <c:formatCode>_(* #,##0_);_(* \(#,##0\);_(* "-"??_);_(@_)</c:formatCode>
                <c:ptCount val="4"/>
                <c:pt idx="0">
                  <c:v>0</c:v>
                </c:pt>
                <c:pt idx="1">
                  <c:v>0</c:v>
                </c:pt>
                <c:pt idx="2">
                  <c:v>29945115.254699681</c:v>
                </c:pt>
                <c:pt idx="3">
                  <c:v>34455951.599999182</c:v>
                </c:pt>
              </c:numCache>
            </c:numRef>
          </c:val>
          <c:extLst>
            <c:ext xmlns:c16="http://schemas.microsoft.com/office/drawing/2014/chart" uri="{C3380CC4-5D6E-409C-BE32-E72D297353CC}">
              <c16:uniqueId val="{00000001-D816-4A10-8624-F5B749CF7D11}"/>
            </c:ext>
          </c:extLst>
        </c:ser>
        <c:dLbls>
          <c:showLegendKey val="0"/>
          <c:showVal val="0"/>
          <c:showCatName val="0"/>
          <c:showSerName val="0"/>
          <c:showPercent val="0"/>
          <c:showBubbleSize val="0"/>
        </c:dLbls>
        <c:gapWidth val="150"/>
        <c:overlap val="100"/>
        <c:axId val="1205914128"/>
        <c:axId val="1205921328"/>
      </c:barChart>
      <c:lineChart>
        <c:grouping val="standard"/>
        <c:varyColors val="0"/>
        <c:ser>
          <c:idx val="0"/>
          <c:order val="1"/>
          <c:tx>
            <c:strRef>
              <c:f>Analysis!$D$24</c:f>
              <c:strCache>
                <c:ptCount val="1"/>
                <c:pt idx="0">
                  <c:v>Average  Revenue</c:v>
                </c:pt>
              </c:strCache>
            </c:strRef>
          </c:tx>
          <c:spPr>
            <a:ln w="12700" cap="rnd">
              <a:solidFill>
                <a:schemeClr val="accent1"/>
              </a:solidFill>
              <a:round/>
            </a:ln>
            <a:effectLst/>
          </c:spPr>
          <c:marker>
            <c:symbol val="none"/>
          </c:marker>
          <c:val>
            <c:numRef>
              <c:f>Analysis!$D$25:$D$28</c:f>
              <c:numCache>
                <c:formatCode>#,##0</c:formatCode>
                <c:ptCount val="4"/>
                <c:pt idx="0">
                  <c:v>24397475.878899701</c:v>
                </c:pt>
                <c:pt idx="1">
                  <c:v>24397475.878899701</c:v>
                </c:pt>
                <c:pt idx="2">
                  <c:v>24397475.878899701</c:v>
                </c:pt>
                <c:pt idx="3">
                  <c:v>24397475.878899701</c:v>
                </c:pt>
              </c:numCache>
            </c:numRef>
          </c:val>
          <c:smooth val="0"/>
          <c:extLst>
            <c:ext xmlns:c16="http://schemas.microsoft.com/office/drawing/2014/chart" uri="{C3380CC4-5D6E-409C-BE32-E72D297353CC}">
              <c16:uniqueId val="{00000004-A864-4BF8-AAF5-0662D992FF1D}"/>
            </c:ext>
          </c:extLst>
        </c:ser>
        <c:dLbls>
          <c:showLegendKey val="0"/>
          <c:showVal val="0"/>
          <c:showCatName val="0"/>
          <c:showSerName val="0"/>
          <c:showPercent val="0"/>
          <c:showBubbleSize val="0"/>
        </c:dLbls>
        <c:marker val="1"/>
        <c:smooth val="0"/>
        <c:axId val="1205914128"/>
        <c:axId val="1205921328"/>
      </c:lineChart>
      <c:catAx>
        <c:axId val="1205914128"/>
        <c:scaling>
          <c:orientation val="minMax"/>
        </c:scaling>
        <c:delete val="1"/>
        <c:axPos val="b"/>
        <c:numFmt formatCode="General" sourceLinked="1"/>
        <c:majorTickMark val="out"/>
        <c:minorTickMark val="none"/>
        <c:tickLblPos val="nextTo"/>
        <c:crossAx val="1205921328"/>
        <c:crosses val="autoZero"/>
        <c:auto val="1"/>
        <c:lblAlgn val="ctr"/>
        <c:lblOffset val="100"/>
        <c:noMultiLvlLbl val="0"/>
      </c:catAx>
      <c:valAx>
        <c:axId val="1205921328"/>
        <c:scaling>
          <c:orientation val="minMax"/>
        </c:scaling>
        <c:delete val="1"/>
        <c:axPos val="l"/>
        <c:numFmt formatCode="[&lt;999999]0.00,&quot; K&quot;;[&lt;999999999]0.00,,&quot;M&quot;;0.00&quot;B&quot;" sourceLinked="1"/>
        <c:majorTickMark val="out"/>
        <c:minorTickMark val="none"/>
        <c:tickLblPos val="nextTo"/>
        <c:crossAx val="120591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 (2)!PivotTable2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2523022913062184E-2"/>
          <c:w val="1"/>
          <c:h val="0.80476407366934888"/>
        </c:manualLayout>
      </c:layout>
      <c:lineChart>
        <c:grouping val="standard"/>
        <c:varyColors val="0"/>
        <c:ser>
          <c:idx val="0"/>
          <c:order val="0"/>
          <c:tx>
            <c:strRef>
              <c:f>'Analysis (2)'!$C$7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(2)'!$B$8:$B$13</c:f>
              <c:strCache>
                <c:ptCount val="6"/>
                <c:pt idx="0">
                  <c:v>Jul</c:v>
                </c:pt>
                <c:pt idx="1">
                  <c:v>Aug</c:v>
                </c:pt>
                <c:pt idx="2">
                  <c:v>Sep</c:v>
                </c:pt>
                <c:pt idx="3">
                  <c:v>Oct</c:v>
                </c:pt>
                <c:pt idx="4">
                  <c:v>Nov</c:v>
                </c:pt>
                <c:pt idx="5">
                  <c:v>Dec</c:v>
                </c:pt>
              </c:strCache>
            </c:strRef>
          </c:cat>
          <c:val>
            <c:numRef>
              <c:f>'Analysis (2)'!$C$8:$C$13</c:f>
              <c:numCache>
                <c:formatCode>[&lt;999999]0.0," K";[&lt;999999999]0.0,,"M";0.0"B"</c:formatCode>
                <c:ptCount val="6"/>
                <c:pt idx="0">
                  <c:v>494608.35789999989</c:v>
                </c:pt>
                <c:pt idx="1">
                  <c:v>581947.08559999999</c:v>
                </c:pt>
                <c:pt idx="2">
                  <c:v>661095.40949999995</c:v>
                </c:pt>
                <c:pt idx="3">
                  <c:v>698621.82169999985</c:v>
                </c:pt>
                <c:pt idx="4">
                  <c:v>777380.57029999979</c:v>
                </c:pt>
                <c:pt idx="5">
                  <c:v>1148802.8247999996</c:v>
                </c:pt>
              </c:numCache>
            </c:numRef>
          </c:val>
          <c:smooth val="1"/>
          <c:extLst>
            <c:ext xmlns:c16="http://schemas.microsoft.com/office/drawing/2014/chart" uri="{C3380CC4-5D6E-409C-BE32-E72D297353CC}">
              <c16:uniqueId val="{00000000-CEF3-4DA9-AC0F-B07128464C7E}"/>
            </c:ext>
          </c:extLst>
        </c:ser>
        <c:dLbls>
          <c:dLblPos val="t"/>
          <c:showLegendKey val="0"/>
          <c:showVal val="1"/>
          <c:showCatName val="0"/>
          <c:showSerName val="0"/>
          <c:showPercent val="0"/>
          <c:showBubbleSize val="0"/>
        </c:dLbls>
        <c:marker val="1"/>
        <c:smooth val="0"/>
        <c:axId val="882263248"/>
        <c:axId val="882269480"/>
      </c:lineChart>
      <c:catAx>
        <c:axId val="8822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882269480"/>
        <c:crosses val="autoZero"/>
        <c:auto val="1"/>
        <c:lblAlgn val="ctr"/>
        <c:lblOffset val="100"/>
        <c:noMultiLvlLbl val="0"/>
      </c:catAx>
      <c:valAx>
        <c:axId val="882269480"/>
        <c:scaling>
          <c:orientation val="minMax"/>
        </c:scaling>
        <c:delete val="1"/>
        <c:axPos val="l"/>
        <c:numFmt formatCode="[&lt;999999]0.0,&quot; K&quot;;[&lt;999999999]0.0,,&quot;M&quot;;0.0&quot;B&quot;" sourceLinked="1"/>
        <c:majorTickMark val="none"/>
        <c:minorTickMark val="none"/>
        <c:tickLblPos val="nextTo"/>
        <c:crossAx val="882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793559967048325E-2"/>
          <c:y val="8.2604312335360502E-2"/>
          <c:w val="0.94111859082499516"/>
          <c:h val="0.72927072277295046"/>
        </c:manualLayout>
      </c:layout>
      <c:barChart>
        <c:barDir val="col"/>
        <c:grouping val="clustered"/>
        <c:varyColors val="0"/>
        <c:ser>
          <c:idx val="0"/>
          <c:order val="0"/>
          <c:tx>
            <c:strRef>
              <c:f>'Analysis (2)'!$O$7</c:f>
              <c:strCache>
                <c:ptCount val="1"/>
                <c:pt idx="0">
                  <c:v> Total  Profit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(2)'!$N$8:$N$14</c:f>
              <c:strCache>
                <c:ptCount val="7"/>
                <c:pt idx="0">
                  <c:v>Sat</c:v>
                </c:pt>
                <c:pt idx="1">
                  <c:v>Fri</c:v>
                </c:pt>
                <c:pt idx="2">
                  <c:v>Thu</c:v>
                </c:pt>
                <c:pt idx="3">
                  <c:v>Wed</c:v>
                </c:pt>
                <c:pt idx="4">
                  <c:v>Tue</c:v>
                </c:pt>
                <c:pt idx="5">
                  <c:v>Mon</c:v>
                </c:pt>
                <c:pt idx="6">
                  <c:v>Sun</c:v>
                </c:pt>
              </c:strCache>
            </c:strRef>
          </c:cat>
          <c:val>
            <c:numRef>
              <c:f>'Analysis (2)'!$O$8:$O$14</c:f>
              <c:numCache>
                <c:formatCode>[&lt;999999]"$"0.00," K";[&lt;999999999]"$"0.00,," M";"$"0.00"B"</c:formatCode>
                <c:ptCount val="7"/>
                <c:pt idx="0">
                  <c:v>586899.92109999957</c:v>
                </c:pt>
                <c:pt idx="1">
                  <c:v>756769.72499999986</c:v>
                </c:pt>
                <c:pt idx="2">
                  <c:v>691301.30489999964</c:v>
                </c:pt>
                <c:pt idx="3">
                  <c:v>463306.75009999983</c:v>
                </c:pt>
                <c:pt idx="4">
                  <c:v>680574.38059999992</c:v>
                </c:pt>
                <c:pt idx="5">
                  <c:v>555348.73849999986</c:v>
                </c:pt>
                <c:pt idx="6">
                  <c:v>628255.24959999986</c:v>
                </c:pt>
              </c:numCache>
            </c:numRef>
          </c:val>
          <c:extLst>
            <c:ext xmlns:c16="http://schemas.microsoft.com/office/drawing/2014/chart" uri="{C3380CC4-5D6E-409C-BE32-E72D297353CC}">
              <c16:uniqueId val="{00000000-D772-4D74-A7CB-89E6105DBD54}"/>
            </c:ext>
          </c:extLst>
        </c:ser>
        <c:ser>
          <c:idx val="1"/>
          <c:order val="1"/>
          <c:tx>
            <c:strRef>
              <c:f>'Analysis (2)'!$P$7</c:f>
              <c:strCache>
                <c:ptCount val="1"/>
                <c:pt idx="0">
                  <c:v>Highlight</c:v>
                </c:pt>
              </c:strCache>
            </c:strRef>
          </c:tx>
          <c:spPr>
            <a:solidFill>
              <a:schemeClr val="accent1"/>
            </a:solidFill>
            <a:ln>
              <a:noFill/>
            </a:ln>
            <a:effectLst/>
          </c:spPr>
          <c:invertIfNegative val="0"/>
          <c:val>
            <c:numRef>
              <c:f>'Analysis (2)'!$P$8:$P$14</c:f>
              <c:numCache>
                <c:formatCode>[&lt;999999]"$"0.00," K";[&lt;999999999]"$"0.00,," M";"$"0.00"B"</c:formatCode>
                <c:ptCount val="7"/>
                <c:pt idx="0">
                  <c:v>0</c:v>
                </c:pt>
                <c:pt idx="1">
                  <c:v>756769.72499999986</c:v>
                </c:pt>
                <c:pt idx="2">
                  <c:v>691301.30489999964</c:v>
                </c:pt>
                <c:pt idx="3" formatCode="General">
                  <c:v>0</c:v>
                </c:pt>
                <c:pt idx="4" formatCode="General">
                  <c:v>680574.38059999992</c:v>
                </c:pt>
                <c:pt idx="5" formatCode="General">
                  <c:v>0</c:v>
                </c:pt>
                <c:pt idx="6" formatCode="General">
                  <c:v>0</c:v>
                </c:pt>
              </c:numCache>
            </c:numRef>
          </c:val>
          <c:extLst>
            <c:ext xmlns:c16="http://schemas.microsoft.com/office/drawing/2014/chart" uri="{C3380CC4-5D6E-409C-BE32-E72D297353CC}">
              <c16:uniqueId val="{00000001-D772-4D74-A7CB-89E6105DBD54}"/>
            </c:ext>
          </c:extLst>
        </c:ser>
        <c:dLbls>
          <c:showLegendKey val="0"/>
          <c:showVal val="0"/>
          <c:showCatName val="0"/>
          <c:showSerName val="0"/>
          <c:showPercent val="0"/>
          <c:showBubbleSize val="0"/>
        </c:dLbls>
        <c:gapWidth val="219"/>
        <c:overlap val="100"/>
        <c:axId val="265841544"/>
        <c:axId val="265839904"/>
      </c:barChart>
      <c:catAx>
        <c:axId val="26584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265839904"/>
        <c:crosses val="autoZero"/>
        <c:auto val="1"/>
        <c:lblAlgn val="ctr"/>
        <c:lblOffset val="100"/>
        <c:noMultiLvlLbl val="0"/>
      </c:catAx>
      <c:valAx>
        <c:axId val="265839904"/>
        <c:scaling>
          <c:orientation val="minMax"/>
        </c:scaling>
        <c:delete val="1"/>
        <c:axPos val="l"/>
        <c:numFmt formatCode="[&lt;999999]&quot;$&quot;0.00,&quot; K&quot;;[&lt;999999999]&quot;$&quot;0.00,,&quot; M&quot;;&quot;$&quot;0.00&quot;B&quot;" sourceLinked="1"/>
        <c:majorTickMark val="none"/>
        <c:minorTickMark val="none"/>
        <c:tickLblPos val="nextTo"/>
        <c:crossAx val="265841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 (2)!PivotTable3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 (2)'!$V$7</c:f>
              <c:strCache>
                <c:ptCount val="1"/>
                <c:pt idx="0">
                  <c:v>Total</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EC9-4D01-AABF-EDEEACE49F4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EC9-4D01-AABF-EDEEACE49F4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(2)'!$U$8:$U$9</c:f>
              <c:strCache>
                <c:ptCount val="2"/>
                <c:pt idx="0">
                  <c:v>Weekend</c:v>
                </c:pt>
                <c:pt idx="1">
                  <c:v>Workday</c:v>
                </c:pt>
              </c:strCache>
            </c:strRef>
          </c:cat>
          <c:val>
            <c:numRef>
              <c:f>'Analysis (2)'!$V$8:$V$9</c:f>
              <c:numCache>
                <c:formatCode>[&lt;999999]"$"0.00," K";[&lt;999999999]"$"0.00,," M";"$"0.00"B"</c:formatCode>
                <c:ptCount val="2"/>
                <c:pt idx="0">
                  <c:v>1215155.1706999992</c:v>
                </c:pt>
                <c:pt idx="1">
                  <c:v>3147300.8990999958</c:v>
                </c:pt>
              </c:numCache>
            </c:numRef>
          </c:val>
          <c:extLst>
            <c:ext xmlns:c16="http://schemas.microsoft.com/office/drawing/2014/chart" uri="{C3380CC4-5D6E-409C-BE32-E72D297353CC}">
              <c16:uniqueId val="{00000004-DEC9-4D01-AABF-EDEEACE49F4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D$1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png"/><Relationship Id="rId7" Type="http://schemas.openxmlformats.org/officeDocument/2006/relationships/image" Target="../media/image6.gif"/><Relationship Id="rId12" Type="http://schemas.openxmlformats.org/officeDocument/2006/relationships/image" Target="../media/image8.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gif"/><Relationship Id="rId11" Type="http://schemas.openxmlformats.org/officeDocument/2006/relationships/image" Target="../media/image7.png"/><Relationship Id="rId5" Type="http://schemas.openxmlformats.org/officeDocument/2006/relationships/image" Target="../media/image4.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560987</xdr:colOff>
      <xdr:row>33</xdr:row>
      <xdr:rowOff>24849</xdr:rowOff>
    </xdr:from>
    <xdr:to>
      <xdr:col>12</xdr:col>
      <xdr:colOff>91109</xdr:colOff>
      <xdr:row>45</xdr:row>
      <xdr:rowOff>107674</xdr:rowOff>
    </xdr:to>
    <xdr:sp macro="" textlink="">
      <xdr:nvSpPr>
        <xdr:cNvPr id="89" name="Rectangle: Rounded Corners 88">
          <a:extLst>
            <a:ext uri="{FF2B5EF4-FFF2-40B4-BE49-F238E27FC236}">
              <a16:creationId xmlns:a16="http://schemas.microsoft.com/office/drawing/2014/main" id="{00000000-0008-0000-0100-000059000000}"/>
            </a:ext>
          </a:extLst>
        </xdr:cNvPr>
        <xdr:cNvSpPr/>
      </xdr:nvSpPr>
      <xdr:spPr>
        <a:xfrm>
          <a:off x="4263313" y="5309153"/>
          <a:ext cx="4557666" cy="2269434"/>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475821</xdr:colOff>
      <xdr:row>32</xdr:row>
      <xdr:rowOff>177833</xdr:rowOff>
    </xdr:from>
    <xdr:to>
      <xdr:col>5</xdr:col>
      <xdr:colOff>485215</xdr:colOff>
      <xdr:row>45</xdr:row>
      <xdr:rowOff>80390</xdr:rowOff>
    </xdr:to>
    <xdr:sp macro="" textlink="">
      <xdr:nvSpPr>
        <xdr:cNvPr id="82" name="Rectangle: Rounded Corners 81">
          <a:extLst>
            <a:ext uri="{FF2B5EF4-FFF2-40B4-BE49-F238E27FC236}">
              <a16:creationId xmlns:a16="http://schemas.microsoft.com/office/drawing/2014/main" id="{00000000-0008-0000-0100-000052000000}"/>
            </a:ext>
          </a:extLst>
        </xdr:cNvPr>
        <xdr:cNvSpPr/>
      </xdr:nvSpPr>
      <xdr:spPr>
        <a:xfrm>
          <a:off x="475821" y="5198068"/>
          <a:ext cx="3696129" cy="2233381"/>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498879</xdr:colOff>
      <xdr:row>19</xdr:row>
      <xdr:rowOff>41413</xdr:rowOff>
    </xdr:from>
    <xdr:to>
      <xdr:col>18</xdr:col>
      <xdr:colOff>56028</xdr:colOff>
      <xdr:row>31</xdr:row>
      <xdr:rowOff>123265</xdr:rowOff>
    </xdr:to>
    <xdr:sp macro="" textlink="">
      <xdr:nvSpPr>
        <xdr:cNvPr id="70" name="Rectangle: Rounded Corners 69">
          <a:extLst>
            <a:ext uri="{FF2B5EF4-FFF2-40B4-BE49-F238E27FC236}">
              <a16:creationId xmlns:a16="http://schemas.microsoft.com/office/drawing/2014/main" id="{00000000-0008-0000-0100-000046000000}"/>
            </a:ext>
          </a:extLst>
        </xdr:cNvPr>
        <xdr:cNvSpPr/>
      </xdr:nvSpPr>
      <xdr:spPr>
        <a:xfrm>
          <a:off x="8486272" y="3402377"/>
          <a:ext cx="4319649" cy="2204567"/>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0</xdr:colOff>
      <xdr:row>19</xdr:row>
      <xdr:rowOff>44335</xdr:rowOff>
    </xdr:from>
    <xdr:to>
      <xdr:col>11</xdr:col>
      <xdr:colOff>459441</xdr:colOff>
      <xdr:row>31</xdr:row>
      <xdr:rowOff>126187</xdr:rowOff>
    </xdr:to>
    <xdr:sp macro="" textlink="">
      <xdr:nvSpPr>
        <xdr:cNvPr id="78" name="Rectangle: Rounded Corners 77">
          <a:extLst>
            <a:ext uri="{FF2B5EF4-FFF2-40B4-BE49-F238E27FC236}">
              <a16:creationId xmlns:a16="http://schemas.microsoft.com/office/drawing/2014/main" id="{00000000-0008-0000-0100-00004E000000}"/>
            </a:ext>
          </a:extLst>
        </xdr:cNvPr>
        <xdr:cNvSpPr/>
      </xdr:nvSpPr>
      <xdr:spPr>
        <a:xfrm>
          <a:off x="6645088" y="2733747"/>
          <a:ext cx="1826559" cy="2233381"/>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475821</xdr:colOff>
      <xdr:row>19</xdr:row>
      <xdr:rowOff>35591</xdr:rowOff>
    </xdr:from>
    <xdr:to>
      <xdr:col>8</xdr:col>
      <xdr:colOff>618697</xdr:colOff>
      <xdr:row>31</xdr:row>
      <xdr:rowOff>114982</xdr:rowOff>
    </xdr:to>
    <xdr:sp macro="" textlink="">
      <xdr:nvSpPr>
        <xdr:cNvPr id="63" name="Rectangle: Rounded Corners 62">
          <a:extLst>
            <a:ext uri="{FF2B5EF4-FFF2-40B4-BE49-F238E27FC236}">
              <a16:creationId xmlns:a16="http://schemas.microsoft.com/office/drawing/2014/main" id="{00000000-0008-0000-0100-00003F000000}"/>
            </a:ext>
          </a:extLst>
        </xdr:cNvPr>
        <xdr:cNvSpPr/>
      </xdr:nvSpPr>
      <xdr:spPr>
        <a:xfrm>
          <a:off x="475821" y="2725003"/>
          <a:ext cx="6104405" cy="2230920"/>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475821</xdr:colOff>
      <xdr:row>6</xdr:row>
      <xdr:rowOff>15387</xdr:rowOff>
    </xdr:from>
    <xdr:to>
      <xdr:col>11</xdr:col>
      <xdr:colOff>228999</xdr:colOff>
      <xdr:row>17</xdr:row>
      <xdr:rowOff>173935</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475821" y="373975"/>
          <a:ext cx="7765384" cy="2130784"/>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341121</xdr:colOff>
      <xdr:row>6</xdr:row>
      <xdr:rowOff>169992</xdr:rowOff>
    </xdr:from>
    <xdr:to>
      <xdr:col>6</xdr:col>
      <xdr:colOff>13624</xdr:colOff>
      <xdr:row>17</xdr:row>
      <xdr:rowOff>41413</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351021" y="531942"/>
          <a:ext cx="1044103" cy="1862146"/>
        </a:xfrm>
        <a:prstGeom prst="roundRect">
          <a:avLst>
            <a:gd name="adj" fmla="val 8841"/>
          </a:avLst>
        </a:prstGeom>
        <a:solidFill>
          <a:schemeClr val="bg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420863</xdr:colOff>
      <xdr:row>8</xdr:row>
      <xdr:rowOff>128994</xdr:rowOff>
    </xdr:from>
    <xdr:to>
      <xdr:col>5</xdr:col>
      <xdr:colOff>686220</xdr:colOff>
      <xdr:row>9</xdr:row>
      <xdr:rowOff>165079</xdr:rowOff>
    </xdr:to>
    <xdr:sp macro="" textlink="">
      <xdr:nvSpPr>
        <xdr:cNvPr id="30" name="Rectangle 29">
          <a:extLst>
            <a:ext uri="{FF2B5EF4-FFF2-40B4-BE49-F238E27FC236}">
              <a16:creationId xmlns:a16="http://schemas.microsoft.com/office/drawing/2014/main" id="{00000000-0008-0000-0100-00001E000000}"/>
            </a:ext>
          </a:extLst>
        </xdr:cNvPr>
        <xdr:cNvSpPr/>
      </xdr:nvSpPr>
      <xdr:spPr>
        <a:xfrm>
          <a:off x="3439555" y="861686"/>
          <a:ext cx="954088" cy="219258"/>
        </a:xfrm>
        <a:prstGeom prst="rect">
          <a:avLst/>
        </a:prstGeom>
        <a:noFill/>
        <a:effectLst/>
      </xdr:spPr>
      <xdr:txBody>
        <a:bodyPr wrap="square" lIns="91440" tIns="45720" rIns="91440" bIns="45720">
          <a:noAutofit/>
        </a:bodyPr>
        <a:lstStyle/>
        <a:p>
          <a:pPr algn="ctr"/>
          <a:r>
            <a:rPr lang="en-US" sz="1100" b="1" cap="none" spc="0">
              <a:ln w="0"/>
              <a:solidFill>
                <a:schemeClr val="tx1"/>
              </a:solidFill>
              <a:effectLst>
                <a:outerShdw blurRad="38100" dist="19050" dir="2700000" algn="tl" rotWithShape="0">
                  <a:schemeClr val="dk1">
                    <a:alpha val="40000"/>
                  </a:schemeClr>
                </a:outerShdw>
              </a:effectLst>
            </a:rPr>
            <a:t>Total</a:t>
          </a:r>
          <a:r>
            <a:rPr lang="en-US" sz="1100" b="1" cap="none" spc="0" baseline="0">
              <a:ln w="0"/>
              <a:solidFill>
                <a:schemeClr val="bg1"/>
              </a:solidFill>
              <a:effectLst>
                <a:outerShdw blurRad="38100" dist="19050" dir="2700000" algn="tl" rotWithShape="0">
                  <a:schemeClr val="dk1">
                    <a:alpha val="40000"/>
                  </a:schemeClr>
                </a:outerShdw>
              </a:effectLst>
            </a:rPr>
            <a:t> </a:t>
          </a:r>
          <a:r>
            <a:rPr lang="en-US" sz="1100" b="1" cap="none" spc="0" baseline="0">
              <a:ln w="0"/>
              <a:solidFill>
                <a:schemeClr val="tx1"/>
              </a:solidFill>
              <a:effectLst>
                <a:outerShdw blurRad="38100" dist="19050" dir="2700000" algn="tl" rotWithShape="0">
                  <a:schemeClr val="dk1">
                    <a:alpha val="40000"/>
                  </a:schemeClr>
                </a:outerShdw>
              </a:effectLst>
            </a:rPr>
            <a:t>REV</a:t>
          </a:r>
          <a:endParaRPr lang="en-US"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260181</xdr:colOff>
      <xdr:row>10</xdr:row>
      <xdr:rowOff>19272</xdr:rowOff>
    </xdr:from>
    <xdr:to>
      <xdr:col>6</xdr:col>
      <xdr:colOff>81654</xdr:colOff>
      <xdr:row>11</xdr:row>
      <xdr:rowOff>145579</xdr:rowOff>
    </xdr:to>
    <xdr:sp macro="" textlink="Analysis!D8">
      <xdr:nvSpPr>
        <xdr:cNvPr id="35" name="Rectangle 34">
          <a:extLst>
            <a:ext uri="{FF2B5EF4-FFF2-40B4-BE49-F238E27FC236}">
              <a16:creationId xmlns:a16="http://schemas.microsoft.com/office/drawing/2014/main" id="{00000000-0008-0000-0100-000023000000}"/>
            </a:ext>
          </a:extLst>
        </xdr:cNvPr>
        <xdr:cNvSpPr/>
      </xdr:nvSpPr>
      <xdr:spPr>
        <a:xfrm>
          <a:off x="3278873" y="1118310"/>
          <a:ext cx="1198935" cy="309481"/>
        </a:xfrm>
        <a:prstGeom prst="rect">
          <a:avLst/>
        </a:prstGeom>
        <a:noFill/>
        <a:effectLst/>
      </xdr:spPr>
      <xdr:txBody>
        <a:bodyPr wrap="square" lIns="91440" tIns="45720" rIns="91440" bIns="45720">
          <a:noAutofit/>
        </a:bodyPr>
        <a:lstStyle/>
        <a:p>
          <a:pPr algn="ctr"/>
          <a:fld id="{92F61FF4-DDC3-4139-9701-3F19CACE6A17}" type="TxLink">
            <a:rPr lang="en-US" sz="1600" b="1" i="0" u="none" strike="noStrike">
              <a:solidFill>
                <a:schemeClr val="tx1"/>
              </a:solidFill>
              <a:effectLst/>
              <a:latin typeface="Arial"/>
              <a:ea typeface="+mn-ea"/>
              <a:cs typeface="Arial"/>
            </a:rPr>
            <a:pPr algn="ctr"/>
            <a:t>$10.93 M</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8</xdr:col>
      <xdr:colOff>45888</xdr:colOff>
      <xdr:row>6</xdr:row>
      <xdr:rowOff>169992</xdr:rowOff>
    </xdr:from>
    <xdr:to>
      <xdr:col>9</xdr:col>
      <xdr:colOff>405848</xdr:colOff>
      <xdr:row>17</xdr:row>
      <xdr:rowOff>41413</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6018063" y="531942"/>
          <a:ext cx="1045760" cy="1862146"/>
        </a:xfrm>
        <a:prstGeom prst="roundRect">
          <a:avLst>
            <a:gd name="adj" fmla="val 8841"/>
          </a:avLst>
        </a:prstGeom>
        <a:solidFill>
          <a:schemeClr val="bg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325233</xdr:colOff>
      <xdr:row>5</xdr:row>
      <xdr:rowOff>124240</xdr:rowOff>
    </xdr:from>
    <xdr:to>
      <xdr:col>9</xdr:col>
      <xdr:colOff>126503</xdr:colOff>
      <xdr:row>8</xdr:row>
      <xdr:rowOff>134484</xdr:rowOff>
    </xdr:to>
    <xdr:sp macro="" textlink="">
      <xdr:nvSpPr>
        <xdr:cNvPr id="10" name="Oval 9">
          <a:extLst>
            <a:ext uri="{FF2B5EF4-FFF2-40B4-BE49-F238E27FC236}">
              <a16:creationId xmlns:a16="http://schemas.microsoft.com/office/drawing/2014/main" id="{00000000-0008-0000-0100-00000A000000}"/>
            </a:ext>
          </a:extLst>
        </xdr:cNvPr>
        <xdr:cNvSpPr/>
      </xdr:nvSpPr>
      <xdr:spPr>
        <a:xfrm>
          <a:off x="6297408" y="305215"/>
          <a:ext cx="487070" cy="553169"/>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414594</xdr:colOff>
      <xdr:row>6</xdr:row>
      <xdr:rowOff>31238</xdr:rowOff>
    </xdr:from>
    <xdr:to>
      <xdr:col>9</xdr:col>
      <xdr:colOff>37141</xdr:colOff>
      <xdr:row>8</xdr:row>
      <xdr:rowOff>955</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6386769" y="393188"/>
          <a:ext cx="308347" cy="331667"/>
        </a:xfrm>
        <a:prstGeom prst="rect">
          <a:avLst/>
        </a:prstGeom>
      </xdr:spPr>
    </xdr:pic>
    <xdr:clientData/>
  </xdr:twoCellAnchor>
  <xdr:twoCellAnchor>
    <xdr:from>
      <xdr:col>8</xdr:col>
      <xdr:colOff>19849</xdr:colOff>
      <xdr:row>8</xdr:row>
      <xdr:rowOff>128994</xdr:rowOff>
    </xdr:from>
    <xdr:to>
      <xdr:col>9</xdr:col>
      <xdr:colOff>400527</xdr:colOff>
      <xdr:row>9</xdr:row>
      <xdr:rowOff>165078</xdr:rowOff>
    </xdr:to>
    <xdr:sp macro="" textlink="">
      <xdr:nvSpPr>
        <xdr:cNvPr id="32" name="Rectangle 31">
          <a:extLst>
            <a:ext uri="{FF2B5EF4-FFF2-40B4-BE49-F238E27FC236}">
              <a16:creationId xmlns:a16="http://schemas.microsoft.com/office/drawing/2014/main" id="{00000000-0008-0000-0100-000020000000}"/>
            </a:ext>
          </a:extLst>
        </xdr:cNvPr>
        <xdr:cNvSpPr/>
      </xdr:nvSpPr>
      <xdr:spPr>
        <a:xfrm>
          <a:off x="5992024" y="852894"/>
          <a:ext cx="1066478" cy="217059"/>
        </a:xfrm>
        <a:prstGeom prst="rect">
          <a:avLst/>
        </a:prstGeom>
        <a:noFill/>
        <a:effectLst/>
      </xdr:spPr>
      <xdr:txBody>
        <a:bodyPr wrap="square" lIns="91440" tIns="45720" rIns="91440" bIns="45720">
          <a:noAutofit/>
        </a:bodyPr>
        <a:lstStyle/>
        <a:p>
          <a:pPr algn="ctr"/>
          <a:r>
            <a:rPr lang="en-US" sz="1100" b="1" cap="none" spc="0">
              <a:ln w="0"/>
              <a:solidFill>
                <a:schemeClr val="tx1"/>
              </a:solidFill>
              <a:effectLst>
                <a:outerShdw blurRad="38100" dist="19050" dir="2700000" algn="tl" rotWithShape="0">
                  <a:schemeClr val="dk1">
                    <a:alpha val="40000"/>
                  </a:schemeClr>
                </a:outerShdw>
              </a:effectLst>
            </a:rPr>
            <a:t>%Profit</a:t>
          </a:r>
          <a:r>
            <a:rPr lang="en-US" sz="1100" b="1" cap="none" spc="0" baseline="0">
              <a:ln w="0"/>
              <a:solidFill>
                <a:schemeClr val="tx1"/>
              </a:solidFill>
              <a:effectLst>
                <a:outerShdw blurRad="38100" dist="19050" dir="2700000" algn="tl" rotWithShape="0">
                  <a:schemeClr val="dk1">
                    <a:alpha val="40000"/>
                  </a:schemeClr>
                </a:outerShdw>
              </a:effectLst>
            </a:rPr>
            <a:t> Margin</a:t>
          </a:r>
          <a:endParaRPr lang="en-US"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183360</xdr:colOff>
      <xdr:row>10</xdr:row>
      <xdr:rowOff>19272</xdr:rowOff>
    </xdr:from>
    <xdr:to>
      <xdr:col>9</xdr:col>
      <xdr:colOff>359358</xdr:colOff>
      <xdr:row>11</xdr:row>
      <xdr:rowOff>145578</xdr:rowOff>
    </xdr:to>
    <xdr:sp macro="" textlink="Analysis!E8">
      <xdr:nvSpPr>
        <xdr:cNvPr id="37" name="Rectangle 36">
          <a:extLst>
            <a:ext uri="{FF2B5EF4-FFF2-40B4-BE49-F238E27FC236}">
              <a16:creationId xmlns:a16="http://schemas.microsoft.com/office/drawing/2014/main" id="{00000000-0008-0000-0100-000025000000}"/>
            </a:ext>
          </a:extLst>
        </xdr:cNvPr>
        <xdr:cNvSpPr/>
      </xdr:nvSpPr>
      <xdr:spPr>
        <a:xfrm>
          <a:off x="6155535" y="1105122"/>
          <a:ext cx="861798" cy="307281"/>
        </a:xfrm>
        <a:prstGeom prst="rect">
          <a:avLst/>
        </a:prstGeom>
        <a:noFill/>
        <a:effectLst/>
      </xdr:spPr>
      <xdr:txBody>
        <a:bodyPr wrap="square" lIns="91440" tIns="45720" rIns="91440" bIns="45720">
          <a:noAutofit/>
        </a:bodyPr>
        <a:lstStyle/>
        <a:p>
          <a:pPr algn="ctr"/>
          <a:fld id="{2EB91E8B-0646-4F86-A177-6D04D03B6581}" type="TxLink">
            <a:rPr lang="en-US" sz="1600" b="1" i="0" u="none" strike="noStrike">
              <a:solidFill>
                <a:schemeClr val="tx1"/>
              </a:solidFill>
              <a:effectLst/>
              <a:latin typeface="Arial"/>
              <a:ea typeface="+mn-ea"/>
              <a:cs typeface="Arial"/>
            </a:rPr>
            <a:pPr algn="ctr"/>
            <a:t>39.9%</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2</xdr:col>
      <xdr:colOff>551141</xdr:colOff>
      <xdr:row>6</xdr:row>
      <xdr:rowOff>173572</xdr:rowOff>
    </xdr:from>
    <xdr:to>
      <xdr:col>3</xdr:col>
      <xdr:colOff>911102</xdr:colOff>
      <xdr:row>17</xdr:row>
      <xdr:rowOff>45006</xdr:rowOff>
    </xdr:to>
    <xdr:sp macro="" textlink="">
      <xdr:nvSpPr>
        <xdr:cNvPr id="39" name="Rectangle: Rounded Corners 38">
          <a:extLst>
            <a:ext uri="{FF2B5EF4-FFF2-40B4-BE49-F238E27FC236}">
              <a16:creationId xmlns:a16="http://schemas.microsoft.com/office/drawing/2014/main" id="{00000000-0008-0000-0100-000027000000}"/>
            </a:ext>
          </a:extLst>
        </xdr:cNvPr>
        <xdr:cNvSpPr/>
      </xdr:nvSpPr>
      <xdr:spPr>
        <a:xfrm>
          <a:off x="1922741" y="535522"/>
          <a:ext cx="1045761" cy="1862159"/>
        </a:xfrm>
        <a:prstGeom prst="roundRect">
          <a:avLst>
            <a:gd name="adj" fmla="val 8841"/>
          </a:avLst>
        </a:prstGeom>
        <a:solidFill>
          <a:schemeClr val="bg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604774</xdr:colOff>
      <xdr:row>8</xdr:row>
      <xdr:rowOff>128994</xdr:rowOff>
    </xdr:from>
    <xdr:to>
      <xdr:col>3</xdr:col>
      <xdr:colOff>871904</xdr:colOff>
      <xdr:row>9</xdr:row>
      <xdr:rowOff>165080</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1976374" y="852894"/>
          <a:ext cx="952930" cy="217061"/>
        </a:xfrm>
        <a:prstGeom prst="rect">
          <a:avLst/>
        </a:prstGeom>
        <a:solidFill>
          <a:schemeClr val="bg1"/>
        </a:solidFill>
        <a:effectLst/>
      </xdr:spPr>
      <xdr:txBody>
        <a:bodyPr wrap="square" lIns="91440" tIns="45720" rIns="91440" bIns="45720">
          <a:noAutofit/>
        </a:bodyPr>
        <a:lstStyle/>
        <a:p>
          <a:pPr algn="ctr"/>
          <a:r>
            <a:rPr lang="en-US" sz="1100" b="1" cap="none" spc="0">
              <a:ln w="0"/>
              <a:solidFill>
                <a:schemeClr val="tx1"/>
              </a:solidFill>
              <a:effectLst>
                <a:outerShdw blurRad="38100" dist="19050" dir="2700000" algn="tl" rotWithShape="0">
                  <a:schemeClr val="dk1">
                    <a:alpha val="40000"/>
                  </a:schemeClr>
                </a:outerShdw>
              </a:effectLst>
            </a:rPr>
            <a:t>Total</a:t>
          </a:r>
          <a:r>
            <a:rPr lang="en-US" sz="1100" b="1" cap="none" spc="0" baseline="0">
              <a:ln w="0"/>
              <a:solidFill>
                <a:schemeClr val="bg1"/>
              </a:solidFill>
              <a:effectLst>
                <a:outerShdw blurRad="38100" dist="19050" dir="2700000" algn="tl" rotWithShape="0">
                  <a:schemeClr val="dk1">
                    <a:alpha val="40000"/>
                  </a:schemeClr>
                </a:outerShdw>
              </a:effectLst>
            </a:rPr>
            <a:t> </a:t>
          </a:r>
          <a:r>
            <a:rPr lang="en-US" sz="1100" b="1" cap="none" spc="0" baseline="0">
              <a:ln w="0"/>
              <a:solidFill>
                <a:schemeClr val="tx1"/>
              </a:solidFill>
              <a:effectLst>
                <a:outerShdw blurRad="38100" dist="19050" dir="2700000" algn="tl" rotWithShape="0">
                  <a:schemeClr val="dk1">
                    <a:alpha val="40000"/>
                  </a:schemeClr>
                </a:outerShdw>
              </a:effectLst>
            </a:rPr>
            <a:t>COGS</a:t>
          </a:r>
          <a:endParaRPr lang="en-US"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473367</xdr:colOff>
      <xdr:row>10</xdr:row>
      <xdr:rowOff>19272</xdr:rowOff>
    </xdr:from>
    <xdr:to>
      <xdr:col>4</xdr:col>
      <xdr:colOff>36634</xdr:colOff>
      <xdr:row>11</xdr:row>
      <xdr:rowOff>145580</xdr:rowOff>
    </xdr:to>
    <xdr:sp macro="" textlink="Analysis!C8">
      <xdr:nvSpPr>
        <xdr:cNvPr id="38" name="Rectangle 37">
          <a:extLst>
            <a:ext uri="{FF2B5EF4-FFF2-40B4-BE49-F238E27FC236}">
              <a16:creationId xmlns:a16="http://schemas.microsoft.com/office/drawing/2014/main" id="{00000000-0008-0000-0100-000026000000}"/>
            </a:ext>
          </a:extLst>
        </xdr:cNvPr>
        <xdr:cNvSpPr/>
      </xdr:nvSpPr>
      <xdr:spPr>
        <a:xfrm>
          <a:off x="1844967" y="1105122"/>
          <a:ext cx="1201567" cy="307283"/>
        </a:xfrm>
        <a:prstGeom prst="rect">
          <a:avLst/>
        </a:prstGeom>
        <a:noFill/>
        <a:effectLst/>
      </xdr:spPr>
      <xdr:txBody>
        <a:bodyPr wrap="square" lIns="91440" tIns="45720" rIns="91440" bIns="45720">
          <a:noAutofit/>
        </a:bodyPr>
        <a:lstStyle/>
        <a:p>
          <a:pPr algn="ctr"/>
          <a:fld id="{330A7DED-04A7-4DC1-832F-82796A8429BA}" type="TxLink">
            <a:rPr lang="en-US" sz="1600" b="1" i="0" u="none" strike="noStrike">
              <a:solidFill>
                <a:schemeClr val="tx1"/>
              </a:solidFill>
              <a:effectLst/>
              <a:latin typeface="Arial"/>
              <a:ea typeface="+mn-ea"/>
              <a:cs typeface="Arial"/>
            </a:rPr>
            <a:pPr algn="ctr"/>
            <a:t>$6.57 M</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6</xdr:col>
      <xdr:colOff>305178</xdr:colOff>
      <xdr:row>6</xdr:row>
      <xdr:rowOff>157584</xdr:rowOff>
    </xdr:from>
    <xdr:to>
      <xdr:col>7</xdr:col>
      <xdr:colOff>440830</xdr:colOff>
      <xdr:row>17</xdr:row>
      <xdr:rowOff>28781</xdr:rowOff>
    </xdr:to>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4686678" y="519534"/>
          <a:ext cx="1040527" cy="1861922"/>
        </a:xfrm>
        <a:prstGeom prst="roundRect">
          <a:avLst>
            <a:gd name="adj" fmla="val 8841"/>
          </a:avLst>
        </a:prstGeom>
        <a:solidFill>
          <a:schemeClr val="bg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362541</xdr:colOff>
      <xdr:row>8</xdr:row>
      <xdr:rowOff>128994</xdr:rowOff>
    </xdr:from>
    <xdr:to>
      <xdr:col>7</xdr:col>
      <xdr:colOff>402844</xdr:colOff>
      <xdr:row>9</xdr:row>
      <xdr:rowOff>165053</xdr:rowOff>
    </xdr:to>
    <xdr:sp macro="" textlink="">
      <xdr:nvSpPr>
        <xdr:cNvPr id="31" name="Rectangle 30">
          <a:extLst>
            <a:ext uri="{FF2B5EF4-FFF2-40B4-BE49-F238E27FC236}">
              <a16:creationId xmlns:a16="http://schemas.microsoft.com/office/drawing/2014/main" id="{00000000-0008-0000-0100-00001F000000}"/>
            </a:ext>
          </a:extLst>
        </xdr:cNvPr>
        <xdr:cNvSpPr/>
      </xdr:nvSpPr>
      <xdr:spPr>
        <a:xfrm>
          <a:off x="4758695" y="861686"/>
          <a:ext cx="948841" cy="219232"/>
        </a:xfrm>
        <a:prstGeom prst="rect">
          <a:avLst/>
        </a:prstGeom>
        <a:solidFill>
          <a:schemeClr val="bg1"/>
        </a:solidFill>
        <a:effectLst/>
      </xdr:spPr>
      <xdr:txBody>
        <a:bodyPr wrap="square" lIns="91440" tIns="45720" rIns="91440" bIns="45720">
          <a:noAutofit/>
        </a:bodyPr>
        <a:lstStyle/>
        <a:p>
          <a:pPr algn="ctr"/>
          <a:r>
            <a:rPr lang="en-US" sz="1100" b="1" cap="none" spc="0" baseline="0">
              <a:ln w="0"/>
              <a:solidFill>
                <a:schemeClr val="tx1"/>
              </a:solidFill>
              <a:effectLst>
                <a:outerShdw blurRad="38100" dist="19050" dir="2700000" algn="tl" rotWithShape="0">
                  <a:schemeClr val="dk1">
                    <a:alpha val="40000"/>
                  </a:schemeClr>
                </a:outerShdw>
              </a:effectLst>
            </a:rPr>
            <a:t>Net</a:t>
          </a:r>
          <a:r>
            <a:rPr lang="en-US" sz="1100" b="1" cap="none" spc="0" baseline="0">
              <a:ln w="0"/>
              <a:solidFill>
                <a:schemeClr val="bg1"/>
              </a:solidFill>
              <a:effectLst>
                <a:outerShdw blurRad="38100" dist="19050" dir="2700000" algn="tl" rotWithShape="0">
                  <a:schemeClr val="dk1">
                    <a:alpha val="40000"/>
                  </a:schemeClr>
                </a:outerShdw>
              </a:effectLst>
            </a:rPr>
            <a:t> </a:t>
          </a:r>
          <a:r>
            <a:rPr lang="en-US" sz="1100" b="1" cap="none" spc="0" baseline="0">
              <a:ln w="0"/>
              <a:solidFill>
                <a:schemeClr val="tx1"/>
              </a:solidFill>
              <a:effectLst>
                <a:outerShdw blurRad="38100" dist="19050" dir="2700000" algn="tl" rotWithShape="0">
                  <a:schemeClr val="dk1">
                    <a:alpha val="40000"/>
                  </a:schemeClr>
                </a:outerShdw>
              </a:effectLst>
            </a:rPr>
            <a:t>Profit</a:t>
          </a:r>
          <a:endParaRPr lang="en-US"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268479</xdr:colOff>
      <xdr:row>10</xdr:row>
      <xdr:rowOff>19272</xdr:rowOff>
    </xdr:from>
    <xdr:to>
      <xdr:col>7</xdr:col>
      <xdr:colOff>544461</xdr:colOff>
      <xdr:row>11</xdr:row>
      <xdr:rowOff>145542</xdr:rowOff>
    </xdr:to>
    <xdr:sp macro="" textlink="Analysis!F8">
      <xdr:nvSpPr>
        <xdr:cNvPr id="36" name="Rectangle 35">
          <a:extLst>
            <a:ext uri="{FF2B5EF4-FFF2-40B4-BE49-F238E27FC236}">
              <a16:creationId xmlns:a16="http://schemas.microsoft.com/office/drawing/2014/main" id="{00000000-0008-0000-0100-000024000000}"/>
            </a:ext>
          </a:extLst>
        </xdr:cNvPr>
        <xdr:cNvSpPr/>
      </xdr:nvSpPr>
      <xdr:spPr>
        <a:xfrm>
          <a:off x="4664633" y="1118310"/>
          <a:ext cx="1184520" cy="309444"/>
        </a:xfrm>
        <a:prstGeom prst="rect">
          <a:avLst/>
        </a:prstGeom>
        <a:noFill/>
        <a:effectLst/>
      </xdr:spPr>
      <xdr:txBody>
        <a:bodyPr wrap="square" lIns="91440" tIns="45720" rIns="91440" bIns="45720">
          <a:noAutofit/>
        </a:bodyPr>
        <a:lstStyle/>
        <a:p>
          <a:pPr algn="ctr"/>
          <a:fld id="{21A05E72-5683-4DF4-A631-6F4F9945609C}" type="TxLink">
            <a:rPr lang="en-US" sz="1600" b="1" i="0" u="none" strike="noStrike">
              <a:solidFill>
                <a:schemeClr val="tx1"/>
              </a:solidFill>
              <a:effectLst/>
              <a:latin typeface="Arial"/>
              <a:ea typeface="+mn-ea"/>
              <a:cs typeface="Arial"/>
            </a:rPr>
            <a:pPr algn="ctr"/>
            <a:t>$4.36 M</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11</xdr:col>
      <xdr:colOff>484143</xdr:colOff>
      <xdr:row>6</xdr:row>
      <xdr:rowOff>4181</xdr:rowOff>
    </xdr:from>
    <xdr:to>
      <xdr:col>18</xdr:col>
      <xdr:colOff>89647</xdr:colOff>
      <xdr:row>17</xdr:row>
      <xdr:rowOff>128006</xdr:rowOff>
    </xdr:to>
    <xdr:sp macro="" textlink="">
      <xdr:nvSpPr>
        <xdr:cNvPr id="34" name="Rectangle: Rounded Corners 33">
          <a:extLst>
            <a:ext uri="{FF2B5EF4-FFF2-40B4-BE49-F238E27FC236}">
              <a16:creationId xmlns:a16="http://schemas.microsoft.com/office/drawing/2014/main" id="{00000000-0008-0000-0100-000022000000}"/>
            </a:ext>
          </a:extLst>
        </xdr:cNvPr>
        <xdr:cNvSpPr/>
      </xdr:nvSpPr>
      <xdr:spPr>
        <a:xfrm>
          <a:off x="8496349" y="362769"/>
          <a:ext cx="4390416" cy="2096061"/>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mc:AlternateContent xmlns:mc="http://schemas.openxmlformats.org/markup-compatibility/2006">
    <mc:Choice xmlns:a14="http://schemas.microsoft.com/office/drawing/2010/main" Requires="a14">
      <xdr:twoCellAnchor editAs="oneCell">
        <xdr:from>
          <xdr:col>16</xdr:col>
          <xdr:colOff>647700</xdr:colOff>
          <xdr:row>14</xdr:row>
          <xdr:rowOff>9525</xdr:rowOff>
        </xdr:from>
        <xdr:to>
          <xdr:col>18</xdr:col>
          <xdr:colOff>295275</xdr:colOff>
          <xdr:row>15</xdr:row>
          <xdr:rowOff>38100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647700</xdr:colOff>
          <xdr:row>10</xdr:row>
          <xdr:rowOff>47625</xdr:rowOff>
        </xdr:from>
        <xdr:to>
          <xdr:col>18</xdr:col>
          <xdr:colOff>295275</xdr:colOff>
          <xdr:row>11</xdr:row>
          <xdr:rowOff>76200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Profit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647700</xdr:colOff>
          <xdr:row>6</xdr:row>
          <xdr:rowOff>133350</xdr:rowOff>
        </xdr:from>
        <xdr:to>
          <xdr:col>18</xdr:col>
          <xdr:colOff>304800</xdr:colOff>
          <xdr:row>7</xdr:row>
          <xdr:rowOff>161925</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12</xdr:col>
      <xdr:colOff>446067</xdr:colOff>
      <xdr:row>9</xdr:row>
      <xdr:rowOff>135332</xdr:rowOff>
    </xdr:from>
    <xdr:to>
      <xdr:col>17</xdr:col>
      <xdr:colOff>8283</xdr:colOff>
      <xdr:row>18</xdr:row>
      <xdr:rowOff>137881</xdr:rowOff>
    </xdr:to>
    <xdr:graphicFrame macro="">
      <xdr:nvGraphicFramePr>
        <xdr:cNvPr id="44" name="Chart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408747</xdr:colOff>
      <xdr:row>15</xdr:row>
      <xdr:rowOff>34052</xdr:rowOff>
    </xdr:from>
    <xdr:to>
      <xdr:col>17</xdr:col>
      <xdr:colOff>73716</xdr:colOff>
      <xdr:row>17</xdr:row>
      <xdr:rowOff>67235</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00000000-0008-0000-0100-00002B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38617" y="2767313"/>
              <a:ext cx="3102251" cy="39761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594864</xdr:colOff>
      <xdr:row>5</xdr:row>
      <xdr:rowOff>130101</xdr:rowOff>
    </xdr:from>
    <xdr:to>
      <xdr:col>7</xdr:col>
      <xdr:colOff>176327</xdr:colOff>
      <xdr:row>8</xdr:row>
      <xdr:rowOff>140345</xdr:rowOff>
    </xdr:to>
    <xdr:sp macro="" textlink="">
      <xdr:nvSpPr>
        <xdr:cNvPr id="47" name="Oval 46">
          <a:extLst>
            <a:ext uri="{FF2B5EF4-FFF2-40B4-BE49-F238E27FC236}">
              <a16:creationId xmlns:a16="http://schemas.microsoft.com/office/drawing/2014/main" id="{00000000-0008-0000-0100-00002F000000}"/>
            </a:ext>
          </a:extLst>
        </xdr:cNvPr>
        <xdr:cNvSpPr/>
      </xdr:nvSpPr>
      <xdr:spPr>
        <a:xfrm>
          <a:off x="4991018" y="313274"/>
          <a:ext cx="490001" cy="559763"/>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652015</xdr:colOff>
      <xdr:row>5</xdr:row>
      <xdr:rowOff>135963</xdr:rowOff>
    </xdr:from>
    <xdr:to>
      <xdr:col>5</xdr:col>
      <xdr:colOff>453285</xdr:colOff>
      <xdr:row>8</xdr:row>
      <xdr:rowOff>146207</xdr:rowOff>
    </xdr:to>
    <xdr:sp macro="" textlink="">
      <xdr:nvSpPr>
        <xdr:cNvPr id="48" name="Oval 47">
          <a:extLst>
            <a:ext uri="{FF2B5EF4-FFF2-40B4-BE49-F238E27FC236}">
              <a16:creationId xmlns:a16="http://schemas.microsoft.com/office/drawing/2014/main" id="{00000000-0008-0000-0100-000030000000}"/>
            </a:ext>
          </a:extLst>
        </xdr:cNvPr>
        <xdr:cNvSpPr/>
      </xdr:nvSpPr>
      <xdr:spPr>
        <a:xfrm>
          <a:off x="3670707" y="319136"/>
          <a:ext cx="490001" cy="559763"/>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152319</xdr:colOff>
      <xdr:row>5</xdr:row>
      <xdr:rowOff>127171</xdr:rowOff>
    </xdr:from>
    <xdr:to>
      <xdr:col>3</xdr:col>
      <xdr:colOff>642320</xdr:colOff>
      <xdr:row>8</xdr:row>
      <xdr:rowOff>137415</xdr:rowOff>
    </xdr:to>
    <xdr:sp macro="" textlink="">
      <xdr:nvSpPr>
        <xdr:cNvPr id="49" name="Oval 48">
          <a:extLst>
            <a:ext uri="{FF2B5EF4-FFF2-40B4-BE49-F238E27FC236}">
              <a16:creationId xmlns:a16="http://schemas.microsoft.com/office/drawing/2014/main" id="{00000000-0008-0000-0100-000031000000}"/>
            </a:ext>
          </a:extLst>
        </xdr:cNvPr>
        <xdr:cNvSpPr/>
      </xdr:nvSpPr>
      <xdr:spPr>
        <a:xfrm>
          <a:off x="2209719" y="308146"/>
          <a:ext cx="490001" cy="553169"/>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23913</xdr:colOff>
      <xdr:row>6</xdr:row>
      <xdr:rowOff>14220</xdr:rowOff>
    </xdr:from>
    <xdr:to>
      <xdr:col>5</xdr:col>
      <xdr:colOff>392656</xdr:colOff>
      <xdr:row>8</xdr:row>
      <xdr:rowOff>48189</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3731336" y="380566"/>
          <a:ext cx="368743" cy="400315"/>
        </a:xfrm>
        <a:prstGeom prst="rect">
          <a:avLst/>
        </a:prstGeom>
      </xdr:spPr>
    </xdr:pic>
    <xdr:clientData/>
  </xdr:twoCellAnchor>
  <xdr:twoCellAnchor>
    <xdr:from>
      <xdr:col>3</xdr:col>
      <xdr:colOff>222159</xdr:colOff>
      <xdr:row>6</xdr:row>
      <xdr:rowOff>26008</xdr:rowOff>
    </xdr:from>
    <xdr:to>
      <xdr:col>3</xdr:col>
      <xdr:colOff>572480</xdr:colOff>
      <xdr:row>8</xdr:row>
      <xdr:rowOff>34528</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2279559" y="387958"/>
          <a:ext cx="350321" cy="370470"/>
        </a:xfrm>
        <a:prstGeom prst="rect">
          <a:avLst/>
        </a:prstGeom>
      </xdr:spPr>
    </xdr:pic>
    <xdr:clientData/>
  </xdr:twoCellAnchor>
  <xdr:twoCellAnchor>
    <xdr:from>
      <xdr:col>6</xdr:col>
      <xdr:colOff>662609</xdr:colOff>
      <xdr:row>6</xdr:row>
      <xdr:rowOff>26080</xdr:rowOff>
    </xdr:from>
    <xdr:to>
      <xdr:col>7</xdr:col>
      <xdr:colOff>108581</xdr:colOff>
      <xdr:row>8</xdr:row>
      <xdr:rowOff>37754</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058763" y="392426"/>
          <a:ext cx="354510" cy="378020"/>
        </a:xfrm>
        <a:prstGeom prst="rect">
          <a:avLst/>
        </a:prstGeom>
      </xdr:spPr>
    </xdr:pic>
    <xdr:clientData/>
  </xdr:twoCellAnchor>
  <xdr:twoCellAnchor>
    <xdr:from>
      <xdr:col>11</xdr:col>
      <xdr:colOff>533400</xdr:colOff>
      <xdr:row>6</xdr:row>
      <xdr:rowOff>23649</xdr:rowOff>
    </xdr:from>
    <xdr:to>
      <xdr:col>12</xdr:col>
      <xdr:colOff>637190</xdr:colOff>
      <xdr:row>7</xdr:row>
      <xdr:rowOff>152911</xdr:rowOff>
    </xdr:to>
    <xdr:sp macro="" textlink="Analysis!C34">
      <xdr:nvSpPr>
        <xdr:cNvPr id="50" name="Rectangle 49">
          <a:extLst>
            <a:ext uri="{FF2B5EF4-FFF2-40B4-BE49-F238E27FC236}">
              <a16:creationId xmlns:a16="http://schemas.microsoft.com/office/drawing/2014/main" id="{00000000-0008-0000-0100-000032000000}"/>
            </a:ext>
          </a:extLst>
        </xdr:cNvPr>
        <xdr:cNvSpPr/>
      </xdr:nvSpPr>
      <xdr:spPr>
        <a:xfrm>
          <a:off x="8540969" y="391511"/>
          <a:ext cx="786962" cy="313193"/>
        </a:xfrm>
        <a:prstGeom prst="rect">
          <a:avLst/>
        </a:prstGeom>
        <a:noFill/>
        <a:effectLst/>
      </xdr:spPr>
      <xdr:txBody>
        <a:bodyPr wrap="square" lIns="91440" tIns="45720" rIns="91440" bIns="45720">
          <a:noAutofit/>
        </a:bodyPr>
        <a:lstStyle/>
        <a:p>
          <a:pPr algn="ctr"/>
          <a:fld id="{B6634179-AFA3-469D-96A7-09246BD3C73D}" type="TxLink">
            <a:rPr lang="en-US" sz="1400" b="1" i="0" u="none" strike="noStrike">
              <a:solidFill>
                <a:schemeClr val="accent1"/>
              </a:solidFill>
              <a:effectLst/>
              <a:latin typeface="Arial"/>
              <a:ea typeface="+mn-ea"/>
              <a:cs typeface="Arial"/>
            </a:rPr>
            <a:pPr algn="ctr"/>
            <a:t>66.0%</a:t>
          </a:fld>
          <a:endParaRPr lang="en-US" sz="1400" b="1" cap="none" spc="0">
            <a:ln w="0"/>
            <a:solidFill>
              <a:schemeClr val="accent1"/>
            </a:solidFill>
            <a:effectLst>
              <a:outerShdw blurRad="38100" dist="19050" dir="2700000" algn="tl" rotWithShape="0">
                <a:schemeClr val="dk1">
                  <a:alpha val="40000"/>
                </a:schemeClr>
              </a:outerShdw>
            </a:effectLst>
            <a:cs typeface="+mn-cs"/>
          </a:endParaRPr>
        </a:p>
      </xdr:txBody>
    </xdr:sp>
    <xdr:clientData/>
  </xdr:twoCellAnchor>
  <xdr:twoCellAnchor>
    <xdr:from>
      <xdr:col>11</xdr:col>
      <xdr:colOff>533399</xdr:colOff>
      <xdr:row>7</xdr:row>
      <xdr:rowOff>90324</xdr:rowOff>
    </xdr:from>
    <xdr:to>
      <xdr:col>16</xdr:col>
      <xdr:colOff>413844</xdr:colOff>
      <xdr:row>9</xdr:row>
      <xdr:rowOff>35655</xdr:rowOff>
    </xdr:to>
    <xdr:sp macro="" textlink="Analysis!E33">
      <xdr:nvSpPr>
        <xdr:cNvPr id="51" name="Rectangle 50">
          <a:extLst>
            <a:ext uri="{FF2B5EF4-FFF2-40B4-BE49-F238E27FC236}">
              <a16:creationId xmlns:a16="http://schemas.microsoft.com/office/drawing/2014/main" id="{00000000-0008-0000-0100-000033000000}"/>
            </a:ext>
          </a:extLst>
        </xdr:cNvPr>
        <xdr:cNvSpPr/>
      </xdr:nvSpPr>
      <xdr:spPr>
        <a:xfrm>
          <a:off x="8540968" y="642117"/>
          <a:ext cx="3296307" cy="313193"/>
        </a:xfrm>
        <a:prstGeom prst="rect">
          <a:avLst/>
        </a:prstGeom>
        <a:noFill/>
        <a:effectLst/>
      </xdr:spPr>
      <xdr:txBody>
        <a:bodyPr wrap="square" lIns="91440" tIns="45720" rIns="91440" bIns="45720">
          <a:noAutofit/>
        </a:bodyPr>
        <a:lstStyle/>
        <a:p>
          <a:pPr algn="ctr"/>
          <a:fld id="{FE0E17DF-0B3A-45BE-8DFA-6D9580436F03}" type="TxLink">
            <a:rPr lang="en-US" sz="1100" b="1" i="0" u="none" strike="noStrike">
              <a:solidFill>
                <a:schemeClr val="accent1"/>
              </a:solidFill>
              <a:effectLst/>
              <a:latin typeface="Arial"/>
              <a:ea typeface="+mn-ea"/>
              <a:cs typeface="Arial"/>
            </a:rPr>
            <a:pPr algn="ctr"/>
            <a:t>Of  Revenue Came From The Highlited Years</a:t>
          </a:fld>
          <a:endParaRPr lang="en-US" sz="1400" b="1" cap="none" spc="0">
            <a:ln w="0"/>
            <a:solidFill>
              <a:schemeClr val="accent1"/>
            </a:solidFill>
            <a:effectLst>
              <a:outerShdw blurRad="38100" dist="19050" dir="2700000" algn="tl" rotWithShape="0">
                <a:schemeClr val="dk1">
                  <a:alpha val="40000"/>
                </a:schemeClr>
              </a:outerShdw>
            </a:effectLst>
            <a:cs typeface="+mn-cs"/>
          </a:endParaRPr>
        </a:p>
      </xdr:txBody>
    </xdr:sp>
    <xdr:clientData/>
  </xdr:twoCellAnchor>
  <xdr:twoCellAnchor>
    <xdr:from>
      <xdr:col>11</xdr:col>
      <xdr:colOff>559676</xdr:colOff>
      <xdr:row>8</xdr:row>
      <xdr:rowOff>90652</xdr:rowOff>
    </xdr:from>
    <xdr:to>
      <xdr:col>13</xdr:col>
      <xdr:colOff>85396</xdr:colOff>
      <xdr:row>10</xdr:row>
      <xdr:rowOff>33027</xdr:rowOff>
    </xdr:to>
    <xdr:sp macro="" textlink="Analysis!D25">
      <xdr:nvSpPr>
        <xdr:cNvPr id="52" name="Rectangle 51">
          <a:extLst>
            <a:ext uri="{FF2B5EF4-FFF2-40B4-BE49-F238E27FC236}">
              <a16:creationId xmlns:a16="http://schemas.microsoft.com/office/drawing/2014/main" id="{00000000-0008-0000-0100-000034000000}"/>
            </a:ext>
          </a:extLst>
        </xdr:cNvPr>
        <xdr:cNvSpPr/>
      </xdr:nvSpPr>
      <xdr:spPr>
        <a:xfrm>
          <a:off x="8567245" y="826376"/>
          <a:ext cx="892065" cy="310237"/>
        </a:xfrm>
        <a:prstGeom prst="rect">
          <a:avLst/>
        </a:prstGeom>
        <a:noFill/>
        <a:effectLst/>
      </xdr:spPr>
      <xdr:txBody>
        <a:bodyPr wrap="square" lIns="91440" tIns="45720" rIns="91440" bIns="45720">
          <a:noAutofit/>
        </a:bodyPr>
        <a:lstStyle/>
        <a:p>
          <a:pPr algn="ctr"/>
          <a:fld id="{EF8F0DD9-32F0-4F1F-ACEF-D2D9B014D9E2}" type="TxLink">
            <a:rPr lang="en-US" sz="1100" b="0" i="0" u="none" strike="noStrike">
              <a:solidFill>
                <a:srgbClr val="000000"/>
              </a:solidFill>
              <a:effectLst/>
              <a:latin typeface="Arial"/>
              <a:ea typeface="+mn-ea"/>
              <a:cs typeface="Arial"/>
            </a:rPr>
            <a:pPr algn="ctr"/>
            <a:t>24,397,476</a:t>
          </a:fld>
          <a:endParaRPr lang="en-US" sz="1400" b="1" cap="none" spc="0">
            <a:ln w="0"/>
            <a:solidFill>
              <a:schemeClr val="accent1"/>
            </a:solidFill>
            <a:effectLst>
              <a:outerShdw blurRad="38100" dist="19050" dir="2700000" algn="tl" rotWithShape="0">
                <a:schemeClr val="dk1">
                  <a:alpha val="40000"/>
                </a:schemeClr>
              </a:outerShdw>
            </a:effectLst>
            <a:cs typeface="+mn-cs"/>
          </a:endParaRPr>
        </a:p>
      </xdr:txBody>
    </xdr:sp>
    <xdr:clientData/>
  </xdr:twoCellAnchor>
  <xdr:twoCellAnchor>
    <xdr:from>
      <xdr:col>11</xdr:col>
      <xdr:colOff>533400</xdr:colOff>
      <xdr:row>9</xdr:row>
      <xdr:rowOff>67047</xdr:rowOff>
    </xdr:from>
    <xdr:to>
      <xdr:col>13</xdr:col>
      <xdr:colOff>650327</xdr:colOff>
      <xdr:row>11</xdr:row>
      <xdr:rowOff>9422</xdr:rowOff>
    </xdr:to>
    <xdr:sp macro="" textlink="Analysis!D24">
      <xdr:nvSpPr>
        <xdr:cNvPr id="53" name="Rectangle 52">
          <a:extLst>
            <a:ext uri="{FF2B5EF4-FFF2-40B4-BE49-F238E27FC236}">
              <a16:creationId xmlns:a16="http://schemas.microsoft.com/office/drawing/2014/main" id="{00000000-0008-0000-0100-000035000000}"/>
            </a:ext>
          </a:extLst>
        </xdr:cNvPr>
        <xdr:cNvSpPr/>
      </xdr:nvSpPr>
      <xdr:spPr>
        <a:xfrm>
          <a:off x="8575813" y="978134"/>
          <a:ext cx="1491840" cy="306810"/>
        </a:xfrm>
        <a:prstGeom prst="rect">
          <a:avLst/>
        </a:prstGeom>
        <a:noFill/>
        <a:effectLst/>
      </xdr:spPr>
      <xdr:txBody>
        <a:bodyPr wrap="square" lIns="91440" tIns="45720" rIns="91440" bIns="45720">
          <a:noAutofit/>
        </a:bodyPr>
        <a:lstStyle/>
        <a:p>
          <a:pPr algn="ctr"/>
          <a:fld id="{2FE5CE3E-EB19-4D5D-9ECB-B7BE3FE46270}" type="TxLink">
            <a:rPr lang="en-US" sz="1100" b="0" i="0" u="none" strike="noStrike">
              <a:solidFill>
                <a:srgbClr val="000000"/>
              </a:solidFill>
              <a:effectLst/>
              <a:latin typeface="Arial"/>
              <a:ea typeface="+mn-ea"/>
              <a:cs typeface="Arial"/>
            </a:rPr>
            <a:pPr algn="ctr"/>
            <a:t>Average  Revenue</a:t>
          </a:fld>
          <a:endParaRPr lang="en-US" sz="1400" b="1" cap="none" spc="0">
            <a:ln w="0"/>
            <a:solidFill>
              <a:schemeClr val="accent1"/>
            </a:solidFill>
            <a:effectLst>
              <a:outerShdw blurRad="38100" dist="19050" dir="2700000" algn="tl" rotWithShape="0">
                <a:schemeClr val="dk1">
                  <a:alpha val="40000"/>
                </a:schemeClr>
              </a:outerShdw>
            </a:effectLst>
            <a:cs typeface="+mn-cs"/>
          </a:endParaRPr>
        </a:p>
      </xdr:txBody>
    </xdr:sp>
    <xdr:clientData/>
  </xdr:twoCellAnchor>
  <xdr:twoCellAnchor>
    <xdr:from>
      <xdr:col>12</xdr:col>
      <xdr:colOff>6570</xdr:colOff>
      <xdr:row>10</xdr:row>
      <xdr:rowOff>137948</xdr:rowOff>
    </xdr:from>
    <xdr:to>
      <xdr:col>13</xdr:col>
      <xdr:colOff>85396</xdr:colOff>
      <xdr:row>10</xdr:row>
      <xdr:rowOff>137948</xdr:rowOff>
    </xdr:to>
    <xdr:cxnSp macro="">
      <xdr:nvCxnSpPr>
        <xdr:cNvPr id="11" name="Straight Connector 10">
          <a:extLst>
            <a:ext uri="{FF2B5EF4-FFF2-40B4-BE49-F238E27FC236}">
              <a16:creationId xmlns:a16="http://schemas.microsoft.com/office/drawing/2014/main" id="{00000000-0008-0000-0100-00000B000000}"/>
            </a:ext>
          </a:extLst>
        </xdr:cNvPr>
        <xdr:cNvCxnSpPr/>
      </xdr:nvCxnSpPr>
      <xdr:spPr>
        <a:xfrm>
          <a:off x="8697311" y="1241534"/>
          <a:ext cx="76199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484467</xdr:colOff>
      <xdr:row>15</xdr:row>
      <xdr:rowOff>2013</xdr:rowOff>
    </xdr:from>
    <xdr:to>
      <xdr:col>7</xdr:col>
      <xdr:colOff>212260</xdr:colOff>
      <xdr:row>16</xdr:row>
      <xdr:rowOff>46871</xdr:rowOff>
    </xdr:to>
    <xdr:sp macro="" textlink="">
      <xdr:nvSpPr>
        <xdr:cNvPr id="45" name="Rectangle: Rounded Corners 44">
          <a:extLst>
            <a:ext uri="{FF2B5EF4-FFF2-40B4-BE49-F238E27FC236}">
              <a16:creationId xmlns:a16="http://schemas.microsoft.com/office/drawing/2014/main" id="{00000000-0008-0000-0100-00002D000000}"/>
            </a:ext>
          </a:extLst>
        </xdr:cNvPr>
        <xdr:cNvSpPr/>
      </xdr:nvSpPr>
      <xdr:spPr>
        <a:xfrm>
          <a:off x="4865967" y="1977770"/>
          <a:ext cx="631307" cy="224472"/>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109987</xdr:colOff>
      <xdr:row>15</xdr:row>
      <xdr:rowOff>55</xdr:rowOff>
    </xdr:from>
    <xdr:to>
      <xdr:col>3</xdr:col>
      <xdr:colOff>742655</xdr:colOff>
      <xdr:row>16</xdr:row>
      <xdr:rowOff>44913</xdr:rowOff>
    </xdr:to>
    <xdr:sp macro="" textlink="">
      <xdr:nvSpPr>
        <xdr:cNvPr id="46" name="Rectangle: Rounded Corners 45">
          <a:extLst>
            <a:ext uri="{FF2B5EF4-FFF2-40B4-BE49-F238E27FC236}">
              <a16:creationId xmlns:a16="http://schemas.microsoft.com/office/drawing/2014/main" id="{00000000-0008-0000-0100-00002E000000}"/>
            </a:ext>
          </a:extLst>
        </xdr:cNvPr>
        <xdr:cNvSpPr/>
      </xdr:nvSpPr>
      <xdr:spPr>
        <a:xfrm>
          <a:off x="2167387" y="1990780"/>
          <a:ext cx="632668" cy="225833"/>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252434</xdr:colOff>
      <xdr:row>15</xdr:row>
      <xdr:rowOff>2013</xdr:rowOff>
    </xdr:from>
    <xdr:to>
      <xdr:col>9</xdr:col>
      <xdr:colOff>199302</xdr:colOff>
      <xdr:row>16</xdr:row>
      <xdr:rowOff>46871</xdr:rowOff>
    </xdr:to>
    <xdr:sp macro="" textlink="">
      <xdr:nvSpPr>
        <xdr:cNvPr id="54" name="Rectangle: Rounded Corners 53">
          <a:extLst>
            <a:ext uri="{FF2B5EF4-FFF2-40B4-BE49-F238E27FC236}">
              <a16:creationId xmlns:a16="http://schemas.microsoft.com/office/drawing/2014/main" id="{00000000-0008-0000-0100-000036000000}"/>
            </a:ext>
          </a:extLst>
        </xdr:cNvPr>
        <xdr:cNvSpPr/>
      </xdr:nvSpPr>
      <xdr:spPr>
        <a:xfrm>
          <a:off x="6223248" y="1977770"/>
          <a:ext cx="632668" cy="224472"/>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553572</xdr:colOff>
      <xdr:row>15</xdr:row>
      <xdr:rowOff>22373</xdr:rowOff>
    </xdr:from>
    <xdr:to>
      <xdr:col>5</xdr:col>
      <xdr:colOff>500440</xdr:colOff>
      <xdr:row>16</xdr:row>
      <xdr:rowOff>67231</xdr:rowOff>
    </xdr:to>
    <xdr:sp macro="" textlink="">
      <xdr:nvSpPr>
        <xdr:cNvPr id="55" name="Rectangle: Rounded Corners 54">
          <a:extLst>
            <a:ext uri="{FF2B5EF4-FFF2-40B4-BE49-F238E27FC236}">
              <a16:creationId xmlns:a16="http://schemas.microsoft.com/office/drawing/2014/main" id="{00000000-0008-0000-0100-000037000000}"/>
            </a:ext>
          </a:extLst>
        </xdr:cNvPr>
        <xdr:cNvSpPr/>
      </xdr:nvSpPr>
      <xdr:spPr>
        <a:xfrm>
          <a:off x="3563472" y="1998130"/>
          <a:ext cx="632668" cy="224472"/>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428176</xdr:colOff>
      <xdr:row>14</xdr:row>
      <xdr:rowOff>179609</xdr:rowOff>
    </xdr:from>
    <xdr:to>
      <xdr:col>7</xdr:col>
      <xdr:colOff>282465</xdr:colOff>
      <xdr:row>16</xdr:row>
      <xdr:rowOff>48889</xdr:rowOff>
    </xdr:to>
    <xdr:sp macro="" textlink="Analysis!S28">
      <xdr:nvSpPr>
        <xdr:cNvPr id="56" name="Rectangle 55">
          <a:extLst>
            <a:ext uri="{FF2B5EF4-FFF2-40B4-BE49-F238E27FC236}">
              <a16:creationId xmlns:a16="http://schemas.microsoft.com/office/drawing/2014/main" id="{00000000-0008-0000-0100-000038000000}"/>
            </a:ext>
          </a:extLst>
        </xdr:cNvPr>
        <xdr:cNvSpPr/>
      </xdr:nvSpPr>
      <xdr:spPr>
        <a:xfrm>
          <a:off x="4809676" y="1975752"/>
          <a:ext cx="757803" cy="228508"/>
        </a:xfrm>
        <a:prstGeom prst="rect">
          <a:avLst/>
        </a:prstGeom>
        <a:noFill/>
        <a:effectLst/>
      </xdr:spPr>
      <xdr:txBody>
        <a:bodyPr wrap="square" lIns="91440" tIns="45720" rIns="91440" bIns="45720">
          <a:noAutofit/>
        </a:bodyPr>
        <a:lstStyle/>
        <a:p>
          <a:pPr algn="ctr"/>
          <a:fld id="{C4E481C3-4D20-4625-8BE5-E355CBA047F4}" type="TxLink">
            <a:rPr lang="en-US" sz="1100" b="1" i="0" u="none" strike="noStrike">
              <a:solidFill>
                <a:srgbClr val="000000"/>
              </a:solidFill>
              <a:effectLst/>
              <a:latin typeface="Arial"/>
              <a:ea typeface="+mn-ea"/>
              <a:cs typeface="Arial"/>
            </a:rPr>
            <a:pPr algn="ctr"/>
            <a:t>+100.00%</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4</xdr:col>
      <xdr:colOff>488190</xdr:colOff>
      <xdr:row>15</xdr:row>
      <xdr:rowOff>1094</xdr:rowOff>
    </xdr:from>
    <xdr:to>
      <xdr:col>5</xdr:col>
      <xdr:colOff>565823</xdr:colOff>
      <xdr:row>16</xdr:row>
      <xdr:rowOff>47790</xdr:rowOff>
    </xdr:to>
    <xdr:sp macro="" textlink="Analysis!V16">
      <xdr:nvSpPr>
        <xdr:cNvPr id="57" name="Rectangle 56">
          <a:extLst>
            <a:ext uri="{FF2B5EF4-FFF2-40B4-BE49-F238E27FC236}">
              <a16:creationId xmlns:a16="http://schemas.microsoft.com/office/drawing/2014/main" id="{00000000-0008-0000-0100-000039000000}"/>
            </a:ext>
          </a:extLst>
        </xdr:cNvPr>
        <xdr:cNvSpPr/>
      </xdr:nvSpPr>
      <xdr:spPr>
        <a:xfrm>
          <a:off x="3498090" y="1976851"/>
          <a:ext cx="763433" cy="226310"/>
        </a:xfrm>
        <a:prstGeom prst="rect">
          <a:avLst/>
        </a:prstGeom>
        <a:noFill/>
        <a:effectLst/>
      </xdr:spPr>
      <xdr:txBody>
        <a:bodyPr wrap="square" lIns="91440" tIns="45720" rIns="91440" bIns="45720">
          <a:noAutofit/>
        </a:bodyPr>
        <a:lstStyle/>
        <a:p>
          <a:pPr algn="ctr"/>
          <a:fld id="{EF04C461-0A5F-4E81-BBF1-778BB98EC1AE}" type="TxLink">
            <a:rPr lang="en-US" sz="1100" b="1" i="0" u="none" strike="noStrike">
              <a:solidFill>
                <a:srgbClr val="000000"/>
              </a:solidFill>
              <a:effectLst/>
              <a:latin typeface="Arial"/>
              <a:ea typeface="+mn-ea"/>
              <a:cs typeface="Arial"/>
            </a:rPr>
            <a:pPr algn="ctr"/>
            <a:t>+100.00%</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9</xdr:col>
      <xdr:colOff>503004</xdr:colOff>
      <xdr:row>6</xdr:row>
      <xdr:rowOff>66675</xdr:rowOff>
    </xdr:from>
    <xdr:to>
      <xdr:col>11</xdr:col>
      <xdr:colOff>291701</xdr:colOff>
      <xdr:row>17</xdr:row>
      <xdr:rowOff>75422</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7148092" y="425263"/>
          <a:ext cx="1155815" cy="1980983"/>
        </a:xfrm>
        <a:prstGeom prst="roundRect">
          <a:avLst>
            <a:gd name="adj" fmla="val 8841"/>
          </a:avLst>
        </a:prstGeom>
        <a:solidFill>
          <a:schemeClr val="bg2">
            <a:lumMod val="2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552173</xdr:colOff>
      <xdr:row>6</xdr:row>
      <xdr:rowOff>130809</xdr:rowOff>
    </xdr:from>
    <xdr:to>
      <xdr:col>11</xdr:col>
      <xdr:colOff>262857</xdr:colOff>
      <xdr:row>8</xdr:row>
      <xdr:rowOff>74645</xdr:rowOff>
    </xdr:to>
    <xdr:sp macro="" textlink="">
      <xdr:nvSpPr>
        <xdr:cNvPr id="33" name="Rectangle 32">
          <a:extLst>
            <a:ext uri="{FF2B5EF4-FFF2-40B4-BE49-F238E27FC236}">
              <a16:creationId xmlns:a16="http://schemas.microsoft.com/office/drawing/2014/main" id="{00000000-0008-0000-0100-000021000000}"/>
            </a:ext>
          </a:extLst>
        </xdr:cNvPr>
        <xdr:cNvSpPr/>
      </xdr:nvSpPr>
      <xdr:spPr>
        <a:xfrm>
          <a:off x="7197261" y="489397"/>
          <a:ext cx="1077802" cy="302424"/>
        </a:xfrm>
        <a:prstGeom prst="rect">
          <a:avLst/>
        </a:prstGeom>
        <a:solidFill>
          <a:schemeClr val="bg2">
            <a:lumMod val="25000"/>
          </a:schemeClr>
        </a:solidFill>
        <a:effectLst/>
      </xdr:spPr>
      <xdr:txBody>
        <a:bodyPr wrap="square" lIns="91440" tIns="45720" rIns="91440" bIns="45720">
          <a:noAutofit/>
        </a:bodyPr>
        <a:lstStyle/>
        <a:p>
          <a:pPr algn="ctr"/>
          <a:r>
            <a:rPr lang="en-US" sz="1400" b="1" cap="none" spc="0">
              <a:ln w="0"/>
              <a:solidFill>
                <a:schemeClr val="bg1"/>
              </a:solidFill>
              <a:effectLst>
                <a:outerShdw blurRad="38100" dist="19050" dir="2700000" algn="tl" rotWithShape="0">
                  <a:schemeClr val="dk1">
                    <a:alpha val="40000"/>
                  </a:schemeClr>
                </a:outerShdw>
              </a:effectLst>
            </a:rPr>
            <a:t>Transaction</a:t>
          </a:r>
        </a:p>
      </xdr:txBody>
    </xdr:sp>
    <xdr:clientData/>
  </xdr:twoCellAnchor>
  <xdr:twoCellAnchor>
    <xdr:from>
      <xdr:col>9</xdr:col>
      <xdr:colOff>589967</xdr:colOff>
      <xdr:row>8</xdr:row>
      <xdr:rowOff>84082</xdr:rowOff>
    </xdr:from>
    <xdr:to>
      <xdr:col>11</xdr:col>
      <xdr:colOff>225064</xdr:colOff>
      <xdr:row>10</xdr:row>
      <xdr:rowOff>33769</xdr:rowOff>
    </xdr:to>
    <xdr:sp macro="" textlink="Analysis!B8">
      <xdr:nvSpPr>
        <xdr:cNvPr id="40" name="Rectangle 39">
          <a:extLst>
            <a:ext uri="{FF2B5EF4-FFF2-40B4-BE49-F238E27FC236}">
              <a16:creationId xmlns:a16="http://schemas.microsoft.com/office/drawing/2014/main" id="{00000000-0008-0000-0100-000028000000}"/>
            </a:ext>
          </a:extLst>
        </xdr:cNvPr>
        <xdr:cNvSpPr/>
      </xdr:nvSpPr>
      <xdr:spPr>
        <a:xfrm>
          <a:off x="7235055" y="801258"/>
          <a:ext cx="1002215" cy="308276"/>
        </a:xfrm>
        <a:prstGeom prst="rect">
          <a:avLst/>
        </a:prstGeom>
        <a:solidFill>
          <a:schemeClr val="bg2">
            <a:lumMod val="25000"/>
          </a:schemeClr>
        </a:solidFill>
        <a:effectLst/>
      </xdr:spPr>
      <xdr:txBody>
        <a:bodyPr wrap="square" lIns="91440" tIns="45720" rIns="91440" bIns="45720">
          <a:noAutofit/>
        </a:bodyPr>
        <a:lstStyle/>
        <a:p>
          <a:pPr algn="ctr"/>
          <a:fld id="{EDF3FB10-7056-4A39-80D8-87684FD6D9ED}" type="TxLink">
            <a:rPr lang="en-US" sz="1600" b="1" i="0" u="none" strike="noStrike">
              <a:solidFill>
                <a:schemeClr val="bg1"/>
              </a:solidFill>
              <a:effectLst/>
              <a:latin typeface="Arial"/>
              <a:ea typeface="+mn-ea"/>
              <a:cs typeface="Arial"/>
            </a:rPr>
            <a:pPr algn="ctr"/>
            <a:t>0.34 K</a:t>
          </a:fld>
          <a:endParaRPr lang="en-US" sz="1600" b="1" cap="none" spc="0">
            <a:ln w="0"/>
            <a:solidFill>
              <a:schemeClr val="bg1"/>
            </a:solidFill>
            <a:effectLst>
              <a:outerShdw blurRad="38100" dist="19050" dir="2700000" algn="tl" rotWithShape="0">
                <a:schemeClr val="dk1">
                  <a:alpha val="40000"/>
                </a:schemeClr>
              </a:outerShdw>
            </a:effectLst>
            <a:cs typeface="+mn-cs"/>
          </a:endParaRPr>
        </a:p>
      </xdr:txBody>
    </xdr:sp>
    <xdr:clientData/>
  </xdr:twoCellAnchor>
  <xdr:twoCellAnchor>
    <xdr:from>
      <xdr:col>9</xdr:col>
      <xdr:colOff>339707</xdr:colOff>
      <xdr:row>13</xdr:row>
      <xdr:rowOff>104631</xdr:rowOff>
    </xdr:from>
    <xdr:to>
      <xdr:col>10</xdr:col>
      <xdr:colOff>378432</xdr:colOff>
      <xdr:row>17</xdr:row>
      <xdr:rowOff>174151</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6984795" y="1718278"/>
          <a:ext cx="722284" cy="78669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474551</xdr:colOff>
      <xdr:row>14</xdr:row>
      <xdr:rowOff>77966</xdr:rowOff>
    </xdr:from>
    <xdr:to>
      <xdr:col>10</xdr:col>
      <xdr:colOff>188639</xdr:colOff>
      <xdr:row>16</xdr:row>
      <xdr:rowOff>116293</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19639" y="1870907"/>
          <a:ext cx="397647" cy="396915"/>
        </a:xfrm>
        <a:prstGeom prst="rect">
          <a:avLst/>
        </a:prstGeom>
      </xdr:spPr>
    </xdr:pic>
    <xdr:clientData/>
  </xdr:twoCellAnchor>
  <xdr:twoCellAnchor>
    <xdr:from>
      <xdr:col>10</xdr:col>
      <xdr:colOff>16661</xdr:colOff>
      <xdr:row>10</xdr:row>
      <xdr:rowOff>148352</xdr:rowOff>
    </xdr:from>
    <xdr:to>
      <xdr:col>11</xdr:col>
      <xdr:colOff>93951</xdr:colOff>
      <xdr:row>12</xdr:row>
      <xdr:rowOff>15429</xdr:rowOff>
    </xdr:to>
    <xdr:sp macro="" textlink="Analysis!V7">
      <xdr:nvSpPr>
        <xdr:cNvPr id="58" name="Rectangle 57">
          <a:extLst>
            <a:ext uri="{FF2B5EF4-FFF2-40B4-BE49-F238E27FC236}">
              <a16:creationId xmlns:a16="http://schemas.microsoft.com/office/drawing/2014/main" id="{00000000-0008-0000-0100-00003A000000}"/>
            </a:ext>
          </a:extLst>
        </xdr:cNvPr>
        <xdr:cNvSpPr/>
      </xdr:nvSpPr>
      <xdr:spPr>
        <a:xfrm>
          <a:off x="7345308" y="1224117"/>
          <a:ext cx="760849" cy="225665"/>
        </a:xfrm>
        <a:prstGeom prst="rect">
          <a:avLst/>
        </a:prstGeom>
        <a:noFill/>
        <a:effectLst/>
      </xdr:spPr>
      <xdr:txBody>
        <a:bodyPr wrap="square" lIns="91440" tIns="45720" rIns="91440" bIns="45720">
          <a:noAutofit/>
        </a:bodyPr>
        <a:lstStyle/>
        <a:p>
          <a:pPr algn="ctr"/>
          <a:fld id="{079758BE-C373-42C8-96A5-22EFB375181D}" type="TxLink">
            <a:rPr lang="en-US" sz="1100" b="1" i="0" u="none" strike="noStrike">
              <a:solidFill>
                <a:schemeClr val="bg1"/>
              </a:solidFill>
              <a:effectLst/>
              <a:latin typeface="Arial"/>
              <a:ea typeface="+mn-ea"/>
              <a:cs typeface="Arial"/>
            </a:rPr>
            <a:pPr algn="ctr"/>
            <a:t>+100.00%</a:t>
          </a:fld>
          <a:endParaRPr lang="en-US" sz="1600" b="1" cap="none" spc="0">
            <a:ln w="0"/>
            <a:solidFill>
              <a:schemeClr val="bg1"/>
            </a:solidFill>
            <a:effectLst>
              <a:outerShdw blurRad="38100" dist="19050" dir="2700000" algn="tl" rotWithShape="0">
                <a:schemeClr val="dk1">
                  <a:alpha val="40000"/>
                </a:schemeClr>
              </a:outerShdw>
            </a:effectLst>
            <a:cs typeface="+mn-cs"/>
          </a:endParaRPr>
        </a:p>
      </xdr:txBody>
    </xdr:sp>
    <xdr:clientData/>
  </xdr:twoCellAnchor>
  <xdr:twoCellAnchor>
    <xdr:from>
      <xdr:col>3</xdr:col>
      <xdr:colOff>33382</xdr:colOff>
      <xdr:row>14</xdr:row>
      <xdr:rowOff>179609</xdr:rowOff>
    </xdr:from>
    <xdr:to>
      <xdr:col>3</xdr:col>
      <xdr:colOff>794188</xdr:colOff>
      <xdr:row>16</xdr:row>
      <xdr:rowOff>48889</xdr:rowOff>
    </xdr:to>
    <xdr:sp macro="" textlink="Analysis!Q7">
      <xdr:nvSpPr>
        <xdr:cNvPr id="59" name="Rectangle 58">
          <a:extLst>
            <a:ext uri="{FF2B5EF4-FFF2-40B4-BE49-F238E27FC236}">
              <a16:creationId xmlns:a16="http://schemas.microsoft.com/office/drawing/2014/main" id="{00000000-0008-0000-0100-00003B000000}"/>
            </a:ext>
          </a:extLst>
        </xdr:cNvPr>
        <xdr:cNvSpPr/>
      </xdr:nvSpPr>
      <xdr:spPr>
        <a:xfrm>
          <a:off x="2090782" y="1989359"/>
          <a:ext cx="760806" cy="231230"/>
        </a:xfrm>
        <a:prstGeom prst="rect">
          <a:avLst/>
        </a:prstGeom>
        <a:noFill/>
        <a:effectLst/>
      </xdr:spPr>
      <xdr:txBody>
        <a:bodyPr wrap="square" lIns="91440" tIns="45720" rIns="91440" bIns="45720">
          <a:noAutofit/>
        </a:bodyPr>
        <a:lstStyle/>
        <a:p>
          <a:pPr algn="ctr"/>
          <a:fld id="{232B657C-80E4-48D2-BA6F-8B769E36EBD6}" type="TxLink">
            <a:rPr lang="en-US" sz="1100" b="1" i="0" u="none" strike="noStrike">
              <a:solidFill>
                <a:srgbClr val="000000"/>
              </a:solidFill>
              <a:effectLst/>
              <a:latin typeface="Arial"/>
              <a:ea typeface="+mn-ea"/>
              <a:cs typeface="Arial"/>
            </a:rPr>
            <a:pPr algn="ctr"/>
            <a:t>+100.00%</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0</xdr:col>
      <xdr:colOff>638398</xdr:colOff>
      <xdr:row>6</xdr:row>
      <xdr:rowOff>66675</xdr:rowOff>
    </xdr:from>
    <xdr:to>
      <xdr:col>2</xdr:col>
      <xdr:colOff>555945</xdr:colOff>
      <xdr:row>17</xdr:row>
      <xdr:rowOff>158416</xdr:rowOff>
    </xdr:to>
    <xdr:grpSp>
      <xdr:nvGrpSpPr>
        <xdr:cNvPr id="12" name="Group 11">
          <a:extLst>
            <a:ext uri="{FF2B5EF4-FFF2-40B4-BE49-F238E27FC236}">
              <a16:creationId xmlns:a16="http://schemas.microsoft.com/office/drawing/2014/main" id="{00000000-0008-0000-0100-00000C000000}"/>
            </a:ext>
          </a:extLst>
        </xdr:cNvPr>
        <xdr:cNvGrpSpPr/>
      </xdr:nvGrpSpPr>
      <xdr:grpSpPr>
        <a:xfrm>
          <a:off x="638398" y="1142440"/>
          <a:ext cx="1284665" cy="2063976"/>
          <a:chOff x="800323" y="428625"/>
          <a:chExt cx="1289147" cy="2082466"/>
        </a:xfrm>
      </xdr:grpSpPr>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800323" y="428625"/>
            <a:ext cx="1159341" cy="1998594"/>
          </a:xfrm>
          <a:prstGeom prst="roundRect">
            <a:avLst>
              <a:gd name="adj" fmla="val 8841"/>
            </a:avLst>
          </a:prstGeom>
          <a:solidFill>
            <a:schemeClr val="bg2">
              <a:lumMod val="2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826759" y="493329"/>
            <a:ext cx="1083211" cy="327447"/>
          </a:xfrm>
          <a:prstGeom prst="rect">
            <a:avLst/>
          </a:prstGeom>
          <a:solidFill>
            <a:schemeClr val="bg2">
              <a:lumMod val="25000"/>
            </a:schemeClr>
          </a:solidFill>
          <a:effectLst/>
        </xdr:spPr>
        <xdr:txBody>
          <a:bodyPr wrap="square" lIns="91440" tIns="45720" rIns="91440" bIns="45720">
            <a:noAutofit/>
          </a:bodyPr>
          <a:lstStyle/>
          <a:p>
            <a:pPr algn="ctr"/>
            <a:r>
              <a:rPr lang="en-US" sz="1400" b="1" cap="none" spc="0">
                <a:ln w="0"/>
                <a:solidFill>
                  <a:schemeClr val="bg1"/>
                </a:solidFill>
                <a:effectLst>
                  <a:outerShdw blurRad="38100" dist="19050" dir="2700000" algn="tl" rotWithShape="0">
                    <a:schemeClr val="dk1">
                      <a:alpha val="40000"/>
                    </a:schemeClr>
                  </a:outerShdw>
                </a:effectLst>
              </a:rPr>
              <a:t>Total</a:t>
            </a:r>
            <a:r>
              <a:rPr lang="en-US" sz="1400" b="1" cap="none" spc="0" baseline="0">
                <a:ln w="0"/>
                <a:solidFill>
                  <a:schemeClr val="bg1"/>
                </a:solidFill>
                <a:effectLst>
                  <a:outerShdw blurRad="38100" dist="19050" dir="2700000" algn="tl" rotWithShape="0">
                    <a:schemeClr val="dk1">
                      <a:alpha val="40000"/>
                    </a:schemeClr>
                  </a:outerShdw>
                </a:effectLst>
              </a:rPr>
              <a:t> Qty</a:t>
            </a:r>
            <a:endParaRPr lang="en-US" sz="1400" b="1" cap="none" spc="0">
              <a:ln w="0"/>
              <a:solidFill>
                <a:schemeClr val="bg1"/>
              </a:solidFill>
              <a:effectLst>
                <a:outerShdw blurRad="38100" dist="19050" dir="2700000" algn="tl" rotWithShape="0">
                  <a:schemeClr val="dk1">
                    <a:alpha val="40000"/>
                  </a:schemeClr>
                </a:outerShdw>
              </a:effectLst>
            </a:endParaRPr>
          </a:p>
        </xdr:txBody>
      </xdr:sp>
      <xdr:sp macro="" textlink="Analysis!J8">
        <xdr:nvSpPr>
          <xdr:cNvPr id="42" name="Rectangle 41">
            <a:extLst>
              <a:ext uri="{FF2B5EF4-FFF2-40B4-BE49-F238E27FC236}">
                <a16:creationId xmlns:a16="http://schemas.microsoft.com/office/drawing/2014/main" id="{00000000-0008-0000-0100-00002A000000}"/>
              </a:ext>
            </a:extLst>
          </xdr:cNvPr>
          <xdr:cNvSpPr/>
        </xdr:nvSpPr>
        <xdr:spPr>
          <a:xfrm>
            <a:off x="1008332" y="807963"/>
            <a:ext cx="720064" cy="384802"/>
          </a:xfrm>
          <a:prstGeom prst="rect">
            <a:avLst/>
          </a:prstGeom>
          <a:solidFill>
            <a:schemeClr val="bg2">
              <a:lumMod val="25000"/>
            </a:schemeClr>
          </a:solidFill>
          <a:effectLst/>
        </xdr:spPr>
        <xdr:txBody>
          <a:bodyPr wrap="square" lIns="91440" tIns="45720" rIns="91440" bIns="45720">
            <a:noAutofit/>
          </a:bodyPr>
          <a:lstStyle/>
          <a:p>
            <a:pPr algn="ctr"/>
            <a:fld id="{456AD175-3238-403B-AC55-0C3B7AE4F8E9}" type="TxLink">
              <a:rPr lang="en-US" sz="1600" b="1" i="0" u="none" strike="noStrike">
                <a:solidFill>
                  <a:schemeClr val="bg1"/>
                </a:solidFill>
                <a:effectLst/>
                <a:latin typeface="Arial"/>
                <a:ea typeface="+mn-ea"/>
                <a:cs typeface="Arial"/>
              </a:rPr>
              <a:pPr algn="ctr"/>
              <a:t>582</a:t>
            </a:fld>
            <a:endParaRPr lang="en-US" sz="1600" b="1" cap="none" spc="0">
              <a:ln w="0"/>
              <a:solidFill>
                <a:schemeClr val="bg1"/>
              </a:solidFill>
              <a:effectLst>
                <a:outerShdw blurRad="38100" dist="19050" dir="2700000" algn="tl" rotWithShape="0">
                  <a:schemeClr val="dk1">
                    <a:alpha val="40000"/>
                  </a:schemeClr>
                </a:outerShdw>
              </a:effectLst>
              <a:cs typeface="+mn-cs"/>
            </a:endParaRPr>
          </a:p>
        </xdr:txBody>
      </xdr:sp>
      <xdr:sp macro="" textlink="">
        <xdr:nvSpPr>
          <xdr:cNvPr id="13" name="Oval 12">
            <a:extLst>
              <a:ext uri="{FF2B5EF4-FFF2-40B4-BE49-F238E27FC236}">
                <a16:creationId xmlns:a16="http://schemas.microsoft.com/office/drawing/2014/main" id="{00000000-0008-0000-0100-00000D000000}"/>
              </a:ext>
            </a:extLst>
          </xdr:cNvPr>
          <xdr:cNvSpPr/>
        </xdr:nvSpPr>
        <xdr:spPr>
          <a:xfrm>
            <a:off x="1379345" y="1782831"/>
            <a:ext cx="710125" cy="72826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18066" y="1899165"/>
            <a:ext cx="434340" cy="432221"/>
          </a:xfrm>
          <a:prstGeom prst="rect">
            <a:avLst/>
          </a:prstGeom>
        </xdr:spPr>
      </xdr:pic>
      <xdr:sp macro="" textlink="Analysis!X28">
        <xdr:nvSpPr>
          <xdr:cNvPr id="60" name="Rectangle 59">
            <a:extLst>
              <a:ext uri="{FF2B5EF4-FFF2-40B4-BE49-F238E27FC236}">
                <a16:creationId xmlns:a16="http://schemas.microsoft.com/office/drawing/2014/main" id="{00000000-0008-0000-0100-00003C000000}"/>
              </a:ext>
            </a:extLst>
          </xdr:cNvPr>
          <xdr:cNvSpPr/>
        </xdr:nvSpPr>
        <xdr:spPr>
          <a:xfrm>
            <a:off x="986539" y="1217502"/>
            <a:ext cx="763433" cy="230627"/>
          </a:xfrm>
          <a:prstGeom prst="rect">
            <a:avLst/>
          </a:prstGeom>
          <a:noFill/>
          <a:effectLst/>
        </xdr:spPr>
        <xdr:txBody>
          <a:bodyPr wrap="square" lIns="91440" tIns="45720" rIns="91440" bIns="45720">
            <a:noAutofit/>
          </a:bodyPr>
          <a:lstStyle/>
          <a:p>
            <a:pPr algn="ctr"/>
            <a:fld id="{CAE64A7A-E843-4AE7-9503-5B64ABFC529A}" type="TxLink">
              <a:rPr lang="en-US" sz="1100" b="1" i="0" u="none" strike="noStrike">
                <a:solidFill>
                  <a:schemeClr val="bg1"/>
                </a:solidFill>
                <a:effectLst/>
                <a:latin typeface="Arial"/>
                <a:ea typeface="+mn-ea"/>
                <a:cs typeface="Arial"/>
              </a:rPr>
              <a:pPr algn="ctr"/>
              <a:t>+100.00%</a:t>
            </a:fld>
            <a:endParaRPr lang="en-US" sz="1600" b="1" cap="none" spc="0">
              <a:ln w="0"/>
              <a:solidFill>
                <a:schemeClr val="bg1"/>
              </a:solidFill>
              <a:effectLst>
                <a:outerShdw blurRad="38100" dist="19050" dir="2700000" algn="tl" rotWithShape="0">
                  <a:schemeClr val="dk1">
                    <a:alpha val="40000"/>
                  </a:schemeClr>
                </a:outerShdw>
              </a:effectLst>
              <a:cs typeface="+mn-cs"/>
            </a:endParaRPr>
          </a:p>
        </xdr:txBody>
      </xdr:sp>
    </xdr:grpSp>
    <xdr:clientData/>
  </xdr:twoCellAnchor>
  <xdr:twoCellAnchor>
    <xdr:from>
      <xdr:col>8</xdr:col>
      <xdr:colOff>181183</xdr:colOff>
      <xdr:row>14</xdr:row>
      <xdr:rowOff>179609</xdr:rowOff>
    </xdr:from>
    <xdr:to>
      <xdr:col>9</xdr:col>
      <xdr:colOff>258817</xdr:colOff>
      <xdr:row>16</xdr:row>
      <xdr:rowOff>48889</xdr:rowOff>
    </xdr:to>
    <xdr:sp macro="" textlink="Analysis!S46">
      <xdr:nvSpPr>
        <xdr:cNvPr id="61" name="Rectangle 60">
          <a:extLst>
            <a:ext uri="{FF2B5EF4-FFF2-40B4-BE49-F238E27FC236}">
              <a16:creationId xmlns:a16="http://schemas.microsoft.com/office/drawing/2014/main" id="{00000000-0008-0000-0100-00003D000000}"/>
            </a:ext>
          </a:extLst>
        </xdr:cNvPr>
        <xdr:cNvSpPr/>
      </xdr:nvSpPr>
      <xdr:spPr>
        <a:xfrm>
          <a:off x="6153358" y="1989359"/>
          <a:ext cx="763434" cy="231230"/>
        </a:xfrm>
        <a:prstGeom prst="rect">
          <a:avLst/>
        </a:prstGeom>
        <a:noFill/>
        <a:effectLst/>
      </xdr:spPr>
      <xdr:txBody>
        <a:bodyPr wrap="square" lIns="91440" tIns="45720" rIns="91440" bIns="45720">
          <a:noAutofit/>
        </a:bodyPr>
        <a:lstStyle/>
        <a:p>
          <a:pPr algn="ctr"/>
          <a:fld id="{FBF87F50-A22C-4D43-ADF9-97D6B911BA97}" type="TxLink">
            <a:rPr lang="en-US" sz="1100" b="1" i="0" u="none" strike="noStrike">
              <a:solidFill>
                <a:srgbClr val="000000"/>
              </a:solidFill>
              <a:effectLst/>
              <a:latin typeface="Arial"/>
              <a:ea typeface="+mn-ea"/>
              <a:cs typeface="Arial"/>
            </a:rPr>
            <a:pPr algn="ctr"/>
            <a:t>+100.00%</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editAs="oneCell">
    <xdr:from>
      <xdr:col>9</xdr:col>
      <xdr:colOff>5432</xdr:colOff>
      <xdr:row>21</xdr:row>
      <xdr:rowOff>47426</xdr:rowOff>
    </xdr:from>
    <xdr:to>
      <xdr:col>11</xdr:col>
      <xdr:colOff>448065</xdr:colOff>
      <xdr:row>31</xdr:row>
      <xdr:rowOff>78440</xdr:rowOff>
    </xdr:to>
    <mc:AlternateContent xmlns:mc="http://schemas.openxmlformats.org/markup-compatibility/2006" xmlns:a14="http://schemas.microsoft.com/office/drawing/2010/main">
      <mc:Choice Requires="a14">
        <xdr:graphicFrame macro="">
          <xdr:nvGraphicFramePr>
            <xdr:cNvPr id="65" name="Month Name 1">
              <a:extLst>
                <a:ext uri="{FF2B5EF4-FFF2-40B4-BE49-F238E27FC236}">
                  <a16:creationId xmlns:a16="http://schemas.microsoft.com/office/drawing/2014/main" id="{00000000-0008-0000-0100-00004100000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672932" y="3873991"/>
              <a:ext cx="1817546" cy="185318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676275</xdr:colOff>
      <xdr:row>21</xdr:row>
      <xdr:rowOff>86286</xdr:rowOff>
    </xdr:from>
    <xdr:to>
      <xdr:col>8</xdr:col>
      <xdr:colOff>567315</xdr:colOff>
      <xdr:row>31</xdr:row>
      <xdr:rowOff>16996</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680187</xdr:colOff>
      <xdr:row>19</xdr:row>
      <xdr:rowOff>126298</xdr:rowOff>
    </xdr:from>
    <xdr:to>
      <xdr:col>1</xdr:col>
      <xdr:colOff>600075</xdr:colOff>
      <xdr:row>21</xdr:row>
      <xdr:rowOff>48839</xdr:rowOff>
    </xdr:to>
    <xdr:sp macro="" textlink="'Analysis (2)'!E15">
      <xdr:nvSpPr>
        <xdr:cNvPr id="66" name="Rectangle: Rounded Corners 65">
          <a:extLst>
            <a:ext uri="{FF2B5EF4-FFF2-40B4-BE49-F238E27FC236}">
              <a16:creationId xmlns:a16="http://schemas.microsoft.com/office/drawing/2014/main" id="{00000000-0008-0000-0100-000042000000}"/>
            </a:ext>
          </a:extLst>
        </xdr:cNvPr>
        <xdr:cNvSpPr/>
      </xdr:nvSpPr>
      <xdr:spPr>
        <a:xfrm>
          <a:off x="680187" y="3564823"/>
          <a:ext cx="605688" cy="284491"/>
        </a:xfrm>
        <a:prstGeom prst="roundRect">
          <a:avLst>
            <a:gd name="adj" fmla="val 8841"/>
          </a:avLst>
        </a:prstGeom>
        <a:solidFill>
          <a:schemeClr val="accent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fld id="{C710101A-D995-4265-97DF-2905BA29276B}" type="TxLink">
            <a:rPr lang="en-US" sz="1400" b="0" i="0" u="none" strike="noStrike">
              <a:solidFill>
                <a:schemeClr val="bg1">
                  <a:lumMod val="95000"/>
                </a:schemeClr>
              </a:solidFill>
              <a:latin typeface="Arial"/>
              <a:cs typeface="Arial"/>
            </a:rPr>
            <a:pPr algn="l"/>
            <a:t>2005</a:t>
          </a:fld>
          <a:endParaRPr lang="ar-EG" sz="1400">
            <a:solidFill>
              <a:schemeClr val="bg1">
                <a:lumMod val="95000"/>
              </a:schemeClr>
            </a:solidFill>
          </a:endParaRPr>
        </a:p>
      </xdr:txBody>
    </xdr:sp>
    <xdr:clientData/>
  </xdr:twoCellAnchor>
  <xdr:twoCellAnchor>
    <xdr:from>
      <xdr:col>2</xdr:col>
      <xdr:colOff>11917</xdr:colOff>
      <xdr:row>19</xdr:row>
      <xdr:rowOff>138154</xdr:rowOff>
    </xdr:from>
    <xdr:to>
      <xdr:col>2</xdr:col>
      <xdr:colOff>503304</xdr:colOff>
      <xdr:row>21</xdr:row>
      <xdr:rowOff>36983</xdr:rowOff>
    </xdr:to>
    <xdr:sp macro="" textlink="'Analysis (2)'!G7">
      <xdr:nvSpPr>
        <xdr:cNvPr id="68" name="Rectangle: Rounded Corners 67">
          <a:extLst>
            <a:ext uri="{FF2B5EF4-FFF2-40B4-BE49-F238E27FC236}">
              <a16:creationId xmlns:a16="http://schemas.microsoft.com/office/drawing/2014/main" id="{00000000-0008-0000-0100-000044000000}"/>
            </a:ext>
          </a:extLst>
        </xdr:cNvPr>
        <xdr:cNvSpPr/>
      </xdr:nvSpPr>
      <xdr:spPr>
        <a:xfrm>
          <a:off x="1383517" y="3576679"/>
          <a:ext cx="491387" cy="260779"/>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fld id="{656E2166-100D-4951-BD48-649E37D1838B}" type="TxLink">
            <a:rPr lang="en-US" sz="1100" b="1" i="0" u="none" strike="noStrike">
              <a:solidFill>
                <a:srgbClr val="000000"/>
              </a:solidFill>
              <a:latin typeface="Arial"/>
              <a:cs typeface="Arial"/>
            </a:rPr>
            <a:pPr algn="l"/>
            <a:t>Dec</a:t>
          </a:fld>
          <a:endParaRPr lang="en-US" sz="1100" b="1"/>
        </a:p>
      </xdr:txBody>
    </xdr:sp>
    <xdr:clientData/>
  </xdr:twoCellAnchor>
  <xdr:twoCellAnchor>
    <xdr:from>
      <xdr:col>2</xdr:col>
      <xdr:colOff>619996</xdr:colOff>
      <xdr:row>19</xdr:row>
      <xdr:rowOff>142897</xdr:rowOff>
    </xdr:from>
    <xdr:to>
      <xdr:col>3</xdr:col>
      <xdr:colOff>435251</xdr:colOff>
      <xdr:row>21</xdr:row>
      <xdr:rowOff>32241</xdr:rowOff>
    </xdr:to>
    <xdr:sp macro="" textlink="'Analysis (2)'!G8">
      <xdr:nvSpPr>
        <xdr:cNvPr id="71" name="Rectangle: Rounded Corners 70">
          <a:extLst>
            <a:ext uri="{FF2B5EF4-FFF2-40B4-BE49-F238E27FC236}">
              <a16:creationId xmlns:a16="http://schemas.microsoft.com/office/drawing/2014/main" id="{00000000-0008-0000-0100-000047000000}"/>
            </a:ext>
          </a:extLst>
        </xdr:cNvPr>
        <xdr:cNvSpPr/>
      </xdr:nvSpPr>
      <xdr:spPr>
        <a:xfrm>
          <a:off x="1991596" y="3581422"/>
          <a:ext cx="501055" cy="251294"/>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fld id="{9266958B-A326-4E0F-8933-14BB3E016CC5}" type="TxLink">
            <a:rPr lang="en-US" sz="1100" b="1" i="0" u="none" strike="noStrike">
              <a:solidFill>
                <a:srgbClr val="000000"/>
              </a:solidFill>
              <a:latin typeface="Arial"/>
              <a:cs typeface="Arial"/>
            </a:rPr>
            <a:pPr algn="l"/>
            <a:t>Nov</a:t>
          </a:fld>
          <a:endParaRPr lang="en-US" sz="1100" b="1"/>
        </a:p>
      </xdr:txBody>
    </xdr:sp>
    <xdr:clientData/>
  </xdr:twoCellAnchor>
  <xdr:twoCellAnchor>
    <xdr:from>
      <xdr:col>3</xdr:col>
      <xdr:colOff>527789</xdr:colOff>
      <xdr:row>19</xdr:row>
      <xdr:rowOff>133398</xdr:rowOff>
    </xdr:from>
    <xdr:to>
      <xdr:col>4</xdr:col>
      <xdr:colOff>66675</xdr:colOff>
      <xdr:row>21</xdr:row>
      <xdr:rowOff>41740</xdr:rowOff>
    </xdr:to>
    <xdr:sp macro="" textlink="'Analysis (2)'!G9">
      <xdr:nvSpPr>
        <xdr:cNvPr id="73" name="Rectangle: Rounded Corners 72">
          <a:extLst>
            <a:ext uri="{FF2B5EF4-FFF2-40B4-BE49-F238E27FC236}">
              <a16:creationId xmlns:a16="http://schemas.microsoft.com/office/drawing/2014/main" id="{00000000-0008-0000-0100-000049000000}"/>
            </a:ext>
          </a:extLst>
        </xdr:cNvPr>
        <xdr:cNvSpPr/>
      </xdr:nvSpPr>
      <xdr:spPr>
        <a:xfrm>
          <a:off x="2585189" y="3571923"/>
          <a:ext cx="491386" cy="270292"/>
        </a:xfrm>
        <a:prstGeom prst="roundRect">
          <a:avLst>
            <a:gd name="adj" fmla="val 8841"/>
          </a:avLst>
        </a:prstGeom>
        <a:solidFill>
          <a:schemeClr val="bg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fld id="{56522DF5-EC38-478C-B7F0-F0080803C86E}" type="TxLink">
            <a:rPr lang="en-US" sz="1100" b="1" i="0" u="none" strike="noStrike">
              <a:solidFill>
                <a:srgbClr val="000000"/>
              </a:solidFill>
              <a:latin typeface="Arial"/>
              <a:cs typeface="Arial"/>
            </a:rPr>
            <a:pPr algn="l"/>
            <a:t>Oct</a:t>
          </a:fld>
          <a:endParaRPr lang="en-US" sz="1100" b="1"/>
        </a:p>
      </xdr:txBody>
    </xdr:sp>
    <xdr:clientData/>
  </xdr:twoCellAnchor>
  <xdr:twoCellAnchor>
    <xdr:from>
      <xdr:col>4</xdr:col>
      <xdr:colOff>95251</xdr:colOff>
      <xdr:row>19</xdr:row>
      <xdr:rowOff>166688</xdr:rowOff>
    </xdr:from>
    <xdr:to>
      <xdr:col>6</xdr:col>
      <xdr:colOff>382299</xdr:colOff>
      <xdr:row>21</xdr:row>
      <xdr:rowOff>40892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105151" y="3605213"/>
          <a:ext cx="1658648" cy="23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Collectively accounted</a:t>
          </a:r>
          <a:r>
            <a:rPr lang="en-US" sz="1100" baseline="0"/>
            <a:t> for </a:t>
          </a:r>
          <a:endParaRPr lang="ar-EG" sz="1100"/>
        </a:p>
      </xdr:txBody>
    </xdr:sp>
    <xdr:clientData/>
  </xdr:twoCellAnchor>
  <xdr:twoCellAnchor>
    <xdr:from>
      <xdr:col>6</xdr:col>
      <xdr:colOff>238126</xdr:colOff>
      <xdr:row>19</xdr:row>
      <xdr:rowOff>119063</xdr:rowOff>
    </xdr:from>
    <xdr:to>
      <xdr:col>7</xdr:col>
      <xdr:colOff>238125</xdr:colOff>
      <xdr:row>21</xdr:row>
      <xdr:rowOff>114301</xdr:rowOff>
    </xdr:to>
    <xdr:sp macro="" textlink="'Analysis (2)'!E12">
      <xdr:nvSpPr>
        <xdr:cNvPr id="75" name="TextBox 74">
          <a:extLst>
            <a:ext uri="{FF2B5EF4-FFF2-40B4-BE49-F238E27FC236}">
              <a16:creationId xmlns:a16="http://schemas.microsoft.com/office/drawing/2014/main" id="{00000000-0008-0000-0100-00004B000000}"/>
            </a:ext>
          </a:extLst>
        </xdr:cNvPr>
        <xdr:cNvSpPr txBox="1"/>
      </xdr:nvSpPr>
      <xdr:spPr>
        <a:xfrm>
          <a:off x="4619626" y="3557588"/>
          <a:ext cx="904874"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1E38BE31-112D-46F7-ADB2-9D1C3B063EFC}" type="TxLink">
            <a:rPr lang="en-US" sz="2000" b="1" i="0" u="none" strike="noStrike">
              <a:solidFill>
                <a:schemeClr val="accent1"/>
              </a:solidFill>
              <a:latin typeface="Arial"/>
              <a:cs typeface="Arial"/>
            </a:rPr>
            <a:pPr/>
            <a:t>60.2%</a:t>
          </a:fld>
          <a:endParaRPr lang="ar-EG" sz="2000" b="1">
            <a:solidFill>
              <a:schemeClr val="accent1"/>
            </a:solidFill>
          </a:endParaRPr>
        </a:p>
      </xdr:txBody>
    </xdr:sp>
    <xdr:clientData/>
  </xdr:twoCellAnchor>
  <xdr:twoCellAnchor>
    <xdr:from>
      <xdr:col>7</xdr:col>
      <xdr:colOff>123825</xdr:colOff>
      <xdr:row>19</xdr:row>
      <xdr:rowOff>138113</xdr:rowOff>
    </xdr:from>
    <xdr:to>
      <xdr:col>8</xdr:col>
      <xdr:colOff>485774</xdr:colOff>
      <xdr:row>21</xdr:row>
      <xdr:rowOff>12317</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5410200" y="3576638"/>
          <a:ext cx="1047749" cy="23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of total</a:t>
          </a:r>
          <a:r>
            <a:rPr lang="en-US" sz="1100" baseline="0"/>
            <a:t> </a:t>
          </a:r>
          <a:r>
            <a:rPr lang="en-US" sz="1400" b="1" baseline="0">
              <a:solidFill>
                <a:schemeClr val="accent1"/>
              </a:solidFill>
            </a:rPr>
            <a:t>Profit</a:t>
          </a:r>
          <a:endParaRPr lang="ar-EG" sz="1400" b="1">
            <a:solidFill>
              <a:schemeClr val="accent1"/>
            </a:solidFill>
          </a:endParaRPr>
        </a:p>
      </xdr:txBody>
    </xdr:sp>
    <xdr:clientData/>
  </xdr:twoCellAnchor>
  <xdr:twoCellAnchor>
    <xdr:from>
      <xdr:col>11</xdr:col>
      <xdr:colOff>257175</xdr:colOff>
      <xdr:row>22</xdr:row>
      <xdr:rowOff>16565</xdr:rowOff>
    </xdr:from>
    <xdr:to>
      <xdr:col>18</xdr:col>
      <xdr:colOff>201706</xdr:colOff>
      <xdr:row>31</xdr:row>
      <xdr:rowOff>78985</xdr:rowOff>
    </xdr:to>
    <xdr:graphicFrame macro="">
      <xdr:nvGraphicFramePr>
        <xdr:cNvPr id="69" name="Chart 68">
          <a:extLst>
            <a:ext uri="{FF2B5EF4-FFF2-40B4-BE49-F238E27FC236}">
              <a16:creationId xmlns:a16="http://schemas.microsoft.com/office/drawing/2014/main" id="{00000000-0008-0000-01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2900</xdr:colOff>
      <xdr:row>19</xdr:row>
      <xdr:rowOff>37686</xdr:rowOff>
    </xdr:from>
    <xdr:to>
      <xdr:col>16</xdr:col>
      <xdr:colOff>266700</xdr:colOff>
      <xdr:row>21</xdr:row>
      <xdr:rowOff>114300</xdr:rowOff>
    </xdr:to>
    <xdr:sp macro="" textlink="'Analysis (2)'!R8">
      <xdr:nvSpPr>
        <xdr:cNvPr id="72" name="TextBox 71">
          <a:extLst>
            <a:ext uri="{FF2B5EF4-FFF2-40B4-BE49-F238E27FC236}">
              <a16:creationId xmlns:a16="http://schemas.microsoft.com/office/drawing/2014/main" id="{00000000-0008-0000-0100-000048000000}"/>
            </a:ext>
          </a:extLst>
        </xdr:cNvPr>
        <xdr:cNvSpPr txBox="1"/>
      </xdr:nvSpPr>
      <xdr:spPr>
        <a:xfrm>
          <a:off x="10775675" y="2752311"/>
          <a:ext cx="949600" cy="438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1C13437E-EBBC-459C-B757-76C348D6CC0C}" type="TxLink">
            <a:rPr lang="en-US" sz="2000" b="1" i="0" u="none" strike="noStrike">
              <a:solidFill>
                <a:schemeClr val="accent1"/>
              </a:solidFill>
              <a:latin typeface="Arial"/>
              <a:cs typeface="Arial"/>
            </a:rPr>
            <a:pPr/>
            <a:t>48.8%</a:t>
          </a:fld>
          <a:endParaRPr lang="ar-EG" sz="2000" b="1">
            <a:solidFill>
              <a:schemeClr val="accent1"/>
            </a:solidFill>
          </a:endParaRPr>
        </a:p>
      </xdr:txBody>
    </xdr:sp>
    <xdr:clientData/>
  </xdr:twoCellAnchor>
  <xdr:twoCellAnchor>
    <xdr:from>
      <xdr:col>11</xdr:col>
      <xdr:colOff>523462</xdr:colOff>
      <xdr:row>19</xdr:row>
      <xdr:rowOff>99392</xdr:rowOff>
    </xdr:from>
    <xdr:to>
      <xdr:col>15</xdr:col>
      <xdr:colOff>173934</xdr:colOff>
      <xdr:row>20</xdr:row>
      <xdr:rowOff>155814</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8565875" y="2832653"/>
          <a:ext cx="2400298"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r>
            <a:rPr lang="en-US" sz="1100"/>
            <a:t>The Highlighed</a:t>
          </a:r>
          <a:r>
            <a:rPr lang="en-US" sz="1100" baseline="0"/>
            <a:t> weekdays contributed </a:t>
          </a:r>
          <a:endParaRPr lang="ar-EG" sz="1100"/>
        </a:p>
      </xdr:txBody>
    </xdr:sp>
    <xdr:clientData/>
  </xdr:twoCellAnchor>
  <xdr:twoCellAnchor>
    <xdr:from>
      <xdr:col>16</xdr:col>
      <xdr:colOff>73716</xdr:colOff>
      <xdr:row>19</xdr:row>
      <xdr:rowOff>99392</xdr:rowOff>
    </xdr:from>
    <xdr:to>
      <xdr:col>17</xdr:col>
      <xdr:colOff>434008</xdr:colOff>
      <xdr:row>20</xdr:row>
      <xdr:rowOff>155814</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1532291" y="2814017"/>
          <a:ext cx="1046092" cy="237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a:t>of total</a:t>
          </a:r>
          <a:r>
            <a:rPr lang="en-US" sz="1100" baseline="0"/>
            <a:t> </a:t>
          </a:r>
          <a:r>
            <a:rPr lang="en-US" sz="1400" b="1" baseline="0">
              <a:solidFill>
                <a:schemeClr val="accent1"/>
              </a:solidFill>
            </a:rPr>
            <a:t>Profit</a:t>
          </a:r>
          <a:endParaRPr lang="ar-EG" sz="1400" b="1">
            <a:solidFill>
              <a:schemeClr val="accent1"/>
            </a:solidFill>
          </a:endParaRPr>
        </a:p>
      </xdr:txBody>
    </xdr:sp>
    <xdr:clientData/>
  </xdr:twoCellAnchor>
  <xdr:twoCellAnchor>
    <xdr:from>
      <xdr:col>0</xdr:col>
      <xdr:colOff>340101</xdr:colOff>
      <xdr:row>33</xdr:row>
      <xdr:rowOff>47625</xdr:rowOff>
    </xdr:from>
    <xdr:to>
      <xdr:col>4</xdr:col>
      <xdr:colOff>332815</xdr:colOff>
      <xdr:row>44</xdr:row>
      <xdr:rowOff>166705</xdr:rowOff>
    </xdr:to>
    <xdr:graphicFrame macro="">
      <xdr:nvGraphicFramePr>
        <xdr:cNvPr id="81" name="Chart 80">
          <a:extLst>
            <a:ext uri="{FF2B5EF4-FFF2-40B4-BE49-F238E27FC236}">
              <a16:creationId xmlns:a16="http://schemas.microsoft.com/office/drawing/2014/main" id="{00000000-0008-0000-01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716056</xdr:colOff>
      <xdr:row>36</xdr:row>
      <xdr:rowOff>104775</xdr:rowOff>
    </xdr:from>
    <xdr:to>
      <xdr:col>5</xdr:col>
      <xdr:colOff>570940</xdr:colOff>
      <xdr:row>38</xdr:row>
      <xdr:rowOff>9524</xdr:rowOff>
    </xdr:to>
    <xdr:sp macro="" textlink="'Analysis (2)'!U15">
      <xdr:nvSpPr>
        <xdr:cNvPr id="83" name="Rectangle 82">
          <a:extLst>
            <a:ext uri="{FF2B5EF4-FFF2-40B4-BE49-F238E27FC236}">
              <a16:creationId xmlns:a16="http://schemas.microsoft.com/office/drawing/2014/main" id="{00000000-0008-0000-0100-000053000000}"/>
            </a:ext>
          </a:extLst>
        </xdr:cNvPr>
        <xdr:cNvSpPr/>
      </xdr:nvSpPr>
      <xdr:spPr>
        <a:xfrm>
          <a:off x="2766732" y="5842187"/>
          <a:ext cx="1490943" cy="263337"/>
        </a:xfrm>
        <a:prstGeom prst="rect">
          <a:avLst/>
        </a:prstGeom>
        <a:noFill/>
        <a:effectLst/>
      </xdr:spPr>
      <xdr:txBody>
        <a:bodyPr wrap="square" lIns="91440" tIns="45720" rIns="91440" bIns="45720">
          <a:noAutofit/>
        </a:bodyPr>
        <a:lstStyle/>
        <a:p>
          <a:pPr algn="ctr"/>
          <a:fld id="{BAC49611-8C48-408E-A789-7C0622037B71}" type="TxLink">
            <a:rPr lang="en-US" sz="1100" b="0" i="0" u="none" strike="noStrike">
              <a:solidFill>
                <a:srgbClr val="000000"/>
              </a:solidFill>
              <a:effectLst/>
              <a:latin typeface="Arial"/>
              <a:ea typeface="+mn-ea"/>
              <a:cs typeface="Arial"/>
            </a:rPr>
            <a:pPr algn="ctr"/>
            <a:t>Workday MakeUp </a:t>
          </a:fld>
          <a:endParaRPr lang="en-US" sz="1600" b="1" cap="none" spc="0">
            <a:ln w="0"/>
            <a:solidFill>
              <a:schemeClr val="tx1"/>
            </a:solidFill>
            <a:effectLst>
              <a:outerShdw blurRad="38100" dist="19050" dir="2700000" algn="tl" rotWithShape="0">
                <a:schemeClr val="dk1">
                  <a:alpha val="40000"/>
                </a:schemeClr>
              </a:outerShdw>
            </a:effectLst>
            <a:cs typeface="+mn-cs"/>
          </a:endParaRPr>
        </a:p>
      </xdr:txBody>
    </xdr:sp>
    <xdr:clientData/>
  </xdr:twoCellAnchor>
  <xdr:twoCellAnchor>
    <xdr:from>
      <xdr:col>3</xdr:col>
      <xdr:colOff>901793</xdr:colOff>
      <xdr:row>37</xdr:row>
      <xdr:rowOff>142875</xdr:rowOff>
    </xdr:from>
    <xdr:to>
      <xdr:col>5</xdr:col>
      <xdr:colOff>385202</xdr:colOff>
      <xdr:row>39</xdr:row>
      <xdr:rowOff>104775</xdr:rowOff>
    </xdr:to>
    <xdr:sp macro="" textlink="'Analysis (2)'!U14">
      <xdr:nvSpPr>
        <xdr:cNvPr id="84" name="Rectangle 83">
          <a:extLst>
            <a:ext uri="{FF2B5EF4-FFF2-40B4-BE49-F238E27FC236}">
              <a16:creationId xmlns:a16="http://schemas.microsoft.com/office/drawing/2014/main" id="{00000000-0008-0000-0100-000054000000}"/>
            </a:ext>
          </a:extLst>
        </xdr:cNvPr>
        <xdr:cNvSpPr/>
      </xdr:nvSpPr>
      <xdr:spPr>
        <a:xfrm>
          <a:off x="2952469" y="6059581"/>
          <a:ext cx="1119468" cy="320488"/>
        </a:xfrm>
        <a:prstGeom prst="rect">
          <a:avLst/>
        </a:prstGeom>
        <a:noFill/>
        <a:effectLst/>
      </xdr:spPr>
      <xdr:txBody>
        <a:bodyPr wrap="square" lIns="91440" tIns="45720" rIns="91440" bIns="45720">
          <a:noAutofit/>
        </a:bodyPr>
        <a:lstStyle/>
        <a:p>
          <a:pPr algn="ctr"/>
          <a:fld id="{E58214A2-7842-475A-B485-AE9CF6E6A926}" type="TxLink">
            <a:rPr lang="en-US" sz="2400" b="1" i="0" u="none" strike="noStrike">
              <a:solidFill>
                <a:schemeClr val="accent1"/>
              </a:solidFill>
              <a:effectLst/>
              <a:latin typeface="Arial"/>
              <a:ea typeface="+mn-ea"/>
              <a:cs typeface="Arial"/>
            </a:rPr>
            <a:pPr algn="ctr"/>
            <a:t>72.1%</a:t>
          </a:fld>
          <a:endParaRPr lang="en-US" sz="2400" b="1" cap="none" spc="0">
            <a:ln w="0"/>
            <a:solidFill>
              <a:schemeClr val="accent1"/>
            </a:solidFill>
            <a:effectLst>
              <a:outerShdw blurRad="38100" dist="19050" dir="2700000" algn="tl" rotWithShape="0">
                <a:schemeClr val="dk1">
                  <a:alpha val="40000"/>
                </a:schemeClr>
              </a:outerShdw>
            </a:effectLst>
            <a:cs typeface="+mn-cs"/>
          </a:endParaRPr>
        </a:p>
      </xdr:txBody>
    </xdr:sp>
    <xdr:clientData/>
  </xdr:twoCellAnchor>
  <xdr:twoCellAnchor>
    <xdr:from>
      <xdr:col>3</xdr:col>
      <xdr:colOff>939894</xdr:colOff>
      <xdr:row>39</xdr:row>
      <xdr:rowOff>166688</xdr:rowOff>
    </xdr:from>
    <xdr:to>
      <xdr:col>5</xdr:col>
      <xdr:colOff>347102</xdr:colOff>
      <xdr:row>41</xdr:row>
      <xdr:rowOff>40892</xdr:rowOff>
    </xdr:to>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2990570" y="6441982"/>
          <a:ext cx="1043267" cy="23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of total</a:t>
          </a:r>
          <a:r>
            <a:rPr lang="en-US" sz="1100" baseline="0"/>
            <a:t> </a:t>
          </a:r>
          <a:r>
            <a:rPr lang="en-US" sz="1400" b="1" baseline="0">
              <a:solidFill>
                <a:schemeClr val="accent1"/>
              </a:solidFill>
            </a:rPr>
            <a:t>Profit</a:t>
          </a:r>
          <a:endParaRPr lang="ar-EG" sz="1400" b="1">
            <a:solidFill>
              <a:schemeClr val="accent1"/>
            </a:solidFill>
          </a:endParaRPr>
        </a:p>
      </xdr:txBody>
    </xdr:sp>
    <xdr:clientData/>
  </xdr:twoCellAnchor>
  <xdr:twoCellAnchor>
    <xdr:from>
      <xdr:col>6</xdr:col>
      <xdr:colOff>146267</xdr:colOff>
      <xdr:row>36</xdr:row>
      <xdr:rowOff>178173</xdr:rowOff>
    </xdr:from>
    <xdr:to>
      <xdr:col>7</xdr:col>
      <xdr:colOff>73570</xdr:colOff>
      <xdr:row>44</xdr:row>
      <xdr:rowOff>103436</xdr:rowOff>
    </xdr:to>
    <xdr:sp macro="" textlink="">
      <xdr:nvSpPr>
        <xdr:cNvPr id="88" name="Rectangle: Rounded Corners 87">
          <a:extLst>
            <a:ext uri="{FF2B5EF4-FFF2-40B4-BE49-F238E27FC236}">
              <a16:creationId xmlns:a16="http://schemas.microsoft.com/office/drawing/2014/main" id="{00000000-0008-0000-0100-000058000000}"/>
            </a:ext>
          </a:extLst>
        </xdr:cNvPr>
        <xdr:cNvSpPr/>
      </xdr:nvSpPr>
      <xdr:spPr>
        <a:xfrm>
          <a:off x="4536050" y="6009130"/>
          <a:ext cx="830107" cy="1383002"/>
        </a:xfrm>
        <a:prstGeom prst="roundRect">
          <a:avLst>
            <a:gd name="adj" fmla="val 8841"/>
          </a:avLst>
        </a:prstGeom>
        <a:solidFill>
          <a:schemeClr val="bg2">
            <a:lumMod val="2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258586</xdr:colOff>
      <xdr:row>36</xdr:row>
      <xdr:rowOff>178173</xdr:rowOff>
    </xdr:from>
    <xdr:to>
      <xdr:col>8</xdr:col>
      <xdr:colOff>410008</xdr:colOff>
      <xdr:row>44</xdr:row>
      <xdr:rowOff>103436</xdr:rowOff>
    </xdr:to>
    <xdr:sp macro="" textlink="">
      <xdr:nvSpPr>
        <xdr:cNvPr id="90" name="Rectangle: Rounded Corners 89">
          <a:extLst>
            <a:ext uri="{FF2B5EF4-FFF2-40B4-BE49-F238E27FC236}">
              <a16:creationId xmlns:a16="http://schemas.microsoft.com/office/drawing/2014/main" id="{00000000-0008-0000-0100-00005A000000}"/>
            </a:ext>
          </a:extLst>
        </xdr:cNvPr>
        <xdr:cNvSpPr/>
      </xdr:nvSpPr>
      <xdr:spPr>
        <a:xfrm>
          <a:off x="5551173" y="6009130"/>
          <a:ext cx="838878" cy="1383002"/>
        </a:xfrm>
        <a:prstGeom prst="roundRect">
          <a:avLst>
            <a:gd name="adj" fmla="val 8841"/>
          </a:avLst>
        </a:prstGeom>
        <a:solidFill>
          <a:schemeClr val="accent4">
            <a:lumMod val="60000"/>
            <a:lumOff val="40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accent4">
                <a:lumMod val="40000"/>
                <a:lumOff val="60000"/>
              </a:schemeClr>
            </a:solidFill>
          </a:endParaRPr>
        </a:p>
      </xdr:txBody>
    </xdr:sp>
    <xdr:clientData/>
  </xdr:twoCellAnchor>
  <xdr:twoCellAnchor>
    <xdr:from>
      <xdr:col>8</xdr:col>
      <xdr:colOff>624393</xdr:colOff>
      <xdr:row>36</xdr:row>
      <xdr:rowOff>178173</xdr:rowOff>
    </xdr:from>
    <xdr:to>
      <xdr:col>10</xdr:col>
      <xdr:colOff>92255</xdr:colOff>
      <xdr:row>44</xdr:row>
      <xdr:rowOff>103436</xdr:rowOff>
    </xdr:to>
    <xdr:sp macro="" textlink="">
      <xdr:nvSpPr>
        <xdr:cNvPr id="91" name="Rectangle: Rounded Corners 90">
          <a:extLst>
            <a:ext uri="{FF2B5EF4-FFF2-40B4-BE49-F238E27FC236}">
              <a16:creationId xmlns:a16="http://schemas.microsoft.com/office/drawing/2014/main" id="{00000000-0008-0000-0100-00005B000000}"/>
            </a:ext>
          </a:extLst>
        </xdr:cNvPr>
        <xdr:cNvSpPr/>
      </xdr:nvSpPr>
      <xdr:spPr>
        <a:xfrm>
          <a:off x="6604436" y="6009130"/>
          <a:ext cx="842776" cy="1383002"/>
        </a:xfrm>
        <a:prstGeom prst="roundRect">
          <a:avLst>
            <a:gd name="adj" fmla="val 8841"/>
          </a:avLst>
        </a:prstGeom>
        <a:solidFill>
          <a:schemeClr val="bg1"/>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381395</xdr:colOff>
      <xdr:row>36</xdr:row>
      <xdr:rowOff>178173</xdr:rowOff>
    </xdr:from>
    <xdr:to>
      <xdr:col>11</xdr:col>
      <xdr:colOff>532816</xdr:colOff>
      <xdr:row>44</xdr:row>
      <xdr:rowOff>103436</xdr:rowOff>
    </xdr:to>
    <xdr:sp macro="" textlink="">
      <xdr:nvSpPr>
        <xdr:cNvPr id="92" name="Rectangle: Rounded Corners 91">
          <a:extLst>
            <a:ext uri="{FF2B5EF4-FFF2-40B4-BE49-F238E27FC236}">
              <a16:creationId xmlns:a16="http://schemas.microsoft.com/office/drawing/2014/main" id="{00000000-0008-0000-0100-00005C000000}"/>
            </a:ext>
          </a:extLst>
        </xdr:cNvPr>
        <xdr:cNvSpPr/>
      </xdr:nvSpPr>
      <xdr:spPr>
        <a:xfrm>
          <a:off x="7736352" y="6009130"/>
          <a:ext cx="838877" cy="1383002"/>
        </a:xfrm>
        <a:prstGeom prst="roundRect">
          <a:avLst>
            <a:gd name="adj" fmla="val 8841"/>
          </a:avLst>
        </a:prstGeom>
        <a:solidFill>
          <a:schemeClr val="accent2">
            <a:lumMod val="75000"/>
          </a:schemeClr>
        </a:solidFill>
        <a:ln>
          <a:noFill/>
        </a:ln>
        <a:effectLst>
          <a:outerShdw blurRad="2286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278964</xdr:colOff>
      <xdr:row>42</xdr:row>
      <xdr:rowOff>80631</xdr:rowOff>
    </xdr:from>
    <xdr:to>
      <xdr:col>11</xdr:col>
      <xdr:colOff>670569</xdr:colOff>
      <xdr:row>45</xdr:row>
      <xdr:rowOff>17392</xdr:rowOff>
    </xdr:to>
    <xdr:sp macro="" textlink="">
      <xdr:nvSpPr>
        <xdr:cNvPr id="93" name="Oval 92">
          <a:extLst>
            <a:ext uri="{FF2B5EF4-FFF2-40B4-BE49-F238E27FC236}">
              <a16:creationId xmlns:a16="http://schemas.microsoft.com/office/drawing/2014/main" id="{00000000-0008-0000-0100-00005D000000}"/>
            </a:ext>
          </a:extLst>
        </xdr:cNvPr>
        <xdr:cNvSpPr/>
      </xdr:nvSpPr>
      <xdr:spPr>
        <a:xfrm>
          <a:off x="8321377" y="7004892"/>
          <a:ext cx="391605" cy="483413"/>
        </a:xfrm>
        <a:prstGeom prst="ellipse">
          <a:avLst/>
        </a:prstGeom>
        <a:solidFill>
          <a:schemeClr val="bg1"/>
        </a:solidFill>
        <a:ln>
          <a:noFill/>
        </a:ln>
        <a:effectLst>
          <a:outerShdw blurRad="50800" dist="38100" dir="5400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588733</xdr:colOff>
      <xdr:row>42</xdr:row>
      <xdr:rowOff>80631</xdr:rowOff>
    </xdr:from>
    <xdr:to>
      <xdr:col>10</xdr:col>
      <xdr:colOff>292881</xdr:colOff>
      <xdr:row>45</xdr:row>
      <xdr:rowOff>17392</xdr:rowOff>
    </xdr:to>
    <xdr:sp macro="" textlink="">
      <xdr:nvSpPr>
        <xdr:cNvPr id="94" name="Oval 93">
          <a:extLst>
            <a:ext uri="{FF2B5EF4-FFF2-40B4-BE49-F238E27FC236}">
              <a16:creationId xmlns:a16="http://schemas.microsoft.com/office/drawing/2014/main" id="{00000000-0008-0000-0100-00005E000000}"/>
            </a:ext>
          </a:extLst>
        </xdr:cNvPr>
        <xdr:cNvSpPr/>
      </xdr:nvSpPr>
      <xdr:spPr>
        <a:xfrm>
          <a:off x="7229957" y="7805734"/>
          <a:ext cx="387321" cy="488555"/>
        </a:xfrm>
        <a:prstGeom prst="ellipse">
          <a:avLst/>
        </a:prstGeom>
        <a:solidFill>
          <a:schemeClr val="bg2">
            <a:lumMod val="75000"/>
          </a:schemeClr>
        </a:solidFill>
        <a:ln>
          <a:noFill/>
        </a:ln>
        <a:effectLst>
          <a:outerShdw blurRad="50800" dist="38100" dir="5400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744878</xdr:colOff>
      <xdr:row>42</xdr:row>
      <xdr:rowOff>80631</xdr:rowOff>
    </xdr:from>
    <xdr:to>
      <xdr:col>7</xdr:col>
      <xdr:colOff>233679</xdr:colOff>
      <xdr:row>45</xdr:row>
      <xdr:rowOff>17392</xdr:rowOff>
    </xdr:to>
    <xdr:sp macro="" textlink="">
      <xdr:nvSpPr>
        <xdr:cNvPr id="96" name="Oval 95">
          <a:extLst>
            <a:ext uri="{FF2B5EF4-FFF2-40B4-BE49-F238E27FC236}">
              <a16:creationId xmlns:a16="http://schemas.microsoft.com/office/drawing/2014/main" id="{00000000-0008-0000-0100-000060000000}"/>
            </a:ext>
          </a:extLst>
        </xdr:cNvPr>
        <xdr:cNvSpPr/>
      </xdr:nvSpPr>
      <xdr:spPr>
        <a:xfrm>
          <a:off x="5134661" y="7004892"/>
          <a:ext cx="391605" cy="483413"/>
        </a:xfrm>
        <a:prstGeom prst="ellipse">
          <a:avLst/>
        </a:prstGeom>
        <a:solidFill>
          <a:schemeClr val="bg2">
            <a:lumMod val="75000"/>
          </a:schemeClr>
        </a:solidFill>
        <a:ln>
          <a:noFill/>
        </a:ln>
        <a:effectLst>
          <a:outerShdw blurRad="50800" dist="38100" dir="5400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721510</xdr:colOff>
      <xdr:row>43</xdr:row>
      <xdr:rowOff>29462</xdr:rowOff>
    </xdr:from>
    <xdr:to>
      <xdr:col>7</xdr:col>
      <xdr:colOff>322040</xdr:colOff>
      <xdr:row>44</xdr:row>
      <xdr:rowOff>85883</xdr:rowOff>
    </xdr:to>
    <xdr:sp macro="" textlink="'Analysis (2)'!AB7">
      <xdr:nvSpPr>
        <xdr:cNvPr id="97" name="TextBox 96">
          <a:extLst>
            <a:ext uri="{FF2B5EF4-FFF2-40B4-BE49-F238E27FC236}">
              <a16:creationId xmlns:a16="http://schemas.microsoft.com/office/drawing/2014/main" id="{00000000-0008-0000-0100-000061000000}"/>
            </a:ext>
          </a:extLst>
        </xdr:cNvPr>
        <xdr:cNvSpPr txBox="1"/>
      </xdr:nvSpPr>
      <xdr:spPr>
        <a:xfrm>
          <a:off x="5089872" y="7938496"/>
          <a:ext cx="507047" cy="240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9F7989D8-BA27-4F62-B69E-71BB92F94A0A}" type="TxLink">
            <a:rPr lang="en-US" sz="1200" b="1" i="0" u="none" strike="noStrike">
              <a:solidFill>
                <a:srgbClr val="000000"/>
              </a:solidFill>
              <a:latin typeface="Arial"/>
              <a:cs typeface="Arial"/>
            </a:rPr>
            <a:pPr/>
            <a:t>0%</a:t>
          </a:fld>
          <a:endParaRPr lang="ar-EG" sz="1200" b="1">
            <a:solidFill>
              <a:schemeClr val="bg1"/>
            </a:solidFill>
          </a:endParaRPr>
        </a:p>
      </xdr:txBody>
    </xdr:sp>
    <xdr:clientData/>
  </xdr:twoCellAnchor>
  <xdr:twoCellAnchor>
    <xdr:from>
      <xdr:col>10</xdr:col>
      <xdr:colOff>392950</xdr:colOff>
      <xdr:row>40</xdr:row>
      <xdr:rowOff>64599</xdr:rowOff>
    </xdr:from>
    <xdr:to>
      <xdr:col>11</xdr:col>
      <xdr:colOff>518948</xdr:colOff>
      <xdr:row>41</xdr:row>
      <xdr:rowOff>121021</xdr:rowOff>
    </xdr:to>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7747907" y="7353295"/>
          <a:ext cx="813454"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solidFill>
                <a:schemeClr val="bg1"/>
              </a:solidFill>
            </a:rPr>
            <a:t>Quarter 04</a:t>
          </a:r>
          <a:endParaRPr lang="ar-EG" sz="1400" b="1">
            <a:solidFill>
              <a:schemeClr val="bg1"/>
            </a:solidFill>
          </a:endParaRPr>
        </a:p>
      </xdr:txBody>
    </xdr:sp>
    <xdr:clientData/>
  </xdr:twoCellAnchor>
  <xdr:twoCellAnchor>
    <xdr:from>
      <xdr:col>8</xdr:col>
      <xdr:colOff>635903</xdr:colOff>
      <xdr:row>40</xdr:row>
      <xdr:rowOff>64599</xdr:rowOff>
    </xdr:from>
    <xdr:to>
      <xdr:col>10</xdr:col>
      <xdr:colOff>116169</xdr:colOff>
      <xdr:row>41</xdr:row>
      <xdr:rowOff>121021</xdr:rowOff>
    </xdr:to>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6615946" y="7353295"/>
          <a:ext cx="855180"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solidFill>
                <a:schemeClr val="tx1"/>
              </a:solidFill>
            </a:rPr>
            <a:t>Quarter 03</a:t>
          </a:r>
          <a:endParaRPr lang="ar-EG" sz="1400" b="1">
            <a:solidFill>
              <a:schemeClr val="tx1"/>
            </a:solidFill>
          </a:endParaRPr>
        </a:p>
      </xdr:txBody>
    </xdr:sp>
    <xdr:clientData/>
  </xdr:twoCellAnchor>
  <xdr:twoCellAnchor>
    <xdr:from>
      <xdr:col>7</xdr:col>
      <xdr:colOff>275283</xdr:colOff>
      <xdr:row>40</xdr:row>
      <xdr:rowOff>64599</xdr:rowOff>
    </xdr:from>
    <xdr:to>
      <xdr:col>8</xdr:col>
      <xdr:colOff>443007</xdr:colOff>
      <xdr:row>41</xdr:row>
      <xdr:rowOff>121021</xdr:rowOff>
    </xdr:to>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5567870" y="7353295"/>
          <a:ext cx="855180"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solidFill>
                <a:schemeClr val="tx1"/>
              </a:solidFill>
            </a:rPr>
            <a:t>Quarter 02</a:t>
          </a:r>
          <a:endParaRPr lang="ar-EG" sz="1400" b="1">
            <a:solidFill>
              <a:schemeClr val="tx1"/>
            </a:solidFill>
          </a:endParaRPr>
        </a:p>
      </xdr:txBody>
    </xdr:sp>
    <xdr:clientData/>
  </xdr:twoCellAnchor>
  <xdr:twoCellAnchor>
    <xdr:from>
      <xdr:col>6</xdr:col>
      <xdr:colOff>114664</xdr:colOff>
      <xdr:row>38</xdr:row>
      <xdr:rowOff>79305</xdr:rowOff>
    </xdr:from>
    <xdr:to>
      <xdr:col>7</xdr:col>
      <xdr:colOff>149087</xdr:colOff>
      <xdr:row>40</xdr:row>
      <xdr:rowOff>57977</xdr:rowOff>
    </xdr:to>
    <xdr:sp macro="" textlink="'Analysis (2)'!AA7">
      <xdr:nvSpPr>
        <xdr:cNvPr id="102" name="TextBox 101">
          <a:extLst>
            <a:ext uri="{FF2B5EF4-FFF2-40B4-BE49-F238E27FC236}">
              <a16:creationId xmlns:a16="http://schemas.microsoft.com/office/drawing/2014/main" id="{00000000-0008-0000-0100-000066000000}"/>
            </a:ext>
          </a:extLst>
        </xdr:cNvPr>
        <xdr:cNvSpPr txBox="1"/>
      </xdr:nvSpPr>
      <xdr:spPr>
        <a:xfrm>
          <a:off x="4504447" y="7003566"/>
          <a:ext cx="937227" cy="343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59876B80-421C-4597-8925-63E8C61C3CFC}" type="TxLink">
            <a:rPr lang="en-US" sz="1400" b="1" i="0" u="none" strike="noStrike">
              <a:solidFill>
                <a:schemeClr val="bg1"/>
              </a:solidFill>
              <a:latin typeface="Arial"/>
              <a:cs typeface="Arial"/>
            </a:rPr>
            <a:pPr/>
            <a:t>$0.00 K</a:t>
          </a:fld>
          <a:endParaRPr lang="ar-EG" sz="1400" b="1">
            <a:solidFill>
              <a:schemeClr val="bg1"/>
            </a:solidFill>
          </a:endParaRPr>
        </a:p>
      </xdr:txBody>
    </xdr:sp>
    <xdr:clientData/>
  </xdr:twoCellAnchor>
  <xdr:twoCellAnchor>
    <xdr:from>
      <xdr:col>10</xdr:col>
      <xdr:colOff>346201</xdr:colOff>
      <xdr:row>38</xdr:row>
      <xdr:rowOff>79306</xdr:rowOff>
    </xdr:from>
    <xdr:to>
      <xdr:col>11</xdr:col>
      <xdr:colOff>588065</xdr:colOff>
      <xdr:row>40</xdr:row>
      <xdr:rowOff>57978</xdr:rowOff>
    </xdr:to>
    <xdr:sp macro="" textlink="'Analysis (2)'!AA10">
      <xdr:nvSpPr>
        <xdr:cNvPr id="103" name="TextBox 102">
          <a:extLst>
            <a:ext uri="{FF2B5EF4-FFF2-40B4-BE49-F238E27FC236}">
              <a16:creationId xmlns:a16="http://schemas.microsoft.com/office/drawing/2014/main" id="{00000000-0008-0000-0100-000067000000}"/>
            </a:ext>
          </a:extLst>
        </xdr:cNvPr>
        <xdr:cNvSpPr txBox="1"/>
      </xdr:nvSpPr>
      <xdr:spPr>
        <a:xfrm>
          <a:off x="7701158" y="7003567"/>
          <a:ext cx="929320" cy="343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FBBB4857-07D8-4F43-83A5-D76DDD8BE4F5}" type="TxLink">
            <a:rPr lang="en-US" sz="1400" b="1" i="0" u="none" strike="noStrike">
              <a:solidFill>
                <a:schemeClr val="bg1"/>
              </a:solidFill>
              <a:latin typeface="Arial"/>
              <a:cs typeface="Arial"/>
            </a:rPr>
            <a:pPr/>
            <a:t>$2.62 M</a:t>
          </a:fld>
          <a:endParaRPr lang="ar-EG" sz="1400" b="1">
            <a:solidFill>
              <a:schemeClr val="bg1"/>
            </a:solidFill>
          </a:endParaRPr>
        </a:p>
      </xdr:txBody>
    </xdr:sp>
    <xdr:clientData/>
  </xdr:twoCellAnchor>
  <xdr:twoCellAnchor>
    <xdr:from>
      <xdr:col>8</xdr:col>
      <xdr:colOff>582578</xdr:colOff>
      <xdr:row>38</xdr:row>
      <xdr:rowOff>87589</xdr:rowOff>
    </xdr:from>
    <xdr:to>
      <xdr:col>10</xdr:col>
      <xdr:colOff>190500</xdr:colOff>
      <xdr:row>40</xdr:row>
      <xdr:rowOff>66261</xdr:rowOff>
    </xdr:to>
    <xdr:sp macro="" textlink="'Analysis (2)'!AA9">
      <xdr:nvSpPr>
        <xdr:cNvPr id="104" name="TextBox 103">
          <a:extLst>
            <a:ext uri="{FF2B5EF4-FFF2-40B4-BE49-F238E27FC236}">
              <a16:creationId xmlns:a16="http://schemas.microsoft.com/office/drawing/2014/main" id="{00000000-0008-0000-0100-000068000000}"/>
            </a:ext>
          </a:extLst>
        </xdr:cNvPr>
        <xdr:cNvSpPr txBox="1"/>
      </xdr:nvSpPr>
      <xdr:spPr>
        <a:xfrm>
          <a:off x="6562621" y="7011850"/>
          <a:ext cx="982836" cy="343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E350249-EF15-4508-8B05-7B7F2EF021B4}" type="TxLink">
            <a:rPr lang="en-US" sz="1400" b="1" i="0" u="none" strike="noStrike">
              <a:solidFill>
                <a:srgbClr val="000000"/>
              </a:solidFill>
              <a:latin typeface="Arial"/>
              <a:cs typeface="Arial"/>
            </a:rPr>
            <a:pPr/>
            <a:t>$1.74 M</a:t>
          </a:fld>
          <a:endParaRPr lang="ar-EG" sz="1400" b="1">
            <a:solidFill>
              <a:schemeClr val="tx1"/>
            </a:solidFill>
          </a:endParaRPr>
        </a:p>
      </xdr:txBody>
    </xdr:sp>
    <xdr:clientData/>
  </xdr:twoCellAnchor>
  <xdr:twoCellAnchor>
    <xdr:from>
      <xdr:col>7</xdr:col>
      <xdr:colOff>206895</xdr:colOff>
      <xdr:row>38</xdr:row>
      <xdr:rowOff>79306</xdr:rowOff>
    </xdr:from>
    <xdr:to>
      <xdr:col>8</xdr:col>
      <xdr:colOff>472110</xdr:colOff>
      <xdr:row>40</xdr:row>
      <xdr:rowOff>15556</xdr:rowOff>
    </xdr:to>
    <xdr:sp macro="" textlink="'Analysis (2)'!AA8">
      <xdr:nvSpPr>
        <xdr:cNvPr id="105" name="TextBox 104">
          <a:extLst>
            <a:ext uri="{FF2B5EF4-FFF2-40B4-BE49-F238E27FC236}">
              <a16:creationId xmlns:a16="http://schemas.microsoft.com/office/drawing/2014/main" id="{00000000-0008-0000-0100-000069000000}"/>
            </a:ext>
          </a:extLst>
        </xdr:cNvPr>
        <xdr:cNvSpPr txBox="1"/>
      </xdr:nvSpPr>
      <xdr:spPr>
        <a:xfrm>
          <a:off x="5499482" y="7003567"/>
          <a:ext cx="952671" cy="30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B4A196BD-AE50-415B-8EBE-DAAC16F9460B}" type="TxLink">
            <a:rPr lang="en-US" sz="1400" b="1" i="0" u="none" strike="noStrike">
              <a:solidFill>
                <a:srgbClr val="000000"/>
              </a:solidFill>
              <a:latin typeface="Arial"/>
              <a:cs typeface="Arial"/>
            </a:rPr>
            <a:pPr/>
            <a:t>$0.00 K</a:t>
          </a:fld>
          <a:endParaRPr lang="ar-EG" sz="1400" b="1">
            <a:solidFill>
              <a:schemeClr val="tx1"/>
            </a:solidFill>
          </a:endParaRPr>
        </a:p>
      </xdr:txBody>
    </xdr:sp>
    <xdr:clientData/>
  </xdr:twoCellAnchor>
  <xdr:twoCellAnchor>
    <xdr:from>
      <xdr:col>9</xdr:col>
      <xdr:colOff>581906</xdr:colOff>
      <xdr:row>43</xdr:row>
      <xdr:rowOff>29462</xdr:rowOff>
    </xdr:from>
    <xdr:to>
      <xdr:col>10</xdr:col>
      <xdr:colOff>400451</xdr:colOff>
      <xdr:row>44</xdr:row>
      <xdr:rowOff>85883</xdr:rowOff>
    </xdr:to>
    <xdr:sp macro="" textlink="'Analysis (2)'!AB9">
      <xdr:nvSpPr>
        <xdr:cNvPr id="107" name="TextBox 106">
          <a:extLst>
            <a:ext uri="{FF2B5EF4-FFF2-40B4-BE49-F238E27FC236}">
              <a16:creationId xmlns:a16="http://schemas.microsoft.com/office/drawing/2014/main" id="{00000000-0008-0000-0100-00006B000000}"/>
            </a:ext>
          </a:extLst>
        </xdr:cNvPr>
        <xdr:cNvSpPr txBox="1"/>
      </xdr:nvSpPr>
      <xdr:spPr>
        <a:xfrm>
          <a:off x="7223130" y="7938496"/>
          <a:ext cx="501718" cy="240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1558204A-B7AA-4D01-BBFC-81299D18A0B0}" type="TxLink">
            <a:rPr lang="en-US" sz="1200" b="1" i="0" u="none" strike="noStrike">
              <a:solidFill>
                <a:srgbClr val="000000"/>
              </a:solidFill>
              <a:latin typeface="Arial"/>
              <a:cs typeface="Arial"/>
            </a:rPr>
            <a:pPr/>
            <a:t>40%</a:t>
          </a:fld>
          <a:endParaRPr lang="ar-EG" sz="1200" b="1">
            <a:solidFill>
              <a:schemeClr val="bg1"/>
            </a:solidFill>
          </a:endParaRPr>
        </a:p>
      </xdr:txBody>
    </xdr:sp>
    <xdr:clientData/>
  </xdr:twoCellAnchor>
  <xdr:twoCellAnchor>
    <xdr:from>
      <xdr:col>11</xdr:col>
      <xdr:colOff>265911</xdr:colOff>
      <xdr:row>43</xdr:row>
      <xdr:rowOff>29462</xdr:rowOff>
    </xdr:from>
    <xdr:to>
      <xdr:col>12</xdr:col>
      <xdr:colOff>92325</xdr:colOff>
      <xdr:row>44</xdr:row>
      <xdr:rowOff>85883</xdr:rowOff>
    </xdr:to>
    <xdr:sp macro="" textlink="'Analysis (2)'!AB10">
      <xdr:nvSpPr>
        <xdr:cNvPr id="108" name="TextBox 107">
          <a:extLst>
            <a:ext uri="{FF2B5EF4-FFF2-40B4-BE49-F238E27FC236}">
              <a16:creationId xmlns:a16="http://schemas.microsoft.com/office/drawing/2014/main" id="{00000000-0008-0000-0100-00006C000000}"/>
            </a:ext>
          </a:extLst>
        </xdr:cNvPr>
        <xdr:cNvSpPr txBox="1"/>
      </xdr:nvSpPr>
      <xdr:spPr>
        <a:xfrm>
          <a:off x="8273480" y="7938496"/>
          <a:ext cx="509586" cy="240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27725BDE-44C5-4C20-AEB6-6ED5D835CFBD}" type="TxLink">
            <a:rPr lang="en-US" sz="1200" b="1" i="0" u="none" strike="noStrike">
              <a:solidFill>
                <a:srgbClr val="000000"/>
              </a:solidFill>
              <a:latin typeface="Arial"/>
              <a:cs typeface="Arial"/>
            </a:rPr>
            <a:pPr/>
            <a:t>60%</a:t>
          </a:fld>
          <a:endParaRPr lang="ar-EG" sz="1200" b="1">
            <a:solidFill>
              <a:schemeClr val="bg1"/>
            </a:solidFill>
          </a:endParaRPr>
        </a:p>
      </xdr:txBody>
    </xdr:sp>
    <xdr:clientData/>
  </xdr:twoCellAnchor>
  <xdr:twoCellAnchor>
    <xdr:from>
      <xdr:col>6</xdr:col>
      <xdr:colOff>190743</xdr:colOff>
      <xdr:row>40</xdr:row>
      <xdr:rowOff>64599</xdr:rowOff>
    </xdr:from>
    <xdr:to>
      <xdr:col>7</xdr:col>
      <xdr:colOff>135123</xdr:colOff>
      <xdr:row>41</xdr:row>
      <xdr:rowOff>121021</xdr:rowOff>
    </xdr:to>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4580526" y="7353295"/>
          <a:ext cx="847184"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solidFill>
                <a:schemeClr val="bg1"/>
              </a:solidFill>
            </a:rPr>
            <a:t>Quarter 01</a:t>
          </a:r>
          <a:endParaRPr lang="ar-EG" sz="1400" b="1">
            <a:solidFill>
              <a:schemeClr val="bg1"/>
            </a:solidFill>
          </a:endParaRPr>
        </a:p>
      </xdr:txBody>
    </xdr:sp>
    <xdr:clientData/>
  </xdr:twoCellAnchor>
  <xdr:twoCellAnchor>
    <xdr:from>
      <xdr:col>12</xdr:col>
      <xdr:colOff>203629</xdr:colOff>
      <xdr:row>33</xdr:row>
      <xdr:rowOff>22413</xdr:rowOff>
    </xdr:from>
    <xdr:to>
      <xdr:col>18</xdr:col>
      <xdr:colOff>85725</xdr:colOff>
      <xdr:row>45</xdr:row>
      <xdr:rowOff>104265</xdr:rowOff>
    </xdr:to>
    <xdr:sp macro="" textlink="">
      <xdr:nvSpPr>
        <xdr:cNvPr id="110" name="Rectangle: Rounded Corners 109">
          <a:extLst>
            <a:ext uri="{FF2B5EF4-FFF2-40B4-BE49-F238E27FC236}">
              <a16:creationId xmlns:a16="http://schemas.microsoft.com/office/drawing/2014/main" id="{00000000-0008-0000-0100-00006E000000}"/>
            </a:ext>
          </a:extLst>
        </xdr:cNvPr>
        <xdr:cNvSpPr/>
      </xdr:nvSpPr>
      <xdr:spPr>
        <a:xfrm>
          <a:off x="8919004" y="5994588"/>
          <a:ext cx="3996896" cy="2253552"/>
        </a:xfrm>
        <a:prstGeom prst="roundRect">
          <a:avLst>
            <a:gd name="adj" fmla="val 8841"/>
          </a:avLst>
        </a:prstGeom>
        <a:solidFill>
          <a:schemeClr val="bg1">
            <a:lumMod val="85000"/>
            <a:alpha val="74000"/>
          </a:schemeClr>
        </a:solidFill>
        <a:ln>
          <a:noFill/>
        </a:ln>
        <a:effectLst>
          <a:outerShdw blurRad="393700" dist="50800" dir="5400000" algn="ctr" rotWithShape="0">
            <a:schemeClr val="bg1">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12</xdr:col>
      <xdr:colOff>480268</xdr:colOff>
      <xdr:row>35</xdr:row>
      <xdr:rowOff>109257</xdr:rowOff>
    </xdr:from>
    <xdr:to>
      <xdr:col>17</xdr:col>
      <xdr:colOff>534852</xdr:colOff>
      <xdr:row>45</xdr:row>
      <xdr:rowOff>37151</xdr:rowOff>
    </xdr:to>
    <mc:AlternateContent xmlns:mc="http://schemas.openxmlformats.org/markup-compatibility/2006" xmlns:a14="http://schemas.microsoft.com/office/drawing/2010/main">
      <mc:Choice Requires="a14">
        <xdr:graphicFrame macro="">
          <xdr:nvGraphicFramePr>
            <xdr:cNvPr id="111" name="country">
              <a:extLst>
                <a:ext uri="{FF2B5EF4-FFF2-40B4-BE49-F238E27FC236}">
                  <a16:creationId xmlns:a16="http://schemas.microsoft.com/office/drawing/2014/main" id="{00000000-0008-0000-0100-00006F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10138" y="6486866"/>
              <a:ext cx="3491866" cy="175006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617446</xdr:colOff>
      <xdr:row>1</xdr:row>
      <xdr:rowOff>152400</xdr:rowOff>
    </xdr:from>
    <xdr:to>
      <xdr:col>4</xdr:col>
      <xdr:colOff>3364</xdr:colOff>
      <xdr:row>5</xdr:row>
      <xdr:rowOff>5043</xdr:rowOff>
    </xdr:to>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617446" y="333375"/>
          <a:ext cx="2395818" cy="57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3000">
              <a:solidFill>
                <a:schemeClr val="accent1"/>
              </a:solidFill>
            </a:rPr>
            <a:t>Sales</a:t>
          </a:r>
          <a:r>
            <a:rPr lang="en-US" sz="3000"/>
            <a:t> </a:t>
          </a:r>
          <a:r>
            <a:rPr lang="en-US" sz="3000" b="1">
              <a:solidFill>
                <a:schemeClr val="tx1"/>
              </a:solidFill>
            </a:rPr>
            <a:t>Analysis</a:t>
          </a:r>
          <a:endParaRPr lang="ar-EG" sz="3000" b="1">
            <a:solidFill>
              <a:schemeClr val="tx1"/>
            </a:solidFill>
          </a:endParaRPr>
        </a:p>
      </xdr:txBody>
    </xdr:sp>
    <xdr:clientData/>
  </xdr:twoCellAnchor>
  <xdr:twoCellAnchor>
    <xdr:from>
      <xdr:col>9</xdr:col>
      <xdr:colOff>15689</xdr:colOff>
      <xdr:row>19</xdr:row>
      <xdr:rowOff>50427</xdr:rowOff>
    </xdr:from>
    <xdr:to>
      <xdr:col>11</xdr:col>
      <xdr:colOff>180974</xdr:colOff>
      <xdr:row>21</xdr:row>
      <xdr:rowOff>85725</xdr:rowOff>
    </xdr:to>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6683189" y="3512557"/>
          <a:ext cx="1540198" cy="39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solidFill>
                <a:schemeClr val="tx1"/>
              </a:solidFill>
            </a:rPr>
            <a:t>Month</a:t>
          </a:r>
          <a:r>
            <a:rPr lang="en-US" sz="2000" b="1" baseline="0">
              <a:solidFill>
                <a:schemeClr val="tx1"/>
              </a:solidFill>
            </a:rPr>
            <a:t> Filter</a:t>
          </a:r>
          <a:endParaRPr lang="ar-EG" sz="2000" b="1">
            <a:solidFill>
              <a:schemeClr val="tx1"/>
            </a:solidFill>
          </a:endParaRPr>
        </a:p>
      </xdr:txBody>
    </xdr:sp>
    <xdr:clientData/>
  </xdr:twoCellAnchor>
  <xdr:twoCellAnchor>
    <xdr:from>
      <xdr:col>6</xdr:col>
      <xdr:colOff>5078</xdr:colOff>
      <xdr:row>33</xdr:row>
      <xdr:rowOff>109623</xdr:rowOff>
    </xdr:from>
    <xdr:to>
      <xdr:col>9</xdr:col>
      <xdr:colOff>466725</xdr:colOff>
      <xdr:row>36</xdr:row>
      <xdr:rowOff>19049</xdr:rowOff>
    </xdr:to>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4386578" y="6081798"/>
          <a:ext cx="2738122" cy="45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chemeClr val="tx1"/>
              </a:solidFill>
            </a:rPr>
            <a:t>Quarterly</a:t>
          </a:r>
          <a:r>
            <a:rPr lang="en-US" sz="2000" baseline="0">
              <a:solidFill>
                <a:schemeClr val="tx1"/>
              </a:solidFill>
            </a:rPr>
            <a:t> View By </a:t>
          </a:r>
          <a:r>
            <a:rPr lang="en-US" sz="2000" b="1" baseline="0">
              <a:solidFill>
                <a:schemeClr val="accent1"/>
              </a:solidFill>
            </a:rPr>
            <a:t>Profit</a:t>
          </a:r>
          <a:endParaRPr lang="ar-EG" sz="2000" b="1">
            <a:solidFill>
              <a:schemeClr val="accent1"/>
            </a:solidFill>
          </a:endParaRPr>
        </a:p>
      </xdr:txBody>
    </xdr:sp>
    <xdr:clientData/>
  </xdr:twoCellAnchor>
  <xdr:twoCellAnchor>
    <xdr:from>
      <xdr:col>12</xdr:col>
      <xdr:colOff>298078</xdr:colOff>
      <xdr:row>33</xdr:row>
      <xdr:rowOff>53789</xdr:rowOff>
    </xdr:from>
    <xdr:to>
      <xdr:col>14</xdr:col>
      <xdr:colOff>647700</xdr:colOff>
      <xdr:row>35</xdr:row>
      <xdr:rowOff>104775</xdr:rowOff>
    </xdr:to>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8988819" y="6123513"/>
          <a:ext cx="1715967" cy="41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solidFill>
                <a:schemeClr val="tx1"/>
              </a:solidFill>
            </a:rPr>
            <a:t>Country Filter</a:t>
          </a:r>
          <a:endParaRPr lang="ar-EG" sz="2000" b="1">
            <a:solidFill>
              <a:schemeClr val="tx1"/>
            </a:solidFill>
          </a:endParaRPr>
        </a:p>
      </xdr:txBody>
    </xdr:sp>
    <xdr:clientData/>
  </xdr:twoCellAnchor>
  <xdr:twoCellAnchor>
    <xdr:from>
      <xdr:col>8</xdr:col>
      <xdr:colOff>91777</xdr:colOff>
      <xdr:row>42</xdr:row>
      <xdr:rowOff>89742</xdr:rowOff>
    </xdr:from>
    <xdr:to>
      <xdr:col>8</xdr:col>
      <xdr:colOff>483382</xdr:colOff>
      <xdr:row>45</xdr:row>
      <xdr:rowOff>26503</xdr:rowOff>
    </xdr:to>
    <xdr:sp macro="" textlink="">
      <xdr:nvSpPr>
        <xdr:cNvPr id="118" name="Oval 117">
          <a:extLst>
            <a:ext uri="{FF2B5EF4-FFF2-40B4-BE49-F238E27FC236}">
              <a16:creationId xmlns:a16="http://schemas.microsoft.com/office/drawing/2014/main" id="{00000000-0008-0000-0100-000076000000}"/>
            </a:ext>
          </a:extLst>
        </xdr:cNvPr>
        <xdr:cNvSpPr/>
      </xdr:nvSpPr>
      <xdr:spPr>
        <a:xfrm>
          <a:off x="6063952" y="7690692"/>
          <a:ext cx="391605" cy="479686"/>
        </a:xfrm>
        <a:prstGeom prst="ellipse">
          <a:avLst/>
        </a:prstGeom>
        <a:solidFill>
          <a:schemeClr val="bg1"/>
        </a:solidFill>
        <a:ln>
          <a:noFill/>
        </a:ln>
        <a:effectLst>
          <a:outerShdw blurRad="50800" dist="38100" dir="5400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66499</xdr:colOff>
      <xdr:row>43</xdr:row>
      <xdr:rowOff>29462</xdr:rowOff>
    </xdr:from>
    <xdr:to>
      <xdr:col>8</xdr:col>
      <xdr:colOff>571500</xdr:colOff>
      <xdr:row>44</xdr:row>
      <xdr:rowOff>85883</xdr:rowOff>
    </xdr:to>
    <xdr:sp macro="" textlink="'Analysis (2)'!AB8">
      <xdr:nvSpPr>
        <xdr:cNvPr id="106" name="TextBox 105">
          <a:extLst>
            <a:ext uri="{FF2B5EF4-FFF2-40B4-BE49-F238E27FC236}">
              <a16:creationId xmlns:a16="http://schemas.microsoft.com/office/drawing/2014/main" id="{00000000-0008-0000-0100-00006A000000}"/>
            </a:ext>
          </a:extLst>
        </xdr:cNvPr>
        <xdr:cNvSpPr txBox="1"/>
      </xdr:nvSpPr>
      <xdr:spPr>
        <a:xfrm>
          <a:off x="6024551" y="7938496"/>
          <a:ext cx="505001" cy="240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AB29D89-D80E-4F49-9BD9-4794C0920C65}" type="TxLink">
            <a:rPr lang="en-US" sz="1200" b="1" i="0" u="none" strike="noStrike">
              <a:solidFill>
                <a:srgbClr val="000000"/>
              </a:solidFill>
              <a:latin typeface="Arial"/>
              <a:cs typeface="Arial"/>
            </a:rPr>
            <a:pPr/>
            <a:t>0%</a:t>
          </a:fld>
          <a:endParaRPr lang="ar-EG" sz="1200" b="1">
            <a:solidFill>
              <a:schemeClr val="bg1"/>
            </a:solidFill>
          </a:endParaRPr>
        </a:p>
      </xdr:txBody>
    </xdr:sp>
    <xdr:clientData/>
  </xdr:twoCellAnchor>
  <xdr:twoCellAnchor editAs="oneCell">
    <xdr:from>
      <xdr:col>14</xdr:col>
      <xdr:colOff>558363</xdr:colOff>
      <xdr:row>33</xdr:row>
      <xdr:rowOff>82567</xdr:rowOff>
    </xdr:from>
    <xdr:to>
      <xdr:col>15</xdr:col>
      <xdr:colOff>236483</xdr:colOff>
      <xdr:row>35</xdr:row>
      <xdr:rowOff>75998</xdr:rowOff>
    </xdr:to>
    <xdr:pic>
      <xdr:nvPicPr>
        <xdr:cNvPr id="9" name="Picture 8">
          <a:extLst>
            <a:ext uri="{FF2B5EF4-FFF2-40B4-BE49-F238E27FC236}">
              <a16:creationId xmlns:a16="http://schemas.microsoft.com/office/drawing/2014/main" id="{703CEF29-3494-4588-8419-6DFC57C74E4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615449" y="6152291"/>
          <a:ext cx="361293" cy="361293"/>
        </a:xfrm>
        <a:prstGeom prst="rect">
          <a:avLst/>
        </a:prstGeom>
      </xdr:spPr>
    </xdr:pic>
    <xdr:clientData/>
  </xdr:twoCellAnchor>
  <xdr:twoCellAnchor editAs="oneCell">
    <xdr:from>
      <xdr:col>11</xdr:col>
      <xdr:colOff>88740</xdr:colOff>
      <xdr:row>19</xdr:row>
      <xdr:rowOff>146276</xdr:rowOff>
    </xdr:from>
    <xdr:to>
      <xdr:col>11</xdr:col>
      <xdr:colOff>299326</xdr:colOff>
      <xdr:row>20</xdr:row>
      <xdr:rowOff>172093</xdr:rowOff>
    </xdr:to>
    <xdr:pic>
      <xdr:nvPicPr>
        <xdr:cNvPr id="19" name="Picture 18">
          <a:extLst>
            <a:ext uri="{FF2B5EF4-FFF2-40B4-BE49-F238E27FC236}">
              <a16:creationId xmlns:a16="http://schemas.microsoft.com/office/drawing/2014/main" id="{6502D59C-2DC0-44AF-9A7D-A08FA0C93AA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131153" y="3608406"/>
          <a:ext cx="210586" cy="2080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4.797526620372" backgroundQuery="1" createdVersion="8" refreshedVersion="7" minRefreshableVersion="3" recordCount="0" supportSubquery="1" supportAdvancedDrill="1" xr:uid="{8B035C8E-4DF9-4641-8C7A-8F1FD3BF8F04}">
  <cacheSource type="external" connectionId="8"/>
  <cacheFields count="5">
    <cacheField name="[Measures].[#Transaction]" caption="#Transaction" numFmtId="0" hierarchy="47" level="32767"/>
    <cacheField name="[Measures].[Sum of Total Revenue]" caption="Sum of Total Revenue" numFmtId="0" hierarchy="42" level="32767"/>
    <cacheField name="[Measures].[Sum of Total  Profit]" caption="Sum of Total  Profit" numFmtId="0" hierarchy="45"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Date].[Month Name].[Month Name]" caption="Month Name" numFmtId="0" hierarchy="10"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899699652779" backgroundQuery="1" createdVersion="8" refreshedVersion="7" minRefreshableVersion="3" recordCount="0" supportSubquery="1" supportAdvancedDrill="1" xr:uid="{58C6BFBF-9624-44BC-937E-97E80CE84E45}">
  <cacheSource type="external" connectionId="8"/>
  <cacheFields count="1">
    <cacheField name="[DimDate].[Year].[Year]" caption="Year" numFmtId="0" hierarchy="8" level="1">
      <sharedItems containsSemiMixedTypes="0" containsString="0" containsNumber="1" containsInteger="1" minValue="2005" maxValue="2005" count="1">
        <n v="2005"/>
      </sharedItems>
      <extLst>
        <ext xmlns:x15="http://schemas.microsoft.com/office/spreadsheetml/2010/11/main" uri="{4F2E5C28-24EA-4eb8-9CBF-B6C8F9C3D259}">
          <x15:cachedUniqueNames>
            <x15:cachedUniqueName index="0" name="[DimDate].[Year].&amp;[2005]"/>
          </x15:cachedUniqueNames>
        </ext>
      </extLst>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0648145" backgroundQuery="1" createdVersion="8" refreshedVersion="7" minRefreshableVersion="3" recordCount="0" supportSubquery="1" supportAdvancedDrill="1" xr:uid="{9148D8FD-9B54-4822-8B58-68D3D3950830}">
  <cacheSource type="external" connectionId="8"/>
  <cacheFields count="5">
    <cacheField name="[Measures].[Sum of Total  Profit]" caption="Sum of Total  Profit" numFmtId="0" hierarchy="45" level="32767"/>
    <cacheField name="[DimDate].[Quarter].[Quarter]" caption="Quarter" numFmtId="0" hierarchy="13" level="1">
      <sharedItems count="4">
        <s v="Qtr-1"/>
        <s v="Qtr-2"/>
        <s v="Qtr-3"/>
        <s v="Qtr-4"/>
      </sharedItems>
      <extLst>
        <ext xmlns:x15="http://schemas.microsoft.com/office/spreadsheetml/2010/11/main" uri="{4F2E5C28-24EA-4eb8-9CBF-B6C8F9C3D259}">
          <x15:cachedUniqueNames>
            <x15:cachedUniqueName index="0" name="[DimDate].[Quarter].&amp;[Qtr-1]"/>
            <x15:cachedUniqueName index="1" name="[DimDate].[Quarter].&amp;[Qtr-2]"/>
            <x15:cachedUniqueName index="2" name="[DimDate].[Quarter].&amp;[Qtr-3]"/>
            <x15:cachedUniqueName index="3" name="[DimDate].[Quarter].&amp;[Qtr-4]"/>
          </x15:cachedUniqueNames>
        </ext>
      </extLst>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 name="Dummy0" numFmtId="0" hierarchy="63" level="32767">
      <extLst>
        <ext xmlns:x14="http://schemas.microsoft.com/office/spreadsheetml/2009/9/main" uri="{63CAB8AC-B538-458d-9737-405883B0398D}">
          <x14:cacheField ignore="1"/>
        </ext>
      </extLst>
    </cacheField>
  </cacheFields>
  <cacheHierarchies count="64">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cacheHierarchy uniqueName="[DimCustomer].[BirthDate]" caption="BirthDate" attribute="1" time="1" defaultMemberUniqueName="[DimCustomer].[BirthDate].[All]" allUniqueName="[DimCustomer].[BirthDate].[All]" dimensionUniqueName="[DimCustomer]" displayFolder="" count="2" memberValueDatatype="7" unbalanced="0"/>
    <cacheHierarchy uniqueName="[DimCustomer].[Gender]" caption="Gender" attribute="1" defaultMemberUniqueName="[DimCustomer].[Gender].[All]" allUniqueName="[DimCustomer].[Gender].[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umber]" caption="Month Number" attribute="1" defaultMemberUniqueName="[DimDate].[Month Number].[All]" allUniqueName="[DimDate].[Month Numbe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cacheHierarchy uniqueName="[DimDate].[WeekType]" caption="WeekType" attribute="1" defaultMemberUniqueName="[DimDate].[WeekType].[All]" allUniqueName="[DimDate].[WeekTyp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1"/>
      </fieldsUsage>
    </cacheHierarchy>
    <cacheHierarchy uniqueName="[DimDate].[WeekNumber]" caption="WeekNumber" attribute="1" defaultMemberUniqueName="[DimDate].[WeekNumber].[All]" allUniqueName="[DimDate].[WeekNumber].[All]" dimensionUniqueName="[DimDate]" displayFolder="" count="2" memberValueDatatype="2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s]" caption="products" attribute="1" defaultMemberUniqueName="[DimProduct].[products].[All]" allUniqueName="[DimProduct].[products].[All]" dimensionUniqueName="[DimProduct]" displayFolder="" count="2" memberValueDatatype="130" unbalanced="0"/>
    <cacheHierarchy uniqueName="[DimProduct].[Color]" caption="Color" attribute="1" defaultMemberUniqueName="[DimProduct].[Color].[All]" allUniqueName="[DimProduct].[Color].[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InternetSales].[ProductKey]" caption="ProductKey" attribute="1" defaultMemberUniqueName="[FactInternetSales].[ProductKey].[All]" allUniqueName="[FactInternetSales].[ProductKey].[All]" dimensionUniqueName="[FactInternetSales]" displayFolder="" count="2"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2" memberValueDatatype="130" unbalanced="0"/>
    <cacheHierarchy uniqueName="[FactInternetSales].[DueDateKey]" caption="DueDateKey" attribute="1" defaultMemberUniqueName="[FactInternetSales].[DueDateKey].[All]" allUniqueName="[FactInternetSales].[DueDateKey].[All]" dimensionUniqueName="[FactInternetSales]" displayFolder="" count="2" memberValueDatatype="13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price]" caption="price" attribute="1" defaultMemberUniqueName="[FactInternetSales].[price].[All]" allUniqueName="[FactInternetSales].[price].[All]" dimensionUniqueName="[FactInternetSales]" displayFolder="" count="2" memberValueDatatype="5" unbalanced="0"/>
    <cacheHierarchy uniqueName="[FactInternetSales].[cost]" caption="cost" attribute="1" defaultMemberUniqueName="[FactInternetSales].[cost].[All]" allUniqueName="[FactInternetSales].[cost].[All]" dimensionUniqueName="[FactInternetSales]" displayFolder="" count="2" memberValueDatatype="5" unbalanced="0"/>
    <cacheHierarchy uniqueName="[FactInternetSales].[OrderDate]" caption="OrderDate" attribute="1" time="1" defaultMemberUniqueName="[FactInternetSales].[OrderDate].[All]" allUniqueName="[FactInternetSales].[OrderDate].[All]" dimensionUniqueName="[FactInternetSales]" displayFolder="" count="2"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2" memberValueDatatype="5" unbalanced="0"/>
    <cacheHierarchy uniqueName="[FactInternetSales].[COGS]" caption="COGS" attribute="1" defaultMemberUniqueName="[FactInternetSales].[COGS].[All]" allUniqueName="[FactInternetSales].[COGS].[All]" dimensionUniqueName="[FactInternetSales]" displayFolder="" count="2" memberValueDatatype="5" unbalanced="0"/>
    <cacheHierarchy uniqueName="[FactInternetSales].[Total  Profit]" caption="Total  Profit" attribute="1" defaultMemberUniqueName="[FactInternetSales].[Total  Profit].[All]" allUniqueName="[FactInternetSales].[Total  Profit].[All]" dimensionUniqueName="[FactInternetSales]" displayFolder="" count="2"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Dummy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1111114" backgroundQuery="1" createdVersion="8" refreshedVersion="7" minRefreshableVersion="3" recordCount="0" supportSubquery="1" supportAdvancedDrill="1" xr:uid="{B0306D67-F370-48E4-B58E-3EB8B80F5796}">
  <cacheSource type="external" connectionId="8"/>
  <cacheFields count="4">
    <cacheField name="[Measures].[Sum of Total  Profit]" caption="Sum of Total  Profit" numFmtId="0" hierarchy="45" level="32767"/>
    <cacheField name="[DimDate].[WeekType].[WeekType]" caption="WeekType" numFmtId="0" hierarchy="12" level="1">
      <sharedItems count="2">
        <s v="Weekend"/>
        <s v="Workday"/>
      </sharedItems>
      <extLst>
        <ext xmlns:x15="http://schemas.microsoft.com/office/spreadsheetml/2010/11/main" uri="{4F2E5C28-24EA-4eb8-9CBF-B6C8F9C3D259}">
          <x15:cachedUniqueNames>
            <x15:cachedUniqueName index="0" name="[DimDate].[WeekType].&amp;[Weekend]"/>
            <x15:cachedUniqueName index="1" name="[DimDate].[WeekType].&amp;[Workday]"/>
          </x15:cachedUniqueNames>
        </ext>
      </extLst>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cacheHierarchy uniqueName="[DimDate].[WeekType]" caption="WeekType" attribute="1" defaultMemberUniqueName="[DimDate].[WeekType].[All]" allUniqueName="[DimDate].[WeekType].[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1689814" backgroundQuery="1" createdVersion="8" refreshedVersion="7" minRefreshableVersion="3" recordCount="0" supportSubquery="1" supportAdvancedDrill="1" xr:uid="{94B7BB75-3523-48CB-BCBD-25C49F63BFC7}">
  <cacheSource type="external" connectionId="8"/>
  <cacheFields count="4">
    <cacheField name="[Measures].[Sum of Total  Profit]" caption="Sum of Total  Profit" numFmtId="0" hierarchy="45" level="32767"/>
    <cacheField name="[DimDate].[Day Name].[Day Name]" caption="Day Name" numFmtId="0" hierarchy="11" level="1">
      <sharedItems count="7">
        <s v="Sun"/>
        <s v="Mon"/>
        <s v="Tue"/>
        <s v="Wed"/>
        <s v="Thu"/>
        <s v="Fri"/>
        <s v="Sat"/>
      </sharedItems>
      <extLst>
        <ext xmlns:x15="http://schemas.microsoft.com/office/spreadsheetml/2010/11/main" uri="{4F2E5C28-24EA-4eb8-9CBF-B6C8F9C3D259}">
          <x15:cachedUniqueNames>
            <x15:cachedUniqueName index="0" name="[DimDate].[Day Name].&amp;[Sun]"/>
            <x15:cachedUniqueName index="1" name="[DimDate].[Day Name].&amp;[Mon]"/>
            <x15:cachedUniqueName index="2" name="[DimDate].[Day Name].&amp;[Tue]"/>
            <x15:cachedUniqueName index="3" name="[DimDate].[Day Name].&amp;[Wed]"/>
            <x15:cachedUniqueName index="4" name="[DimDate].[Day Name].&amp;[Thu]"/>
            <x15:cachedUniqueName index="5" name="[DimDate].[Day Name].&amp;[Fri]"/>
            <x15:cachedUniqueName index="6" name="[DimDate].[Day Name].&amp;[Sat]"/>
          </x15:cachedUniqueNames>
        </ext>
      </extLst>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2268515" backgroundQuery="1" createdVersion="8" refreshedVersion="7" minRefreshableVersion="3" recordCount="0" supportSubquery="1" supportAdvancedDrill="1" xr:uid="{DEAB1025-2814-46DF-9E83-0476E873A5A7}">
  <cacheSource type="external" connectionId="8"/>
  <cacheFields count="4">
    <cacheField name="[Measures].[Sum of Total  Profit]" caption="Sum of Total  Profit" numFmtId="0" hierarchy="45" level="32767"/>
    <cacheField name="[DimDate].[Month Name].[Month Name]" caption="Month Name" numFmtId="0" hierarchy="10" level="1">
      <sharedItems count="6">
        <s v="Jul"/>
        <s v="Aug"/>
        <s v="Sep"/>
        <s v="Oct"/>
        <s v="Nov"/>
        <s v="Dec"/>
      </sharedItems>
      <extLst>
        <ext xmlns:x15="http://schemas.microsoft.com/office/spreadsheetml/2010/11/main" uri="{4F2E5C28-24EA-4eb8-9CBF-B6C8F9C3D259}">
          <x15:cachedUniqueNames>
            <x15:cachedUniqueName index="0" name="[DimDate].[Month Name].&amp;[Jul]"/>
            <x15:cachedUniqueName index="1" name="[DimDate].[Month Name].&amp;[Aug]"/>
            <x15:cachedUniqueName index="2" name="[DimDate].[Month Name].&amp;[Sep]"/>
            <x15:cachedUniqueName index="3" name="[DimDate].[Month Name].&amp;[Oct]"/>
            <x15:cachedUniqueName index="4" name="[DimDate].[Month Name].&amp;[Nov]"/>
            <x15:cachedUniqueName index="5" name="[DimDate].[Month Name].&amp;[Dec]"/>
          </x15:cachedUniqueNames>
        </ext>
      </extLst>
    </cacheField>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2962961" backgroundQuery="1" createdVersion="8" refreshedVersion="7" minRefreshableVersion="3" recordCount="0" supportSubquery="1" supportAdvancedDrill="1" xr:uid="{0E0848C1-EE96-4DA8-8019-1CDED0B2EF19}">
  <cacheSource type="external" connectionId="8"/>
  <cacheFields count="6">
    <cacheField name="[Measures].[#Transaction]" caption="#Transaction" numFmtId="0" hierarchy="47" level="32767"/>
    <cacheField name="[Measures].[Sum of Total Revenue]" caption="Sum of Total Revenue" numFmtId="0" hierarchy="42" level="32767"/>
    <cacheField name="[Measures].[Sum of Total  Profit]" caption="Sum of Total  Profit" numFmtId="0" hierarchy="45"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Date].[Month Name].[Month Name]" caption="Month Name" numFmtId="0" hierarchy="10"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5"/>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412037" backgroundQuery="1" createdVersion="8" refreshedVersion="7" minRefreshableVersion="3" recordCount="0" supportSubquery="1" supportAdvancedDrill="1" xr:uid="{EDC516D3-9882-42B7-BDA2-8219AA331A6E}">
  <cacheSource type="external" connectionId="8"/>
  <cacheFields count="11">
    <cacheField name="[Measures].[#Transaction]" caption="#Transaction" numFmtId="0" hierarchy="47" level="32767"/>
    <cacheField name="[Measures].[Sum of Total Revenue]" caption="Sum of Total Revenue" numFmtId="0" hierarchy="42" level="32767"/>
    <cacheField name="[Measures].[Sum of COGS]" caption="Sum of COGS" numFmtId="0" hierarchy="44" level="32767"/>
    <cacheField name="[Measures].[Sum of Total  Profit]" caption="Sum of Total  Profit" numFmtId="0" hierarchy="45" level="32767"/>
    <cacheField name="[Measures].[Sum of OrderQuantity]" caption="Sum of OrderQuantity" numFmtId="0" hierarchy="46" level="32767"/>
    <cacheField name="[Measures].[All products]" caption="All products" numFmtId="0" hierarchy="48" level="32767"/>
    <cacheField name="[Measures].[Sold-Product]" caption="Sold-Product" numFmtId="0" hierarchy="52" level="32767"/>
    <cacheField name="[Measures].[Unsold product]" caption="Unsold product" numFmtId="0" hierarchy="53" level="32767"/>
    <cacheField name="[Measures].[%Profit Margin]" caption="%Profit Margin" numFmtId="0" hierarchy="54" level="32767"/>
    <cacheField name="[DimDate].[Year].[Year]" caption="Year" numFmtId="0" hierarchy="8" level="1">
      <sharedItems containsSemiMixedTypes="0" containsNonDate="0" containsString="0"/>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9"/>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oneField="1">
      <fieldsUsage count="1">
        <fieldUsage x="2"/>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5"/>
      </fieldsUsage>
    </cacheHierarchy>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oneField="1">
      <fieldsUsage count="1">
        <fieldUsage x="6"/>
      </fieldsUsage>
    </cacheHierarchy>
    <cacheHierarchy uniqueName="[Measures].[Unsold product]" caption="Unsold product" measure="1" displayFolder="" measureGroup="All measures" count="0" oneField="1">
      <fieldsUsage count="1">
        <fieldUsage x="7"/>
      </fieldsUsage>
    </cacheHierarchy>
    <cacheHierarchy uniqueName="[Measures].[%Profit Margin]" caption="%Profit Margin" measure="1" displayFolder="" measureGroup="All measures" count="0" oneField="1">
      <fieldsUsage count="1">
        <fieldUsage x="8"/>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900114699078" backgroundQuery="1" createdVersion="8" refreshedVersion="7" minRefreshableVersion="3" recordCount="0" supportSubquery="1" supportAdvancedDrill="1" xr:uid="{7079CE44-641A-47E8-B154-A048E0ABE667}">
  <cacheSource type="external" connectionId="8"/>
  <cacheFields count="8">
    <cacheField name="[Measures].[#Transaction]" caption="#Transaction" numFmtId="0" hierarchy="47" level="32767"/>
    <cacheField name="[Measures].[Sum of Total Revenue]" caption="Sum of Total Revenue" numFmtId="0" hierarchy="42" level="32767"/>
    <cacheField name="[Measures].[Sum of COGS]" caption="Sum of COGS" numFmtId="0" hierarchy="44" level="32767"/>
    <cacheField name="[Measures].[Sum of Total  Profit]" caption="Sum of Total  Profit" numFmtId="0" hierarchy="45" level="32767"/>
    <cacheField name="[Measures].[Sum of OrderQuantity]" caption="Sum of OrderQuantity" numFmtId="0" hierarchy="46" level="32767"/>
    <cacheField name="[Measures].[%Profit Margin]" caption="%Profit Margin" numFmtId="0" hierarchy="54"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7"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oneField="1">
      <fieldsUsage count="1">
        <fieldUsage x="2"/>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oneField="1">
      <fieldsUsage count="1">
        <fieldUsage x="5"/>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4.797448379628" backgroundQuery="1" createdVersion="3" refreshedVersion="7" minRefreshableVersion="3" recordCount="0" supportSubquery="1" supportAdvancedDrill="1" xr:uid="{F0920310-8AFE-4E77-8027-88F242050FF8}">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4050688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4.797497337961" backgroundQuery="1" createdVersion="3" refreshedVersion="7" minRefreshableVersion="3" recordCount="0" supportSubquery="1" supportAdvancedDrill="1" xr:uid="{B848A9C0-D665-49C6-B95E-52F2648001BB}">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4319287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s" refreshedDate="45905.198810879629" backgroundQuery="1" createdVersion="3" refreshedVersion="7" minRefreshableVersion="3" recordCount="0" supportSubquery="1" supportAdvancedDrill="1" xr:uid="{C3D13B1B-5858-41F9-B92D-8715FDEA5C24}">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130" unbalanced="0"/>
    <cacheHierarchy uniqueName="[FactInternetSales].[OrderDateKey]" caption="OrderDateKey" attribute="1" defaultMemberUniqueName="[FactInternetSales].[OrderDateKey].[All]" allUniqueName="[FactInternetSales].[OrderDateKey].[All]" dimensionUniqueName="[FactInternetSales]" displayFolder="" count="0" memberValueDatatype="130" unbalanced="0"/>
    <cacheHierarchy uniqueName="[FactInternetSales].[DueDateKey]" caption="DueDateKey" attribute="1" defaultMemberUniqueName="[FactInternetSales].[DueDateKey].[All]" allUniqueName="[FactInternetSales].[DueDateKey].[All]" dimensionUniqueName="[FactInternetSales]" displayFolder="" count="0" memberValueDatatype="13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13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price]" caption="price" attribute="1" defaultMemberUniqueName="[FactInternetSales].[price].[All]" allUniqueName="[FactInternetSales].[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7"/>
        </ext>
      </extLst>
    </cacheHierarchy>
    <cacheHierarchy uniqueName="[Measures].[Sum of cost]" caption="Sum of cost" measure="1" displayFolder="" measureGroup="FactInternetSales" count="0">
      <extLst>
        <ext xmlns:x15="http://schemas.microsoft.com/office/spreadsheetml/2010/11/main" uri="{B97F6D7D-B522-45F9-BDA1-12C45D357490}">
          <x15:cacheHierarchy aggregatedColumn="35"/>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39"/>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3"/>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Sold product]" caption="Sold product" measure="1" displayFolder="" measureGroup="All measures" count="0"/>
    <cacheHierarchy uniqueName="[Measures].[sold]" caption="sold" measure="1" displayFolder="" measureGroup="All measures" count="0"/>
    <cacheHierarchy uniqueName="[Measures].[Sold-Product]" caption="Sold-Product" measure="1" displayFolder="" measureGroup="All measures" count="0"/>
    <cacheHierarchy uniqueName="[Measures].[Unsold product]" caption="Unsold product"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46077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E4525-4DD4-4C52-A967-2AFAE1749096}" name="PivotTable1" cacheId="1163" applyNumberFormats="0" applyBorderFormats="0" applyFontFormats="0" applyPatternFormats="0" applyAlignmentFormats="0" applyWidthHeightFormats="1" dataCaption="Values" tag="2b5babaf-72d6-4013-bf4c-8c59f6045a3c" updatedVersion="7" minRefreshableVersion="3" useAutoFormatting="1" subtotalHiddenItems="1" rowGrandTotals="0" colGrandTotals="0" itemPrintTitles="1" createdVersion="8" indent="0" compact="0" compactData="0" multipleFieldFilters="0" rowHeaderCaption="Year">
  <location ref="B12:E16"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Transaction" fld="0" subtotal="count" baseField="0" baseItem="0" numFmtId="166"/>
    <dataField name="  Revenue" fld="1" baseField="0" baseItem="0" numFmtId="165"/>
    <dataField name=" Net  Profit" fld="2" baseField="3" baseItem="0" numFmtId="165"/>
  </dataFields>
  <formats count="8">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0"/>
          </reference>
        </references>
      </pivotArea>
    </format>
    <format dxfId="12">
      <pivotArea type="all" dataOnly="0" outline="0" fieldPosition="0"/>
    </format>
    <format dxfId="11">
      <pivotArea outline="0" collapsedLevelsAreSubtotals="1" fieldPosition="0"/>
    </format>
    <format dxfId="10">
      <pivotArea field="3" type="button" dataOnly="0" labelOnly="1" outline="0" axis="axisRow" fieldPosition="0"/>
    </format>
    <format dxfId="9">
      <pivotArea dataOnly="0" labelOnly="1" outline="0" fieldPosition="0">
        <references count="1">
          <reference field="3" count="0"/>
        </references>
      </pivotArea>
    </format>
    <format dxfId="8">
      <pivotArea dataOnly="0" labelOnly="1" outline="0" fieldPosition="0">
        <references count="1">
          <reference field="4294967294" count="3">
            <x v="0"/>
            <x v="1"/>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caption=" COGS"/>
    <pivotHierarchy dragToData="1" caption=" Net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7D2E8-EA78-432F-AF34-04C7C7186C1A}" name="PivotTable5" cacheId="1169" applyNumberFormats="0" applyBorderFormats="0" applyFontFormats="0" applyPatternFormats="0" applyAlignmentFormats="0" applyWidthHeightFormats="1" dataCaption="Values" tag="42f82883-1107-42cb-98e2-12db39751292" updatedVersion="7" minRefreshableVersion="3" useAutoFormatting="1" subtotalHiddenItems="1" rowGrandTotals="0" colGrandTotals="0" itemPrintTitles="1" createdVersion="8" indent="0" compact="0" compactData="0" multipleFieldFilters="0">
  <location ref="N34:T38" firstHeaderRow="0" firstDataRow="1"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name="Year"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name="Transaction" fld="0" subtotal="count" baseField="0" baseItem="0" numFmtId="166"/>
    <dataField name=" COGS" fld="2" baseField="0" baseItem="0" numFmtId="165"/>
    <dataField name=" Total Revenue" fld="1" baseField="0" baseItem="0" numFmtId="165"/>
    <dataField fld="5" subtotal="count" baseField="0" baseItem="0"/>
    <dataField name=" Total  Profit" fld="3" baseField="0" baseItem="0" numFmtId="165"/>
    <dataField name=" OrderQuantity" fld="4" baseField="0" baseItem="0" numFmtId="166"/>
  </dataFields>
  <formats count="5">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4"/>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5"/>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858793-EF73-4602-8371-1CE658BF58FB}" name="PivotTable4" cacheId="1052" applyNumberFormats="0" applyBorderFormats="0" applyFontFormats="0" applyPatternFormats="0" applyAlignmentFormats="0" applyWidthHeightFormats="1" dataCaption="Values" tag="00faf8ba-3beb-4075-b716-100e8f7b793b" updatedVersion="7" minRefreshableVersion="3" useAutoFormatting="1" subtotalHiddenItems="1" rowGrandTotals="0" colGrandTotals="0" itemPrintTitles="1" createdVersion="8" indent="0" compact="0" compactData="0" multipleFieldFilters="0" rowHeaderCaption="Year">
  <location ref="N20:N21" firstHeaderRow="1" firstDataRow="1" firstDataCol="1"/>
  <pivotFields count="1">
    <pivotField axis="axisRow" compact="0" allDrilled="1" outline="0" subtotalTop="0" showAll="0" dataSourceSort="1" defaultSubtotal="0" defaultAttributeDrillState="1">
      <items count="1">
        <item s="1" x="0"/>
      </items>
    </pivotField>
  </pivotFields>
  <rowFields count="1">
    <field x="0"/>
  </rowFields>
  <rowItems count="1">
    <i>
      <x/>
    </i>
  </rowItems>
  <formats count="4">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outline="0" fieldPosition="0">
        <references count="1">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caption=" COGS"/>
    <pivotHierarchy dragToData="1" caption=" Net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F8C89-70A3-4AE0-AE9E-BF942A8D7C4F}" name="PivotTable3" cacheId="0" applyNumberFormats="0" applyBorderFormats="0" applyFontFormats="0" applyPatternFormats="0" applyAlignmentFormats="0" applyWidthHeightFormats="1" dataCaption="Values" tag="1c07e5e0-5522-4d84-92b8-50cf35bcc130" updatedVersion="7" minRefreshableVersion="3" useAutoFormatting="1" subtotalHiddenItems="1" rowGrandTotals="0" colGrandTotals="0" itemPrintTitles="1" createdVersion="8" indent="0" compact="0" compactData="0" multipleFieldFilters="0" rowHeaderCaption="Year">
  <location ref="N12:Q16"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Transaction" fld="0" subtotal="count" baseField="0" baseItem="0" numFmtId="166"/>
    <dataField name="  Revenue" fld="1" baseField="0" baseItem="0" numFmtId="165"/>
    <dataField name=" Net  Profit" fld="2" baseField="3" baseItem="0" numFmtId="165"/>
  </dataFields>
  <formats count="8">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0"/>
          </reference>
        </references>
      </pivotArea>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outline="0" fieldPosition="0">
        <references count="1">
          <reference field="3" count="0"/>
        </references>
      </pivotArea>
    </format>
    <format dxfId="25">
      <pivotArea dataOnly="0" labelOnly="1" outline="0" fieldPosition="0">
        <references count="1">
          <reference field="4294967294" count="3">
            <x v="0"/>
            <x v="1"/>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caption=" COGS"/>
    <pivotHierarchy dragToData="1" caption=" Net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5D89D3-C39F-408C-B775-8F1C93A880A2}" name="PivotTable2" cacheId="1166" applyNumberFormats="0" applyBorderFormats="0" applyFontFormats="0" applyPatternFormats="0" applyAlignmentFormats="0" applyWidthHeightFormats="1" dataCaption="Values" tag="84bcc884-b44b-432e-be43-4a47cca6bfc5" updatedVersion="7" minRefreshableVersion="3" useAutoFormatting="1" subtotalHiddenItems="1" itemPrintTitles="1" createdVersion="8" indent="0" outline="1" outlineData="1" multipleFieldFilters="0">
  <location ref="B7:J8"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Transaction" fld="0" subtotal="count" baseField="0" baseItem="0" numFmtId="166"/>
    <dataField name=" COGS" fld="2" baseField="0" baseItem="0" numFmtId="165"/>
    <dataField name=" Total Revenue" fld="1" baseField="0" baseItem="0" numFmtId="165"/>
    <dataField fld="8" subtotal="count" baseField="0" baseItem="0"/>
    <dataField name=" Total  Profit" fld="3" baseField="0" baseItem="0" numFmtId="165"/>
    <dataField name=" OrderQuantity" fld="4" baseField="0" baseItem="0" numFmtId="166"/>
    <dataField fld="5" subtotal="count" baseField="0" baseItem="0"/>
    <dataField fld="6" subtotal="count" baseField="0" baseItem="0"/>
    <dataField fld="7" subtotal="count" baseField="0" baseItem="0"/>
  </dataFields>
  <formats count="5">
    <format dxfId="37">
      <pivotArea outline="0" collapsedLevelsAreSubtotals="1" fieldPosition="0">
        <references count="1">
          <reference field="4294967294" count="1" selected="0">
            <x v="2"/>
          </reference>
        </references>
      </pivotArea>
    </format>
    <format dxfId="36">
      <pivotArea outline="0" collapsedLevelsAreSubtotals="1" fieldPosition="0">
        <references count="1">
          <reference field="4294967294" count="1" selected="0">
            <x v="4"/>
          </reference>
        </references>
      </pivotArea>
    </format>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5"/>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5]"/>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08570C-8849-435E-B49F-5F8336BF123B}" name="PivotTable2" cacheId="1160" applyNumberFormats="0" applyBorderFormats="0" applyFontFormats="0" applyPatternFormats="0" applyAlignmentFormats="0" applyWidthHeightFormats="1" dataCaption="Values" tag="2a8b0b69-b87e-4b5d-b55e-a2fcc706ef12" updatedVersion="7" minRefreshableVersion="3" useAutoFormatting="1" subtotalHiddenItems="1" rowGrandTotals="0" colGrandTotals="0" itemPrintTitles="1" createdVersion="8" indent="0" compact="0" compactData="0" multipleFieldFilters="0" chartFormat="4">
  <location ref="B7:C13"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6">
    <i>
      <x/>
    </i>
    <i>
      <x v="1"/>
    </i>
    <i>
      <x v="2"/>
    </i>
    <i>
      <x v="3"/>
    </i>
    <i>
      <x v="4"/>
    </i>
    <i>
      <x v="5"/>
    </i>
  </rowItems>
  <colItems count="1">
    <i/>
  </colItems>
  <dataFields count="1">
    <dataField name=" Total  Profit" fld="0" baseField="0" baseItem="0" numFmtId="171"/>
  </dataFields>
  <formats count="3">
    <format dxfId="2">
      <pivotArea outline="0" collapsedLevelsAreSubtotals="1" fieldPosition="0">
        <references count="1">
          <reference field="4294967294" count="1" selected="0">
            <x v="0"/>
          </reference>
        </references>
      </pivotArea>
    </format>
    <format dxfId="1">
      <pivotArea outline="0" fieldPosition="0">
        <references count="1">
          <reference field="4294967294" count="1">
            <x v="0"/>
          </reference>
        </references>
      </pivotArea>
    </format>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5]"/>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DD50D8-0109-42C3-9367-BADBEA0C3380}" name="PivotTable4" cacheId="1151" applyNumberFormats="0" applyBorderFormats="0" applyFontFormats="0" applyPatternFormats="0" applyAlignmentFormats="0" applyWidthHeightFormats="1" dataCaption="Values" missingCaption="0" tag="94671d63-eba7-4e3d-bcd5-7209b6333e35" updatedVersion="7" minRefreshableVersion="3" useAutoFormatting="1" subtotalHiddenItems="1" rowGrandTotals="0" colGrandTotals="0" itemPrintTitles="1" createdVersion="8" indent="0" showEmptyRow="1" showEmptyCol="1" compact="0" compactData="0" multipleFieldFilters="0" chartFormat="12">
  <location ref="Z6:AB10" firstHeaderRow="0" firstDataRow="1" firstDataCol="1"/>
  <pivotFields count="5">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x v="3"/>
    </i>
  </rowItems>
  <colFields count="1">
    <field x="-2"/>
  </colFields>
  <colItems count="2">
    <i>
      <x/>
    </i>
    <i i="1">
      <x v="1"/>
    </i>
  </colItems>
  <dataFields count="2">
    <dataField name=" Total  Profit" fld="0" baseField="0" baseItem="0" numFmtId="165"/>
    <dataField name="Sum of Total  Profit" fld="4" showDataAs="percentOfTotal" baseField="0" baseItem="0" numFmtId="9">
      <extLst>
        <ext xmlns:x14="http://schemas.microsoft.com/office/spreadsheetml/2009/9/main" uri="{E15A36E0-9728-4e99-A89B-3F7291B0FE68}">
          <x14:dataField sourceField="0" uniqueName="[__Xl2].[Measures].[Sum of Total  Profit]"/>
        </ext>
      </extLst>
    </dataField>
  </dataFields>
  <formats count="3">
    <format dxfId="5">
      <pivotArea outline="0" collapsedLevelsAreSubtotals="1" fieldPosition="0">
        <references count="1">
          <reference field="4294967294" count="1" selected="0">
            <x v="0"/>
          </reference>
        </references>
      </pivotArea>
    </format>
    <format dxfId="4">
      <pivotArea outline="0" fieldPosition="0">
        <references count="1">
          <reference field="4294967294" count="1">
            <x v="1"/>
          </reference>
        </references>
      </pivotArea>
    </format>
    <format dxfId="3">
      <pivotArea outline="0"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5]"/>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787088-F5E9-4EDE-AA75-76A9573F3C9A}" name="PivotTable3" cacheId="1154" applyNumberFormats="0" applyBorderFormats="0" applyFontFormats="0" applyPatternFormats="0" applyAlignmentFormats="0" applyWidthHeightFormats="1" dataCaption="Values" tag="bb74c1ae-462b-4870-ad04-6a547436caf0" updatedVersion="7" minRefreshableVersion="3" useAutoFormatting="1" subtotalHiddenItems="1" rowGrandTotals="0" colGrandTotals="0" itemPrintTitles="1" createdVersion="8" indent="0" compact="0" compactData="0" multipleFieldFilters="0" chartFormat="12">
  <location ref="U7:V9"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2">
    <i>
      <x/>
    </i>
    <i>
      <x v="1"/>
    </i>
  </rowItems>
  <colItems count="1">
    <i/>
  </colItems>
  <dataFields count="1">
    <dataField name=" Total  Profit" fld="0" baseField="0" baseItem="0" numFmtId="165"/>
  </dataFields>
  <formats count="1">
    <format dxfId="6">
      <pivotArea outline="0" collapsedLevelsAreSubtotals="1" fieldPosition="0">
        <references count="1">
          <reference field="4294967294" count="1" selected="0">
            <x v="0"/>
          </reference>
        </references>
      </pivotArea>
    </format>
  </formats>
  <chartFormats count="4">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5]"/>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803D82-58A9-4A17-A987-43F2A49381D2}" name="PivotTable1" cacheId="1157" applyNumberFormats="0" applyBorderFormats="0" applyFontFormats="0" applyPatternFormats="0" applyAlignmentFormats="0" applyWidthHeightFormats="1" dataCaption="Values" tag="9b9df189-bd7c-4bd3-9a0c-858b1dfd6fb0" updatedVersion="7" minRefreshableVersion="3" useAutoFormatting="1" subtotalHiddenItems="1" rowGrandTotals="0" colGrandTotals="0" itemPrintTitles="1" createdVersion="8" indent="0" compact="0" compactData="0" multipleFieldFilters="0" chartFormat="4">
  <location ref="J7:K14" firstHeaderRow="1" firstDataRow="1" firstDataCol="1"/>
  <pivotFields count="4">
    <pivotField dataField="1" compact="0" outline="0" subtotalTop="0" showAll="0" defaultSubtotal="0"/>
    <pivotField axis="axisRow" compact="0" allDrilled="1" outline="0" subtotalTop="0" showAll="0" defaultSubtotal="0" defaultAttributeDrillState="1">
      <items count="7">
        <item x="6"/>
        <item x="5"/>
        <item x="4"/>
        <item x="3"/>
        <item x="2"/>
        <item x="1"/>
        <item x="0"/>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name=" Total  Profit" fld="0" baseField="0" baseItem="0" numFmtId="165"/>
  </dataFields>
  <formats count="1">
    <format dxfId="7">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5]"/>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 Revenue"/>
    <pivotHierarchy dragToData="1"/>
    <pivotHierarchy dragToData="1" caption=" COGS"/>
    <pivotHierarchy dragToData="1" caption=" Total  Profit"/>
    <pivotHierarchy dragToData="1" caption=" OrderQuantity"/>
    <pivotHierarchy dragToRow="0" dragToCol="0" dragToPage="0" dragToData="1" caption="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3D39459-2C44-41AC-BF04-14F834555DF5}" sourceName="[DimDate].[Year]">
  <pivotTables>
    <pivotTable tabId="2" name="PivotTable2"/>
    <pivotTable tabId="2" name="PivotTable4"/>
    <pivotTable tabId="4" name="PivotTable2"/>
    <pivotTable tabId="4" name="PivotTable1"/>
    <pivotTable tabId="4" name="PivotTable3"/>
    <pivotTable tabId="4" name="PivotTable4"/>
  </pivotTables>
  <data>
    <olap pivotCacheId="2140506889">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C602BFA-4CA4-4C83-91F5-7BBFAE5BB218}" sourceName="[DimDate].[Month Name]">
  <pivotTables>
    <pivotTable tabId="2" name="PivotTable5"/>
  </pivotTables>
  <data>
    <olap pivotCacheId="2143192878">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B5B7F8-2931-4525-972D-D308DC217074}" sourceName="[DimGeography].[country]">
  <pivotTables>
    <pivotTable tabId="4" name="PivotTable4"/>
    <pivotTable tabId="4" name="PivotTable3"/>
    <pivotTable tabId="4" name="PivotTable1"/>
    <pivotTable tabId="4" name="PivotTable2"/>
    <pivotTable tabId="2" name="PivotTable1"/>
    <pivotTable tabId="2" name="PivotTable2"/>
    <pivotTable tabId="2" name="PivotTable5"/>
  </pivotTables>
  <data>
    <olap pivotCacheId="774607702">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C37C133-8FD1-4DE8-8A97-F14CBFC5179C}" cache="Slicer_Year1" caption="Year" columnCount="4" showCaption="0" level="1" style="SlicerStyleLight1 2" rowHeight="241300"/>
  <slicer name="Month Name 1" xr10:uid="{1843ADB4-2C96-4A8B-B2E5-C8319519A245}" cache="Slicer_Month_Name" caption="Month Name" columnCount="3" showCaption="0" level="1" style="SlicerStyleLight1 2" rowHeight="365760"/>
  <slicer name="country" xr10:uid="{D83741C8-CEE1-451F-9302-BE2E17317AC4}" cache="Slicer_country" caption="country" columnCount="2" showCaption="0" level="1" style="SlicerStyleLight1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FCBE-2759-42A3-BBBC-7BB5F31EC996}">
  <sheetPr codeName="Sheet1"/>
  <dimension ref="B3:X46"/>
  <sheetViews>
    <sheetView topLeftCell="J1" zoomScale="85" zoomScaleNormal="85" workbookViewId="0">
      <selection activeCell="O35" sqref="O35"/>
    </sheetView>
  </sheetViews>
  <sheetFormatPr defaultRowHeight="14.25" x14ac:dyDescent="0.2"/>
  <cols>
    <col min="1" max="1" width="10" bestFit="1" customWidth="1"/>
    <col min="2" max="2" width="11.375" bestFit="1" customWidth="1"/>
    <col min="3" max="3" width="7.375" bestFit="1" customWidth="1"/>
    <col min="4" max="4" width="14.625" bestFit="1" customWidth="1"/>
    <col min="5" max="5" width="14.125" bestFit="1" customWidth="1"/>
    <col min="6" max="6" width="11.75" bestFit="1" customWidth="1"/>
    <col min="7" max="7" width="14.125" bestFit="1" customWidth="1"/>
    <col min="8" max="8" width="11.375" bestFit="1" customWidth="1"/>
    <col min="9" max="9" width="12.5" bestFit="1" customWidth="1"/>
    <col min="10" max="10" width="14.625" bestFit="1" customWidth="1"/>
    <col min="11" max="11" width="8.625" customWidth="1"/>
    <col min="12" max="12" width="2.75" style="19" customWidth="1"/>
    <col min="13" max="13" width="8.875" customWidth="1"/>
    <col min="14" max="14" width="7.125" bestFit="1" customWidth="1"/>
    <col min="15" max="15" width="11.375" bestFit="1" customWidth="1"/>
    <col min="16" max="16" width="8.375" bestFit="1" customWidth="1"/>
    <col min="17" max="17" width="14.625" bestFit="1" customWidth="1"/>
    <col min="18" max="18" width="14.125" bestFit="1" customWidth="1"/>
    <col min="19" max="19" width="11.75" bestFit="1" customWidth="1"/>
    <col min="20" max="20" width="14.125" bestFit="1" customWidth="1"/>
    <col min="21" max="22" width="14.75" bestFit="1" customWidth="1"/>
    <col min="23" max="23" width="12.375" bestFit="1" customWidth="1"/>
  </cols>
  <sheetData>
    <row r="3" spans="2:22" x14ac:dyDescent="0.2">
      <c r="N3" s="20" t="s">
        <v>27</v>
      </c>
      <c r="O3" s="20" t="s">
        <v>22</v>
      </c>
      <c r="P3" s="20" t="s">
        <v>27</v>
      </c>
      <c r="Q3" s="20" t="s">
        <v>13</v>
      </c>
      <c r="S3" s="20" t="s">
        <v>17</v>
      </c>
      <c r="T3" s="20" t="s">
        <v>22</v>
      </c>
      <c r="U3" s="20" t="s">
        <v>17</v>
      </c>
      <c r="V3" s="20" t="s">
        <v>13</v>
      </c>
    </row>
    <row r="4" spans="2:22" x14ac:dyDescent="0.2">
      <c r="N4" s="9" t="s">
        <v>20</v>
      </c>
      <c r="O4" s="9">
        <f>IF(P21=1,N21,0)</f>
        <v>2005</v>
      </c>
      <c r="P4" s="14">
        <f>IFERROR(VLOOKUP(O4,x,3,0),0)</f>
        <v>6570622.6301999977</v>
      </c>
      <c r="Q4" s="21">
        <f>IFERROR((P4/SUM($P$4:$P$5)),0)</f>
        <v>1</v>
      </c>
      <c r="S4" s="9" t="s">
        <v>20</v>
      </c>
      <c r="T4" s="9">
        <f>IF(P21=1,N21,0)</f>
        <v>2005</v>
      </c>
      <c r="U4" s="14">
        <f>IFERROR(VLOOKUP(T4,x,2,0),0)</f>
        <v>341</v>
      </c>
      <c r="V4" s="21">
        <f>IFERROR((U4/SUM($U$4:$U$5)),0)</f>
        <v>1</v>
      </c>
    </row>
    <row r="5" spans="2:22" x14ac:dyDescent="0.2">
      <c r="N5" s="9" t="s">
        <v>21</v>
      </c>
      <c r="O5" s="9">
        <f>N21-1</f>
        <v>2004</v>
      </c>
      <c r="P5" s="14">
        <f>IFERROR(VLOOKUP(O5,x,3,0),0)</f>
        <v>0</v>
      </c>
      <c r="Q5" s="21">
        <f>IFERROR((P5/SUM($P$4:$P$5)),0)</f>
        <v>0</v>
      </c>
      <c r="S5" s="9" t="s">
        <v>21</v>
      </c>
      <c r="T5" s="9">
        <f>N21-1</f>
        <v>2004</v>
      </c>
      <c r="U5" s="14">
        <f>IFERROR(VLOOKUP(T5,x,2,0),0)</f>
        <v>0</v>
      </c>
      <c r="V5" s="21">
        <f>IFERROR((U5/SUM($U$4:$U$5)),0)</f>
        <v>0</v>
      </c>
    </row>
    <row r="7" spans="2:22" x14ac:dyDescent="0.2">
      <c r="B7" t="s">
        <v>17</v>
      </c>
      <c r="C7" t="s">
        <v>4</v>
      </c>
      <c r="D7" t="s">
        <v>5</v>
      </c>
      <c r="E7" t="s">
        <v>3</v>
      </c>
      <c r="F7" t="s">
        <v>6</v>
      </c>
      <c r="G7" t="s">
        <v>7</v>
      </c>
      <c r="H7" t="s">
        <v>0</v>
      </c>
      <c r="I7" t="s">
        <v>1</v>
      </c>
      <c r="J7" t="s">
        <v>2</v>
      </c>
      <c r="N7" s="22" t="s">
        <v>24</v>
      </c>
      <c r="O7" s="22"/>
      <c r="P7" s="22"/>
      <c r="Q7" s="23">
        <f>Q4-Q5</f>
        <v>1</v>
      </c>
      <c r="S7" s="22" t="s">
        <v>24</v>
      </c>
      <c r="T7" s="22"/>
      <c r="U7" s="22"/>
      <c r="V7" s="23">
        <f>V4-V5</f>
        <v>1</v>
      </c>
    </row>
    <row r="8" spans="2:22" x14ac:dyDescent="0.2">
      <c r="B8" s="4">
        <v>341</v>
      </c>
      <c r="C8" s="3">
        <v>6570622.6301999977</v>
      </c>
      <c r="D8" s="3">
        <v>10933078.699999984</v>
      </c>
      <c r="E8" s="2">
        <v>0.39901442123525555</v>
      </c>
      <c r="F8" s="3">
        <v>4362456.0697999941</v>
      </c>
      <c r="G8" s="4">
        <v>3398</v>
      </c>
      <c r="H8" s="7">
        <v>606</v>
      </c>
      <c r="I8" s="1">
        <v>24</v>
      </c>
      <c r="J8" s="1">
        <v>582</v>
      </c>
      <c r="K8" s="1"/>
    </row>
    <row r="12" spans="2:22" x14ac:dyDescent="0.2">
      <c r="B12" s="12" t="s">
        <v>9</v>
      </c>
      <c r="C12" s="9" t="s">
        <v>17</v>
      </c>
      <c r="D12" s="9" t="s">
        <v>16</v>
      </c>
      <c r="E12" s="9" t="s">
        <v>8</v>
      </c>
      <c r="N12" s="12" t="s">
        <v>9</v>
      </c>
      <c r="O12" s="9" t="s">
        <v>17</v>
      </c>
      <c r="P12" s="9" t="s">
        <v>16</v>
      </c>
      <c r="Q12" s="9" t="s">
        <v>8</v>
      </c>
      <c r="S12" s="20" t="s">
        <v>25</v>
      </c>
      <c r="T12" s="20" t="s">
        <v>22</v>
      </c>
      <c r="U12" s="20" t="s">
        <v>26</v>
      </c>
      <c r="V12" s="20" t="s">
        <v>13</v>
      </c>
    </row>
    <row r="13" spans="2:22" x14ac:dyDescent="0.2">
      <c r="B13" s="9">
        <v>2005</v>
      </c>
      <c r="C13" s="13">
        <v>341</v>
      </c>
      <c r="D13" s="14">
        <v>10933078.699999984</v>
      </c>
      <c r="E13" s="14">
        <v>4362456.0697999941</v>
      </c>
      <c r="N13" s="9">
        <v>2005</v>
      </c>
      <c r="O13" s="13">
        <v>1013</v>
      </c>
      <c r="P13" s="14">
        <v>33370192.171199914</v>
      </c>
      <c r="Q13" s="14">
        <v>13403626.559800046</v>
      </c>
      <c r="S13" s="9" t="s">
        <v>20</v>
      </c>
      <c r="T13" s="9">
        <f>IF(P21=1,N21,0)</f>
        <v>2005</v>
      </c>
      <c r="U13" s="14">
        <f>IFERROR(VLOOKUP(T13,x,4,0),0)</f>
        <v>10933078.699999984</v>
      </c>
      <c r="V13" s="21">
        <f>IFERROR((U13/SUM($U$13:$U$14)),0)</f>
        <v>1</v>
      </c>
    </row>
    <row r="14" spans="2:22" x14ac:dyDescent="0.2">
      <c r="B14" s="9">
        <v>2006</v>
      </c>
      <c r="C14" s="13">
        <v>861</v>
      </c>
      <c r="D14" s="14">
        <v>22255757.960899957</v>
      </c>
      <c r="E14" s="14">
        <v>9006192.3148000017</v>
      </c>
      <c r="N14" s="9">
        <v>2006</v>
      </c>
      <c r="O14" s="13">
        <v>2677</v>
      </c>
      <c r="P14" s="14">
        <v>69484523.200600073</v>
      </c>
      <c r="Q14" s="14">
        <v>28177776.42630003</v>
      </c>
      <c r="S14" s="9" t="s">
        <v>21</v>
      </c>
      <c r="T14" s="9">
        <f>N21-1</f>
        <v>2004</v>
      </c>
      <c r="U14" s="14">
        <f>IFERROR(VLOOKUP(T14,x,4,0),0)</f>
        <v>0</v>
      </c>
      <c r="V14" s="21">
        <f>IFERROR((U14/SUM($U$13:$U$14)),0)</f>
        <v>0</v>
      </c>
    </row>
    <row r="15" spans="2:22" x14ac:dyDescent="0.2">
      <c r="B15" s="9">
        <v>2007</v>
      </c>
      <c r="C15" s="13">
        <v>8511</v>
      </c>
      <c r="D15" s="14">
        <v>29945115.254699681</v>
      </c>
      <c r="E15" s="14">
        <v>12702672.722000105</v>
      </c>
      <c r="N15" s="9">
        <v>2007</v>
      </c>
      <c r="O15" s="13">
        <v>24443</v>
      </c>
      <c r="P15" s="14">
        <v>102379613.11629641</v>
      </c>
      <c r="Q15" s="14">
        <v>42547110.664200306</v>
      </c>
    </row>
    <row r="16" spans="2:22" x14ac:dyDescent="0.2">
      <c r="B16" s="9">
        <v>2008</v>
      </c>
      <c r="C16" s="13">
        <v>11631</v>
      </c>
      <c r="D16" s="14">
        <v>34455951.599999182</v>
      </c>
      <c r="E16" s="14">
        <v>14465810.071799939</v>
      </c>
      <c r="N16" s="9">
        <v>2008</v>
      </c>
      <c r="O16" s="13">
        <v>32265</v>
      </c>
      <c r="P16" s="14">
        <v>101858616.70999517</v>
      </c>
      <c r="Q16" s="14">
        <v>42162063.995700456</v>
      </c>
      <c r="S16" s="22" t="s">
        <v>24</v>
      </c>
      <c r="T16" s="22"/>
      <c r="U16" s="22"/>
      <c r="V16" s="23">
        <f>V13-V14</f>
        <v>1</v>
      </c>
    </row>
    <row r="19" spans="2:24" ht="15" x14ac:dyDescent="0.25">
      <c r="C19" s="6" t="s">
        <v>10</v>
      </c>
      <c r="D19" s="5">
        <v>1</v>
      </c>
    </row>
    <row r="20" spans="2:24" x14ac:dyDescent="0.2">
      <c r="N20" s="12" t="s">
        <v>9</v>
      </c>
      <c r="P20" t="s">
        <v>18</v>
      </c>
    </row>
    <row r="21" spans="2:24" x14ac:dyDescent="0.2">
      <c r="N21" s="9">
        <v>2005</v>
      </c>
      <c r="P21">
        <f>COUNTA(N21:N24)</f>
        <v>1</v>
      </c>
    </row>
    <row r="24" spans="2:24" x14ac:dyDescent="0.2">
      <c r="B24" s="8" t="str">
        <f>B12</f>
        <v>Year</v>
      </c>
      <c r="C24" s="9" t="str" cm="1">
        <f t="array" ref="C24">_xlfn.IFS($D$19=1,D12,$D$19=2,E12,$D$19=3,C12)</f>
        <v xml:space="preserve">  Revenue</v>
      </c>
      <c r="D24" s="9" t="str">
        <f>"Average" &amp; C24</f>
        <v>Average  Revenue</v>
      </c>
      <c r="E24" s="9" t="s">
        <v>11</v>
      </c>
      <c r="P24" s="20" t="s">
        <v>19</v>
      </c>
      <c r="Q24" s="20" t="s">
        <v>22</v>
      </c>
      <c r="R24" s="20" t="s">
        <v>23</v>
      </c>
      <c r="S24" s="20" t="s">
        <v>13</v>
      </c>
      <c r="U24" s="20" t="s">
        <v>7</v>
      </c>
      <c r="V24" s="20" t="s">
        <v>22</v>
      </c>
      <c r="W24" s="20" t="s">
        <v>28</v>
      </c>
      <c r="X24" s="20" t="s">
        <v>13</v>
      </c>
    </row>
    <row r="25" spans="2:24" x14ac:dyDescent="0.2">
      <c r="B25" s="8">
        <f t="shared" ref="B25:B28" si="0">B13</f>
        <v>2005</v>
      </c>
      <c r="C25" s="18" cm="1">
        <f t="array" ref="C25">_xlfn.IFS($D$19=1,D13,$D$19=2,E13,$D$19=3,C13)</f>
        <v>10933078.699999984</v>
      </c>
      <c r="D25" s="10">
        <f>AVERAGE($C$25:$C$28)</f>
        <v>24397475.878899701</v>
      </c>
      <c r="E25" s="11" t="str">
        <f>IF(C25&gt;D25,C25,"")</f>
        <v/>
      </c>
      <c r="P25" s="9" t="s">
        <v>20</v>
      </c>
      <c r="Q25" s="9">
        <f>IF(P21=1,N21,0)</f>
        <v>2005</v>
      </c>
      <c r="R25" s="14">
        <f>IFERROR(VLOOKUP(Q25,x,6,0),0)</f>
        <v>4362456.0697999941</v>
      </c>
      <c r="S25" s="21">
        <f>IFERROR((R25/SUM($R$25:$R$26)),0)</f>
        <v>1</v>
      </c>
      <c r="U25" s="9" t="s">
        <v>20</v>
      </c>
      <c r="V25" s="9">
        <f>IF(P21=1,N21,0)</f>
        <v>2005</v>
      </c>
      <c r="W25" s="14">
        <f>IFERROR(VLOOKUP(V25,x,7,0),0)</f>
        <v>3398</v>
      </c>
      <c r="X25" s="21">
        <f>IFERROR((W25/SUM($W$25:$W$26)),0)</f>
        <v>1</v>
      </c>
    </row>
    <row r="26" spans="2:24" x14ac:dyDescent="0.2">
      <c r="B26" s="8">
        <f t="shared" si="0"/>
        <v>2006</v>
      </c>
      <c r="C26" s="18" cm="1">
        <f t="array" ref="C26">_xlfn.IFS($D$19=1,D14,$D$19=2,E14,$D$19=3,C14)</f>
        <v>22255757.960899957</v>
      </c>
      <c r="D26" s="10">
        <f t="shared" ref="D26:D28" si="1">AVERAGE($C$25:$C$28)</f>
        <v>24397475.878899701</v>
      </c>
      <c r="E26" s="11" t="str">
        <f t="shared" ref="E26:E28" si="2">IF(C26&gt;D26,C26,"")</f>
        <v/>
      </c>
      <c r="P26" s="9" t="s">
        <v>21</v>
      </c>
      <c r="Q26" s="9">
        <f>N21-1</f>
        <v>2004</v>
      </c>
      <c r="R26" s="14">
        <f>IFERROR(VLOOKUP(Q26,x,6,0),0)</f>
        <v>0</v>
      </c>
      <c r="S26" s="21">
        <f>IFERROR((R26/SUM($R$25:$R$26)),0)</f>
        <v>0</v>
      </c>
      <c r="U26" s="9" t="s">
        <v>21</v>
      </c>
      <c r="V26" s="9">
        <f>N21-1</f>
        <v>2004</v>
      </c>
      <c r="W26" s="14">
        <f>IFERROR(VLOOKUP(V26,x,7,0),0)</f>
        <v>0</v>
      </c>
      <c r="X26" s="21">
        <f>IFERROR((W26/SUM($W$25:$W$26)),0)</f>
        <v>0</v>
      </c>
    </row>
    <row r="27" spans="2:24" x14ac:dyDescent="0.2">
      <c r="B27" s="8">
        <f t="shared" si="0"/>
        <v>2007</v>
      </c>
      <c r="C27" s="18" cm="1">
        <f t="array" ref="C27">_xlfn.IFS($D$19=1,D15,$D$19=2,E15,$D$19=3,C15)</f>
        <v>29945115.254699681</v>
      </c>
      <c r="D27" s="10">
        <f t="shared" si="1"/>
        <v>24397475.878899701</v>
      </c>
      <c r="E27" s="11">
        <f t="shared" si="2"/>
        <v>29945115.254699681</v>
      </c>
    </row>
    <row r="28" spans="2:24" x14ac:dyDescent="0.2">
      <c r="B28" s="8">
        <f t="shared" si="0"/>
        <v>2008</v>
      </c>
      <c r="C28" s="18" cm="1">
        <f t="array" ref="C28">_xlfn.IFS($D$19=1,D16,$D$19=2,E16,$D$19=3,C16)</f>
        <v>34455951.599999182</v>
      </c>
      <c r="D28" s="10">
        <f t="shared" si="1"/>
        <v>24397475.878899701</v>
      </c>
      <c r="E28" s="11">
        <f t="shared" si="2"/>
        <v>34455951.599999182</v>
      </c>
      <c r="P28" s="22" t="s">
        <v>24</v>
      </c>
      <c r="Q28" s="22"/>
      <c r="R28" s="22"/>
      <c r="S28" s="23">
        <f>S25-S26</f>
        <v>1</v>
      </c>
      <c r="U28" s="22" t="s">
        <v>24</v>
      </c>
      <c r="V28" s="22"/>
      <c r="W28" s="22"/>
      <c r="X28" s="23">
        <f>X25-X26</f>
        <v>1</v>
      </c>
    </row>
    <row r="32" spans="2:24" x14ac:dyDescent="0.2">
      <c r="C32" t="s">
        <v>15</v>
      </c>
      <c r="E32" t="s">
        <v>14</v>
      </c>
      <c r="F32" s="15"/>
    </row>
    <row r="33" spans="2:20" x14ac:dyDescent="0.2">
      <c r="B33" t="s">
        <v>12</v>
      </c>
      <c r="C33" s="15">
        <f>SUM(E25:E28)</f>
        <v>64401066.854698867</v>
      </c>
      <c r="E33" t="str">
        <f>"Of" &amp; C24&amp;" Came From The Highlited Years"</f>
        <v>Of  Revenue Came From The Highlited Years</v>
      </c>
      <c r="F33" s="16"/>
    </row>
    <row r="34" spans="2:20" x14ac:dyDescent="0.2">
      <c r="B34" t="s">
        <v>13</v>
      </c>
      <c r="C34" s="16">
        <f>$C$33/SUM(C25:C28)</f>
        <v>0.65991526310306248</v>
      </c>
      <c r="N34" s="17" t="s">
        <v>9</v>
      </c>
      <c r="O34" t="s">
        <v>17</v>
      </c>
      <c r="P34" t="s">
        <v>4</v>
      </c>
      <c r="Q34" t="s">
        <v>5</v>
      </c>
      <c r="R34" t="s">
        <v>3</v>
      </c>
      <c r="S34" t="s">
        <v>6</v>
      </c>
      <c r="T34" t="s">
        <v>7</v>
      </c>
    </row>
    <row r="35" spans="2:20" x14ac:dyDescent="0.2">
      <c r="N35">
        <v>2005</v>
      </c>
      <c r="O35" s="4">
        <v>341</v>
      </c>
      <c r="P35" s="3">
        <v>6570622.6301999977</v>
      </c>
      <c r="Q35" s="3">
        <v>10933078.699999984</v>
      </c>
      <c r="R35" s="2">
        <v>0.39901442123525555</v>
      </c>
      <c r="S35" s="3">
        <v>4362456.0697999941</v>
      </c>
      <c r="T35" s="4">
        <v>3398</v>
      </c>
    </row>
    <row r="36" spans="2:20" x14ac:dyDescent="0.2">
      <c r="N36">
        <v>2006</v>
      </c>
      <c r="O36" s="4">
        <v>861</v>
      </c>
      <c r="P36" s="3">
        <v>13249565.6461</v>
      </c>
      <c r="Q36" s="3">
        <v>22255757.960899957</v>
      </c>
      <c r="R36" s="2">
        <v>0.40466796640323538</v>
      </c>
      <c r="S36" s="3">
        <v>9006192.3148000017</v>
      </c>
      <c r="T36" s="4">
        <v>8969</v>
      </c>
    </row>
    <row r="37" spans="2:20" x14ac:dyDescent="0.2">
      <c r="N37">
        <v>2007</v>
      </c>
      <c r="O37" s="4">
        <v>8511</v>
      </c>
      <c r="P37" s="3">
        <v>17242442.532700133</v>
      </c>
      <c r="Q37" s="3">
        <v>29945115.254699681</v>
      </c>
      <c r="R37" s="2">
        <v>0.42419849160562195</v>
      </c>
      <c r="S37" s="3">
        <v>12702672.722000105</v>
      </c>
      <c r="T37" s="4">
        <v>88908</v>
      </c>
    </row>
    <row r="38" spans="2:20" x14ac:dyDescent="0.2">
      <c r="N38">
        <v>2008</v>
      </c>
      <c r="O38" s="4">
        <v>11631</v>
      </c>
      <c r="P38" s="3">
        <v>19990141.528200336</v>
      </c>
      <c r="Q38" s="3">
        <v>34455951.599999182</v>
      </c>
      <c r="R38" s="2">
        <v>0.41983487322405816</v>
      </c>
      <c r="S38" s="3">
        <v>14465810.071799939</v>
      </c>
      <c r="T38" s="4">
        <v>122071</v>
      </c>
    </row>
    <row r="42" spans="2:20" x14ac:dyDescent="0.2">
      <c r="P42" s="20" t="s">
        <v>29</v>
      </c>
      <c r="Q42" s="20" t="s">
        <v>22</v>
      </c>
      <c r="R42" s="20" t="s">
        <v>30</v>
      </c>
      <c r="S42" s="20" t="s">
        <v>13</v>
      </c>
    </row>
    <row r="43" spans="2:20" x14ac:dyDescent="0.2">
      <c r="P43" s="9" t="s">
        <v>20</v>
      </c>
      <c r="Q43" s="9">
        <f>IF(P21=1,N21,0)</f>
        <v>2005</v>
      </c>
      <c r="R43" s="24">
        <f>IFERROR(VLOOKUP(Q43,x,5,0),0)</f>
        <v>0.39901442123525555</v>
      </c>
      <c r="S43" s="21">
        <f>IFERROR((R43/SUM($R$43:$R$44)),0)</f>
        <v>1</v>
      </c>
    </row>
    <row r="44" spans="2:20" x14ac:dyDescent="0.2">
      <c r="P44" s="9" t="s">
        <v>21</v>
      </c>
      <c r="Q44" s="9">
        <f>N21-1</f>
        <v>2004</v>
      </c>
      <c r="R44" s="24">
        <f>IFERROR(VLOOKUP(Q44,x,5,0),0)</f>
        <v>0</v>
      </c>
      <c r="S44" s="21">
        <f>IFERROR((R44/SUM($R$43:$R$44)),0)</f>
        <v>0</v>
      </c>
    </row>
    <row r="46" spans="2:20" x14ac:dyDescent="0.2">
      <c r="P46" s="22" t="s">
        <v>24</v>
      </c>
      <c r="Q46" s="22"/>
      <c r="R46" s="22"/>
      <c r="S46" s="23">
        <f>S43-S44</f>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9F26-3212-4193-84F4-CEA577ACDCC6}">
  <sheetPr codeName="Sheet2"/>
  <dimension ref="A1:A4"/>
  <sheetViews>
    <sheetView showGridLines="0" showRowColHeaders="0" tabSelected="1" zoomScale="85" zoomScaleNormal="85" workbookViewId="0">
      <selection activeCell="S26" sqref="S26"/>
    </sheetView>
  </sheetViews>
  <sheetFormatPr defaultRowHeight="14.25" x14ac:dyDescent="0.2"/>
  <cols>
    <col min="4" max="4" width="12.5" bestFit="1" customWidth="1"/>
    <col min="7" max="7" width="11.875" bestFit="1" customWidth="1"/>
  </cols>
  <sheetData>
    <row r="1" customFormat="1" x14ac:dyDescent="0.2"/>
    <row r="2" customFormat="1" x14ac:dyDescent="0.2"/>
    <row r="3" customFormat="1" x14ac:dyDescent="0.2"/>
    <row r="4" customFormat="1" x14ac:dyDescent="0.2"/>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16</xdr:col>
                    <xdr:colOff>647700</xdr:colOff>
                    <xdr:row>14</xdr:row>
                    <xdr:rowOff>9525</xdr:rowOff>
                  </from>
                  <to>
                    <xdr:col>18</xdr:col>
                    <xdr:colOff>295275</xdr:colOff>
                    <xdr:row>15</xdr:row>
                    <xdr:rowOff>38100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16</xdr:col>
                    <xdr:colOff>647700</xdr:colOff>
                    <xdr:row>10</xdr:row>
                    <xdr:rowOff>47625</xdr:rowOff>
                  </from>
                  <to>
                    <xdr:col>18</xdr:col>
                    <xdr:colOff>295275</xdr:colOff>
                    <xdr:row>11</xdr:row>
                    <xdr:rowOff>76200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16</xdr:col>
                    <xdr:colOff>647700</xdr:colOff>
                    <xdr:row>6</xdr:row>
                    <xdr:rowOff>133350</xdr:rowOff>
                  </from>
                  <to>
                    <xdr:col>18</xdr:col>
                    <xdr:colOff>304800</xdr:colOff>
                    <xdr:row>7</xdr:row>
                    <xdr:rowOff>161925</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CA0A-D7B1-4790-AB91-4A6444F4071E}">
  <dimension ref="B4:AB46"/>
  <sheetViews>
    <sheetView zoomScale="130" zoomScaleNormal="130" workbookViewId="0">
      <selection activeCell="C8" sqref="C8:C19"/>
    </sheetView>
  </sheetViews>
  <sheetFormatPr defaultRowHeight="14.25" x14ac:dyDescent="0.2"/>
  <cols>
    <col min="1" max="1" width="10" bestFit="1" customWidth="1"/>
    <col min="2" max="2" width="14" bestFit="1" customWidth="1"/>
    <col min="3" max="3" width="11.75" bestFit="1" customWidth="1"/>
    <col min="4" max="7" width="14.625" bestFit="1" customWidth="1"/>
    <col min="8" max="8" width="4.75" style="19" customWidth="1"/>
    <col min="9" max="9" width="14.625" bestFit="1" customWidth="1"/>
    <col min="10" max="10" width="11.625" bestFit="1" customWidth="1"/>
    <col min="11" max="11" width="11.75" bestFit="1" customWidth="1"/>
    <col min="12" max="12" width="2.75" style="37" customWidth="1"/>
    <col min="13" max="13" width="8.875" style="25" customWidth="1"/>
    <col min="14" max="14" width="9.5" style="25" bestFit="1" customWidth="1"/>
    <col min="15" max="15" width="11.375" style="25" bestFit="1" customWidth="1"/>
    <col min="16" max="16" width="11.875" style="25" bestFit="1" customWidth="1"/>
    <col min="17" max="17" width="14.625" style="25" bestFit="1" customWidth="1"/>
    <col min="18" max="18" width="14.125" style="25" bestFit="1" customWidth="1"/>
    <col min="19" max="19" width="4.875" style="40" customWidth="1"/>
    <col min="20" max="20" width="14.125" style="25" bestFit="1" customWidth="1"/>
    <col min="21" max="21" width="12.125" style="25" bestFit="1" customWidth="1"/>
    <col min="22" max="22" width="11.75" style="25" bestFit="1" customWidth="1"/>
    <col min="23" max="23" width="12.375" style="25" bestFit="1" customWidth="1"/>
    <col min="24" max="24" width="4.25" style="40" customWidth="1"/>
    <col min="26" max="26" width="9.75" bestFit="1" customWidth="1"/>
    <col min="27" max="27" width="11.75" bestFit="1" customWidth="1"/>
    <col min="28" max="28" width="18.125" bestFit="1" customWidth="1"/>
  </cols>
  <sheetData>
    <row r="4" spans="2:28" x14ac:dyDescent="0.2">
      <c r="P4" s="26"/>
      <c r="Q4" s="27"/>
      <c r="U4" s="26"/>
      <c r="V4" s="27"/>
    </row>
    <row r="5" spans="2:28" x14ac:dyDescent="0.2">
      <c r="P5" s="26"/>
      <c r="Q5" s="27"/>
      <c r="U5" s="26"/>
      <c r="V5" s="27"/>
    </row>
    <row r="6" spans="2:28" x14ac:dyDescent="0.2">
      <c r="Z6" s="17" t="s">
        <v>53</v>
      </c>
      <c r="AA6" t="s">
        <v>6</v>
      </c>
      <c r="AB6" t="s">
        <v>58</v>
      </c>
    </row>
    <row r="7" spans="2:28" x14ac:dyDescent="0.2">
      <c r="B7" s="17" t="s">
        <v>37</v>
      </c>
      <c r="C7" t="s">
        <v>6</v>
      </c>
      <c r="E7" s="3">
        <f>LARGE($C$8:$C$19,F7)</f>
        <v>1148802.8247999996</v>
      </c>
      <c r="F7">
        <v>1</v>
      </c>
      <c r="G7" t="str">
        <f>INDEX($B$8:$B$19,MATCH(E7,$C$8:$C$19,0))</f>
        <v>Dec</v>
      </c>
      <c r="J7" s="17" t="s">
        <v>38</v>
      </c>
      <c r="K7" t="s">
        <v>6</v>
      </c>
      <c r="N7" s="25" t="str">
        <f>J7</f>
        <v>Day Name</v>
      </c>
      <c r="O7" s="25" t="str">
        <f>K7</f>
        <v xml:space="preserve"> Total  Profit</v>
      </c>
      <c r="P7" s="25" t="s">
        <v>46</v>
      </c>
      <c r="Q7" s="28"/>
      <c r="R7" s="25" t="s">
        <v>13</v>
      </c>
      <c r="U7" s="17" t="s">
        <v>48</v>
      </c>
      <c r="V7" t="s">
        <v>6</v>
      </c>
      <c r="W7" s="25" t="s">
        <v>51</v>
      </c>
      <c r="Z7" t="s">
        <v>54</v>
      </c>
      <c r="AA7" s="3">
        <v>0</v>
      </c>
      <c r="AB7" s="43">
        <v>0</v>
      </c>
    </row>
    <row r="8" spans="2:28" x14ac:dyDescent="0.2">
      <c r="B8" t="s">
        <v>31</v>
      </c>
      <c r="C8" s="45">
        <v>494608.35789999989</v>
      </c>
      <c r="E8" s="3">
        <f t="shared" ref="E8:E9" si="0">LARGE($C$8:$C$19,F8)</f>
        <v>777380.57029999979</v>
      </c>
      <c r="F8">
        <v>2</v>
      </c>
      <c r="G8" t="str">
        <f t="shared" ref="G8:G9" si="1">INDEX($B$8:$B$19,MATCH(E8,$C$8:$C$19,0))</f>
        <v>Nov</v>
      </c>
      <c r="J8" t="s">
        <v>41</v>
      </c>
      <c r="K8" s="3">
        <v>586899.92109999957</v>
      </c>
      <c r="N8" s="25" t="str">
        <f t="shared" ref="N8:N14" si="2">J8</f>
        <v>Sat</v>
      </c>
      <c r="O8" s="26">
        <f t="shared" ref="O8:O14" si="3">K8</f>
        <v>586899.92109999957</v>
      </c>
      <c r="P8" s="26" t="str" cm="1">
        <f t="array" ref="P8">IFERROR(_xlfn.IFS(O8=$P$18,O8,O8=$P$19,O8,O8=$P$20,O8),"")</f>
        <v/>
      </c>
      <c r="R8" s="27">
        <f>SUM(P8:P14)/SUM(O8:O14)</f>
        <v>0.48794655497759298</v>
      </c>
      <c r="U8" t="s">
        <v>49</v>
      </c>
      <c r="V8" s="3">
        <v>1215155.1706999992</v>
      </c>
      <c r="W8" s="39">
        <f>V8/SUM($V$8:$V$9)</f>
        <v>0.27854840283943771</v>
      </c>
      <c r="Z8" t="s">
        <v>55</v>
      </c>
      <c r="AA8" s="3">
        <v>0</v>
      </c>
      <c r="AB8" s="43">
        <v>0</v>
      </c>
    </row>
    <row r="9" spans="2:28" x14ac:dyDescent="0.2">
      <c r="B9" t="s">
        <v>32</v>
      </c>
      <c r="C9" s="45">
        <v>581947.08559999999</v>
      </c>
      <c r="E9" s="3">
        <f t="shared" si="0"/>
        <v>698621.82169999985</v>
      </c>
      <c r="F9">
        <v>3</v>
      </c>
      <c r="G9" t="str">
        <f t="shared" si="1"/>
        <v>Oct</v>
      </c>
      <c r="J9" t="s">
        <v>39</v>
      </c>
      <c r="K9" s="3">
        <v>756769.72499999986</v>
      </c>
      <c r="N9" s="25" t="str">
        <f t="shared" si="2"/>
        <v>Fri</v>
      </c>
      <c r="O9" s="26">
        <f t="shared" si="3"/>
        <v>756769.72499999986</v>
      </c>
      <c r="P9" s="26" cm="1">
        <f t="array" ref="P9">IFERROR(_xlfn.IFS(O9=$P$18,O9,O9=$P$19,O9,O9=$P$20,O9),"")</f>
        <v>756769.72499999986</v>
      </c>
      <c r="U9" t="s">
        <v>50</v>
      </c>
      <c r="V9" s="3">
        <v>3147300.8990999958</v>
      </c>
      <c r="W9" s="39">
        <f>V9/SUM($V$8:$V$9)</f>
        <v>0.72145159716056229</v>
      </c>
      <c r="Z9" t="s">
        <v>56</v>
      </c>
      <c r="AA9" s="3">
        <v>1737650.8530000001</v>
      </c>
      <c r="AB9" s="43">
        <v>0.39831939283681228</v>
      </c>
    </row>
    <row r="10" spans="2:28" x14ac:dyDescent="0.2">
      <c r="B10" t="s">
        <v>36</v>
      </c>
      <c r="C10" s="45">
        <v>661095.40949999995</v>
      </c>
      <c r="J10" t="s">
        <v>43</v>
      </c>
      <c r="K10" s="3">
        <v>691301.30489999964</v>
      </c>
      <c r="N10" s="25" t="str">
        <f t="shared" si="2"/>
        <v>Thu</v>
      </c>
      <c r="O10" s="26">
        <f t="shared" si="3"/>
        <v>691301.30489999964</v>
      </c>
      <c r="P10" s="26" cm="1">
        <f t="array" ref="P10">IFERROR(_xlfn.IFS(O10=$P$18,O10,O10=$P$19,O10,O10=$P$20,O10),"")</f>
        <v>691301.30489999964</v>
      </c>
      <c r="U10"/>
      <c r="V10"/>
      <c r="Z10" t="s">
        <v>57</v>
      </c>
      <c r="AA10" s="3">
        <v>2624805.2167999996</v>
      </c>
      <c r="AB10" s="43">
        <v>0.60168060716318894</v>
      </c>
    </row>
    <row r="11" spans="2:28" x14ac:dyDescent="0.2">
      <c r="B11" t="s">
        <v>35</v>
      </c>
      <c r="C11" s="45">
        <v>698621.82169999985</v>
      </c>
      <c r="J11" t="s">
        <v>45</v>
      </c>
      <c r="K11" s="3">
        <v>463306.75009999983</v>
      </c>
      <c r="N11" s="25" t="str">
        <f t="shared" si="2"/>
        <v>Wed</v>
      </c>
      <c r="O11" s="26">
        <f t="shared" si="3"/>
        <v>463306.75009999983</v>
      </c>
      <c r="P11" s="25" t="str" cm="1">
        <f t="array" ref="P11">IFERROR(_xlfn.IFS(O11=$P$18,O11,O11=$P$19,O11,O11=$P$20,O11),"")</f>
        <v/>
      </c>
      <c r="U11"/>
      <c r="V11"/>
    </row>
    <row r="12" spans="2:28" s="25" customFormat="1" x14ac:dyDescent="0.2">
      <c r="B12" t="s">
        <v>34</v>
      </c>
      <c r="C12" s="45">
        <v>777380.57029999979</v>
      </c>
      <c r="E12" s="27" cm="1">
        <f t="array" ref="E12">SUM($E$7:$E$9/SUM(C8:C19))</f>
        <v>0.60168060716318827</v>
      </c>
      <c r="H12" s="36"/>
      <c r="J12" t="s">
        <v>44</v>
      </c>
      <c r="K12" s="3">
        <v>680574.38059999992</v>
      </c>
      <c r="N12" s="25" t="str">
        <f t="shared" si="2"/>
        <v>Tue</v>
      </c>
      <c r="O12" s="26">
        <f t="shared" si="3"/>
        <v>680574.38059999992</v>
      </c>
      <c r="P12" s="25" cm="1">
        <f t="array" ref="P12">IFERROR(_xlfn.IFS(O12=$P$18,O12,O12=$P$19,O12,O12=$P$20,O12),"")</f>
        <v>680574.38059999992</v>
      </c>
      <c r="S12" s="40"/>
      <c r="U12"/>
      <c r="V12"/>
      <c r="X12" s="40"/>
    </row>
    <row r="13" spans="2:28" s="25" customFormat="1" x14ac:dyDescent="0.2">
      <c r="B13" t="s">
        <v>33</v>
      </c>
      <c r="C13" s="45">
        <v>1148802.8247999996</v>
      </c>
      <c r="H13" s="36"/>
      <c r="J13" t="s">
        <v>40</v>
      </c>
      <c r="K13" s="3">
        <v>555348.73849999986</v>
      </c>
      <c r="N13" s="25" t="str">
        <f t="shared" si="2"/>
        <v>Mon</v>
      </c>
      <c r="O13" s="26">
        <f t="shared" si="3"/>
        <v>555348.73849999986</v>
      </c>
      <c r="P13" s="25" t="str" cm="1">
        <f t="array" ref="P13">IFERROR(_xlfn.IFS(O13=$P$18,O13,O13=$P$19,O13,O13=$P$20,O13),"")</f>
        <v/>
      </c>
      <c r="S13" s="40"/>
      <c r="U13" t="s">
        <v>52</v>
      </c>
      <c r="V13"/>
      <c r="X13" s="40"/>
    </row>
    <row r="14" spans="2:28" s="25" customFormat="1" x14ac:dyDescent="0.2">
      <c r="B14"/>
      <c r="C14"/>
      <c r="H14" s="36"/>
      <c r="J14" t="s">
        <v>42</v>
      </c>
      <c r="K14" s="3">
        <v>628255.24959999986</v>
      </c>
      <c r="N14" s="25" t="str">
        <f t="shared" si="2"/>
        <v>Sun</v>
      </c>
      <c r="O14" s="26">
        <f t="shared" si="3"/>
        <v>628255.24959999986</v>
      </c>
      <c r="P14" s="25" t="str" cm="1">
        <f t="array" ref="P14">IFERROR(_xlfn.IFS(O14=$P$18,O14,O14=$P$19,O14,O14=$P$20,O14),"")</f>
        <v/>
      </c>
      <c r="S14" s="40"/>
      <c r="U14" s="44">
        <f>MAX(W8:W9)</f>
        <v>0.72145159716056229</v>
      </c>
      <c r="V14"/>
      <c r="X14" s="40"/>
    </row>
    <row r="15" spans="2:28" s="25" customFormat="1" x14ac:dyDescent="0.2">
      <c r="B15"/>
      <c r="C15"/>
      <c r="E15" s="25">
        <f>Analysis!N21</f>
        <v>2005</v>
      </c>
      <c r="H15" s="36"/>
      <c r="J15"/>
      <c r="K15"/>
      <c r="S15" s="40"/>
      <c r="U15" s="25" t="str">
        <f>INDEX(U8:U9,MATCH(U14,W8:W9,0))&amp; " MakeUp "</f>
        <v xml:space="preserve">Workday MakeUp </v>
      </c>
      <c r="X15" s="40"/>
    </row>
    <row r="16" spans="2:28" s="25" customFormat="1" x14ac:dyDescent="0.2">
      <c r="B16"/>
      <c r="C16"/>
      <c r="H16" s="36"/>
      <c r="J16"/>
      <c r="K16"/>
      <c r="S16" s="40"/>
      <c r="V16" s="28"/>
      <c r="X16" s="40"/>
    </row>
    <row r="17" spans="2:24" s="25" customFormat="1" x14ac:dyDescent="0.2">
      <c r="B17"/>
      <c r="C17"/>
      <c r="H17" s="36"/>
      <c r="J17"/>
      <c r="K17"/>
      <c r="O17" s="25" t="s">
        <v>47</v>
      </c>
      <c r="S17" s="40"/>
      <c r="X17" s="40"/>
    </row>
    <row r="18" spans="2:24" s="25" customFormat="1" x14ac:dyDescent="0.2">
      <c r="B18"/>
      <c r="C18"/>
      <c r="H18" s="36"/>
      <c r="J18"/>
      <c r="K18"/>
      <c r="O18" s="38">
        <v>1</v>
      </c>
      <c r="P18" s="26">
        <f>LARGE($O$8:$O$14,O18)</f>
        <v>756769.72499999986</v>
      </c>
      <c r="S18" s="40"/>
      <c r="X18" s="40"/>
    </row>
    <row r="19" spans="2:24" s="25" customFormat="1" x14ac:dyDescent="0.2">
      <c r="B19"/>
      <c r="C19"/>
      <c r="D19" s="30"/>
      <c r="H19" s="36"/>
      <c r="J19"/>
      <c r="K19"/>
      <c r="O19" s="38">
        <v>2</v>
      </c>
      <c r="P19" s="26">
        <f t="shared" ref="P19:P20" si="4">LARGE($O$8:$O$14,O19)</f>
        <v>691301.30489999964</v>
      </c>
      <c r="S19" s="40"/>
      <c r="X19" s="40"/>
    </row>
    <row r="20" spans="2:24" s="25" customFormat="1" x14ac:dyDescent="0.2">
      <c r="B20"/>
      <c r="C20"/>
      <c r="H20" s="36"/>
      <c r="O20" s="38">
        <v>3</v>
      </c>
      <c r="P20" s="26">
        <f t="shared" si="4"/>
        <v>680574.38059999992</v>
      </c>
      <c r="S20" s="40"/>
      <c r="X20" s="40"/>
    </row>
    <row r="21" spans="2:24" s="25" customFormat="1" x14ac:dyDescent="0.2">
      <c r="H21" s="36"/>
      <c r="S21" s="40"/>
      <c r="X21" s="40"/>
    </row>
    <row r="22" spans="2:24" s="25" customFormat="1" x14ac:dyDescent="0.2">
      <c r="H22" s="36"/>
      <c r="S22" s="40"/>
      <c r="X22" s="40"/>
    </row>
    <row r="23" spans="2:24" s="25" customFormat="1" x14ac:dyDescent="0.2">
      <c r="H23" s="36"/>
      <c r="S23" s="40"/>
      <c r="X23" s="40"/>
    </row>
    <row r="24" spans="2:24" s="25" customFormat="1" x14ac:dyDescent="0.2">
      <c r="B24" s="31"/>
      <c r="H24" s="36"/>
      <c r="S24" s="40"/>
      <c r="X24" s="40"/>
    </row>
    <row r="25" spans="2:24" s="25" customFormat="1" x14ac:dyDescent="0.2">
      <c r="B25" s="31"/>
      <c r="C25" s="32"/>
      <c r="D25" s="33"/>
      <c r="E25" s="34"/>
      <c r="H25" s="36"/>
      <c r="R25" s="26"/>
      <c r="S25" s="41"/>
      <c r="W25" s="26"/>
      <c r="X25" s="41"/>
    </row>
    <row r="26" spans="2:24" s="25" customFormat="1" x14ac:dyDescent="0.2">
      <c r="B26" s="31"/>
      <c r="C26" s="32"/>
      <c r="D26" s="33"/>
      <c r="E26" s="34"/>
      <c r="H26" s="36"/>
      <c r="R26" s="26"/>
      <c r="S26" s="41"/>
      <c r="W26" s="26"/>
      <c r="X26" s="41"/>
    </row>
    <row r="27" spans="2:24" s="25" customFormat="1" x14ac:dyDescent="0.2">
      <c r="B27" s="31"/>
      <c r="C27" s="32"/>
      <c r="D27" s="33"/>
      <c r="E27" s="34"/>
      <c r="H27" s="36"/>
      <c r="S27" s="40"/>
      <c r="X27" s="40"/>
    </row>
    <row r="28" spans="2:24" s="25" customFormat="1" x14ac:dyDescent="0.2">
      <c r="B28" s="31"/>
      <c r="C28" s="32"/>
      <c r="D28" s="33"/>
      <c r="E28" s="34"/>
      <c r="H28" s="36"/>
      <c r="S28" s="42"/>
      <c r="X28" s="42"/>
    </row>
    <row r="29" spans="2:24" s="25" customFormat="1" x14ac:dyDescent="0.2">
      <c r="H29" s="36"/>
      <c r="S29" s="40"/>
      <c r="X29" s="40"/>
    </row>
    <row r="30" spans="2:24" s="25" customFormat="1" x14ac:dyDescent="0.2">
      <c r="H30" s="36"/>
      <c r="S30" s="40"/>
      <c r="X30" s="40"/>
    </row>
    <row r="31" spans="2:24" s="25" customFormat="1" x14ac:dyDescent="0.2">
      <c r="H31" s="36"/>
      <c r="S31" s="40"/>
      <c r="X31" s="40"/>
    </row>
    <row r="32" spans="2:24" s="25" customFormat="1" x14ac:dyDescent="0.2">
      <c r="F32" s="35"/>
      <c r="H32" s="36"/>
      <c r="S32" s="40"/>
      <c r="X32" s="40"/>
    </row>
    <row r="33" spans="3:24" s="25" customFormat="1" x14ac:dyDescent="0.2">
      <c r="C33" s="35"/>
      <c r="F33" s="27"/>
      <c r="H33" s="36"/>
      <c r="S33" s="40"/>
      <c r="X33" s="40"/>
    </row>
    <row r="34" spans="3:24" s="25" customFormat="1" x14ac:dyDescent="0.2">
      <c r="C34" s="27"/>
      <c r="H34" s="36"/>
      <c r="S34" s="40"/>
      <c r="X34" s="40"/>
    </row>
    <row r="43" spans="3:24" x14ac:dyDescent="0.2">
      <c r="R43" s="29"/>
      <c r="S43" s="41"/>
    </row>
    <row r="44" spans="3:24" x14ac:dyDescent="0.2">
      <c r="R44" s="29"/>
      <c r="S44" s="41"/>
    </row>
    <row r="46" spans="3:24" x14ac:dyDescent="0.2">
      <c r="S46" s="4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2F7493DA-A819-43FC-BC73-EC5A88C94985}">
  <ds:schemaRefs/>
</ds:datastoreItem>
</file>

<file path=customXml/itemProps2.xml><?xml version="1.0" encoding="utf-8"?>
<ds:datastoreItem xmlns:ds="http://schemas.openxmlformats.org/officeDocument/2006/customXml" ds:itemID="{3AEA5966-C3AD-4505-9B41-82C521EAFA8A}">
  <ds:schemaRefs/>
</ds:datastoreItem>
</file>

<file path=customXml/itemProps3.xml><?xml version="1.0" encoding="utf-8"?>
<ds:datastoreItem xmlns:ds="http://schemas.openxmlformats.org/officeDocument/2006/customXml" ds:itemID="{639FA3F5-7094-4E98-A0CF-E79DC9DF9198}">
  <ds:schemaRefs/>
</ds:datastoreItem>
</file>

<file path=customXml/itemProps4.xml><?xml version="1.0" encoding="utf-8"?>
<ds:datastoreItem xmlns:ds="http://schemas.openxmlformats.org/officeDocument/2006/customXml" ds:itemID="{20FA2DF0-6ECE-44F2-9888-1F6C2672312C}">
  <ds:schemaRefs/>
</ds:datastoreItem>
</file>

<file path=customXml/itemProps5.xml><?xml version="1.0" encoding="utf-8"?>
<ds:datastoreItem xmlns:ds="http://schemas.openxmlformats.org/officeDocument/2006/customXml" ds:itemID="{C2DF8748-0E03-4CB5-BD9C-2F0293715F57}">
  <ds:schemaRefs/>
</ds:datastoreItem>
</file>

<file path=customXml/itemProps6.xml><?xml version="1.0" encoding="utf-8"?>
<ds:datastoreItem xmlns:ds="http://schemas.openxmlformats.org/officeDocument/2006/customXml" ds:itemID="{86FFDCD3-FB0C-4503-A4C1-2A1024C5AD9F}">
  <ds:schemaRefs/>
</ds:datastoreItem>
</file>

<file path=customXml/itemProps7.xml><?xml version="1.0" encoding="utf-8"?>
<ds:datastoreItem xmlns:ds="http://schemas.openxmlformats.org/officeDocument/2006/customXml" ds:itemID="{8752C786-4A1D-4D41-9743-B3DDBA7388D8}">
  <ds:schemaRefs/>
</ds:datastoreItem>
</file>

<file path=customXml/itemProps8.xml><?xml version="1.0" encoding="utf-8"?>
<ds:datastoreItem xmlns:ds="http://schemas.openxmlformats.org/officeDocument/2006/customXml" ds:itemID="{B237C72B-408D-4766-8923-58DAC5319EEC}">
  <ds:schemaRefs/>
</ds:datastoreItem>
</file>

<file path=customXml/itemProps9.xml><?xml version="1.0" encoding="utf-8"?>
<ds:datastoreItem xmlns:ds="http://schemas.openxmlformats.org/officeDocument/2006/customXml" ds:itemID="{A62DBB71-EEF2-4B2E-BCD2-76CE8568FD38}">
  <ds:schemaRefs/>
</ds:datastoreItem>
</file>

<file path=customXml/itemProps10.xml><?xml version="1.0" encoding="utf-8"?>
<ds:datastoreItem xmlns:ds="http://schemas.openxmlformats.org/officeDocument/2006/customXml" ds:itemID="{31B2E1AF-A03A-4DD4-A485-BABF852B00D8}">
  <ds:schemaRefs/>
</ds:datastoreItem>
</file>

<file path=customXml/itemProps11.xml><?xml version="1.0" encoding="utf-8"?>
<ds:datastoreItem xmlns:ds="http://schemas.openxmlformats.org/officeDocument/2006/customXml" ds:itemID="{87309844-A247-449B-ACB3-9E5DAA79AC27}">
  <ds:schemaRefs/>
</ds:datastoreItem>
</file>

<file path=customXml/itemProps12.xml><?xml version="1.0" encoding="utf-8"?>
<ds:datastoreItem xmlns:ds="http://schemas.openxmlformats.org/officeDocument/2006/customXml" ds:itemID="{E7ACB51E-5483-45DE-B488-6C1AAEE7FA77}">
  <ds:schemaRefs/>
</ds:datastoreItem>
</file>

<file path=customXml/itemProps13.xml><?xml version="1.0" encoding="utf-8"?>
<ds:datastoreItem xmlns:ds="http://schemas.openxmlformats.org/officeDocument/2006/customXml" ds:itemID="{AF3666EB-B3AC-499E-97AF-A59016E23CD5}">
  <ds:schemaRefs/>
</ds:datastoreItem>
</file>

<file path=customXml/itemProps14.xml><?xml version="1.0" encoding="utf-8"?>
<ds:datastoreItem xmlns:ds="http://schemas.openxmlformats.org/officeDocument/2006/customXml" ds:itemID="{68081576-14C3-4E33-8159-2D179FEAFB88}">
  <ds:schemaRefs/>
</ds:datastoreItem>
</file>

<file path=customXml/itemProps15.xml><?xml version="1.0" encoding="utf-8"?>
<ds:datastoreItem xmlns:ds="http://schemas.openxmlformats.org/officeDocument/2006/customXml" ds:itemID="{26E8F687-25B7-424D-A820-76F6F7F68970}">
  <ds:schemaRefs/>
</ds:datastoreItem>
</file>

<file path=customXml/itemProps16.xml><?xml version="1.0" encoding="utf-8"?>
<ds:datastoreItem xmlns:ds="http://schemas.openxmlformats.org/officeDocument/2006/customXml" ds:itemID="{4E20EA6A-A88D-4311-A6A3-340AB74711E7}">
  <ds:schemaRefs/>
</ds:datastoreItem>
</file>

<file path=customXml/itemProps17.xml><?xml version="1.0" encoding="utf-8"?>
<ds:datastoreItem xmlns:ds="http://schemas.openxmlformats.org/officeDocument/2006/customXml" ds:itemID="{61C7D8B5-3B0B-4273-BEED-542F86CBA09C}">
  <ds:schemaRefs/>
</ds:datastoreItem>
</file>

<file path=customXml/itemProps18.xml><?xml version="1.0" encoding="utf-8"?>
<ds:datastoreItem xmlns:ds="http://schemas.openxmlformats.org/officeDocument/2006/customXml" ds:itemID="{E3D77007-C449-4B82-AC7D-9BB3F0439644}">
  <ds:schemaRefs/>
</ds:datastoreItem>
</file>

<file path=customXml/itemProps19.xml><?xml version="1.0" encoding="utf-8"?>
<ds:datastoreItem xmlns:ds="http://schemas.openxmlformats.org/officeDocument/2006/customXml" ds:itemID="{A5DF9DCF-9ECF-403D-8DAE-79F265756F13}">
  <ds:schemaRefs/>
</ds:datastoreItem>
</file>

<file path=customXml/itemProps20.xml><?xml version="1.0" encoding="utf-8"?>
<ds:datastoreItem xmlns:ds="http://schemas.openxmlformats.org/officeDocument/2006/customXml" ds:itemID="{15ECAE04-9F70-4C78-A72D-D4EB86B2458E}">
  <ds:schemaRefs/>
</ds:datastoreItem>
</file>

<file path=customXml/itemProps21.xml><?xml version="1.0" encoding="utf-8"?>
<ds:datastoreItem xmlns:ds="http://schemas.openxmlformats.org/officeDocument/2006/customXml" ds:itemID="{18184706-9B18-408C-A47A-D2BD85B5CB38}">
  <ds:schemaRefs/>
</ds:datastoreItem>
</file>

<file path=customXml/itemProps22.xml><?xml version="1.0" encoding="utf-8"?>
<ds:datastoreItem xmlns:ds="http://schemas.openxmlformats.org/officeDocument/2006/customXml" ds:itemID="{9802235D-EA09-4D50-A0C7-FF88763F6C62}">
  <ds:schemaRefs/>
</ds:datastoreItem>
</file>

<file path=customXml/itemProps23.xml><?xml version="1.0" encoding="utf-8"?>
<ds:datastoreItem xmlns:ds="http://schemas.openxmlformats.org/officeDocument/2006/customXml" ds:itemID="{AA0C63BE-3F3B-4B56-86E8-E700ED1E1590}">
  <ds:schemaRefs/>
</ds:datastoreItem>
</file>

<file path=customXml/itemProps24.xml><?xml version="1.0" encoding="utf-8"?>
<ds:datastoreItem xmlns:ds="http://schemas.openxmlformats.org/officeDocument/2006/customXml" ds:itemID="{5E287C18-3428-40CC-B778-3805029317C1}">
  <ds:schemaRefs/>
</ds:datastoreItem>
</file>

<file path=customXml/itemProps25.xml><?xml version="1.0" encoding="utf-8"?>
<ds:datastoreItem xmlns:ds="http://schemas.openxmlformats.org/officeDocument/2006/customXml" ds:itemID="{FD50E408-6A92-46B0-9B66-9A94076ABFC7}">
  <ds:schemaRefs>
    <ds:schemaRef ds:uri="http://schemas.microsoft.com/DataMashup"/>
  </ds:schemaRefs>
</ds:datastoreItem>
</file>

<file path=customXml/itemProps26.xml><?xml version="1.0" encoding="utf-8"?>
<ds:datastoreItem xmlns:ds="http://schemas.openxmlformats.org/officeDocument/2006/customXml" ds:itemID="{A9544D75-3D8A-4FDC-B621-E4C2867CB277}">
  <ds:schemaRefs/>
</ds:datastoreItem>
</file>

<file path=customXml/itemProps27.xml><?xml version="1.0" encoding="utf-8"?>
<ds:datastoreItem xmlns:ds="http://schemas.openxmlformats.org/officeDocument/2006/customXml" ds:itemID="{061B5D76-FB93-4F3E-BED1-6A3B8F46F686}">
  <ds:schemaRefs/>
</ds:datastoreItem>
</file>

<file path=customXml/itemProps28.xml><?xml version="1.0" encoding="utf-8"?>
<ds:datastoreItem xmlns:ds="http://schemas.openxmlformats.org/officeDocument/2006/customXml" ds:itemID="{96136346-01DF-4D3C-95E7-091135481C19}">
  <ds:schemaRefs/>
</ds:datastoreItem>
</file>

<file path=customXml/itemProps29.xml><?xml version="1.0" encoding="utf-8"?>
<ds:datastoreItem xmlns:ds="http://schemas.openxmlformats.org/officeDocument/2006/customXml" ds:itemID="{DF9CBC02-3C5D-4D86-B356-497C4EC309FC}">
  <ds:schemaRefs/>
</ds:datastoreItem>
</file>

<file path=customXml/itemProps30.xml><?xml version="1.0" encoding="utf-8"?>
<ds:datastoreItem xmlns:ds="http://schemas.openxmlformats.org/officeDocument/2006/customXml" ds:itemID="{89657324-011C-4CD5-89A0-3F0393264EFF}">
  <ds:schemaRefs/>
</ds:datastoreItem>
</file>

<file path=customXml/itemProps31.xml><?xml version="1.0" encoding="utf-8"?>
<ds:datastoreItem xmlns:ds="http://schemas.openxmlformats.org/officeDocument/2006/customXml" ds:itemID="{1761E2B2-370B-470A-992A-81D2440F4266}">
  <ds:schemaRefs/>
</ds:datastoreItem>
</file>

<file path=customXml/itemProps32.xml><?xml version="1.0" encoding="utf-8"?>
<ds:datastoreItem xmlns:ds="http://schemas.openxmlformats.org/officeDocument/2006/customXml" ds:itemID="{E25B6AA2-27E9-440A-A70C-1C8C15B5F011}">
  <ds:schemaRefs/>
</ds:datastoreItem>
</file>

<file path=customXml/itemProps33.xml><?xml version="1.0" encoding="utf-8"?>
<ds:datastoreItem xmlns:ds="http://schemas.openxmlformats.org/officeDocument/2006/customXml" ds:itemID="{0816F3A0-9D37-45B5-AF96-99BA6777B703}">
  <ds:schemaRefs/>
</ds:datastoreItem>
</file>

<file path=customXml/itemProps34.xml><?xml version="1.0" encoding="utf-8"?>
<ds:datastoreItem xmlns:ds="http://schemas.openxmlformats.org/officeDocument/2006/customXml" ds:itemID="{63D6A27A-999E-4D36-985D-00278ECF1D08}">
  <ds:schemaRefs/>
</ds:datastoreItem>
</file>

<file path=customXml/itemProps35.xml><?xml version="1.0" encoding="utf-8"?>
<ds:datastoreItem xmlns:ds="http://schemas.openxmlformats.org/officeDocument/2006/customXml" ds:itemID="{BADD3FA8-053A-4F77-87FC-E639458C91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Analysis</vt:lpstr>
      <vt:lpstr>TIME SERIAS</vt:lpstr>
      <vt:lpstr>Analysis (2)</vt:lpstr>
      <vt:lpstr>'Analysis (2)'!lookuptable</vt:lpstr>
      <vt:lpstr>lookuptable</vt:lpstr>
      <vt:lpstr>'Analysis (2)'!x</vt:lpstr>
      <vt:lpstr>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Options</dc:creator>
  <cp:lastModifiedBy>Mohamed</cp:lastModifiedBy>
  <dcterms:created xsi:type="dcterms:W3CDTF">2015-06-05T18:17:20Z</dcterms:created>
  <dcterms:modified xsi:type="dcterms:W3CDTF">2025-09-05T18:36:17Z</dcterms:modified>
</cp:coreProperties>
</file>