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2.xml" ContentType="application/vnd.openxmlformats-officedocument.drawing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filterPrivacy="1" defaultThemeVersion="124226"/>
  <xr:revisionPtr revIDLastSave="0" documentId="8_{228EDFC9-18F4-4BB0-9719-93B78DED49C7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Data" sheetId="3" r:id="rId1"/>
    <sheet name="Calc" sheetId="4" r:id="rId2"/>
    <sheet name="lst" sheetId="7" r:id="rId3"/>
    <sheet name="Dashboard" sheetId="5" r:id="rId4"/>
    <sheet name="Sheet3" sheetId="6" state="hidden" r:id="rId5"/>
  </sheets>
  <definedNames>
    <definedName name="_xlnm._FilterDatabase" localSheetId="0" hidden="1">Data!$K$361:$K$512</definedName>
    <definedName name="All">offest(TblsubCat[SubCat],,,lst!$J$2)</definedName>
    <definedName name="lstCat">lst!$J$11:$J$27</definedName>
    <definedName name="lstGover">lst!#REF!</definedName>
    <definedName name="lstKPI">lst!$E$11:$E$14</definedName>
    <definedName name="lstProdSub">lst!$I$11:$I$27</definedName>
    <definedName name="lstProductCategory">lst!$H$11:$H$15</definedName>
    <definedName name="lstSubCat">OFFSET(lst!$M$11,,,lst!$J$2)</definedName>
    <definedName name="lstSubCatt">TblsubCat[]</definedName>
    <definedName name="lstTerritory">lst!$G$11:$G$15</definedName>
    <definedName name="lstYear">lst!$F$11:$F$12</definedName>
    <definedName name="rngCYear">OFFSET(Calc!$T$29,,,Calc!$R$27)</definedName>
    <definedName name="rngGover">OFFSET(Calc!$S$29,,,Calc!$R$27)</definedName>
    <definedName name="rngLYear">OFFSET(Calc!$U$29,,,Calc!$R$27)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71" i="4" l="1"/>
  <c r="U71" i="4"/>
  <c r="N72" i="4"/>
  <c r="N73" i="4"/>
  <c r="H6" i="7"/>
  <c r="H7" i="7" s="1"/>
  <c r="B4" i="4" s="1"/>
  <c r="J6" i="7"/>
  <c r="J7" i="7" s="1"/>
  <c r="G6" i="7"/>
  <c r="G7" i="7" s="1"/>
  <c r="B3" i="4" s="1"/>
  <c r="F6" i="7"/>
  <c r="F7" i="7" s="1"/>
  <c r="B2" i="4" s="1"/>
  <c r="E6" i="7"/>
  <c r="E7" i="7" s="1"/>
  <c r="B1" i="4" s="1"/>
  <c r="E3" i="4" s="1"/>
  <c r="E2" i="4" l="1"/>
  <c r="K12" i="7"/>
  <c r="K13" i="7" s="1"/>
  <c r="K14" i="7" s="1"/>
  <c r="K15" i="7" s="1"/>
  <c r="K16" i="7" s="1"/>
  <c r="K17" i="7" s="1"/>
  <c r="K18" i="7" s="1"/>
  <c r="K19" i="7" s="1"/>
  <c r="K20" i="7" s="1"/>
  <c r="K21" i="7" s="1"/>
  <c r="K22" i="7" s="1"/>
  <c r="K23" i="7" s="1"/>
  <c r="K24" i="7" s="1"/>
  <c r="K25" i="7" s="1"/>
  <c r="K26" i="7" s="1"/>
  <c r="K27" i="7" s="1"/>
  <c r="J2" i="7" l="1"/>
  <c r="M11" i="7" s="1"/>
  <c r="O11" i="7" s="1"/>
  <c r="M12" i="7" l="1"/>
  <c r="O12" i="7" s="1"/>
  <c r="M13" i="7"/>
  <c r="O13" i="7" s="1"/>
  <c r="M21" i="7"/>
  <c r="O21" i="7" s="1"/>
  <c r="M14" i="7"/>
  <c r="O14" i="7" s="1"/>
  <c r="M22" i="7"/>
  <c r="O22" i="7" s="1"/>
  <c r="M23" i="7"/>
  <c r="O23" i="7" s="1"/>
  <c r="M25" i="7"/>
  <c r="O25" i="7" s="1"/>
  <c r="M15" i="7"/>
  <c r="O15" i="7" s="1"/>
  <c r="M16" i="7"/>
  <c r="M24" i="7"/>
  <c r="O24" i="7" s="1"/>
  <c r="M17" i="7"/>
  <c r="O17" i="7" s="1"/>
  <c r="M18" i="7"/>
  <c r="O18" i="7" s="1"/>
  <c r="M26" i="7"/>
  <c r="O26" i="7" s="1"/>
  <c r="M19" i="7"/>
  <c r="O19" i="7" s="1"/>
  <c r="M27" i="7"/>
  <c r="M20" i="7"/>
  <c r="O20" i="7" s="1"/>
  <c r="O16" i="7" l="1"/>
  <c r="I6" i="7"/>
  <c r="I7" i="7" s="1"/>
  <c r="B5" i="4" s="1"/>
  <c r="J34" i="4" l="1"/>
  <c r="C69" i="4"/>
  <c r="F51" i="4"/>
  <c r="J35" i="4"/>
  <c r="E10" i="4"/>
  <c r="F63" i="4"/>
  <c r="D65" i="4"/>
  <c r="F13" i="4"/>
  <c r="D29" i="4"/>
  <c r="I39" i="4"/>
  <c r="J39" i="4"/>
  <c r="I20" i="4"/>
  <c r="E38" i="4"/>
  <c r="I51" i="4"/>
  <c r="I66" i="4"/>
  <c r="I12" i="4"/>
  <c r="F33" i="4"/>
  <c r="C53" i="4"/>
  <c r="F41" i="4"/>
  <c r="C16" i="4"/>
  <c r="D35" i="4"/>
  <c r="C71" i="4"/>
  <c r="F11" i="4"/>
  <c r="D38" i="4"/>
  <c r="I70" i="4"/>
  <c r="D12" i="4"/>
  <c r="E13" i="4"/>
  <c r="E34" i="4"/>
  <c r="I67" i="4"/>
  <c r="D48" i="4"/>
  <c r="I37" i="4"/>
  <c r="E52" i="4"/>
  <c r="F44" i="4"/>
  <c r="F65" i="4"/>
  <c r="C58" i="4"/>
  <c r="J66" i="4"/>
  <c r="E59" i="4"/>
  <c r="D43" i="4"/>
  <c r="E57" i="4"/>
  <c r="J45" i="4"/>
  <c r="J50" i="4"/>
  <c r="E43" i="4"/>
  <c r="C62" i="4"/>
  <c r="E65" i="4"/>
  <c r="F56" i="4"/>
  <c r="C54" i="4"/>
  <c r="E67" i="4"/>
  <c r="J64" i="4"/>
  <c r="I10" i="4"/>
  <c r="F37" i="4"/>
  <c r="I57" i="4"/>
  <c r="C59" i="4"/>
  <c r="I35" i="4"/>
  <c r="J20" i="4"/>
  <c r="D17" i="4"/>
  <c r="C33" i="4"/>
  <c r="I31" i="4"/>
  <c r="I34" i="4"/>
  <c r="F15" i="4"/>
  <c r="C34" i="4"/>
  <c r="E50" i="4"/>
  <c r="C60" i="4"/>
  <c r="F12" i="4"/>
  <c r="F34" i="4"/>
  <c r="E62" i="4"/>
  <c r="I19" i="4"/>
  <c r="I17" i="4"/>
  <c r="E31" i="4"/>
  <c r="I63" i="4"/>
  <c r="J63" i="4"/>
  <c r="J11" i="4"/>
  <c r="F47" i="4"/>
  <c r="D49" i="4"/>
  <c r="C19" i="4"/>
  <c r="F31" i="4"/>
  <c r="J32" i="4"/>
  <c r="E20" i="4"/>
  <c r="I16" i="4"/>
  <c r="D30" i="4"/>
  <c r="J38" i="4"/>
  <c r="D55" i="4"/>
  <c r="D63" i="4"/>
  <c r="C63" i="4"/>
  <c r="C46" i="4"/>
  <c r="I65" i="4"/>
  <c r="C31" i="4"/>
  <c r="I69" i="4"/>
  <c r="J53" i="4"/>
  <c r="C68" i="4"/>
  <c r="F61" i="4"/>
  <c r="D71" i="4"/>
  <c r="I18" i="4"/>
  <c r="E35" i="4"/>
  <c r="E17" i="4"/>
  <c r="J62" i="4"/>
  <c r="I48" i="4"/>
  <c r="I13" i="4"/>
  <c r="D32" i="4"/>
  <c r="C13" i="4"/>
  <c r="G13" i="4" s="1"/>
  <c r="T13" i="4" s="1"/>
  <c r="F35" i="4"/>
  <c r="C49" i="4"/>
  <c r="I54" i="4"/>
  <c r="F9" i="4"/>
  <c r="E39" i="4"/>
  <c r="C61" i="4"/>
  <c r="J69" i="4"/>
  <c r="C12" i="4"/>
  <c r="D39" i="4"/>
  <c r="J36" i="4"/>
  <c r="D16" i="4"/>
  <c r="D15" i="4"/>
  <c r="E29" i="4"/>
  <c r="I32" i="4"/>
  <c r="I61" i="4"/>
  <c r="F20" i="4"/>
  <c r="D58" i="4"/>
  <c r="J59" i="4"/>
  <c r="E11" i="4"/>
  <c r="J48" i="4"/>
  <c r="F50" i="4"/>
  <c r="E19" i="4"/>
  <c r="G19" i="4" s="1"/>
  <c r="T19" i="4" s="1"/>
  <c r="C11" i="4"/>
  <c r="F30" i="4"/>
  <c r="D41" i="4"/>
  <c r="C56" i="4"/>
  <c r="I56" i="4"/>
  <c r="J49" i="4"/>
  <c r="F48" i="4"/>
  <c r="C43" i="4"/>
  <c r="J71" i="4"/>
  <c r="E44" i="4"/>
  <c r="J46" i="4"/>
  <c r="F68" i="4"/>
  <c r="F49" i="4"/>
  <c r="C42" i="4"/>
  <c r="J31" i="4"/>
  <c r="I68" i="4"/>
  <c r="F60" i="4"/>
  <c r="I42" i="4"/>
  <c r="F57" i="4"/>
  <c r="D60" i="4"/>
  <c r="F66" i="4"/>
  <c r="F19" i="4"/>
  <c r="C9" i="4"/>
  <c r="E47" i="4"/>
  <c r="J57" i="4"/>
  <c r="F29" i="4"/>
  <c r="D62" i="4"/>
  <c r="E36" i="4"/>
  <c r="C37" i="4"/>
  <c r="I59" i="4"/>
  <c r="C47" i="4"/>
  <c r="C20" i="4"/>
  <c r="G20" i="4" s="1"/>
  <c r="T20" i="4" s="1"/>
  <c r="D36" i="4"/>
  <c r="I71" i="4"/>
  <c r="E69" i="4"/>
  <c r="I9" i="4"/>
  <c r="D33" i="4"/>
  <c r="E64" i="4"/>
  <c r="F18" i="4"/>
  <c r="E9" i="4"/>
  <c r="D34" i="4"/>
  <c r="C67" i="4"/>
  <c r="C15" i="4"/>
  <c r="C32" i="4"/>
  <c r="J68" i="4"/>
  <c r="F70" i="4"/>
  <c r="I14" i="4"/>
  <c r="F59" i="4"/>
  <c r="D61" i="4"/>
  <c r="J13" i="4"/>
  <c r="C17" i="4"/>
  <c r="D50" i="4"/>
  <c r="J51" i="4"/>
  <c r="F53" i="4"/>
  <c r="J58" i="4"/>
  <c r="E51" i="4"/>
  <c r="I53" i="4"/>
  <c r="E56" i="4"/>
  <c r="C50" i="4"/>
  <c r="I52" i="4"/>
  <c r="C41" i="4"/>
  <c r="I40" i="4"/>
  <c r="C57" i="4"/>
  <c r="D56" i="4"/>
  <c r="E71" i="4"/>
  <c r="G71" i="4" s="1"/>
  <c r="F42" i="4"/>
  <c r="C39" i="4"/>
  <c r="I47" i="4"/>
  <c r="E37" i="4"/>
  <c r="E70" i="4"/>
  <c r="C52" i="4"/>
  <c r="E12" i="4"/>
  <c r="D31" i="4"/>
  <c r="E60" i="4"/>
  <c r="F10" i="4"/>
  <c r="I15" i="4"/>
  <c r="J44" i="4"/>
  <c r="F46" i="4"/>
  <c r="E15" i="4"/>
  <c r="J19" i="4"/>
  <c r="D46" i="4"/>
  <c r="J47" i="4"/>
  <c r="J14" i="4"/>
  <c r="C29" i="4"/>
  <c r="I43" i="4"/>
  <c r="E45" i="4"/>
  <c r="C40" i="4"/>
  <c r="D70" i="4"/>
  <c r="J37" i="4"/>
  <c r="D10" i="4"/>
  <c r="J18" i="4"/>
  <c r="J60" i="4"/>
  <c r="F62" i="4"/>
  <c r="E61" i="4"/>
  <c r="I41" i="4"/>
  <c r="I38" i="4"/>
  <c r="E55" i="4"/>
  <c r="J29" i="4"/>
  <c r="E53" i="4"/>
  <c r="J41" i="4"/>
  <c r="D68" i="4"/>
  <c r="E63" i="4"/>
  <c r="J70" i="4"/>
  <c r="C66" i="4"/>
  <c r="I49" i="4"/>
  <c r="D42" i="4"/>
  <c r="D51" i="4"/>
  <c r="I36" i="4"/>
  <c r="D67" i="4"/>
  <c r="J40" i="4"/>
  <c r="I11" i="4"/>
  <c r="E42" i="4"/>
  <c r="E66" i="4"/>
  <c r="I30" i="4"/>
  <c r="I46" i="4"/>
  <c r="D14" i="4"/>
  <c r="J10" i="4"/>
  <c r="F16" i="4"/>
  <c r="D40" i="4"/>
  <c r="C55" i="4"/>
  <c r="D11" i="4"/>
  <c r="H11" i="4" s="1"/>
  <c r="U11" i="4" s="1"/>
  <c r="D20" i="4"/>
  <c r="H20" i="4" s="1"/>
  <c r="U20" i="4" s="1"/>
  <c r="F43" i="4"/>
  <c r="D45" i="4"/>
  <c r="J17" i="4"/>
  <c r="D13" i="4"/>
  <c r="H13" i="4" s="1"/>
  <c r="U13" i="4" s="1"/>
  <c r="F55" i="4"/>
  <c r="D57" i="4"/>
  <c r="E16" i="4"/>
  <c r="F17" i="4"/>
  <c r="J56" i="4"/>
  <c r="F58" i="4"/>
  <c r="J16" i="4"/>
  <c r="E33" i="4"/>
  <c r="E54" i="4"/>
  <c r="J42" i="4"/>
  <c r="F36" i="4"/>
  <c r="C45" i="4"/>
  <c r="E49" i="4"/>
  <c r="C14" i="4"/>
  <c r="E40" i="4"/>
  <c r="F71" i="4"/>
  <c r="I33" i="4"/>
  <c r="F69" i="4"/>
  <c r="D64" i="4"/>
  <c r="F64" i="4"/>
  <c r="I62" i="4"/>
  <c r="C64" i="4"/>
  <c r="F52" i="4"/>
  <c r="I64" i="4"/>
  <c r="C48" i="4"/>
  <c r="C70" i="4"/>
  <c r="E14" i="4"/>
  <c r="C44" i="4"/>
  <c r="D53" i="4"/>
  <c r="I44" i="4"/>
  <c r="E68" i="4"/>
  <c r="G68" i="4" s="1"/>
  <c r="F14" i="4"/>
  <c r="D19" i="4"/>
  <c r="H19" i="4" s="1"/>
  <c r="U19" i="4" s="1"/>
  <c r="F39" i="4"/>
  <c r="E30" i="4"/>
  <c r="J43" i="4"/>
  <c r="J12" i="4"/>
  <c r="C10" i="4"/>
  <c r="G10" i="4" s="1"/>
  <c r="T10" i="4" s="1"/>
  <c r="D54" i="4"/>
  <c r="J55" i="4"/>
  <c r="J15" i="4"/>
  <c r="F40" i="4"/>
  <c r="D66" i="4"/>
  <c r="J67" i="4"/>
  <c r="E18" i="4"/>
  <c r="F32" i="4"/>
  <c r="F67" i="4"/>
  <c r="D69" i="4"/>
  <c r="J9" i="4"/>
  <c r="C38" i="4"/>
  <c r="C65" i="4"/>
  <c r="D18" i="4"/>
  <c r="H18" i="4" s="1"/>
  <c r="U18" i="4" s="1"/>
  <c r="C35" i="4"/>
  <c r="I55" i="4"/>
  <c r="D52" i="4"/>
  <c r="D9" i="4"/>
  <c r="C30" i="4"/>
  <c r="E46" i="4"/>
  <c r="I50" i="4"/>
  <c r="D59" i="4"/>
  <c r="C51" i="4"/>
  <c r="J33" i="4"/>
  <c r="D44" i="4"/>
  <c r="J61" i="4"/>
  <c r="F45" i="4"/>
  <c r="H45" i="4" s="1"/>
  <c r="J65" i="4"/>
  <c r="I45" i="4"/>
  <c r="I29" i="4"/>
  <c r="E48" i="4"/>
  <c r="I58" i="4"/>
  <c r="D47" i="4"/>
  <c r="I60" i="4"/>
  <c r="C18" i="4"/>
  <c r="E32" i="4"/>
  <c r="G32" i="4" s="1"/>
  <c r="E58" i="4"/>
  <c r="J52" i="4"/>
  <c r="F54" i="4"/>
  <c r="F38" i="4"/>
  <c r="H38" i="4" s="1"/>
  <c r="E41" i="4"/>
  <c r="D37" i="4"/>
  <c r="C36" i="4"/>
  <c r="J54" i="4"/>
  <c r="J30" i="4"/>
  <c r="G63" i="4" l="1"/>
  <c r="H15" i="4"/>
  <c r="U15" i="4" s="1"/>
  <c r="G58" i="4"/>
  <c r="L38" i="4"/>
  <c r="K71" i="4"/>
  <c r="M71" i="4" s="1"/>
  <c r="L45" i="4"/>
  <c r="K32" i="4"/>
  <c r="K63" i="4"/>
  <c r="M63" i="4" s="1"/>
  <c r="K58" i="4"/>
  <c r="M58" i="4" s="1"/>
  <c r="K68" i="4"/>
  <c r="M68" i="4" s="1"/>
  <c r="G14" i="4"/>
  <c r="T14" i="4" s="1"/>
  <c r="H40" i="4"/>
  <c r="L40" i="4" s="1"/>
  <c r="G18" i="4"/>
  <c r="T18" i="4" s="1"/>
  <c r="H54" i="4"/>
  <c r="L54" i="4" s="1"/>
  <c r="G11" i="4"/>
  <c r="T11" i="4" s="1"/>
  <c r="H10" i="4"/>
  <c r="U10" i="4" s="1"/>
  <c r="H12" i="4"/>
  <c r="U12" i="4" s="1"/>
  <c r="H64" i="4"/>
  <c r="L64" i="4" s="1"/>
  <c r="G36" i="4"/>
  <c r="K36" i="4" s="1"/>
  <c r="G30" i="4"/>
  <c r="K30" i="4" s="1"/>
  <c r="J21" i="4"/>
  <c r="K48" i="4"/>
  <c r="G48" i="4"/>
  <c r="G40" i="4"/>
  <c r="K40" i="4" s="1"/>
  <c r="G52" i="4"/>
  <c r="K52" i="4" s="1"/>
  <c r="G57" i="4"/>
  <c r="K57" i="4" s="1"/>
  <c r="G9" i="4"/>
  <c r="C21" i="4"/>
  <c r="G33" i="4"/>
  <c r="K33" i="4" s="1"/>
  <c r="H37" i="4"/>
  <c r="L37" i="4" s="1"/>
  <c r="D21" i="4"/>
  <c r="H9" i="4"/>
  <c r="H69" i="4"/>
  <c r="L69" i="4"/>
  <c r="F21" i="4"/>
  <c r="K42" i="4"/>
  <c r="G42" i="4"/>
  <c r="L30" i="4"/>
  <c r="H30" i="4"/>
  <c r="H17" i="4"/>
  <c r="U17" i="4" s="1"/>
  <c r="G67" i="4"/>
  <c r="K67" i="4" s="1"/>
  <c r="M67" i="4" s="1"/>
  <c r="H65" i="4"/>
  <c r="L65" i="4" s="1"/>
  <c r="H66" i="4"/>
  <c r="L66" i="4" s="1"/>
  <c r="H52" i="4"/>
  <c r="L52" i="4" s="1"/>
  <c r="H67" i="4"/>
  <c r="L67" i="4" s="1"/>
  <c r="H68" i="4"/>
  <c r="L68" i="4" s="1"/>
  <c r="K41" i="4"/>
  <c r="G41" i="4"/>
  <c r="L33" i="4"/>
  <c r="H33" i="4"/>
  <c r="K37" i="4"/>
  <c r="G37" i="4"/>
  <c r="H16" i="4"/>
  <c r="U16" i="4" s="1"/>
  <c r="G17" i="4"/>
  <c r="T17" i="4" s="1"/>
  <c r="K31" i="4"/>
  <c r="G31" i="4"/>
  <c r="K60" i="4"/>
  <c r="G60" i="4"/>
  <c r="K54" i="4"/>
  <c r="G54" i="4"/>
  <c r="H43" i="4"/>
  <c r="L43" i="4" s="1"/>
  <c r="H48" i="4"/>
  <c r="L48" i="4" s="1"/>
  <c r="G64" i="4"/>
  <c r="K64" i="4" s="1"/>
  <c r="H14" i="4"/>
  <c r="U14" i="4" s="1"/>
  <c r="G29" i="4"/>
  <c r="K29" i="4" s="1"/>
  <c r="H50" i="4"/>
  <c r="L50" i="4" s="1"/>
  <c r="H60" i="4"/>
  <c r="L60" i="4" s="1"/>
  <c r="K56" i="4"/>
  <c r="G56" i="4"/>
  <c r="G49" i="4"/>
  <c r="K49" i="4" s="1"/>
  <c r="G35" i="4"/>
  <c r="K35" i="4" s="1"/>
  <c r="H35" i="4"/>
  <c r="L35" i="4" s="1"/>
  <c r="G65" i="4"/>
  <c r="K65" i="4" s="1"/>
  <c r="H44" i="4"/>
  <c r="L44" i="4"/>
  <c r="G51" i="4"/>
  <c r="K51" i="4" s="1"/>
  <c r="H53" i="4"/>
  <c r="L53" i="4" s="1"/>
  <c r="H51" i="4"/>
  <c r="L51" i="4" s="1"/>
  <c r="G39" i="4"/>
  <c r="K39" i="4" s="1"/>
  <c r="G50" i="4"/>
  <c r="K50" i="4" s="1"/>
  <c r="G15" i="4"/>
  <c r="T15" i="4" s="1"/>
  <c r="H62" i="4"/>
  <c r="L62" i="4" s="1"/>
  <c r="L41" i="4"/>
  <c r="H41" i="4"/>
  <c r="H58" i="4"/>
  <c r="L58" i="4" s="1"/>
  <c r="L39" i="4"/>
  <c r="H39" i="4"/>
  <c r="G46" i="4"/>
  <c r="K46" i="4" s="1"/>
  <c r="K34" i="4"/>
  <c r="G34" i="4"/>
  <c r="G59" i="4"/>
  <c r="K59" i="4" s="1"/>
  <c r="G16" i="4"/>
  <c r="T16" i="4" s="1"/>
  <c r="H47" i="4"/>
  <c r="L47" i="4" s="1"/>
  <c r="H59" i="4"/>
  <c r="L59" i="4" s="1"/>
  <c r="G44" i="4"/>
  <c r="K44" i="4" s="1"/>
  <c r="G45" i="4"/>
  <c r="K45" i="4"/>
  <c r="H42" i="4"/>
  <c r="L42" i="4" s="1"/>
  <c r="G12" i="4"/>
  <c r="T12" i="4" s="1"/>
  <c r="H71" i="4"/>
  <c r="L71" i="4" s="1"/>
  <c r="G62" i="4"/>
  <c r="K62" i="4" s="1"/>
  <c r="H46" i="4"/>
  <c r="L46" i="4" s="1"/>
  <c r="H31" i="4"/>
  <c r="L31" i="4" s="1"/>
  <c r="H61" i="4"/>
  <c r="L61" i="4" s="1"/>
  <c r="H34" i="4"/>
  <c r="L34" i="4" s="1"/>
  <c r="H36" i="4"/>
  <c r="L36" i="4" s="1"/>
  <c r="H32" i="4"/>
  <c r="L32" i="4" s="1"/>
  <c r="H63" i="4"/>
  <c r="L63" i="4" s="1"/>
  <c r="G43" i="4"/>
  <c r="K43" i="4" s="1"/>
  <c r="M43" i="4" s="1"/>
  <c r="K53" i="4"/>
  <c r="G53" i="4"/>
  <c r="K69" i="4"/>
  <c r="G69" i="4"/>
  <c r="G38" i="4"/>
  <c r="K38" i="4" s="1"/>
  <c r="G70" i="4"/>
  <c r="K70" i="4" s="1"/>
  <c r="H57" i="4"/>
  <c r="L57" i="4" s="1"/>
  <c r="G55" i="4"/>
  <c r="K55" i="4" s="1"/>
  <c r="G66" i="4"/>
  <c r="K66" i="4" s="1"/>
  <c r="L70" i="4"/>
  <c r="H70" i="4"/>
  <c r="H56" i="4"/>
  <c r="L56" i="4" s="1"/>
  <c r="E21" i="4"/>
  <c r="G47" i="4"/>
  <c r="K47" i="4" s="1"/>
  <c r="M47" i="4" s="1"/>
  <c r="G61" i="4"/>
  <c r="K61" i="4"/>
  <c r="H55" i="4"/>
  <c r="L55" i="4" s="1"/>
  <c r="H49" i="4"/>
  <c r="L49" i="4" s="1"/>
  <c r="I21" i="4"/>
  <c r="H29" i="4"/>
  <c r="L29" i="4" s="1"/>
  <c r="N71" i="4" l="1"/>
  <c r="N38" i="4"/>
  <c r="N45" i="4"/>
  <c r="N58" i="4"/>
  <c r="N68" i="4"/>
  <c r="N40" i="4"/>
  <c r="N63" i="4"/>
  <c r="N32" i="4"/>
  <c r="N43" i="4"/>
  <c r="N47" i="4"/>
  <c r="N35" i="4"/>
  <c r="N54" i="4"/>
  <c r="N67" i="4"/>
  <c r="N33" i="4"/>
  <c r="N55" i="4"/>
  <c r="N69" i="4"/>
  <c r="N64" i="4"/>
  <c r="E22" i="4"/>
  <c r="N62" i="4"/>
  <c r="N51" i="4"/>
  <c r="N65" i="4"/>
  <c r="N50" i="4"/>
  <c r="N66" i="4"/>
  <c r="N44" i="4"/>
  <c r="N39" i="4"/>
  <c r="N56" i="4"/>
  <c r="N37" i="4"/>
  <c r="N48" i="4"/>
  <c r="N34" i="4"/>
  <c r="N53" i="4"/>
  <c r="N46" i="4"/>
  <c r="N60" i="4"/>
  <c r="N57" i="4"/>
  <c r="M35" i="4"/>
  <c r="N30" i="4"/>
  <c r="N61" i="4"/>
  <c r="N70" i="4"/>
  <c r="N31" i="4"/>
  <c r="N41" i="4"/>
  <c r="N42" i="4"/>
  <c r="N52" i="4"/>
  <c r="N36" i="4"/>
  <c r="N59" i="4"/>
  <c r="N49" i="4"/>
  <c r="N29" i="4"/>
  <c r="M34" i="4"/>
  <c r="M49" i="4"/>
  <c r="M57" i="4"/>
  <c r="M48" i="4"/>
  <c r="M44" i="4"/>
  <c r="W20" i="4"/>
  <c r="I22" i="4"/>
  <c r="W23" i="4" s="1"/>
  <c r="M70" i="4"/>
  <c r="M31" i="4"/>
  <c r="M41" i="4"/>
  <c r="M42" i="4"/>
  <c r="M30" i="4"/>
  <c r="M53" i="4"/>
  <c r="M62" i="4"/>
  <c r="M46" i="4"/>
  <c r="M56" i="4"/>
  <c r="M29" i="4"/>
  <c r="M33" i="4"/>
  <c r="M52" i="4"/>
  <c r="M51" i="4"/>
  <c r="M60" i="4"/>
  <c r="M66" i="4"/>
  <c r="M38" i="4"/>
  <c r="M65" i="4"/>
  <c r="C22" i="4"/>
  <c r="W13" i="4" s="1"/>
  <c r="W10" i="4"/>
  <c r="M36" i="4"/>
  <c r="M39" i="4"/>
  <c r="M61" i="4"/>
  <c r="M45" i="4"/>
  <c r="T9" i="4"/>
  <c r="G21" i="4"/>
  <c r="M40" i="4"/>
  <c r="M59" i="4"/>
  <c r="M55" i="4"/>
  <c r="M69" i="4"/>
  <c r="M50" i="4"/>
  <c r="M32" i="4"/>
  <c r="M64" i="4"/>
  <c r="M54" i="4"/>
  <c r="M37" i="4"/>
  <c r="U9" i="4"/>
  <c r="H21" i="4"/>
  <c r="M27" i="4" l="1"/>
  <c r="O62" i="4" s="1"/>
  <c r="W15" i="4"/>
  <c r="G22" i="4"/>
  <c r="W18" i="4" s="1"/>
  <c r="O34" i="4" l="1"/>
  <c r="O70" i="4"/>
  <c r="O48" i="4"/>
  <c r="O55" i="4"/>
  <c r="S66" i="4"/>
  <c r="S65" i="4"/>
  <c r="S59" i="4"/>
  <c r="S67" i="4"/>
  <c r="S60" i="4"/>
  <c r="S68" i="4"/>
  <c r="S64" i="4"/>
  <c r="S61" i="4"/>
  <c r="S69" i="4"/>
  <c r="S63" i="4"/>
  <c r="S62" i="4"/>
  <c r="S70" i="4"/>
  <c r="O47" i="4"/>
  <c r="O35" i="4"/>
  <c r="O32" i="4"/>
  <c r="O39" i="4"/>
  <c r="O46" i="4"/>
  <c r="O63" i="4"/>
  <c r="O73" i="4"/>
  <c r="O69" i="4"/>
  <c r="O31" i="4"/>
  <c r="O38" i="4"/>
  <c r="O56" i="4"/>
  <c r="O33" i="4"/>
  <c r="O61" i="4"/>
  <c r="O54" i="4"/>
  <c r="O60" i="4"/>
  <c r="O66" i="4"/>
  <c r="O59" i="4"/>
  <c r="O58" i="4"/>
  <c r="O65" i="4"/>
  <c r="O43" i="4"/>
  <c r="O37" i="4"/>
  <c r="O53" i="4"/>
  <c r="O30" i="4"/>
  <c r="O41" i="4"/>
  <c r="O67" i="4"/>
  <c r="O51" i="4"/>
  <c r="O40" i="4"/>
  <c r="O29" i="4"/>
  <c r="O50" i="4"/>
  <c r="O57" i="4"/>
  <c r="O72" i="4"/>
  <c r="O52" i="4"/>
  <c r="O68" i="4"/>
  <c r="O45" i="4"/>
  <c r="O42" i="4"/>
  <c r="O49" i="4"/>
  <c r="O64" i="4"/>
  <c r="O71" i="4"/>
  <c r="O44" i="4"/>
  <c r="O36" i="4"/>
  <c r="U62" i="4" l="1"/>
  <c r="T62" i="4"/>
  <c r="T59" i="4"/>
  <c r="U59" i="4"/>
  <c r="T63" i="4"/>
  <c r="U63" i="4"/>
  <c r="U65" i="4"/>
  <c r="T65" i="4"/>
  <c r="U66" i="4"/>
  <c r="T66" i="4"/>
  <c r="O27" i="4"/>
  <c r="R27" i="4" s="1"/>
  <c r="R29" i="4" s="1"/>
  <c r="U61" i="4"/>
  <c r="T61" i="4"/>
  <c r="U69" i="4"/>
  <c r="T69" i="4"/>
  <c r="T64" i="4"/>
  <c r="U64" i="4"/>
  <c r="T68" i="4"/>
  <c r="U68" i="4"/>
  <c r="T60" i="4"/>
  <c r="U60" i="4"/>
  <c r="T70" i="4"/>
  <c r="U70" i="4"/>
  <c r="T67" i="4"/>
  <c r="U67" i="4"/>
  <c r="R50" i="4" l="1"/>
  <c r="S50" i="4" s="1"/>
  <c r="S29" i="4"/>
  <c r="R43" i="4"/>
  <c r="S43" i="4" s="1"/>
  <c r="R56" i="4"/>
  <c r="S56" i="4" s="1"/>
  <c r="R34" i="4"/>
  <c r="S34" i="4" s="1"/>
  <c r="R38" i="4"/>
  <c r="S38" i="4" s="1"/>
  <c r="R36" i="4"/>
  <c r="S36" i="4" s="1"/>
  <c r="R53" i="4"/>
  <c r="S53" i="4" s="1"/>
  <c r="R35" i="4"/>
  <c r="S35" i="4" s="1"/>
  <c r="R49" i="4"/>
  <c r="S49" i="4" s="1"/>
  <c r="R33" i="4"/>
  <c r="S33" i="4" s="1"/>
  <c r="R31" i="4"/>
  <c r="S31" i="4" s="1"/>
  <c r="R48" i="4"/>
  <c r="S48" i="4" s="1"/>
  <c r="R39" i="4"/>
  <c r="S39" i="4" s="1"/>
  <c r="R32" i="4"/>
  <c r="S32" i="4" s="1"/>
  <c r="R40" i="4"/>
  <c r="S40" i="4" s="1"/>
  <c r="R51" i="4"/>
  <c r="S51" i="4" s="1"/>
  <c r="R54" i="4"/>
  <c r="S54" i="4" s="1"/>
  <c r="R30" i="4"/>
  <c r="S30" i="4" s="1"/>
  <c r="R57" i="4"/>
  <c r="S57" i="4" s="1"/>
  <c r="R42" i="4"/>
  <c r="S42" i="4" s="1"/>
  <c r="R55" i="4"/>
  <c r="S55" i="4" s="1"/>
  <c r="R46" i="4"/>
  <c r="S46" i="4" s="1"/>
  <c r="R52" i="4"/>
  <c r="S52" i="4" s="1"/>
  <c r="R44" i="4"/>
  <c r="S44" i="4" s="1"/>
  <c r="R37" i="4"/>
  <c r="S37" i="4" s="1"/>
  <c r="R45" i="4"/>
  <c r="S45" i="4" s="1"/>
  <c r="R58" i="4"/>
  <c r="S58" i="4" s="1"/>
  <c r="R41" i="4"/>
  <c r="S41" i="4" s="1"/>
  <c r="R47" i="4"/>
  <c r="S47" i="4" s="1"/>
  <c r="U37" i="4" l="1"/>
  <c r="T37" i="4"/>
  <c r="U29" i="4"/>
  <c r="T29" i="4"/>
  <c r="T51" i="4"/>
  <c r="U51" i="4"/>
  <c r="T50" i="4"/>
  <c r="U50" i="4"/>
  <c r="T52" i="4"/>
  <c r="U52" i="4"/>
  <c r="T40" i="4"/>
  <c r="U40" i="4"/>
  <c r="U53" i="4"/>
  <c r="T53" i="4"/>
  <c r="T47" i="4"/>
  <c r="U47" i="4"/>
  <c r="T54" i="4"/>
  <c r="U54" i="4"/>
  <c r="T44" i="4"/>
  <c r="U44" i="4"/>
  <c r="T35" i="4"/>
  <c r="U35" i="4"/>
  <c r="U46" i="4"/>
  <c r="T46" i="4"/>
  <c r="T32" i="4"/>
  <c r="U32" i="4"/>
  <c r="T36" i="4"/>
  <c r="U36" i="4"/>
  <c r="U38" i="4"/>
  <c r="T38" i="4"/>
  <c r="T39" i="4"/>
  <c r="U39" i="4"/>
  <c r="U42" i="4"/>
  <c r="T42" i="4"/>
  <c r="U34" i="4"/>
  <c r="T34" i="4"/>
  <c r="T58" i="4"/>
  <c r="U58" i="4"/>
  <c r="U57" i="4"/>
  <c r="T57" i="4"/>
  <c r="T31" i="4"/>
  <c r="U31" i="4"/>
  <c r="T56" i="4"/>
  <c r="U56" i="4"/>
  <c r="T55" i="4"/>
  <c r="U55" i="4"/>
  <c r="U41" i="4"/>
  <c r="T41" i="4"/>
  <c r="T48" i="4"/>
  <c r="U48" i="4"/>
  <c r="U45" i="4"/>
  <c r="T45" i="4"/>
  <c r="T30" i="4"/>
  <c r="U30" i="4"/>
  <c r="U33" i="4"/>
  <c r="T33" i="4"/>
  <c r="T43" i="4"/>
  <c r="U43" i="4"/>
  <c r="U49" i="4"/>
  <c r="T49" i="4"/>
</calcChain>
</file>

<file path=xl/sharedStrings.xml><?xml version="1.0" encoding="utf-8"?>
<sst xmlns="http://schemas.openxmlformats.org/spreadsheetml/2006/main" count="4560" uniqueCount="89">
  <si>
    <t>Territory</t>
  </si>
  <si>
    <t>Cairo</t>
  </si>
  <si>
    <t>Delta</t>
  </si>
  <si>
    <t>Upper Egypt</t>
  </si>
  <si>
    <t>Alex</t>
  </si>
  <si>
    <t>Product Category</t>
  </si>
  <si>
    <t>Jan</t>
  </si>
  <si>
    <t>Asyuit</t>
  </si>
  <si>
    <t>Fayoum</t>
  </si>
  <si>
    <t>Mansoura</t>
  </si>
  <si>
    <t>Menoufia</t>
  </si>
  <si>
    <t>Minia</t>
  </si>
  <si>
    <t>Qena</t>
  </si>
  <si>
    <t>Sharkia</t>
  </si>
  <si>
    <t>Feb</t>
  </si>
  <si>
    <t>Tanta</t>
  </si>
  <si>
    <t>Mar</t>
  </si>
  <si>
    <t>Souhag</t>
  </si>
  <si>
    <t>Apr</t>
  </si>
  <si>
    <t>Alexandria</t>
  </si>
  <si>
    <t>May</t>
  </si>
  <si>
    <t>Jun</t>
  </si>
  <si>
    <t>Jul</t>
  </si>
  <si>
    <t>Aug</t>
  </si>
  <si>
    <t>Sep</t>
  </si>
  <si>
    <t>Oct</t>
  </si>
  <si>
    <t>Nov</t>
  </si>
  <si>
    <t>Dec</t>
  </si>
  <si>
    <t>Year</t>
  </si>
  <si>
    <t>Month</t>
  </si>
  <si>
    <t>Governorate</t>
  </si>
  <si>
    <t>Item Code</t>
  </si>
  <si>
    <t>Sales</t>
  </si>
  <si>
    <t>Product Sub Category</t>
  </si>
  <si>
    <t>COGS</t>
  </si>
  <si>
    <t>Electronic</t>
  </si>
  <si>
    <t>Accessories</t>
  </si>
  <si>
    <t>Handsets</t>
  </si>
  <si>
    <t>Software</t>
  </si>
  <si>
    <t>Keyboard + Mouse</t>
  </si>
  <si>
    <t>Headphone</t>
  </si>
  <si>
    <t>Fast Charger</t>
  </si>
  <si>
    <t>TV</t>
  </si>
  <si>
    <t>Washing Machine</t>
  </si>
  <si>
    <t>Microwave</t>
  </si>
  <si>
    <t>Vacuum Machine</t>
  </si>
  <si>
    <t>Refrigerator</t>
  </si>
  <si>
    <t>Lenovo</t>
  </si>
  <si>
    <t>LG</t>
  </si>
  <si>
    <t>Apple</t>
  </si>
  <si>
    <t>MS Office</t>
  </si>
  <si>
    <t>MS Windows</t>
  </si>
  <si>
    <t>Antivirus</t>
  </si>
  <si>
    <t>Graphics</t>
  </si>
  <si>
    <t>Video Editing</t>
  </si>
  <si>
    <t>Giza</t>
  </si>
  <si>
    <t>Qty</t>
  </si>
  <si>
    <t>قائمة التشغيل الخاصة بالسلسلة</t>
  </si>
  <si>
    <t>KPI</t>
  </si>
  <si>
    <t>Goss Profit</t>
  </si>
  <si>
    <t>Quantity</t>
  </si>
  <si>
    <t>Category</t>
  </si>
  <si>
    <t>Sub Category</t>
  </si>
  <si>
    <t>NetProfit</t>
  </si>
  <si>
    <t>Selected Value</t>
  </si>
  <si>
    <t>All</t>
  </si>
  <si>
    <t>Sales LY</t>
  </si>
  <si>
    <t>Cogs</t>
  </si>
  <si>
    <t>CogsLY</t>
  </si>
  <si>
    <t>Groos Profit</t>
  </si>
  <si>
    <t>Groos Profit LY</t>
  </si>
  <si>
    <t>QTY</t>
  </si>
  <si>
    <t>QTY LY</t>
  </si>
  <si>
    <t>Total</t>
  </si>
  <si>
    <t>C Year</t>
  </si>
  <si>
    <t>L Year</t>
  </si>
  <si>
    <t>Compared to the last year</t>
  </si>
  <si>
    <t>Change %</t>
  </si>
  <si>
    <t>Gross Profit</t>
  </si>
  <si>
    <t>Helper</t>
  </si>
  <si>
    <t>Sr</t>
  </si>
  <si>
    <t>SubCat</t>
  </si>
  <si>
    <t>helper</t>
  </si>
  <si>
    <t>helper LY</t>
  </si>
  <si>
    <t>rank</t>
  </si>
  <si>
    <t>order</t>
  </si>
  <si>
    <t>Not in list</t>
  </si>
  <si>
    <t>serial</t>
  </si>
  <si>
    <r>
      <t xml:space="preserve"> </t>
    </r>
    <r>
      <rPr>
        <b/>
        <sz val="16"/>
        <color theme="1"/>
        <rFont val="Calibri"/>
        <family val="2"/>
        <scheme val="minor"/>
      </rPr>
      <t xml:space="preserve"> </t>
    </r>
    <r>
      <rPr>
        <b/>
        <sz val="16"/>
        <color rgb="FF00B050"/>
        <rFont val="29LT Bukra Bold"/>
        <family val="2"/>
      </rPr>
      <t xml:space="preserve">  Sales Dashboard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</si>
</sst>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1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rgb="FF00B050"/>
      <name val="29LT Bukra Bold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9">
    <border>
      <left/>
      <right/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/>
      <bottom/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32">
    <xf numFmtId="0" fontId="0" fillId="0" borderId="0" xfId="0"/>
    <xf numFmtId="4" fontId="0" fillId="0" borderId="0" xfId="0" applyNumberFormat="1"/>
    <xf numFmtId="0" fontId="1" fillId="2" borderId="0" xfId="0" applyFont="1" applyFill="1"/>
    <xf numFmtId="0" fontId="2" fillId="0" borderId="0" xfId="1" applyFill="1" applyBorder="1"/>
    <xf numFmtId="0" fontId="3" fillId="0" borderId="0" xfId="0" applyFont="1"/>
    <xf numFmtId="0" fontId="1" fillId="2" borderId="1" xfId="0" applyFont="1" applyFill="1" applyBorder="1"/>
    <xf numFmtId="0" fontId="0" fillId="0" borderId="1" xfId="0" applyBorder="1"/>
    <xf numFmtId="0" fontId="0" fillId="3" borderId="1" xfId="0" applyFill="1" applyBorder="1"/>
    <xf numFmtId="0" fontId="0" fillId="3" borderId="2" xfId="0" applyFill="1" applyBorder="1"/>
    <xf numFmtId="0" fontId="0" fillId="0" borderId="2" xfId="0" applyBorder="1"/>
    <xf numFmtId="0" fontId="1" fillId="2" borderId="3" xfId="0" applyFont="1" applyFill="1" applyBorder="1"/>
    <xf numFmtId="0" fontId="1" fillId="2" borderId="4" xfId="0" applyFont="1" applyFill="1" applyBorder="1"/>
    <xf numFmtId="0" fontId="0" fillId="3" borderId="5" xfId="0" applyFill="1" applyBorder="1"/>
    <xf numFmtId="164" fontId="0" fillId="0" borderId="0" xfId="2" applyNumberFormat="1" applyFont="1"/>
    <xf numFmtId="164" fontId="0" fillId="0" borderId="0" xfId="0" applyNumberFormat="1"/>
    <xf numFmtId="10" fontId="0" fillId="0" borderId="0" xfId="3" applyNumberFormat="1" applyFont="1"/>
    <xf numFmtId="10" fontId="0" fillId="0" borderId="0" xfId="0" applyNumberFormat="1"/>
    <xf numFmtId="0" fontId="0" fillId="0" borderId="6" xfId="0" applyBorder="1"/>
    <xf numFmtId="0" fontId="0" fillId="3" borderId="6" xfId="0" applyFill="1" applyBorder="1"/>
    <xf numFmtId="164" fontId="0" fillId="0" borderId="6" xfId="2" applyNumberFormat="1" applyFont="1" applyBorder="1"/>
    <xf numFmtId="0" fontId="1" fillId="2" borderId="7" xfId="0" applyFont="1" applyFill="1" applyBorder="1"/>
    <xf numFmtId="164" fontId="0" fillId="0" borderId="0" xfId="2" applyNumberFormat="1" applyFont="1" applyBorder="1"/>
    <xf numFmtId="0" fontId="0" fillId="0" borderId="8" xfId="0" applyBorder="1"/>
    <xf numFmtId="2" fontId="0" fillId="0" borderId="0" xfId="2" applyNumberFormat="1" applyFont="1" applyBorder="1"/>
    <xf numFmtId="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7" fillId="0" borderId="0" xfId="0" applyFont="1" applyAlignment="1">
      <alignment horizontal="center"/>
    </xf>
    <xf numFmtId="3" fontId="6" fillId="0" borderId="0" xfId="2" applyNumberFormat="1" applyFont="1" applyAlignment="1">
      <alignment horizontal="center" vertical="center"/>
    </xf>
    <xf numFmtId="9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0" fontId="0" fillId="0" borderId="0" xfId="0" applyAlignment="1">
      <alignment horizontal="left"/>
    </xf>
  </cellXfs>
  <cellStyles count="4">
    <cellStyle name="Comma" xfId="2" builtinId="3"/>
    <cellStyle name="Hyperlink" xfId="1" builtinId="8"/>
    <cellStyle name="Normal" xfId="0" builtinId="0"/>
    <cellStyle name="Percent" xfId="3" builtinId="5"/>
  </cellStyles>
  <dxfs count="18"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 tint="0.39997558519241921"/>
        </left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</dxf>
    <dxf>
      <numFmt numFmtId="4" formatCode="#,##0.00"/>
    </dxf>
    <dxf>
      <numFmt numFmtId="4" formatCode="#,##0.00"/>
    </dxf>
    <dxf>
      <numFmt numFmtId="4" formatCode="#,##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</dxf>
  </dxfs>
  <tableStyles count="0" defaultTableStyle="TableStyleMedium2" defaultPivotStyle="PivotStyleMedium9"/>
  <colors>
    <mruColors>
      <color rgb="FFCCFFCC"/>
      <color rgb="FF0055B2"/>
      <color rgb="FF88112B"/>
      <color rgb="FF003E8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Calc!$E$2</c:f>
          <c:strCache>
            <c:ptCount val="1"/>
            <c:pt idx="0">
              <c:v>Monthly Sales Current Year VS Last Year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Calc!$T$8</c:f>
              <c:strCache>
                <c:ptCount val="1"/>
                <c:pt idx="0">
                  <c:v>C Year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Calc!$S$9:$S$20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Calc!$T$9:$T$20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97485.32</c:v>
                </c:pt>
                <c:pt idx="4">
                  <c:v>0</c:v>
                </c:pt>
                <c:pt idx="5">
                  <c:v>0</c:v>
                </c:pt>
                <c:pt idx="6">
                  <c:v>4752.4400000000005</c:v>
                </c:pt>
                <c:pt idx="7">
                  <c:v>4455.43</c:v>
                </c:pt>
                <c:pt idx="8">
                  <c:v>0</c:v>
                </c:pt>
                <c:pt idx="9">
                  <c:v>28295.439999999999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FB-4DE0-BADA-84C9FCC6569C}"/>
            </c:ext>
          </c:extLst>
        </c:ser>
        <c:ser>
          <c:idx val="1"/>
          <c:order val="1"/>
          <c:tx>
            <c:strRef>
              <c:f>Calc!$U$8</c:f>
              <c:strCache>
                <c:ptCount val="1"/>
                <c:pt idx="0">
                  <c:v>L Year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strRef>
              <c:f>Calc!$S$9:$S$20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Calc!$U$9:$U$20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18217.66</c:v>
                </c:pt>
                <c:pt idx="8">
                  <c:v>0</c:v>
                </c:pt>
                <c:pt idx="9">
                  <c:v>18349.225000000002</c:v>
                </c:pt>
                <c:pt idx="10">
                  <c:v>76347.330833333326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FB-4DE0-BADA-84C9FCC656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8579631"/>
        <c:axId val="364498255"/>
      </c:barChart>
      <c:catAx>
        <c:axId val="528579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498255"/>
        <c:crosses val="autoZero"/>
        <c:auto val="1"/>
        <c:lblAlgn val="ctr"/>
        <c:lblOffset val="100"/>
        <c:noMultiLvlLbl val="0"/>
      </c:catAx>
      <c:valAx>
        <c:axId val="364498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579631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Calc!$E$3</c:f>
          <c:strCache>
            <c:ptCount val="1"/>
            <c:pt idx="0">
              <c:v>Sales Current Year VS Last Year By Governorate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Calc!$T$28</c:f>
              <c:strCache>
                <c:ptCount val="1"/>
                <c:pt idx="0">
                  <c:v>C Year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Calc!$S$29:$S$40</c:f>
              <c:strCache>
                <c:ptCount val="2"/>
                <c:pt idx="0">
                  <c:v>Giza</c:v>
                </c:pt>
                <c:pt idx="1">
                  <c:v>Cairo</c:v>
                </c:pt>
              </c:strCache>
            </c:strRef>
          </c:cat>
          <c:val>
            <c:numRef>
              <c:f>[0]!rngCYear</c:f>
              <c:numCache>
                <c:formatCode>_(* #,##0_);_(* \(#,##0\);_(* "-"??_);_(@_)</c:formatCode>
                <c:ptCount val="2"/>
                <c:pt idx="0">
                  <c:v>4752.4400010000008</c:v>
                </c:pt>
                <c:pt idx="1">
                  <c:v>130236.190002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B1-4C57-8EB8-27B753821909}"/>
            </c:ext>
          </c:extLst>
        </c:ser>
        <c:ser>
          <c:idx val="1"/>
          <c:order val="1"/>
          <c:tx>
            <c:strRef>
              <c:f>Calc!$U$28</c:f>
              <c:strCache>
                <c:ptCount val="1"/>
                <c:pt idx="0">
                  <c:v>L Year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strRef>
              <c:f>Calc!$S$29:$S$40</c:f>
              <c:strCache>
                <c:ptCount val="2"/>
                <c:pt idx="0">
                  <c:v>Giza</c:v>
                </c:pt>
                <c:pt idx="1">
                  <c:v>Cairo</c:v>
                </c:pt>
              </c:strCache>
            </c:strRef>
          </c:cat>
          <c:val>
            <c:numRef>
              <c:f>[0]!rngLYear</c:f>
              <c:numCache>
                <c:formatCode>_(* #,##0_);_(* \(#,##0\);_(* "-"??_);_(@_)</c:formatCode>
                <c:ptCount val="2"/>
                <c:pt idx="0">
                  <c:v>94696.555834333325</c:v>
                </c:pt>
                <c:pt idx="1">
                  <c:v>18217.660002000001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B1-4C57-8EB8-27B7538219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5253871"/>
        <c:axId val="297882527"/>
      </c:barChart>
      <c:catAx>
        <c:axId val="752538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882527"/>
        <c:crosses val="autoZero"/>
        <c:auto val="1"/>
        <c:lblAlgn val="ctr"/>
        <c:lblOffset val="100"/>
        <c:noMultiLvlLbl val="0"/>
      </c:catAx>
      <c:valAx>
        <c:axId val="297882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53871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Drop" dropStyle="combo" dx="26" fmlaLink="$B$1" fmlaRange="$E$10:$E$12" noThreeD="1" sel="1" val="0"/>
</file>

<file path=xl/ctrlProps/ctrlProp2.xml><?xml version="1.0" encoding="utf-8"?>
<formControlPr xmlns="http://schemas.microsoft.com/office/spreadsheetml/2009/9/main" objectType="Drop" dropStyle="combo" dx="26" fmlaLink="lst!$E$9" fmlaRange="[0]!lstKPI" noThreeD="1" sel="1" val="0"/>
</file>

<file path=xl/ctrlProps/ctrlProp3.xml><?xml version="1.0" encoding="utf-8"?>
<formControlPr xmlns="http://schemas.microsoft.com/office/spreadsheetml/2009/9/main" objectType="Drop" dropStyle="combo" dx="26" fmlaLink="lst!$F$9" fmlaRange="lst!$F$11:$F$12" noThreeD="1" sel="2" val="0"/>
</file>

<file path=xl/ctrlProps/ctrlProp4.xml><?xml version="1.0" encoding="utf-8"?>
<formControlPr xmlns="http://schemas.microsoft.com/office/spreadsheetml/2009/9/main" objectType="Drop" dropStyle="combo" dx="26" fmlaLink="lst!$G$9" fmlaRange="lst!$G$11:$G$15" noThreeD="1" sel="2" val="0"/>
</file>

<file path=xl/ctrlProps/ctrlProp5.xml><?xml version="1.0" encoding="utf-8"?>
<formControlPr xmlns="http://schemas.microsoft.com/office/spreadsheetml/2009/9/main" objectType="Drop" dropStyle="combo" dx="26" fmlaLink="lst!$H$9" fmlaRange="lstProductCategory" noThreeD="1" sel="5" val="0"/>
</file>

<file path=xl/ctrlProps/ctrlProp6.xml><?xml version="1.0" encoding="utf-8"?>
<formControlPr xmlns="http://schemas.microsoft.com/office/spreadsheetml/2009/9/main" objectType="Drop" dropStyle="combo" dx="26" fmlaLink="lst!$I$9" fmlaRange="[0]!lstSubCat" noThreeD="1" sel="4" val="0"/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emf"/><Relationship Id="rId2" Type="http://schemas.openxmlformats.org/officeDocument/2006/relationships/image" Target="../media/image1.emf"/><Relationship Id="rId1" Type="http://schemas.openxmlformats.org/officeDocument/2006/relationships/chart" Target="../charts/chart1.xml"/><Relationship Id="rId5" Type="http://schemas.openxmlformats.org/officeDocument/2006/relationships/chart" Target="../charts/chart2.xml"/><Relationship Id="rId4" Type="http://schemas.openxmlformats.org/officeDocument/2006/relationships/image" Target="../media/image3.emf"/></Relationships>
</file>

<file path=xl/drawings/_rels/vmlDrawing2.vml.rels><?xml version="1.0" encoding="UTF-8" standalone="yes"?>
<Relationships xmlns="http://schemas.openxmlformats.org/package/2006/relationships"><Relationship Id="rId3" Type="http://schemas.openxmlformats.org/officeDocument/2006/relationships/image" Target="../media/image6.emf"/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</xdr:row>
          <xdr:rowOff>7620</xdr:rowOff>
        </xdr:from>
        <xdr:to>
          <xdr:col>3</xdr:col>
          <xdr:colOff>0</xdr:colOff>
          <xdr:row>3</xdr:row>
          <xdr:rowOff>30480</xdr:rowOff>
        </xdr:to>
        <xdr:sp macro="" textlink="">
          <xdr:nvSpPr>
            <xdr:cNvPr id="1025" name="Drop Dow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2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</xdr:row>
          <xdr:rowOff>0</xdr:rowOff>
        </xdr:from>
        <xdr:to>
          <xdr:col>4</xdr:col>
          <xdr:colOff>0</xdr:colOff>
          <xdr:row>2</xdr:row>
          <xdr:rowOff>0</xdr:rowOff>
        </xdr:to>
        <xdr:sp macro="" textlink="">
          <xdr:nvSpPr>
            <xdr:cNvPr id="4097" name="Drop Down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3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</xdr:row>
          <xdr:rowOff>0</xdr:rowOff>
        </xdr:from>
        <xdr:to>
          <xdr:col>4</xdr:col>
          <xdr:colOff>0</xdr:colOff>
          <xdr:row>4</xdr:row>
          <xdr:rowOff>0</xdr:rowOff>
        </xdr:to>
        <xdr:sp macro="" textlink="">
          <xdr:nvSpPr>
            <xdr:cNvPr id="4098" name="Drop Down 2" hidden="1">
              <a:extLst>
                <a:ext uri="{63B3BB69-23CF-44E3-9099-C40C66FF867C}">
                  <a14:compatExt spid="_x0000_s4098"/>
                </a:ext>
                <a:ext uri="{FF2B5EF4-FFF2-40B4-BE49-F238E27FC236}">
                  <a16:creationId xmlns:a16="http://schemas.microsoft.com/office/drawing/2014/main" id="{00000000-0008-0000-0300-00000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5</xdr:row>
          <xdr:rowOff>0</xdr:rowOff>
        </xdr:from>
        <xdr:to>
          <xdr:col>4</xdr:col>
          <xdr:colOff>0</xdr:colOff>
          <xdr:row>6</xdr:row>
          <xdr:rowOff>0</xdr:rowOff>
        </xdr:to>
        <xdr:sp macro="" textlink="">
          <xdr:nvSpPr>
            <xdr:cNvPr id="4099" name="Drop Down 3" hidden="1">
              <a:extLst>
                <a:ext uri="{63B3BB69-23CF-44E3-9099-C40C66FF867C}">
                  <a14:compatExt spid="_x0000_s4099"/>
                </a:ext>
                <a:ext uri="{FF2B5EF4-FFF2-40B4-BE49-F238E27FC236}">
                  <a16:creationId xmlns:a16="http://schemas.microsoft.com/office/drawing/2014/main" id="{00000000-0008-0000-0300-00000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</xdr:row>
          <xdr:rowOff>0</xdr:rowOff>
        </xdr:from>
        <xdr:to>
          <xdr:col>4</xdr:col>
          <xdr:colOff>0</xdr:colOff>
          <xdr:row>8</xdr:row>
          <xdr:rowOff>0</xdr:rowOff>
        </xdr:to>
        <xdr:sp macro="" textlink="">
          <xdr:nvSpPr>
            <xdr:cNvPr id="4100" name="Drop Down 4" hidden="1">
              <a:extLst>
                <a:ext uri="{63B3BB69-23CF-44E3-9099-C40C66FF867C}">
                  <a14:compatExt spid="_x0000_s4100"/>
                </a:ext>
                <a:ext uri="{FF2B5EF4-FFF2-40B4-BE49-F238E27FC236}">
                  <a16:creationId xmlns:a16="http://schemas.microsoft.com/office/drawing/2014/main" id="{00000000-0008-0000-0300-00000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9</xdr:row>
          <xdr:rowOff>0</xdr:rowOff>
        </xdr:from>
        <xdr:to>
          <xdr:col>4</xdr:col>
          <xdr:colOff>0</xdr:colOff>
          <xdr:row>10</xdr:row>
          <xdr:rowOff>0</xdr:rowOff>
        </xdr:to>
        <xdr:sp macro="" textlink="">
          <xdr:nvSpPr>
            <xdr:cNvPr id="4101" name="Drop Down 5" hidden="1">
              <a:extLst>
                <a:ext uri="{63B3BB69-23CF-44E3-9099-C40C66FF867C}">
                  <a14:compatExt spid="_x0000_s4101"/>
                </a:ext>
                <a:ext uri="{FF2B5EF4-FFF2-40B4-BE49-F238E27FC236}">
                  <a16:creationId xmlns:a16="http://schemas.microsoft.com/office/drawing/2014/main" id="{00000000-0008-0000-0300-00000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0</xdr:colOff>
      <xdr:row>11</xdr:row>
      <xdr:rowOff>0</xdr:rowOff>
    </xdr:from>
    <xdr:to>
      <xdr:col>13</xdr:col>
      <xdr:colOff>0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403861</xdr:colOff>
          <xdr:row>3</xdr:row>
          <xdr:rowOff>22860</xdr:rowOff>
        </xdr:from>
        <xdr:to>
          <xdr:col>12</xdr:col>
          <xdr:colOff>606096</xdr:colOff>
          <xdr:row>8</xdr:row>
          <xdr:rowOff>34442</xdr:rowOff>
        </xdr:to>
        <xdr:grpSp>
          <xdr:nvGrpSpPr>
            <xdr:cNvPr id="8" name="Group 7">
              <a:extLst>
                <a:ext uri="{FF2B5EF4-FFF2-40B4-BE49-F238E27FC236}">
                  <a16:creationId xmlns:a16="http://schemas.microsoft.com/office/drawing/2014/main" id="{00000000-0008-0000-0300-000008000000}"/>
                </a:ext>
              </a:extLst>
            </xdr:cNvPr>
            <xdr:cNvGrpSpPr/>
          </xdr:nvGrpSpPr>
          <xdr:grpSpPr>
            <a:xfrm>
              <a:off x="2552701" y="693420"/>
              <a:ext cx="5079035" cy="925982"/>
              <a:chOff x="2232661" y="571500"/>
              <a:chExt cx="5079035" cy="925982"/>
            </a:xfrm>
          </xdr:grpSpPr>
          <xdr:pic>
            <xdr:nvPicPr>
              <xdr:cNvPr id="4" name="Picture 3">
                <a:extLst>
                  <a:ext uri="{FF2B5EF4-FFF2-40B4-BE49-F238E27FC236}">
                    <a16:creationId xmlns:a16="http://schemas.microsoft.com/office/drawing/2014/main" id="{00000000-0008-0000-0300-000004000000}"/>
                  </a:ext>
                </a:extLst>
              </xdr:cNvPr>
              <xdr:cNvPicPr>
                <a:picLocks noChangeAspect="1" noChangeArrowheads="1"/>
                <a:extLst>
                  <a:ext uri="{84589F7E-364E-4C9E-8A38-B11213B215E9}">
                    <a14:cameraTool cellRange="Calc!$W$9:$X$13" spid="_x0000_s4275"/>
                  </a:ext>
                </a:extLst>
              </xdr:cNvPicPr>
            </xdr:nvPicPr>
            <xdr:blipFill>
              <a:blip xmlns:r="http://schemas.openxmlformats.org/officeDocument/2006/relationships" r:embed="rId2"/>
              <a:srcRect/>
              <a:stretch>
                <a:fillRect/>
              </a:stretch>
            </xdr:blipFill>
            <xdr:spPr bwMode="auto">
              <a:xfrm>
                <a:off x="2232661" y="571500"/>
                <a:ext cx="1665275" cy="925982"/>
              </a:xfrm>
              <a:prstGeom prst="rect">
                <a:avLst/>
              </a:prstGeom>
              <a:solidFill>
                <a:srgbClr val="FFFFFF" mc:Ignorable="a14" a14:legacySpreadsheetColorIndex="9"/>
              </a:solidFill>
              <a:ln w="9525">
                <a:noFill/>
                <a:miter lim="800000"/>
                <a:headEnd/>
                <a:tailEnd/>
              </a:ln>
            </xdr:spPr>
          </xdr:pic>
          <xdr:pic>
            <xdr:nvPicPr>
              <xdr:cNvPr id="6" name="Picture 5">
                <a:extLst>
                  <a:ext uri="{FF2B5EF4-FFF2-40B4-BE49-F238E27FC236}">
                    <a16:creationId xmlns:a16="http://schemas.microsoft.com/office/drawing/2014/main" id="{00000000-0008-0000-0300-000006000000}"/>
                  </a:ext>
                </a:extLst>
              </xdr:cNvPr>
              <xdr:cNvPicPr>
                <a:picLocks noChangeAspect="1" noChangeArrowheads="1"/>
                <a:extLst>
                  <a:ext uri="{84589F7E-364E-4C9E-8A38-B11213B215E9}">
                    <a14:cameraTool cellRange="Calc!$W$14:$X$18" spid="_x0000_s4276"/>
                  </a:ext>
                </a:extLst>
              </xdr:cNvPicPr>
            </xdr:nvPicPr>
            <xdr:blipFill>
              <a:blip xmlns:r="http://schemas.openxmlformats.org/officeDocument/2006/relationships" r:embed="rId3"/>
              <a:srcRect/>
              <a:stretch>
                <a:fillRect/>
              </a:stretch>
            </xdr:blipFill>
            <xdr:spPr bwMode="auto">
              <a:xfrm>
                <a:off x="3939541" y="571500"/>
                <a:ext cx="1665275" cy="925982"/>
              </a:xfrm>
              <a:prstGeom prst="rect">
                <a:avLst/>
              </a:prstGeom>
              <a:solidFill>
                <a:srgbClr val="FFFFFF" mc:Ignorable="a14" a14:legacySpreadsheetColorIndex="9"/>
              </a:solidFill>
              <a:ln w="9525">
                <a:noFill/>
                <a:miter lim="800000"/>
                <a:headEnd/>
                <a:tailEnd/>
              </a:ln>
            </xdr:spPr>
          </xdr:pic>
          <xdr:pic>
            <xdr:nvPicPr>
              <xdr:cNvPr id="7" name="Picture 6">
                <a:extLst>
                  <a:ext uri="{FF2B5EF4-FFF2-40B4-BE49-F238E27FC236}">
                    <a16:creationId xmlns:a16="http://schemas.microsoft.com/office/drawing/2014/main" id="{00000000-0008-0000-0300-000007000000}"/>
                  </a:ext>
                </a:extLst>
              </xdr:cNvPr>
              <xdr:cNvPicPr>
                <a:picLocks noChangeAspect="1" noChangeArrowheads="1"/>
                <a:extLst>
                  <a:ext uri="{84589F7E-364E-4C9E-8A38-B11213B215E9}">
                    <a14:cameraTool cellRange="Calc!$W$19:$X$23" spid="_x0000_s4277"/>
                  </a:ext>
                </a:extLst>
              </xdr:cNvPicPr>
            </xdr:nvPicPr>
            <xdr:blipFill>
              <a:blip xmlns:r="http://schemas.openxmlformats.org/officeDocument/2006/relationships" r:embed="rId4"/>
              <a:srcRect/>
              <a:stretch>
                <a:fillRect/>
              </a:stretch>
            </xdr:blipFill>
            <xdr:spPr bwMode="auto">
              <a:xfrm>
                <a:off x="5646421" y="571500"/>
                <a:ext cx="1665275" cy="925982"/>
              </a:xfrm>
              <a:prstGeom prst="rect">
                <a:avLst/>
              </a:prstGeom>
              <a:solidFill>
                <a:srgbClr val="FFFFFF" mc:Ignorable="a14" a14:legacySpreadsheetColorIndex="9"/>
              </a:solidFill>
              <a:ln w="9525">
                <a:noFill/>
                <a:miter lim="800000"/>
                <a:headEnd/>
                <a:tailEnd/>
              </a:ln>
            </xdr:spPr>
          </xdr:pic>
        </xdr:grpSp>
        <xdr:clientData/>
      </xdr:twoCellAnchor>
    </mc:Choice>
    <mc:Fallback/>
  </mc:AlternateContent>
  <xdr:twoCellAnchor>
    <xdr:from>
      <xdr:col>13</xdr:col>
      <xdr:colOff>0</xdr:colOff>
      <xdr:row>1</xdr:row>
      <xdr:rowOff>0</xdr:rowOff>
    </xdr:from>
    <xdr:to>
      <xdr:col>22</xdr:col>
      <xdr:colOff>0</xdr:colOff>
      <xdr:row>28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44DC5E34-B1DB-492B-8180-FE894B178DA5}" name="TblSales" displayName="TblSales" ref="A1:J883" totalsRowShown="0" headerRowDxfId="17">
  <autoFilter ref="A1:J883" xr:uid="{44DC5E34-B1DB-492B-8180-FE894B178DA5}"/>
  <tableColumns count="10">
    <tableColumn id="1" xr3:uid="{93434FB6-4C69-40B1-B11F-040FA12F7CBB}" name="Year"/>
    <tableColumn id="2" xr3:uid="{B71281A8-D353-411E-A53A-28E601241B83}" name="Month"/>
    <tableColumn id="3" xr3:uid="{6060FDEA-0687-4208-A1F4-3DE4030A6A88}" name="Territory"/>
    <tableColumn id="4" xr3:uid="{29C2E0A4-3CCB-4E86-B395-5F5D8511E337}" name="Governorate"/>
    <tableColumn id="5" xr3:uid="{55C8E77D-8958-4D8B-B8FE-EE9E16CCAD71}" name="Product Category"/>
    <tableColumn id="6" xr3:uid="{2CDDABBB-D9B6-4DCF-9E42-68FAFA2AA510}" name="Product Sub Category"/>
    <tableColumn id="7" xr3:uid="{915711E9-D89D-4E07-96D4-1CBAF1D4C412}" name="Item Code"/>
    <tableColumn id="8" xr3:uid="{6F0096CE-A924-4957-A32F-ADC1481B88DF}" name="COGS" dataDxfId="16"/>
    <tableColumn id="9" xr3:uid="{2A6E0E40-874A-44AF-AB71-BFEB10304C9C}" name="Sales" dataDxfId="15"/>
    <tableColumn id="10" xr3:uid="{2581D8D3-B836-4A15-BEFA-FFCDCDF83C27}" name="Qty" dataDxfId="1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145AA2F-5AFA-44DE-A6E6-B329CAE71EF9}" name="TblKPI" displayName="TblKPI" ref="E10:E14" totalsRowShown="0">
  <autoFilter ref="E10:E14" xr:uid="{2145AA2F-5AFA-44DE-A6E6-B329CAE71EF9}"/>
  <tableColumns count="1">
    <tableColumn id="1" xr3:uid="{FBA12CEC-D2D9-4CBC-A93B-C608A7C5AE83}" name="KPI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AB07219-E421-4B6D-8FC4-57B16754251B}" name="TblYear" displayName="TblYear" ref="F10:F12" totalsRowShown="0">
  <autoFilter ref="F10:F12" xr:uid="{9AB07219-E421-4B6D-8FC4-57B16754251B}"/>
  <tableColumns count="1">
    <tableColumn id="1" xr3:uid="{BB6789F5-5F43-447E-90BF-23A860B607D5}" name="Year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BA8247B-8BA8-440E-8AD3-885CA6D0A2ED}" name="TblTerritory" displayName="TblTerritory" ref="G10:G15" totalsRowShown="0" headerRowDxfId="13">
  <autoFilter ref="G10:G15" xr:uid="{2BA8247B-8BA8-440E-8AD3-885CA6D0A2ED}"/>
  <tableColumns count="1">
    <tableColumn id="1" xr3:uid="{F24DE442-F82C-4322-969E-D768F6BCFCE1}" name="Territory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0199E87-3168-422F-AB21-574477F93656}" name="TblProductCat" displayName="TblProductCat" ref="H10:H15" totalsRowShown="0" headerRowDxfId="12">
  <autoFilter ref="H10:H15" xr:uid="{10199E87-3168-422F-AB21-574477F93656}"/>
  <tableColumns count="1">
    <tableColumn id="1" xr3:uid="{7DD5BCF1-7898-42DA-AC64-A139B94C131A}" name="Product Category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E14020F3-6B4C-403E-BD76-13B87175553E}" name="TblsubCat" displayName="TblsubCat" ref="I10:M27" totalsRowShown="0" headerRowDxfId="11" tableBorderDxfId="10">
  <autoFilter ref="I10:M27" xr:uid="{E14020F3-6B4C-403E-BD76-13B87175553E}"/>
  <tableColumns count="5">
    <tableColumn id="1" xr3:uid="{5068E5A1-1274-405D-82A6-A03FE42ABDC0}" name="Product Sub Category" dataDxfId="9"/>
    <tableColumn id="2" xr3:uid="{FC6E9AE7-7B55-4D88-89B6-C2122CFCFBC1}" name="Product Category" dataDxfId="8"/>
    <tableColumn id="3" xr3:uid="{F5DF19C7-0F6E-4F39-8B13-A67A01AE9A07}" name="Helper" dataDxfId="7">
      <calculatedColumnFormula>OR(TblsubCat[[#This Row],[Product Category]]=$H$7,TblsubCat[[#This Row],[Product Category]]="all")</calculatedColumnFormula>
    </tableColumn>
    <tableColumn id="4" xr3:uid="{A9EBA0D3-B1CE-4508-A2C1-E9AF4F888B6E}" name="Sr"/>
    <tableColumn id="5" xr3:uid="{B1EF0331-E207-49BC-AB1A-85CB7F8AB75E}" name="SubCat" dataDxfId="6">
      <calculatedColumnFormula>IF(TblsubCat[Sr]&lt;=$J$2,INDEX(lstProdSub,MATCH(TblsubCat[Sr],TblsubCat[Helper],0)),"")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youtube.com/playlist?list=PLcAbhg_RWLaItMX56Eu7ZExzo1tq5fdsT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5.xml"/><Relationship Id="rId3" Type="http://schemas.openxmlformats.org/officeDocument/2006/relationships/vmlDrawing" Target="../drawings/vmlDrawing1.vml"/><Relationship Id="rId7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ctrlProp" Target="../ctrlProps/ctrlProp1.xml"/><Relationship Id="rId9" Type="http://schemas.openxmlformats.org/officeDocument/2006/relationships/table" Target="../tables/table6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5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4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883"/>
  <sheetViews>
    <sheetView workbookViewId="0">
      <selection activeCell="D2" sqref="D1:D883"/>
    </sheetView>
  </sheetViews>
  <sheetFormatPr defaultRowHeight="14.4" x14ac:dyDescent="0.3"/>
  <cols>
    <col min="1" max="1" width="7" bestFit="1" customWidth="1"/>
    <col min="2" max="2" width="8.6640625" customWidth="1"/>
    <col min="3" max="3" width="10.88671875" bestFit="1" customWidth="1"/>
    <col min="4" max="4" width="14.33203125" bestFit="1" customWidth="1"/>
    <col min="5" max="5" width="18.44140625" bestFit="1" customWidth="1"/>
    <col min="6" max="6" width="24.44140625" bestFit="1" customWidth="1"/>
    <col min="7" max="7" width="15.6640625" bestFit="1" customWidth="1"/>
    <col min="8" max="8" width="11.88671875" bestFit="1" customWidth="1"/>
    <col min="9" max="9" width="13.88671875" bestFit="1" customWidth="1"/>
    <col min="10" max="10" width="11.6640625" bestFit="1" customWidth="1"/>
    <col min="11" max="11" width="12.6640625" bestFit="1" customWidth="1"/>
  </cols>
  <sheetData>
    <row r="1" spans="1:13" x14ac:dyDescent="0.3">
      <c r="A1" s="2" t="s">
        <v>28</v>
      </c>
      <c r="B1" s="2" t="s">
        <v>29</v>
      </c>
      <c r="C1" s="2" t="s">
        <v>0</v>
      </c>
      <c r="D1" s="2" t="s">
        <v>30</v>
      </c>
      <c r="E1" s="2" t="s">
        <v>5</v>
      </c>
      <c r="F1" s="2" t="s">
        <v>33</v>
      </c>
      <c r="G1" s="2" t="s">
        <v>31</v>
      </c>
      <c r="H1" s="2" t="s">
        <v>34</v>
      </c>
      <c r="I1" s="2" t="s">
        <v>32</v>
      </c>
      <c r="J1" s="2" t="s">
        <v>56</v>
      </c>
      <c r="M1" s="3" t="s">
        <v>57</v>
      </c>
    </row>
    <row r="2" spans="1:13" x14ac:dyDescent="0.3">
      <c r="A2">
        <v>2017</v>
      </c>
      <c r="B2" t="s">
        <v>6</v>
      </c>
      <c r="C2" t="s">
        <v>1</v>
      </c>
      <c r="D2" t="s">
        <v>55</v>
      </c>
      <c r="E2" t="s">
        <v>36</v>
      </c>
      <c r="F2" t="s">
        <v>39</v>
      </c>
      <c r="H2" s="1">
        <v>109.56</v>
      </c>
      <c r="I2" s="1">
        <v>132</v>
      </c>
      <c r="J2" s="1">
        <v>1</v>
      </c>
    </row>
    <row r="3" spans="1:13" x14ac:dyDescent="0.3">
      <c r="A3">
        <v>2017</v>
      </c>
      <c r="B3" t="s">
        <v>6</v>
      </c>
      <c r="C3" t="s">
        <v>1</v>
      </c>
      <c r="D3" t="s">
        <v>55</v>
      </c>
      <c r="E3" t="s">
        <v>36</v>
      </c>
      <c r="F3" t="s">
        <v>40</v>
      </c>
      <c r="H3" s="1">
        <v>56723.995999999999</v>
      </c>
      <c r="I3" s="1">
        <v>70904.994999999995</v>
      </c>
      <c r="J3" s="1">
        <v>81</v>
      </c>
    </row>
    <row r="4" spans="1:13" x14ac:dyDescent="0.3">
      <c r="A4">
        <v>2017</v>
      </c>
      <c r="B4" t="s">
        <v>6</v>
      </c>
      <c r="C4" t="s">
        <v>1</v>
      </c>
      <c r="D4" t="s">
        <v>1</v>
      </c>
      <c r="E4" t="s">
        <v>36</v>
      </c>
      <c r="F4" t="s">
        <v>41</v>
      </c>
      <c r="H4" s="1">
        <v>93460.587400000004</v>
      </c>
      <c r="I4" s="1">
        <v>101587.595</v>
      </c>
      <c r="J4" s="1">
        <v>158</v>
      </c>
    </row>
    <row r="5" spans="1:13" x14ac:dyDescent="0.3">
      <c r="A5">
        <v>2017</v>
      </c>
      <c r="B5" t="s">
        <v>6</v>
      </c>
      <c r="C5" t="s">
        <v>1</v>
      </c>
      <c r="D5" t="s">
        <v>55</v>
      </c>
      <c r="E5" t="s">
        <v>35</v>
      </c>
      <c r="F5" t="s">
        <v>42</v>
      </c>
      <c r="H5" s="1">
        <v>369.67010000000005</v>
      </c>
      <c r="I5" s="1">
        <v>366.01</v>
      </c>
      <c r="J5" s="1">
        <v>6</v>
      </c>
    </row>
    <row r="6" spans="1:13" x14ac:dyDescent="0.3">
      <c r="A6">
        <v>2017</v>
      </c>
      <c r="B6" t="s">
        <v>6</v>
      </c>
      <c r="C6" t="s">
        <v>1</v>
      </c>
      <c r="D6" t="s">
        <v>1</v>
      </c>
      <c r="E6" t="s">
        <v>35</v>
      </c>
      <c r="F6" t="s">
        <v>44</v>
      </c>
      <c r="H6" s="1">
        <v>999.7174500000001</v>
      </c>
      <c r="I6" s="1">
        <v>1074.9650000000001</v>
      </c>
      <c r="J6" s="1">
        <v>5</v>
      </c>
    </row>
    <row r="7" spans="1:13" x14ac:dyDescent="0.3">
      <c r="A7">
        <v>2017</v>
      </c>
      <c r="B7" t="s">
        <v>6</v>
      </c>
      <c r="C7" t="s">
        <v>1</v>
      </c>
      <c r="D7" t="s">
        <v>55</v>
      </c>
      <c r="E7" t="s">
        <v>35</v>
      </c>
      <c r="F7" t="s">
        <v>46</v>
      </c>
      <c r="H7" s="1">
        <v>102.59100000000001</v>
      </c>
      <c r="I7" s="1">
        <v>113.99</v>
      </c>
      <c r="J7" s="1">
        <v>3</v>
      </c>
    </row>
    <row r="8" spans="1:13" x14ac:dyDescent="0.3">
      <c r="A8">
        <v>2017</v>
      </c>
      <c r="B8" t="s">
        <v>6</v>
      </c>
      <c r="C8" t="s">
        <v>1</v>
      </c>
      <c r="D8" t="s">
        <v>1</v>
      </c>
      <c r="E8" t="s">
        <v>35</v>
      </c>
      <c r="F8" t="s">
        <v>43</v>
      </c>
      <c r="H8" s="1">
        <v>2580.6042500000003</v>
      </c>
      <c r="I8" s="1">
        <v>3036.0050000000001</v>
      </c>
      <c r="J8" s="1">
        <v>23</v>
      </c>
    </row>
    <row r="9" spans="1:13" x14ac:dyDescent="0.3">
      <c r="A9">
        <v>2017</v>
      </c>
      <c r="B9" t="s">
        <v>6</v>
      </c>
      <c r="C9" t="s">
        <v>1</v>
      </c>
      <c r="D9" t="s">
        <v>1</v>
      </c>
      <c r="E9" t="s">
        <v>35</v>
      </c>
      <c r="F9" t="s">
        <v>45</v>
      </c>
      <c r="H9" s="1">
        <v>33910.816800000001</v>
      </c>
      <c r="I9" s="1">
        <v>40370.020000000004</v>
      </c>
      <c r="J9" s="1">
        <v>110</v>
      </c>
    </row>
    <row r="10" spans="1:13" x14ac:dyDescent="0.3">
      <c r="A10">
        <v>2017</v>
      </c>
      <c r="B10" t="s">
        <v>6</v>
      </c>
      <c r="C10" t="s">
        <v>1</v>
      </c>
      <c r="D10" t="s">
        <v>1</v>
      </c>
      <c r="E10" t="s">
        <v>36</v>
      </c>
      <c r="F10" t="s">
        <v>39</v>
      </c>
      <c r="H10" s="1">
        <v>202.5</v>
      </c>
      <c r="I10" s="1">
        <v>225</v>
      </c>
      <c r="J10" s="1">
        <v>1</v>
      </c>
    </row>
    <row r="11" spans="1:13" x14ac:dyDescent="0.3">
      <c r="A11">
        <v>2017</v>
      </c>
      <c r="B11" t="s">
        <v>6</v>
      </c>
      <c r="C11" t="s">
        <v>2</v>
      </c>
      <c r="D11" t="s">
        <v>9</v>
      </c>
      <c r="E11" t="s">
        <v>36</v>
      </c>
      <c r="F11" t="s">
        <v>40</v>
      </c>
      <c r="H11" s="1">
        <v>55805.451500000003</v>
      </c>
      <c r="I11" s="1">
        <v>54180.05</v>
      </c>
      <c r="J11" s="1">
        <v>84</v>
      </c>
    </row>
    <row r="12" spans="1:13" x14ac:dyDescent="0.3">
      <c r="A12">
        <v>2017</v>
      </c>
      <c r="B12" t="s">
        <v>6</v>
      </c>
      <c r="C12" t="s">
        <v>2</v>
      </c>
      <c r="D12" t="s">
        <v>13</v>
      </c>
      <c r="E12" t="s">
        <v>36</v>
      </c>
      <c r="F12" t="s">
        <v>41</v>
      </c>
      <c r="H12" s="1">
        <v>21102.228500000001</v>
      </c>
      <c r="I12" s="1">
        <v>24537.474999999999</v>
      </c>
      <c r="J12" s="1">
        <v>33</v>
      </c>
    </row>
    <row r="13" spans="1:13" x14ac:dyDescent="0.3">
      <c r="A13">
        <v>2017</v>
      </c>
      <c r="B13" t="s">
        <v>6</v>
      </c>
      <c r="C13" t="s">
        <v>2</v>
      </c>
      <c r="D13" t="s">
        <v>13</v>
      </c>
      <c r="E13" t="s">
        <v>35</v>
      </c>
      <c r="F13" t="s">
        <v>42</v>
      </c>
      <c r="H13" s="1">
        <v>1069.2040500000001</v>
      </c>
      <c r="I13" s="1">
        <v>1320.0050000000001</v>
      </c>
      <c r="J13" s="1">
        <v>10</v>
      </c>
    </row>
    <row r="14" spans="1:13" x14ac:dyDescent="0.3">
      <c r="A14">
        <v>2017</v>
      </c>
      <c r="B14" t="s">
        <v>6</v>
      </c>
      <c r="C14" t="s">
        <v>2</v>
      </c>
      <c r="D14" t="s">
        <v>13</v>
      </c>
      <c r="E14" t="s">
        <v>35</v>
      </c>
      <c r="F14" t="s">
        <v>44</v>
      </c>
      <c r="H14" s="1">
        <v>11475.0918</v>
      </c>
      <c r="I14" s="1">
        <v>11250.09</v>
      </c>
      <c r="J14" s="1">
        <v>25</v>
      </c>
    </row>
    <row r="15" spans="1:13" x14ac:dyDescent="0.3">
      <c r="A15">
        <v>2017</v>
      </c>
      <c r="B15" t="s">
        <v>6</v>
      </c>
      <c r="C15" t="s">
        <v>3</v>
      </c>
      <c r="D15" t="s">
        <v>11</v>
      </c>
      <c r="E15" t="s">
        <v>35</v>
      </c>
      <c r="F15" t="s">
        <v>46</v>
      </c>
      <c r="H15" s="1">
        <v>21403.448100000001</v>
      </c>
      <c r="I15" s="1">
        <v>26424.010000000002</v>
      </c>
      <c r="J15" s="1">
        <v>72</v>
      </c>
    </row>
    <row r="16" spans="1:13" x14ac:dyDescent="0.3">
      <c r="A16">
        <v>2017</v>
      </c>
      <c r="B16" t="s">
        <v>6</v>
      </c>
      <c r="C16" t="s">
        <v>3</v>
      </c>
      <c r="D16" t="s">
        <v>12</v>
      </c>
      <c r="E16" t="s">
        <v>35</v>
      </c>
      <c r="F16" t="s">
        <v>43</v>
      </c>
      <c r="H16" s="1">
        <v>159.64500000000001</v>
      </c>
      <c r="I16" s="1">
        <v>183.5</v>
      </c>
      <c r="J16" s="1">
        <v>1</v>
      </c>
    </row>
    <row r="17" spans="1:10" x14ac:dyDescent="0.3">
      <c r="A17">
        <v>2017</v>
      </c>
      <c r="B17" t="s">
        <v>14</v>
      </c>
      <c r="C17" t="s">
        <v>1</v>
      </c>
      <c r="D17" t="s">
        <v>1</v>
      </c>
      <c r="E17" t="s">
        <v>35</v>
      </c>
      <c r="F17" t="s">
        <v>45</v>
      </c>
      <c r="H17" s="1">
        <v>55108.8534</v>
      </c>
      <c r="I17" s="1">
        <v>61920.06</v>
      </c>
      <c r="J17" s="1">
        <v>96</v>
      </c>
    </row>
    <row r="18" spans="1:10" x14ac:dyDescent="0.3">
      <c r="A18">
        <v>2017</v>
      </c>
      <c r="B18" t="s">
        <v>14</v>
      </c>
      <c r="C18" t="s">
        <v>1</v>
      </c>
      <c r="D18" t="s">
        <v>1</v>
      </c>
      <c r="E18" t="s">
        <v>36</v>
      </c>
      <c r="F18" t="s">
        <v>39</v>
      </c>
      <c r="H18" s="1">
        <v>3499.3174499999996</v>
      </c>
      <c r="I18" s="1">
        <v>4320.1449999999995</v>
      </c>
      <c r="J18" s="1">
        <v>30</v>
      </c>
    </row>
    <row r="19" spans="1:10" x14ac:dyDescent="0.3">
      <c r="A19">
        <v>2017</v>
      </c>
      <c r="B19" t="s">
        <v>14</v>
      </c>
      <c r="C19" t="s">
        <v>1</v>
      </c>
      <c r="D19" t="s">
        <v>1</v>
      </c>
      <c r="E19" t="s">
        <v>36</v>
      </c>
      <c r="F19" t="s">
        <v>40</v>
      </c>
      <c r="H19" s="1">
        <v>56000.447999999997</v>
      </c>
      <c r="I19" s="1">
        <v>70000.56</v>
      </c>
      <c r="J19" s="1">
        <v>400</v>
      </c>
    </row>
    <row r="20" spans="1:10" x14ac:dyDescent="0.3">
      <c r="A20">
        <v>2017</v>
      </c>
      <c r="B20" t="s">
        <v>14</v>
      </c>
      <c r="C20" t="s">
        <v>1</v>
      </c>
      <c r="D20" t="s">
        <v>1</v>
      </c>
      <c r="E20" t="s">
        <v>36</v>
      </c>
      <c r="F20" t="s">
        <v>41</v>
      </c>
      <c r="H20" s="1">
        <v>344.04940000000005</v>
      </c>
      <c r="I20" s="1">
        <v>366.01</v>
      </c>
      <c r="J20" s="1">
        <v>6</v>
      </c>
    </row>
    <row r="21" spans="1:10" x14ac:dyDescent="0.3">
      <c r="A21">
        <v>2017</v>
      </c>
      <c r="B21" t="s">
        <v>14</v>
      </c>
      <c r="C21" t="s">
        <v>1</v>
      </c>
      <c r="D21" t="s">
        <v>1</v>
      </c>
      <c r="E21" t="s">
        <v>35</v>
      </c>
      <c r="F21" t="s">
        <v>42</v>
      </c>
      <c r="H21" s="1">
        <v>348.28785000000005</v>
      </c>
      <c r="I21" s="1">
        <v>429.98500000000001</v>
      </c>
      <c r="J21" s="1">
        <v>2</v>
      </c>
    </row>
    <row r="22" spans="1:10" x14ac:dyDescent="0.3">
      <c r="A22">
        <v>2017</v>
      </c>
      <c r="B22" t="s">
        <v>14</v>
      </c>
      <c r="C22" t="s">
        <v>1</v>
      </c>
      <c r="D22" t="s">
        <v>1</v>
      </c>
      <c r="E22" t="s">
        <v>35</v>
      </c>
      <c r="F22" t="s">
        <v>44</v>
      </c>
      <c r="H22" s="1">
        <v>348.80430000000001</v>
      </c>
      <c r="I22" s="1">
        <v>341.96499999999997</v>
      </c>
      <c r="J22" s="1">
        <v>9</v>
      </c>
    </row>
    <row r="23" spans="1:10" x14ac:dyDescent="0.3">
      <c r="A23">
        <v>2017</v>
      </c>
      <c r="B23" t="s">
        <v>14</v>
      </c>
      <c r="C23" t="s">
        <v>1</v>
      </c>
      <c r="D23" t="s">
        <v>1</v>
      </c>
      <c r="E23" t="s">
        <v>35</v>
      </c>
      <c r="F23" t="s">
        <v>46</v>
      </c>
      <c r="H23" s="1">
        <v>3548.1696000000002</v>
      </c>
      <c r="I23" s="1">
        <v>3696.01</v>
      </c>
      <c r="J23" s="1">
        <v>28</v>
      </c>
    </row>
    <row r="24" spans="1:10" x14ac:dyDescent="0.3">
      <c r="A24">
        <v>2017</v>
      </c>
      <c r="B24" t="s">
        <v>14</v>
      </c>
      <c r="C24" t="s">
        <v>1</v>
      </c>
      <c r="D24" t="s">
        <v>55</v>
      </c>
      <c r="E24" t="s">
        <v>35</v>
      </c>
      <c r="F24" t="s">
        <v>43</v>
      </c>
      <c r="H24" s="1">
        <v>44887.794300000009</v>
      </c>
      <c r="I24" s="1">
        <v>55417.030000000013</v>
      </c>
      <c r="J24" s="1">
        <v>151</v>
      </c>
    </row>
    <row r="25" spans="1:10" x14ac:dyDescent="0.3">
      <c r="A25">
        <v>2017</v>
      </c>
      <c r="B25" t="s">
        <v>14</v>
      </c>
      <c r="C25" t="s">
        <v>2</v>
      </c>
      <c r="D25" t="s">
        <v>9</v>
      </c>
      <c r="E25" t="s">
        <v>35</v>
      </c>
      <c r="F25" t="s">
        <v>45</v>
      </c>
      <c r="H25" s="1">
        <v>65383.710449999999</v>
      </c>
      <c r="I25" s="1">
        <v>70305.065000000002</v>
      </c>
      <c r="J25" s="1">
        <v>109</v>
      </c>
    </row>
    <row r="26" spans="1:10" x14ac:dyDescent="0.3">
      <c r="A26">
        <v>2017</v>
      </c>
      <c r="B26" t="s">
        <v>14</v>
      </c>
      <c r="C26" t="s">
        <v>2</v>
      </c>
      <c r="D26" t="s">
        <v>9</v>
      </c>
      <c r="E26" t="s">
        <v>36</v>
      </c>
      <c r="F26" t="s">
        <v>39</v>
      </c>
      <c r="H26" s="1">
        <v>1346.4051000000002</v>
      </c>
      <c r="I26" s="1">
        <v>1320.0050000000001</v>
      </c>
      <c r="J26" s="1">
        <v>10</v>
      </c>
    </row>
    <row r="27" spans="1:10" x14ac:dyDescent="0.3">
      <c r="A27">
        <v>2017</v>
      </c>
      <c r="B27" t="s">
        <v>14</v>
      </c>
      <c r="C27" t="s">
        <v>2</v>
      </c>
      <c r="D27" t="s">
        <v>9</v>
      </c>
      <c r="E27" t="s">
        <v>36</v>
      </c>
      <c r="F27" t="s">
        <v>40</v>
      </c>
      <c r="H27" s="1">
        <v>32075.8184</v>
      </c>
      <c r="I27" s="1">
        <v>34865.019999999997</v>
      </c>
      <c r="J27" s="1">
        <v>95</v>
      </c>
    </row>
    <row r="28" spans="1:10" x14ac:dyDescent="0.3">
      <c r="A28">
        <v>2017</v>
      </c>
      <c r="B28" t="s">
        <v>14</v>
      </c>
      <c r="C28" t="s">
        <v>2</v>
      </c>
      <c r="D28" t="s">
        <v>13</v>
      </c>
      <c r="E28" t="s">
        <v>36</v>
      </c>
      <c r="F28" t="s">
        <v>41</v>
      </c>
      <c r="H28" s="1">
        <v>2745.6104000000005</v>
      </c>
      <c r="I28" s="1">
        <v>2640.01</v>
      </c>
      <c r="J28" s="1">
        <v>20</v>
      </c>
    </row>
    <row r="29" spans="1:10" x14ac:dyDescent="0.3">
      <c r="A29">
        <v>2017</v>
      </c>
      <c r="B29" t="s">
        <v>14</v>
      </c>
      <c r="C29" t="s">
        <v>2</v>
      </c>
      <c r="D29" t="s">
        <v>13</v>
      </c>
      <c r="E29" t="s">
        <v>35</v>
      </c>
      <c r="F29" t="s">
        <v>42</v>
      </c>
      <c r="H29" s="1">
        <v>36700.019999999997</v>
      </c>
      <c r="I29" s="1">
        <v>45875.025000000001</v>
      </c>
      <c r="J29" s="1">
        <v>125</v>
      </c>
    </row>
    <row r="30" spans="1:10" x14ac:dyDescent="0.3">
      <c r="A30">
        <v>2017</v>
      </c>
      <c r="B30" t="s">
        <v>14</v>
      </c>
      <c r="C30" t="s">
        <v>3</v>
      </c>
      <c r="D30" t="s">
        <v>7</v>
      </c>
      <c r="E30" t="s">
        <v>35</v>
      </c>
      <c r="F30" t="s">
        <v>44</v>
      </c>
      <c r="H30" s="1">
        <v>601.88</v>
      </c>
      <c r="I30" s="1">
        <v>734</v>
      </c>
      <c r="J30" s="1">
        <v>2</v>
      </c>
    </row>
    <row r="31" spans="1:10" x14ac:dyDescent="0.3">
      <c r="A31">
        <v>2017</v>
      </c>
      <c r="B31" t="s">
        <v>14</v>
      </c>
      <c r="C31" t="s">
        <v>3</v>
      </c>
      <c r="D31" t="s">
        <v>11</v>
      </c>
      <c r="E31" t="s">
        <v>35</v>
      </c>
      <c r="F31" t="s">
        <v>46</v>
      </c>
      <c r="H31" s="1">
        <v>3591.0949999999998</v>
      </c>
      <c r="I31" s="1">
        <v>3486.5</v>
      </c>
      <c r="J31" s="1">
        <v>10</v>
      </c>
    </row>
    <row r="32" spans="1:10" x14ac:dyDescent="0.3">
      <c r="A32">
        <v>2017</v>
      </c>
      <c r="B32" t="s">
        <v>14</v>
      </c>
      <c r="C32" t="s">
        <v>3</v>
      </c>
      <c r="D32" t="s">
        <v>12</v>
      </c>
      <c r="E32" t="s">
        <v>35</v>
      </c>
      <c r="F32" t="s">
        <v>43</v>
      </c>
      <c r="H32" s="1">
        <v>13158.010199999997</v>
      </c>
      <c r="I32" s="1">
        <v>12900.009999999998</v>
      </c>
      <c r="J32" s="1">
        <v>20</v>
      </c>
    </row>
    <row r="33" spans="1:10" x14ac:dyDescent="0.3">
      <c r="A33">
        <v>2017</v>
      </c>
      <c r="B33" t="s">
        <v>14</v>
      </c>
      <c r="C33" t="s">
        <v>3</v>
      </c>
      <c r="D33" t="s">
        <v>12</v>
      </c>
      <c r="E33" t="s">
        <v>35</v>
      </c>
      <c r="F33" t="s">
        <v>45</v>
      </c>
      <c r="H33" s="1">
        <v>163.315</v>
      </c>
      <c r="I33" s="1">
        <v>183.5</v>
      </c>
      <c r="J33" s="1">
        <v>1</v>
      </c>
    </row>
    <row r="34" spans="1:10" x14ac:dyDescent="0.3">
      <c r="A34">
        <v>2017</v>
      </c>
      <c r="B34" t="s">
        <v>14</v>
      </c>
      <c r="C34" t="s">
        <v>3</v>
      </c>
      <c r="D34" t="s">
        <v>17</v>
      </c>
      <c r="E34" t="s">
        <v>36</v>
      </c>
      <c r="F34" t="s">
        <v>39</v>
      </c>
      <c r="H34" s="1">
        <v>1683.45</v>
      </c>
      <c r="I34" s="1">
        <v>1935</v>
      </c>
      <c r="J34" s="1">
        <v>3</v>
      </c>
    </row>
    <row r="35" spans="1:10" x14ac:dyDescent="0.3">
      <c r="A35">
        <v>2017</v>
      </c>
      <c r="B35" t="s">
        <v>16</v>
      </c>
      <c r="C35" t="s">
        <v>1</v>
      </c>
      <c r="D35" t="s">
        <v>55</v>
      </c>
      <c r="E35" t="s">
        <v>36</v>
      </c>
      <c r="F35" t="s">
        <v>40</v>
      </c>
      <c r="H35" s="1">
        <v>396</v>
      </c>
      <c r="I35" s="1">
        <v>396</v>
      </c>
      <c r="J35" s="1">
        <v>3</v>
      </c>
    </row>
    <row r="36" spans="1:10" x14ac:dyDescent="0.3">
      <c r="A36">
        <v>2017</v>
      </c>
      <c r="B36" t="s">
        <v>16</v>
      </c>
      <c r="C36" t="s">
        <v>1</v>
      </c>
      <c r="D36" t="s">
        <v>1</v>
      </c>
      <c r="E36" t="s">
        <v>36</v>
      </c>
      <c r="F36" t="s">
        <v>41</v>
      </c>
      <c r="H36" s="1">
        <v>94391.963999999978</v>
      </c>
      <c r="I36" s="1">
        <v>104879.95999999999</v>
      </c>
      <c r="J36" s="1">
        <v>126</v>
      </c>
    </row>
    <row r="37" spans="1:10" x14ac:dyDescent="0.3">
      <c r="A37">
        <v>2017</v>
      </c>
      <c r="B37" t="s">
        <v>16</v>
      </c>
      <c r="C37" t="s">
        <v>1</v>
      </c>
      <c r="D37" t="s">
        <v>55</v>
      </c>
      <c r="E37" t="s">
        <v>35</v>
      </c>
      <c r="F37" t="s">
        <v>42</v>
      </c>
      <c r="H37" s="1">
        <v>9320.2584999999981</v>
      </c>
      <c r="I37" s="1">
        <v>10965.009999999998</v>
      </c>
      <c r="J37" s="1">
        <v>17</v>
      </c>
    </row>
    <row r="38" spans="1:10" x14ac:dyDescent="0.3">
      <c r="A38">
        <v>2017</v>
      </c>
      <c r="B38" t="s">
        <v>16</v>
      </c>
      <c r="C38" t="s">
        <v>1</v>
      </c>
      <c r="D38" t="s">
        <v>55</v>
      </c>
      <c r="E38" t="s">
        <v>35</v>
      </c>
      <c r="F38" t="s">
        <v>44</v>
      </c>
      <c r="H38" s="1">
        <v>2822.8540500000008</v>
      </c>
      <c r="I38" s="1">
        <v>2794.9050000000007</v>
      </c>
      <c r="J38" s="1">
        <v>13</v>
      </c>
    </row>
    <row r="39" spans="1:10" x14ac:dyDescent="0.3">
      <c r="A39">
        <v>2017</v>
      </c>
      <c r="B39" t="s">
        <v>16</v>
      </c>
      <c r="C39" t="s">
        <v>1</v>
      </c>
      <c r="D39" t="s">
        <v>1</v>
      </c>
      <c r="E39" t="s">
        <v>35</v>
      </c>
      <c r="F39" t="s">
        <v>46</v>
      </c>
      <c r="H39" s="1">
        <v>332.65395000000007</v>
      </c>
      <c r="I39" s="1">
        <v>322.96500000000003</v>
      </c>
      <c r="J39" s="1">
        <v>9</v>
      </c>
    </row>
    <row r="40" spans="1:10" x14ac:dyDescent="0.3">
      <c r="A40">
        <v>2017</v>
      </c>
      <c r="B40" t="s">
        <v>16</v>
      </c>
      <c r="C40" t="s">
        <v>1</v>
      </c>
      <c r="D40" t="s">
        <v>1</v>
      </c>
      <c r="E40" t="s">
        <v>35</v>
      </c>
      <c r="F40" t="s">
        <v>43</v>
      </c>
      <c r="H40" s="1">
        <v>2245.3240500000002</v>
      </c>
      <c r="I40" s="1">
        <v>2772.0050000000001</v>
      </c>
      <c r="J40" s="1">
        <v>21</v>
      </c>
    </row>
    <row r="41" spans="1:10" x14ac:dyDescent="0.3">
      <c r="A41">
        <v>2017</v>
      </c>
      <c r="B41" t="s">
        <v>16</v>
      </c>
      <c r="C41" t="s">
        <v>1</v>
      </c>
      <c r="D41" t="s">
        <v>55</v>
      </c>
      <c r="E41" t="s">
        <v>35</v>
      </c>
      <c r="F41" t="s">
        <v>45</v>
      </c>
      <c r="H41" s="1">
        <v>43406.948750000003</v>
      </c>
      <c r="I41" s="1">
        <v>45691.525000000001</v>
      </c>
      <c r="J41" s="1">
        <v>125</v>
      </c>
    </row>
    <row r="42" spans="1:10" x14ac:dyDescent="0.3">
      <c r="A42">
        <v>2017</v>
      </c>
      <c r="B42" t="s">
        <v>16</v>
      </c>
      <c r="C42" t="s">
        <v>2</v>
      </c>
      <c r="D42" t="s">
        <v>9</v>
      </c>
      <c r="E42" t="s">
        <v>36</v>
      </c>
      <c r="F42" t="s">
        <v>39</v>
      </c>
      <c r="H42" s="1">
        <v>46594.843000000001</v>
      </c>
      <c r="I42" s="1">
        <v>54180.05</v>
      </c>
      <c r="J42" s="1">
        <v>84</v>
      </c>
    </row>
    <row r="43" spans="1:10" x14ac:dyDescent="0.3">
      <c r="A43">
        <v>2017</v>
      </c>
      <c r="B43" t="s">
        <v>16</v>
      </c>
      <c r="C43" t="s">
        <v>2</v>
      </c>
      <c r="D43" t="s">
        <v>13</v>
      </c>
      <c r="E43" t="s">
        <v>36</v>
      </c>
      <c r="F43" t="s">
        <v>40</v>
      </c>
      <c r="H43" s="1">
        <v>5258.7513500000005</v>
      </c>
      <c r="I43" s="1">
        <v>6335.8450000000003</v>
      </c>
      <c r="J43" s="1">
        <v>32</v>
      </c>
    </row>
    <row r="44" spans="1:10" x14ac:dyDescent="0.3">
      <c r="A44">
        <v>2017</v>
      </c>
      <c r="B44" t="s">
        <v>16</v>
      </c>
      <c r="C44" t="s">
        <v>2</v>
      </c>
      <c r="D44" t="s">
        <v>13</v>
      </c>
      <c r="E44" t="s">
        <v>36</v>
      </c>
      <c r="F44" t="s">
        <v>41</v>
      </c>
      <c r="H44" s="1">
        <v>4816.8802500000002</v>
      </c>
      <c r="I44" s="1">
        <v>4587.5050000000001</v>
      </c>
      <c r="J44" s="1">
        <v>13</v>
      </c>
    </row>
    <row r="45" spans="1:10" x14ac:dyDescent="0.3">
      <c r="A45">
        <v>2017</v>
      </c>
      <c r="B45" t="s">
        <v>16</v>
      </c>
      <c r="C45" t="s">
        <v>2</v>
      </c>
      <c r="D45" t="s">
        <v>13</v>
      </c>
      <c r="E45" t="s">
        <v>35</v>
      </c>
      <c r="F45" t="s">
        <v>42</v>
      </c>
      <c r="H45" s="1">
        <v>23625.188999999998</v>
      </c>
      <c r="I45" s="1">
        <v>22500.18</v>
      </c>
      <c r="J45" s="1">
        <v>50</v>
      </c>
    </row>
    <row r="46" spans="1:10" x14ac:dyDescent="0.3">
      <c r="A46">
        <v>2017</v>
      </c>
      <c r="B46" t="s">
        <v>16</v>
      </c>
      <c r="C46" t="s">
        <v>3</v>
      </c>
      <c r="D46" t="s">
        <v>7</v>
      </c>
      <c r="E46" t="s">
        <v>35</v>
      </c>
      <c r="F46" t="s">
        <v>44</v>
      </c>
      <c r="H46" s="1">
        <v>616.55999999999995</v>
      </c>
      <c r="I46" s="1">
        <v>734</v>
      </c>
      <c r="J46" s="1">
        <v>2</v>
      </c>
    </row>
    <row r="47" spans="1:10" x14ac:dyDescent="0.3">
      <c r="A47">
        <v>2017</v>
      </c>
      <c r="B47" t="s">
        <v>16</v>
      </c>
      <c r="C47" t="s">
        <v>3</v>
      </c>
      <c r="D47" t="s">
        <v>11</v>
      </c>
      <c r="E47" t="s">
        <v>35</v>
      </c>
      <c r="F47" t="s">
        <v>46</v>
      </c>
      <c r="H47" s="1">
        <v>511.96499999999997</v>
      </c>
      <c r="I47" s="1">
        <v>550.5</v>
      </c>
      <c r="J47" s="1">
        <v>2</v>
      </c>
    </row>
    <row r="48" spans="1:10" x14ac:dyDescent="0.3">
      <c r="A48">
        <v>2017</v>
      </c>
      <c r="B48" t="s">
        <v>16</v>
      </c>
      <c r="C48" t="s">
        <v>3</v>
      </c>
      <c r="D48" t="s">
        <v>12</v>
      </c>
      <c r="E48" t="s">
        <v>35</v>
      </c>
      <c r="F48" t="s">
        <v>43</v>
      </c>
      <c r="H48" s="1">
        <v>1077.1251000000002</v>
      </c>
      <c r="I48" s="1">
        <v>1056.0050000000001</v>
      </c>
      <c r="J48" s="1">
        <v>8</v>
      </c>
    </row>
    <row r="49" spans="1:10" x14ac:dyDescent="0.3">
      <c r="A49">
        <v>2017</v>
      </c>
      <c r="B49" t="s">
        <v>16</v>
      </c>
      <c r="C49" t="s">
        <v>3</v>
      </c>
      <c r="D49" t="s">
        <v>12</v>
      </c>
      <c r="E49" t="s">
        <v>35</v>
      </c>
      <c r="F49" t="s">
        <v>45</v>
      </c>
      <c r="H49" s="1">
        <v>3548.4952999999996</v>
      </c>
      <c r="I49" s="1">
        <v>3774.9949999999999</v>
      </c>
      <c r="J49" s="1">
        <v>5</v>
      </c>
    </row>
    <row r="50" spans="1:10" x14ac:dyDescent="0.3">
      <c r="A50">
        <v>2017</v>
      </c>
      <c r="B50" t="s">
        <v>16</v>
      </c>
      <c r="C50" t="s">
        <v>3</v>
      </c>
      <c r="D50" t="s">
        <v>12</v>
      </c>
      <c r="E50" t="s">
        <v>36</v>
      </c>
      <c r="F50" t="s">
        <v>39</v>
      </c>
      <c r="H50" s="1">
        <v>50396.196600000003</v>
      </c>
      <c r="I50" s="1">
        <v>56624.94</v>
      </c>
      <c r="J50" s="1">
        <v>75</v>
      </c>
    </row>
    <row r="51" spans="1:10" x14ac:dyDescent="0.3">
      <c r="A51">
        <v>2017</v>
      </c>
      <c r="B51" t="s">
        <v>16</v>
      </c>
      <c r="C51" t="s">
        <v>3</v>
      </c>
      <c r="D51" t="s">
        <v>12</v>
      </c>
      <c r="E51" t="s">
        <v>36</v>
      </c>
      <c r="F51" t="s">
        <v>40</v>
      </c>
      <c r="H51" s="1">
        <v>230.25474999999997</v>
      </c>
      <c r="I51" s="1">
        <v>227.97499999999999</v>
      </c>
      <c r="J51" s="1">
        <v>6</v>
      </c>
    </row>
    <row r="52" spans="1:10" x14ac:dyDescent="0.3">
      <c r="A52">
        <v>2017</v>
      </c>
      <c r="B52" t="s">
        <v>16</v>
      </c>
      <c r="C52" t="s">
        <v>3</v>
      </c>
      <c r="D52" t="s">
        <v>17</v>
      </c>
      <c r="E52" t="s">
        <v>36</v>
      </c>
      <c r="F52" t="s">
        <v>41</v>
      </c>
      <c r="H52" s="1">
        <v>19930.5206</v>
      </c>
      <c r="I52" s="1">
        <v>19350.02</v>
      </c>
      <c r="J52" s="1">
        <v>30</v>
      </c>
    </row>
    <row r="53" spans="1:10" x14ac:dyDescent="0.3">
      <c r="A53">
        <v>2017</v>
      </c>
      <c r="B53" t="s">
        <v>18</v>
      </c>
      <c r="C53" t="s">
        <v>1</v>
      </c>
      <c r="D53" t="s">
        <v>55</v>
      </c>
      <c r="E53" t="s">
        <v>35</v>
      </c>
      <c r="F53" t="s">
        <v>42</v>
      </c>
      <c r="H53" s="1">
        <v>5248.0000000000009</v>
      </c>
      <c r="I53" s="1">
        <v>6400.0000000000009</v>
      </c>
      <c r="J53" s="1">
        <v>40</v>
      </c>
    </row>
    <row r="54" spans="1:10" x14ac:dyDescent="0.3">
      <c r="A54">
        <v>2017</v>
      </c>
      <c r="B54" t="s">
        <v>18</v>
      </c>
      <c r="C54" t="s">
        <v>1</v>
      </c>
      <c r="D54" t="s">
        <v>55</v>
      </c>
      <c r="E54" t="s">
        <v>35</v>
      </c>
      <c r="F54" t="s">
        <v>44</v>
      </c>
      <c r="H54" s="1">
        <v>373.72500000000002</v>
      </c>
      <c r="I54" s="1">
        <v>377.5</v>
      </c>
      <c r="J54" s="1">
        <v>1</v>
      </c>
    </row>
    <row r="55" spans="1:10" x14ac:dyDescent="0.3">
      <c r="A55">
        <v>2017</v>
      </c>
      <c r="B55" t="s">
        <v>18</v>
      </c>
      <c r="C55" t="s">
        <v>1</v>
      </c>
      <c r="D55" t="s">
        <v>1</v>
      </c>
      <c r="E55" t="s">
        <v>35</v>
      </c>
      <c r="F55" t="s">
        <v>46</v>
      </c>
      <c r="H55" s="1">
        <v>651.45000000000005</v>
      </c>
      <c r="I55" s="1">
        <v>645</v>
      </c>
      <c r="J55" s="1">
        <v>1</v>
      </c>
    </row>
    <row r="56" spans="1:10" x14ac:dyDescent="0.3">
      <c r="A56">
        <v>2017</v>
      </c>
      <c r="B56" t="s">
        <v>18</v>
      </c>
      <c r="C56" t="s">
        <v>1</v>
      </c>
      <c r="D56" t="s">
        <v>1</v>
      </c>
      <c r="E56" t="s">
        <v>35</v>
      </c>
      <c r="F56" t="s">
        <v>43</v>
      </c>
      <c r="H56" s="1">
        <v>4780.9618499999997</v>
      </c>
      <c r="I56" s="1">
        <v>5760.1949999999997</v>
      </c>
      <c r="J56" s="1">
        <v>40</v>
      </c>
    </row>
    <row r="57" spans="1:10" x14ac:dyDescent="0.3">
      <c r="A57">
        <v>2017</v>
      </c>
      <c r="B57" t="s">
        <v>18</v>
      </c>
      <c r="C57" t="s">
        <v>1</v>
      </c>
      <c r="D57" t="s">
        <v>55</v>
      </c>
      <c r="E57" t="s">
        <v>35</v>
      </c>
      <c r="F57" t="s">
        <v>45</v>
      </c>
      <c r="H57" s="1">
        <v>6849.5515000000005</v>
      </c>
      <c r="I57" s="1">
        <v>6650.05</v>
      </c>
      <c r="J57" s="1">
        <v>38</v>
      </c>
    </row>
    <row r="58" spans="1:10" x14ac:dyDescent="0.3">
      <c r="A58">
        <v>2017</v>
      </c>
      <c r="B58" t="s">
        <v>18</v>
      </c>
      <c r="C58" t="s">
        <v>1</v>
      </c>
      <c r="D58" t="s">
        <v>1</v>
      </c>
      <c r="E58" t="s">
        <v>36</v>
      </c>
      <c r="F58" t="s">
        <v>39</v>
      </c>
      <c r="H58" s="1">
        <v>175.07409999999999</v>
      </c>
      <c r="I58" s="1">
        <v>213.505</v>
      </c>
      <c r="J58" s="1">
        <v>4</v>
      </c>
    </row>
    <row r="59" spans="1:10" x14ac:dyDescent="0.3">
      <c r="A59">
        <v>2017</v>
      </c>
      <c r="B59" t="s">
        <v>18</v>
      </c>
      <c r="C59" t="s">
        <v>1</v>
      </c>
      <c r="D59" t="s">
        <v>55</v>
      </c>
      <c r="E59" t="s">
        <v>36</v>
      </c>
      <c r="F59" t="s">
        <v>40</v>
      </c>
      <c r="H59" s="1">
        <v>2467.04</v>
      </c>
      <c r="I59" s="1">
        <v>2902.4</v>
      </c>
      <c r="J59" s="1">
        <v>14</v>
      </c>
    </row>
    <row r="60" spans="1:10" x14ac:dyDescent="0.3">
      <c r="A60">
        <v>2017</v>
      </c>
      <c r="B60" t="s">
        <v>18</v>
      </c>
      <c r="C60" t="s">
        <v>1</v>
      </c>
      <c r="D60" t="s">
        <v>55</v>
      </c>
      <c r="E60" t="s">
        <v>36</v>
      </c>
      <c r="F60" t="s">
        <v>41</v>
      </c>
      <c r="H60" s="1">
        <v>115.12989999999999</v>
      </c>
      <c r="I60" s="1">
        <v>113.99</v>
      </c>
      <c r="J60" s="1">
        <v>3</v>
      </c>
    </row>
    <row r="61" spans="1:10" x14ac:dyDescent="0.3">
      <c r="A61">
        <v>2017</v>
      </c>
      <c r="B61" t="s">
        <v>18</v>
      </c>
      <c r="C61" t="s">
        <v>1</v>
      </c>
      <c r="D61" t="s">
        <v>1</v>
      </c>
      <c r="E61" t="s">
        <v>35</v>
      </c>
      <c r="F61" t="s">
        <v>42</v>
      </c>
      <c r="H61" s="1">
        <v>2787.8488000000002</v>
      </c>
      <c r="I61" s="1">
        <v>3168.01</v>
      </c>
      <c r="J61" s="1">
        <v>24</v>
      </c>
    </row>
    <row r="62" spans="1:10" x14ac:dyDescent="0.3">
      <c r="A62">
        <v>2017</v>
      </c>
      <c r="B62" t="s">
        <v>18</v>
      </c>
      <c r="C62" t="s">
        <v>1</v>
      </c>
      <c r="D62" t="s">
        <v>55</v>
      </c>
      <c r="E62" t="s">
        <v>35</v>
      </c>
      <c r="F62" t="s">
        <v>44</v>
      </c>
      <c r="H62" s="1">
        <v>3622.29</v>
      </c>
      <c r="I62" s="1">
        <v>3853.5</v>
      </c>
      <c r="J62" s="1">
        <v>11</v>
      </c>
    </row>
    <row r="63" spans="1:10" x14ac:dyDescent="0.3">
      <c r="A63">
        <v>2017</v>
      </c>
      <c r="B63" t="s">
        <v>18</v>
      </c>
      <c r="C63" t="s">
        <v>2</v>
      </c>
      <c r="D63" t="s">
        <v>9</v>
      </c>
      <c r="E63" t="s">
        <v>35</v>
      </c>
      <c r="F63" t="s">
        <v>46</v>
      </c>
      <c r="H63" s="1">
        <v>18119.980800000001</v>
      </c>
      <c r="I63" s="1">
        <v>18874.98</v>
      </c>
      <c r="J63" s="1">
        <v>25</v>
      </c>
    </row>
    <row r="64" spans="1:10" x14ac:dyDescent="0.3">
      <c r="A64">
        <v>2017</v>
      </c>
      <c r="B64" t="s">
        <v>18</v>
      </c>
      <c r="C64" t="s">
        <v>2</v>
      </c>
      <c r="D64" t="s">
        <v>9</v>
      </c>
      <c r="E64" t="s">
        <v>35</v>
      </c>
      <c r="F64" t="s">
        <v>43</v>
      </c>
      <c r="H64" s="1">
        <v>16447.515299999999</v>
      </c>
      <c r="I64" s="1">
        <v>16125.014999999999</v>
      </c>
      <c r="J64" s="1">
        <v>25</v>
      </c>
    </row>
    <row r="65" spans="1:10" x14ac:dyDescent="0.3">
      <c r="A65">
        <v>2017</v>
      </c>
      <c r="B65" t="s">
        <v>18</v>
      </c>
      <c r="C65" t="s">
        <v>2</v>
      </c>
      <c r="D65" t="s">
        <v>13</v>
      </c>
      <c r="E65" t="s">
        <v>35</v>
      </c>
      <c r="F65" t="s">
        <v>45</v>
      </c>
      <c r="H65" s="1">
        <v>12079.988000000001</v>
      </c>
      <c r="I65" s="1">
        <v>15099.985000000001</v>
      </c>
      <c r="J65" s="1">
        <v>20</v>
      </c>
    </row>
    <row r="66" spans="1:10" x14ac:dyDescent="0.3">
      <c r="A66">
        <v>2017</v>
      </c>
      <c r="B66" t="s">
        <v>18</v>
      </c>
      <c r="C66" t="s">
        <v>2</v>
      </c>
      <c r="D66" t="s">
        <v>13</v>
      </c>
      <c r="E66" t="s">
        <v>36</v>
      </c>
      <c r="F66" t="s">
        <v>39</v>
      </c>
      <c r="H66" s="1">
        <v>7820.6346999999996</v>
      </c>
      <c r="I66" s="1">
        <v>8062.51</v>
      </c>
      <c r="J66" s="1">
        <v>13</v>
      </c>
    </row>
    <row r="67" spans="1:10" x14ac:dyDescent="0.3">
      <c r="A67">
        <v>2017</v>
      </c>
      <c r="B67" t="s">
        <v>18</v>
      </c>
      <c r="C67" t="s">
        <v>2</v>
      </c>
      <c r="D67" t="s">
        <v>13</v>
      </c>
      <c r="E67" t="s">
        <v>36</v>
      </c>
      <c r="F67" t="s">
        <v>40</v>
      </c>
      <c r="H67" s="1">
        <v>22478.764700000003</v>
      </c>
      <c r="I67" s="1">
        <v>22937.515000000003</v>
      </c>
      <c r="J67" s="1">
        <v>63</v>
      </c>
    </row>
    <row r="68" spans="1:10" x14ac:dyDescent="0.3">
      <c r="A68">
        <v>2017</v>
      </c>
      <c r="B68" t="s">
        <v>18</v>
      </c>
      <c r="C68" t="s">
        <v>2</v>
      </c>
      <c r="D68" t="s">
        <v>15</v>
      </c>
      <c r="E68" t="s">
        <v>36</v>
      </c>
      <c r="F68" t="s">
        <v>41</v>
      </c>
      <c r="H68" s="1">
        <v>10110.3845</v>
      </c>
      <c r="I68" s="1">
        <v>10642.51</v>
      </c>
      <c r="J68" s="1">
        <v>17</v>
      </c>
    </row>
    <row r="69" spans="1:10" x14ac:dyDescent="0.3">
      <c r="A69">
        <v>2017</v>
      </c>
      <c r="B69" t="s">
        <v>18</v>
      </c>
      <c r="C69" t="s">
        <v>3</v>
      </c>
      <c r="D69" t="s">
        <v>11</v>
      </c>
      <c r="E69" t="s">
        <v>35</v>
      </c>
      <c r="F69" t="s">
        <v>42</v>
      </c>
      <c r="H69" s="1">
        <v>19084.010400000003</v>
      </c>
      <c r="I69" s="1">
        <v>18350.010000000002</v>
      </c>
      <c r="J69" s="1">
        <v>50</v>
      </c>
    </row>
    <row r="70" spans="1:10" x14ac:dyDescent="0.3">
      <c r="A70">
        <v>2017</v>
      </c>
      <c r="B70" t="s">
        <v>18</v>
      </c>
      <c r="C70" t="s">
        <v>3</v>
      </c>
      <c r="D70" t="s">
        <v>12</v>
      </c>
      <c r="E70" t="s">
        <v>35</v>
      </c>
      <c r="F70" t="s">
        <v>44</v>
      </c>
      <c r="H70" s="1">
        <v>28085.972099999999</v>
      </c>
      <c r="I70" s="1">
        <v>30199.97</v>
      </c>
      <c r="J70" s="1">
        <v>40</v>
      </c>
    </row>
    <row r="71" spans="1:10" x14ac:dyDescent="0.3">
      <c r="A71">
        <v>2017</v>
      </c>
      <c r="B71" t="s">
        <v>18</v>
      </c>
      <c r="C71" t="s">
        <v>3</v>
      </c>
      <c r="D71" t="s">
        <v>12</v>
      </c>
      <c r="E71" t="s">
        <v>35</v>
      </c>
      <c r="F71" t="s">
        <v>46</v>
      </c>
      <c r="H71" s="1">
        <v>9094.5094000000008</v>
      </c>
      <c r="I71" s="1">
        <v>9675.01</v>
      </c>
      <c r="J71" s="1">
        <v>15</v>
      </c>
    </row>
    <row r="72" spans="1:10" x14ac:dyDescent="0.3">
      <c r="A72">
        <v>2017</v>
      </c>
      <c r="B72" t="s">
        <v>20</v>
      </c>
      <c r="C72" t="s">
        <v>3</v>
      </c>
      <c r="D72" t="s">
        <v>12</v>
      </c>
      <c r="E72" t="s">
        <v>35</v>
      </c>
      <c r="F72" t="s">
        <v>43</v>
      </c>
      <c r="H72" s="1">
        <v>696.96440000000007</v>
      </c>
      <c r="I72" s="1">
        <v>792.005</v>
      </c>
      <c r="J72" s="1">
        <v>6</v>
      </c>
    </row>
    <row r="73" spans="1:10" x14ac:dyDescent="0.3">
      <c r="A73">
        <v>2017</v>
      </c>
      <c r="B73" t="s">
        <v>20</v>
      </c>
      <c r="C73" t="s">
        <v>1</v>
      </c>
      <c r="D73" t="s">
        <v>1</v>
      </c>
      <c r="E73" t="s">
        <v>35</v>
      </c>
      <c r="F73" t="s">
        <v>45</v>
      </c>
      <c r="H73" s="1">
        <v>182.38</v>
      </c>
      <c r="I73" s="1">
        <v>227.97499999999999</v>
      </c>
      <c r="J73" s="1">
        <v>6</v>
      </c>
    </row>
    <row r="74" spans="1:10" x14ac:dyDescent="0.3">
      <c r="A74">
        <v>2017</v>
      </c>
      <c r="B74" t="s">
        <v>20</v>
      </c>
      <c r="C74" t="s">
        <v>1</v>
      </c>
      <c r="D74" t="s">
        <v>1</v>
      </c>
      <c r="E74" t="s">
        <v>36</v>
      </c>
      <c r="F74" t="s">
        <v>39</v>
      </c>
      <c r="H74" s="1">
        <v>19110</v>
      </c>
      <c r="I74" s="1">
        <v>19500</v>
      </c>
      <c r="J74" s="1">
        <v>100</v>
      </c>
    </row>
    <row r="75" spans="1:10" x14ac:dyDescent="0.3">
      <c r="A75">
        <v>2017</v>
      </c>
      <c r="B75" t="s">
        <v>20</v>
      </c>
      <c r="C75" t="s">
        <v>1</v>
      </c>
      <c r="D75" t="s">
        <v>1</v>
      </c>
      <c r="E75" t="s">
        <v>36</v>
      </c>
      <c r="F75" t="s">
        <v>40</v>
      </c>
      <c r="H75" s="1">
        <v>1085.7146500000001</v>
      </c>
      <c r="I75" s="1">
        <v>1074.9650000000001</v>
      </c>
      <c r="J75" s="1">
        <v>5</v>
      </c>
    </row>
    <row r="76" spans="1:10" x14ac:dyDescent="0.3">
      <c r="A76">
        <v>2017</v>
      </c>
      <c r="B76" t="s">
        <v>20</v>
      </c>
      <c r="C76" t="s">
        <v>1</v>
      </c>
      <c r="D76" t="s">
        <v>55</v>
      </c>
      <c r="E76" t="s">
        <v>36</v>
      </c>
      <c r="F76" t="s">
        <v>41</v>
      </c>
      <c r="H76" s="1">
        <v>390.98079999999993</v>
      </c>
      <c r="I76" s="1">
        <v>398.96</v>
      </c>
      <c r="J76" s="1">
        <v>11</v>
      </c>
    </row>
    <row r="77" spans="1:10" x14ac:dyDescent="0.3">
      <c r="A77">
        <v>2017</v>
      </c>
      <c r="B77" t="s">
        <v>20</v>
      </c>
      <c r="C77" t="s">
        <v>1</v>
      </c>
      <c r="D77" t="s">
        <v>1</v>
      </c>
      <c r="E77" t="s">
        <v>35</v>
      </c>
      <c r="F77" t="s">
        <v>42</v>
      </c>
      <c r="H77" s="1">
        <v>3330.3730500000006</v>
      </c>
      <c r="I77" s="1">
        <v>3828.0150000000003</v>
      </c>
      <c r="J77" s="1">
        <v>29</v>
      </c>
    </row>
    <row r="78" spans="1:10" x14ac:dyDescent="0.3">
      <c r="A78">
        <v>2017</v>
      </c>
      <c r="B78" t="s">
        <v>20</v>
      </c>
      <c r="C78" t="s">
        <v>1</v>
      </c>
      <c r="D78" t="s">
        <v>55</v>
      </c>
      <c r="E78" t="s">
        <v>35</v>
      </c>
      <c r="F78" t="s">
        <v>44</v>
      </c>
      <c r="H78" s="1">
        <v>27431.429850000004</v>
      </c>
      <c r="I78" s="1">
        <v>27708.515000000003</v>
      </c>
      <c r="J78" s="1">
        <v>76</v>
      </c>
    </row>
    <row r="79" spans="1:10" x14ac:dyDescent="0.3">
      <c r="A79">
        <v>2017</v>
      </c>
      <c r="B79" t="s">
        <v>20</v>
      </c>
      <c r="C79" t="s">
        <v>2</v>
      </c>
      <c r="D79" t="s">
        <v>9</v>
      </c>
      <c r="E79" t="s">
        <v>35</v>
      </c>
      <c r="F79" t="s">
        <v>46</v>
      </c>
      <c r="H79" s="1">
        <v>13706.26275</v>
      </c>
      <c r="I79" s="1">
        <v>16125.014999999999</v>
      </c>
      <c r="J79" s="1">
        <v>25</v>
      </c>
    </row>
    <row r="80" spans="1:10" x14ac:dyDescent="0.3">
      <c r="A80">
        <v>2017</v>
      </c>
      <c r="B80" t="s">
        <v>20</v>
      </c>
      <c r="C80" t="s">
        <v>2</v>
      </c>
      <c r="D80" t="s">
        <v>13</v>
      </c>
      <c r="E80" t="s">
        <v>35</v>
      </c>
      <c r="F80" t="s">
        <v>43</v>
      </c>
      <c r="H80" s="1">
        <v>3277.6246999999998</v>
      </c>
      <c r="I80" s="1">
        <v>3344.5149999999994</v>
      </c>
      <c r="J80" s="1">
        <v>1</v>
      </c>
    </row>
    <row r="81" spans="1:10" x14ac:dyDescent="0.3">
      <c r="A81">
        <v>2017</v>
      </c>
      <c r="B81" t="s">
        <v>20</v>
      </c>
      <c r="C81" t="s">
        <v>2</v>
      </c>
      <c r="D81" t="s">
        <v>13</v>
      </c>
      <c r="E81" t="s">
        <v>35</v>
      </c>
      <c r="F81" t="s">
        <v>45</v>
      </c>
      <c r="H81" s="1">
        <v>40094.77375</v>
      </c>
      <c r="I81" s="1">
        <v>42205.025000000001</v>
      </c>
      <c r="J81" s="1">
        <v>115</v>
      </c>
    </row>
    <row r="82" spans="1:10" x14ac:dyDescent="0.3">
      <c r="A82">
        <v>2017</v>
      </c>
      <c r="B82" t="s">
        <v>20</v>
      </c>
      <c r="C82" t="s">
        <v>3</v>
      </c>
      <c r="D82" t="s">
        <v>12</v>
      </c>
      <c r="E82" t="s">
        <v>36</v>
      </c>
      <c r="F82" t="s">
        <v>39</v>
      </c>
      <c r="H82" s="1">
        <v>15979.558399999998</v>
      </c>
      <c r="I82" s="1">
        <v>19252.48</v>
      </c>
      <c r="J82" s="1">
        <v>26</v>
      </c>
    </row>
    <row r="83" spans="1:10" x14ac:dyDescent="0.3">
      <c r="A83">
        <v>2017</v>
      </c>
      <c r="B83" t="s">
        <v>20</v>
      </c>
      <c r="C83" t="s">
        <v>3</v>
      </c>
      <c r="D83" t="s">
        <v>12</v>
      </c>
      <c r="E83" t="s">
        <v>36</v>
      </c>
      <c r="F83" t="s">
        <v>40</v>
      </c>
      <c r="H83" s="1">
        <v>13545.010499999999</v>
      </c>
      <c r="I83" s="1">
        <v>12900.009999999998</v>
      </c>
      <c r="J83" s="1">
        <v>20</v>
      </c>
    </row>
    <row r="84" spans="1:10" x14ac:dyDescent="0.3">
      <c r="A84">
        <v>2017</v>
      </c>
      <c r="B84" t="s">
        <v>20</v>
      </c>
      <c r="C84" t="s">
        <v>3</v>
      </c>
      <c r="D84" t="s">
        <v>12</v>
      </c>
      <c r="E84" t="s">
        <v>36</v>
      </c>
      <c r="F84" t="s">
        <v>41</v>
      </c>
      <c r="H84" s="1">
        <v>189.005</v>
      </c>
      <c r="I84" s="1">
        <v>183.5</v>
      </c>
      <c r="J84" s="1">
        <v>1</v>
      </c>
    </row>
    <row r="85" spans="1:10" x14ac:dyDescent="0.3">
      <c r="A85">
        <v>2017</v>
      </c>
      <c r="B85" t="s">
        <v>21</v>
      </c>
      <c r="C85" t="s">
        <v>1</v>
      </c>
      <c r="D85" t="s">
        <v>55</v>
      </c>
      <c r="E85" t="s">
        <v>35</v>
      </c>
      <c r="F85" t="s">
        <v>42</v>
      </c>
      <c r="H85" s="1">
        <v>762.55</v>
      </c>
      <c r="I85" s="1">
        <v>755</v>
      </c>
      <c r="J85" s="1">
        <v>1</v>
      </c>
    </row>
    <row r="86" spans="1:10" x14ac:dyDescent="0.3">
      <c r="A86">
        <v>2017</v>
      </c>
      <c r="B86" t="s">
        <v>21</v>
      </c>
      <c r="C86" t="s">
        <v>1</v>
      </c>
      <c r="D86" t="s">
        <v>1</v>
      </c>
      <c r="E86" t="s">
        <v>35</v>
      </c>
      <c r="F86" t="s">
        <v>44</v>
      </c>
      <c r="H86" s="1">
        <v>94.611699999999999</v>
      </c>
      <c r="I86" s="1">
        <v>113.99</v>
      </c>
      <c r="J86" s="1">
        <v>3</v>
      </c>
    </row>
    <row r="87" spans="1:10" x14ac:dyDescent="0.3">
      <c r="A87">
        <v>2017</v>
      </c>
      <c r="B87" t="s">
        <v>21</v>
      </c>
      <c r="C87" t="s">
        <v>1</v>
      </c>
      <c r="D87" t="s">
        <v>1</v>
      </c>
      <c r="E87" t="s">
        <v>35</v>
      </c>
      <c r="F87" t="s">
        <v>46</v>
      </c>
      <c r="H87" s="1">
        <v>41186.255250000002</v>
      </c>
      <c r="I87" s="1">
        <v>39225.005000000005</v>
      </c>
      <c r="J87" s="1">
        <v>55</v>
      </c>
    </row>
    <row r="88" spans="1:10" x14ac:dyDescent="0.3">
      <c r="A88">
        <v>2017</v>
      </c>
      <c r="B88" t="s">
        <v>21</v>
      </c>
      <c r="C88" t="s">
        <v>1</v>
      </c>
      <c r="D88" t="s">
        <v>1</v>
      </c>
      <c r="E88" t="s">
        <v>35</v>
      </c>
      <c r="F88" t="s">
        <v>43</v>
      </c>
      <c r="H88" s="1">
        <v>293.77019999999999</v>
      </c>
      <c r="I88" s="1">
        <v>288.01</v>
      </c>
      <c r="J88" s="1">
        <v>2</v>
      </c>
    </row>
    <row r="89" spans="1:10" x14ac:dyDescent="0.3">
      <c r="A89">
        <v>2017</v>
      </c>
      <c r="B89" t="s">
        <v>21</v>
      </c>
      <c r="C89" t="s">
        <v>1</v>
      </c>
      <c r="D89" t="s">
        <v>55</v>
      </c>
      <c r="E89" t="s">
        <v>35</v>
      </c>
      <c r="F89" t="s">
        <v>45</v>
      </c>
      <c r="H89" s="1">
        <v>56983.957650000004</v>
      </c>
      <c r="I89" s="1">
        <v>70350.565000000002</v>
      </c>
      <c r="J89" s="1">
        <v>402</v>
      </c>
    </row>
    <row r="90" spans="1:10" x14ac:dyDescent="0.3">
      <c r="A90">
        <v>2017</v>
      </c>
      <c r="B90" t="s">
        <v>21</v>
      </c>
      <c r="C90" t="s">
        <v>1</v>
      </c>
      <c r="D90" t="s">
        <v>55</v>
      </c>
      <c r="E90" t="s">
        <v>36</v>
      </c>
      <c r="F90" t="s">
        <v>39</v>
      </c>
      <c r="H90" s="1">
        <v>48450.000000000007</v>
      </c>
      <c r="I90" s="1">
        <v>57000.000000000007</v>
      </c>
      <c r="J90" s="1">
        <v>100</v>
      </c>
    </row>
    <row r="91" spans="1:10" x14ac:dyDescent="0.3">
      <c r="A91">
        <v>2017</v>
      </c>
      <c r="B91" t="s">
        <v>21</v>
      </c>
      <c r="C91" t="s">
        <v>1</v>
      </c>
      <c r="D91" t="s">
        <v>55</v>
      </c>
      <c r="E91" t="s">
        <v>36</v>
      </c>
      <c r="F91" t="s">
        <v>40</v>
      </c>
      <c r="H91" s="1">
        <v>832.01990000000001</v>
      </c>
      <c r="I91" s="1">
        <v>967.46500000000003</v>
      </c>
      <c r="J91" s="1">
        <v>5</v>
      </c>
    </row>
    <row r="92" spans="1:10" x14ac:dyDescent="0.3">
      <c r="A92">
        <v>2017</v>
      </c>
      <c r="B92" t="s">
        <v>21</v>
      </c>
      <c r="C92" t="s">
        <v>1</v>
      </c>
      <c r="D92" t="s">
        <v>1</v>
      </c>
      <c r="E92" t="s">
        <v>36</v>
      </c>
      <c r="F92" t="s">
        <v>41</v>
      </c>
      <c r="H92" s="1">
        <v>212.01675</v>
      </c>
      <c r="I92" s="1">
        <v>227.97499999999999</v>
      </c>
      <c r="J92" s="1">
        <v>6</v>
      </c>
    </row>
    <row r="93" spans="1:10" x14ac:dyDescent="0.3">
      <c r="A93">
        <v>2017</v>
      </c>
      <c r="B93" t="s">
        <v>21</v>
      </c>
      <c r="C93" t="s">
        <v>1</v>
      </c>
      <c r="D93" t="s">
        <v>1</v>
      </c>
      <c r="E93" t="s">
        <v>35</v>
      </c>
      <c r="F93" t="s">
        <v>42</v>
      </c>
      <c r="H93" s="1">
        <v>12430.495899999998</v>
      </c>
      <c r="I93" s="1">
        <v>14454.064999999999</v>
      </c>
      <c r="J93" s="1">
        <v>110</v>
      </c>
    </row>
    <row r="94" spans="1:10" x14ac:dyDescent="0.3">
      <c r="A94">
        <v>2017</v>
      </c>
      <c r="B94" t="s">
        <v>21</v>
      </c>
      <c r="C94" t="s">
        <v>1</v>
      </c>
      <c r="D94" t="s">
        <v>1</v>
      </c>
      <c r="E94" t="s">
        <v>35</v>
      </c>
      <c r="F94" t="s">
        <v>44</v>
      </c>
      <c r="H94" s="1">
        <v>31374.845450000004</v>
      </c>
      <c r="I94" s="1">
        <v>30461.015000000003</v>
      </c>
      <c r="J94" s="1">
        <v>83</v>
      </c>
    </row>
    <row r="95" spans="1:10" x14ac:dyDescent="0.3">
      <c r="A95">
        <v>2017</v>
      </c>
      <c r="B95" t="s">
        <v>21</v>
      </c>
      <c r="C95" t="s">
        <v>1</v>
      </c>
      <c r="D95" t="s">
        <v>1</v>
      </c>
      <c r="E95" t="s">
        <v>35</v>
      </c>
      <c r="F95" t="s">
        <v>46</v>
      </c>
      <c r="H95" s="1">
        <v>204.75</v>
      </c>
      <c r="I95" s="1">
        <v>225</v>
      </c>
      <c r="J95" s="1">
        <v>1</v>
      </c>
    </row>
    <row r="96" spans="1:10" x14ac:dyDescent="0.3">
      <c r="A96">
        <v>2017</v>
      </c>
      <c r="B96" t="s">
        <v>21</v>
      </c>
      <c r="C96" t="s">
        <v>2</v>
      </c>
      <c r="D96" t="s">
        <v>9</v>
      </c>
      <c r="E96" t="s">
        <v>35</v>
      </c>
      <c r="F96" t="s">
        <v>43</v>
      </c>
      <c r="H96" s="1">
        <v>2975.0254999999997</v>
      </c>
      <c r="I96" s="1">
        <v>3500.0299999999997</v>
      </c>
      <c r="J96" s="1">
        <v>20</v>
      </c>
    </row>
    <row r="97" spans="1:10" x14ac:dyDescent="0.3">
      <c r="A97">
        <v>2017</v>
      </c>
      <c r="B97" t="s">
        <v>21</v>
      </c>
      <c r="C97" t="s">
        <v>2</v>
      </c>
      <c r="D97" t="s">
        <v>13</v>
      </c>
      <c r="E97" t="s">
        <v>35</v>
      </c>
      <c r="F97" t="s">
        <v>45</v>
      </c>
      <c r="H97" s="1">
        <v>19237.651999999998</v>
      </c>
      <c r="I97" s="1">
        <v>20250.16</v>
      </c>
      <c r="J97" s="1">
        <v>45</v>
      </c>
    </row>
    <row r="98" spans="1:10" x14ac:dyDescent="0.3">
      <c r="A98">
        <v>2017</v>
      </c>
      <c r="B98" t="s">
        <v>21</v>
      </c>
      <c r="C98" t="s">
        <v>2</v>
      </c>
      <c r="D98" t="s">
        <v>15</v>
      </c>
      <c r="E98" t="s">
        <v>36</v>
      </c>
      <c r="F98" t="s">
        <v>39</v>
      </c>
      <c r="H98" s="1">
        <v>3850.4948999999997</v>
      </c>
      <c r="I98" s="1">
        <v>3774.9949999999999</v>
      </c>
      <c r="J98" s="1">
        <v>5</v>
      </c>
    </row>
    <row r="99" spans="1:10" x14ac:dyDescent="0.3">
      <c r="A99">
        <v>2017</v>
      </c>
      <c r="B99" t="s">
        <v>21</v>
      </c>
      <c r="C99" t="s">
        <v>3</v>
      </c>
      <c r="D99" t="s">
        <v>7</v>
      </c>
      <c r="E99" t="s">
        <v>36</v>
      </c>
      <c r="F99" t="s">
        <v>40</v>
      </c>
      <c r="H99" s="1">
        <v>601.88</v>
      </c>
      <c r="I99" s="1">
        <v>734</v>
      </c>
      <c r="J99" s="1">
        <v>2</v>
      </c>
    </row>
    <row r="100" spans="1:10" x14ac:dyDescent="0.3">
      <c r="A100">
        <v>2017</v>
      </c>
      <c r="B100" t="s">
        <v>21</v>
      </c>
      <c r="C100" t="s">
        <v>3</v>
      </c>
      <c r="D100" t="s">
        <v>11</v>
      </c>
      <c r="E100" t="s">
        <v>36</v>
      </c>
      <c r="F100" t="s">
        <v>41</v>
      </c>
      <c r="H100" s="1">
        <v>50793.797249999996</v>
      </c>
      <c r="I100" s="1">
        <v>48375.044999999998</v>
      </c>
      <c r="J100" s="1">
        <v>75</v>
      </c>
    </row>
    <row r="101" spans="1:10" x14ac:dyDescent="0.3">
      <c r="A101">
        <v>2017</v>
      </c>
      <c r="B101" t="s">
        <v>21</v>
      </c>
      <c r="C101" t="s">
        <v>3</v>
      </c>
      <c r="D101" t="s">
        <v>11</v>
      </c>
      <c r="E101" t="s">
        <v>35</v>
      </c>
      <c r="F101" t="s">
        <v>42</v>
      </c>
      <c r="H101" s="1">
        <v>1802.5154499999999</v>
      </c>
      <c r="I101" s="1">
        <v>1750.0149999999999</v>
      </c>
      <c r="J101" s="1">
        <v>10</v>
      </c>
    </row>
    <row r="102" spans="1:10" x14ac:dyDescent="0.3">
      <c r="A102">
        <v>2017</v>
      </c>
      <c r="B102" t="s">
        <v>21</v>
      </c>
      <c r="C102" t="s">
        <v>3</v>
      </c>
      <c r="D102" t="s">
        <v>11</v>
      </c>
      <c r="E102" t="s">
        <v>35</v>
      </c>
      <c r="F102" t="s">
        <v>44</v>
      </c>
      <c r="H102" s="1">
        <v>34732.898199999996</v>
      </c>
      <c r="I102" s="1">
        <v>38168.019999999997</v>
      </c>
      <c r="J102" s="1">
        <v>104</v>
      </c>
    </row>
    <row r="103" spans="1:10" x14ac:dyDescent="0.3">
      <c r="A103">
        <v>2017</v>
      </c>
      <c r="B103" t="s">
        <v>21</v>
      </c>
      <c r="C103" t="s">
        <v>3</v>
      </c>
      <c r="D103" t="s">
        <v>12</v>
      </c>
      <c r="E103" t="s">
        <v>35</v>
      </c>
      <c r="F103" t="s">
        <v>46</v>
      </c>
      <c r="H103" s="1">
        <v>27179.973000000002</v>
      </c>
      <c r="I103" s="1">
        <v>30199.97</v>
      </c>
      <c r="J103" s="1">
        <v>40</v>
      </c>
    </row>
    <row r="104" spans="1:10" x14ac:dyDescent="0.3">
      <c r="A104">
        <v>2017</v>
      </c>
      <c r="B104" t="s">
        <v>21</v>
      </c>
      <c r="C104" t="s">
        <v>3</v>
      </c>
      <c r="D104" t="s">
        <v>12</v>
      </c>
      <c r="E104" t="s">
        <v>35</v>
      </c>
      <c r="F104" t="s">
        <v>43</v>
      </c>
      <c r="H104" s="1">
        <v>35966.019600000007</v>
      </c>
      <c r="I104" s="1">
        <v>36700.020000000004</v>
      </c>
      <c r="J104" s="1">
        <v>100</v>
      </c>
    </row>
    <row r="105" spans="1:10" x14ac:dyDescent="0.3">
      <c r="A105">
        <v>2017</v>
      </c>
      <c r="B105" t="s">
        <v>22</v>
      </c>
      <c r="C105" t="s">
        <v>1</v>
      </c>
      <c r="D105" t="s">
        <v>55</v>
      </c>
      <c r="E105" t="s">
        <v>35</v>
      </c>
      <c r="F105" t="s">
        <v>45</v>
      </c>
      <c r="H105" s="1">
        <v>33444.004000000001</v>
      </c>
      <c r="I105" s="1">
        <v>41805.005000000005</v>
      </c>
      <c r="J105" s="1">
        <v>59</v>
      </c>
    </row>
    <row r="106" spans="1:10" x14ac:dyDescent="0.3">
      <c r="A106">
        <v>2017</v>
      </c>
      <c r="B106" t="s">
        <v>22</v>
      </c>
      <c r="C106" t="s">
        <v>1</v>
      </c>
      <c r="D106" t="s">
        <v>1</v>
      </c>
      <c r="E106" t="s">
        <v>36</v>
      </c>
      <c r="F106" t="s">
        <v>39</v>
      </c>
      <c r="H106" s="1">
        <v>889.95089999999993</v>
      </c>
      <c r="I106" s="1">
        <v>864.03</v>
      </c>
      <c r="J106" s="1">
        <v>6</v>
      </c>
    </row>
    <row r="107" spans="1:10" x14ac:dyDescent="0.3">
      <c r="A107">
        <v>2017</v>
      </c>
      <c r="B107" t="s">
        <v>22</v>
      </c>
      <c r="C107" t="s">
        <v>1</v>
      </c>
      <c r="D107" t="s">
        <v>1</v>
      </c>
      <c r="E107" t="s">
        <v>36</v>
      </c>
      <c r="F107" t="s">
        <v>40</v>
      </c>
      <c r="H107" s="1">
        <v>191.34110000000001</v>
      </c>
      <c r="I107" s="1">
        <v>214.99</v>
      </c>
      <c r="J107" s="1">
        <v>1</v>
      </c>
    </row>
    <row r="108" spans="1:10" x14ac:dyDescent="0.3">
      <c r="A108">
        <v>2017</v>
      </c>
      <c r="B108" t="s">
        <v>22</v>
      </c>
      <c r="C108" t="s">
        <v>1</v>
      </c>
      <c r="D108" t="s">
        <v>1</v>
      </c>
      <c r="E108" t="s">
        <v>36</v>
      </c>
      <c r="F108" t="s">
        <v>41</v>
      </c>
      <c r="H108" s="1">
        <v>15224.284349999998</v>
      </c>
      <c r="I108" s="1">
        <v>15378.064999999999</v>
      </c>
      <c r="J108" s="1">
        <v>117</v>
      </c>
    </row>
    <row r="109" spans="1:10" x14ac:dyDescent="0.3">
      <c r="A109">
        <v>2017</v>
      </c>
      <c r="B109" t="s">
        <v>22</v>
      </c>
      <c r="C109" t="s">
        <v>1</v>
      </c>
      <c r="D109" t="s">
        <v>1</v>
      </c>
      <c r="E109" t="s">
        <v>35</v>
      </c>
      <c r="F109" t="s">
        <v>42</v>
      </c>
      <c r="H109" s="1">
        <v>37714.7736</v>
      </c>
      <c r="I109" s="1">
        <v>40553.520000000004</v>
      </c>
      <c r="J109" s="1">
        <v>111</v>
      </c>
    </row>
    <row r="110" spans="1:10" x14ac:dyDescent="0.3">
      <c r="A110">
        <v>2017</v>
      </c>
      <c r="B110" t="s">
        <v>22</v>
      </c>
      <c r="C110" t="s">
        <v>2</v>
      </c>
      <c r="D110" t="s">
        <v>13</v>
      </c>
      <c r="E110" t="s">
        <v>35</v>
      </c>
      <c r="F110" t="s">
        <v>44</v>
      </c>
      <c r="H110" s="1">
        <v>21285.026399999995</v>
      </c>
      <c r="I110" s="1">
        <v>24187.53</v>
      </c>
      <c r="J110" s="1">
        <v>38</v>
      </c>
    </row>
    <row r="111" spans="1:10" x14ac:dyDescent="0.3">
      <c r="A111">
        <v>2017</v>
      </c>
      <c r="B111" t="s">
        <v>22</v>
      </c>
      <c r="C111" t="s">
        <v>2</v>
      </c>
      <c r="D111" t="s">
        <v>13</v>
      </c>
      <c r="E111" t="s">
        <v>35</v>
      </c>
      <c r="F111" t="s">
        <v>46</v>
      </c>
      <c r="H111" s="1">
        <v>2640.01</v>
      </c>
      <c r="I111" s="1">
        <v>2640.01</v>
      </c>
      <c r="J111" s="1">
        <v>20</v>
      </c>
    </row>
    <row r="112" spans="1:10" x14ac:dyDescent="0.3">
      <c r="A112">
        <v>2017</v>
      </c>
      <c r="B112" t="s">
        <v>22</v>
      </c>
      <c r="C112" t="s">
        <v>2</v>
      </c>
      <c r="D112" t="s">
        <v>13</v>
      </c>
      <c r="E112" t="s">
        <v>35</v>
      </c>
      <c r="F112" t="s">
        <v>43</v>
      </c>
      <c r="H112" s="1">
        <v>21375.171000000002</v>
      </c>
      <c r="I112" s="1">
        <v>22500.18</v>
      </c>
      <c r="J112" s="1">
        <v>50</v>
      </c>
    </row>
    <row r="113" spans="1:10" x14ac:dyDescent="0.3">
      <c r="A113">
        <v>2017</v>
      </c>
      <c r="B113" t="s">
        <v>22</v>
      </c>
      <c r="C113" t="s">
        <v>2</v>
      </c>
      <c r="D113" t="s">
        <v>15</v>
      </c>
      <c r="E113" t="s">
        <v>35</v>
      </c>
      <c r="F113" t="s">
        <v>45</v>
      </c>
      <c r="H113" s="1">
        <v>1135.2043000000001</v>
      </c>
      <c r="I113" s="1">
        <v>1320.0050000000001</v>
      </c>
      <c r="J113" s="1">
        <v>10</v>
      </c>
    </row>
    <row r="114" spans="1:10" x14ac:dyDescent="0.3">
      <c r="A114">
        <v>2017</v>
      </c>
      <c r="B114" t="s">
        <v>22</v>
      </c>
      <c r="C114" t="s">
        <v>3</v>
      </c>
      <c r="D114" t="s">
        <v>12</v>
      </c>
      <c r="E114" t="s">
        <v>36</v>
      </c>
      <c r="F114" t="s">
        <v>39</v>
      </c>
      <c r="H114" s="1">
        <v>23782.477500000001</v>
      </c>
      <c r="I114" s="1">
        <v>26424.974999999999</v>
      </c>
      <c r="J114" s="1">
        <v>35</v>
      </c>
    </row>
    <row r="115" spans="1:10" x14ac:dyDescent="0.3">
      <c r="A115">
        <v>2017</v>
      </c>
      <c r="B115" t="s">
        <v>22</v>
      </c>
      <c r="C115" t="s">
        <v>3</v>
      </c>
      <c r="D115" t="s">
        <v>12</v>
      </c>
      <c r="E115" t="s">
        <v>36</v>
      </c>
      <c r="F115" t="s">
        <v>40</v>
      </c>
      <c r="H115" s="1">
        <v>9675.01</v>
      </c>
      <c r="I115" s="1">
        <v>9675.01</v>
      </c>
      <c r="J115" s="1">
        <v>15</v>
      </c>
    </row>
    <row r="116" spans="1:10" x14ac:dyDescent="0.3">
      <c r="A116">
        <v>2017</v>
      </c>
      <c r="B116" t="s">
        <v>22</v>
      </c>
      <c r="C116" t="s">
        <v>3</v>
      </c>
      <c r="D116" t="s">
        <v>12</v>
      </c>
      <c r="E116" t="s">
        <v>36</v>
      </c>
      <c r="F116" t="s">
        <v>41</v>
      </c>
      <c r="H116" s="1">
        <v>71198.038800000009</v>
      </c>
      <c r="I116" s="1">
        <v>73400.040000000008</v>
      </c>
      <c r="J116" s="1">
        <v>200</v>
      </c>
    </row>
    <row r="117" spans="1:10" x14ac:dyDescent="0.3">
      <c r="A117">
        <v>2017</v>
      </c>
      <c r="B117" t="s">
        <v>23</v>
      </c>
      <c r="C117" t="s">
        <v>1</v>
      </c>
      <c r="D117" t="s">
        <v>1</v>
      </c>
      <c r="E117" t="s">
        <v>35</v>
      </c>
      <c r="F117" t="s">
        <v>42</v>
      </c>
      <c r="H117" s="1">
        <v>6568.4912999999997</v>
      </c>
      <c r="I117" s="1">
        <v>7549.99</v>
      </c>
      <c r="J117" s="1">
        <v>10</v>
      </c>
    </row>
    <row r="118" spans="1:10" x14ac:dyDescent="0.3">
      <c r="A118">
        <v>2017</v>
      </c>
      <c r="B118" t="s">
        <v>23</v>
      </c>
      <c r="C118" t="s">
        <v>1</v>
      </c>
      <c r="D118" t="s">
        <v>1</v>
      </c>
      <c r="E118" t="s">
        <v>35</v>
      </c>
      <c r="F118" t="s">
        <v>44</v>
      </c>
      <c r="H118" s="1">
        <v>478.74960000000004</v>
      </c>
      <c r="I118" s="1">
        <v>569.94000000000005</v>
      </c>
      <c r="J118" s="1">
        <v>15</v>
      </c>
    </row>
    <row r="119" spans="1:10" x14ac:dyDescent="0.3">
      <c r="A119">
        <v>2017</v>
      </c>
      <c r="B119" t="s">
        <v>23</v>
      </c>
      <c r="C119" t="s">
        <v>1</v>
      </c>
      <c r="D119" t="s">
        <v>1</v>
      </c>
      <c r="E119" t="s">
        <v>35</v>
      </c>
      <c r="F119" t="s">
        <v>46</v>
      </c>
      <c r="H119" s="1">
        <v>3031.5046999999995</v>
      </c>
      <c r="I119" s="1">
        <v>3225.0049999999997</v>
      </c>
      <c r="J119" s="1">
        <v>5</v>
      </c>
    </row>
    <row r="120" spans="1:10" x14ac:dyDescent="0.3">
      <c r="A120">
        <v>2017</v>
      </c>
      <c r="B120" t="s">
        <v>23</v>
      </c>
      <c r="C120" t="s">
        <v>1</v>
      </c>
      <c r="D120" t="s">
        <v>1</v>
      </c>
      <c r="E120" t="s">
        <v>35</v>
      </c>
      <c r="F120" t="s">
        <v>43</v>
      </c>
      <c r="H120" s="1">
        <v>5198.57575</v>
      </c>
      <c r="I120" s="1">
        <v>5472.1849999999995</v>
      </c>
      <c r="J120" s="1">
        <v>38</v>
      </c>
    </row>
    <row r="121" spans="1:10" x14ac:dyDescent="0.3">
      <c r="A121">
        <v>2017</v>
      </c>
      <c r="B121" t="s">
        <v>23</v>
      </c>
      <c r="C121" t="s">
        <v>1</v>
      </c>
      <c r="D121" t="s">
        <v>1</v>
      </c>
      <c r="E121" t="s">
        <v>35</v>
      </c>
      <c r="F121" t="s">
        <v>45</v>
      </c>
      <c r="H121" s="1">
        <v>6363.0505000000003</v>
      </c>
      <c r="I121" s="1">
        <v>6300.05</v>
      </c>
      <c r="J121" s="1">
        <v>36</v>
      </c>
    </row>
    <row r="122" spans="1:10" x14ac:dyDescent="0.3">
      <c r="A122">
        <v>2017</v>
      </c>
      <c r="B122" t="s">
        <v>23</v>
      </c>
      <c r="C122" t="s">
        <v>1</v>
      </c>
      <c r="D122" t="s">
        <v>1</v>
      </c>
      <c r="E122" t="s">
        <v>36</v>
      </c>
      <c r="F122" t="s">
        <v>39</v>
      </c>
      <c r="H122" s="1">
        <v>53433.145350000013</v>
      </c>
      <c r="I122" s="1">
        <v>57454.99500000001</v>
      </c>
      <c r="J122" s="1">
        <v>101</v>
      </c>
    </row>
    <row r="123" spans="1:10" x14ac:dyDescent="0.3">
      <c r="A123">
        <v>2017</v>
      </c>
      <c r="B123" t="s">
        <v>23</v>
      </c>
      <c r="C123" t="s">
        <v>1</v>
      </c>
      <c r="D123" t="s">
        <v>1</v>
      </c>
      <c r="E123" t="s">
        <v>36</v>
      </c>
      <c r="F123" t="s">
        <v>40</v>
      </c>
      <c r="H123" s="1">
        <v>26624.256750000004</v>
      </c>
      <c r="I123" s="1">
        <v>29257.425000000003</v>
      </c>
      <c r="J123" s="1">
        <v>111</v>
      </c>
    </row>
    <row r="124" spans="1:10" x14ac:dyDescent="0.3">
      <c r="A124">
        <v>2017</v>
      </c>
      <c r="B124" t="s">
        <v>23</v>
      </c>
      <c r="C124" t="s">
        <v>1</v>
      </c>
      <c r="D124" t="s">
        <v>1</v>
      </c>
      <c r="E124" t="s">
        <v>36</v>
      </c>
      <c r="F124" t="s">
        <v>41</v>
      </c>
      <c r="H124" s="1">
        <v>191.49899999999997</v>
      </c>
      <c r="I124" s="1">
        <v>227.97499999999999</v>
      </c>
      <c r="J124" s="1">
        <v>6</v>
      </c>
    </row>
    <row r="125" spans="1:10" x14ac:dyDescent="0.3">
      <c r="A125">
        <v>2017</v>
      </c>
      <c r="B125" t="s">
        <v>23</v>
      </c>
      <c r="C125" t="s">
        <v>1</v>
      </c>
      <c r="D125" t="s">
        <v>1</v>
      </c>
      <c r="E125" t="s">
        <v>35</v>
      </c>
      <c r="F125" t="s">
        <v>42</v>
      </c>
      <c r="H125" s="1">
        <v>221.76</v>
      </c>
      <c r="I125" s="1">
        <v>264</v>
      </c>
      <c r="J125" s="1">
        <v>2</v>
      </c>
    </row>
    <row r="126" spans="1:10" x14ac:dyDescent="0.3">
      <c r="A126">
        <v>2017</v>
      </c>
      <c r="B126" t="s">
        <v>23</v>
      </c>
      <c r="C126" t="s">
        <v>1</v>
      </c>
      <c r="D126" t="s">
        <v>1</v>
      </c>
      <c r="E126" t="s">
        <v>35</v>
      </c>
      <c r="F126" t="s">
        <v>44</v>
      </c>
      <c r="H126" s="1">
        <v>580.50430000000006</v>
      </c>
      <c r="I126" s="1">
        <v>675.005</v>
      </c>
      <c r="J126" s="1">
        <v>2</v>
      </c>
    </row>
    <row r="127" spans="1:10" x14ac:dyDescent="0.3">
      <c r="A127">
        <v>2017</v>
      </c>
      <c r="B127" t="s">
        <v>23</v>
      </c>
      <c r="C127" t="s">
        <v>2</v>
      </c>
      <c r="D127" t="s">
        <v>13</v>
      </c>
      <c r="E127" t="s">
        <v>35</v>
      </c>
      <c r="F127" t="s">
        <v>46</v>
      </c>
      <c r="H127" s="1">
        <v>8465.6355000000003</v>
      </c>
      <c r="I127" s="1">
        <v>8062.51</v>
      </c>
      <c r="J127" s="1">
        <v>13</v>
      </c>
    </row>
    <row r="128" spans="1:10" x14ac:dyDescent="0.3">
      <c r="A128">
        <v>2017</v>
      </c>
      <c r="B128" t="s">
        <v>23</v>
      </c>
      <c r="C128" t="s">
        <v>2</v>
      </c>
      <c r="D128" t="s">
        <v>13</v>
      </c>
      <c r="E128" t="s">
        <v>35</v>
      </c>
      <c r="F128" t="s">
        <v>43</v>
      </c>
      <c r="H128" s="1">
        <v>5339.8548499999997</v>
      </c>
      <c r="I128" s="1">
        <v>5505.0050000000001</v>
      </c>
      <c r="J128" s="1">
        <v>15</v>
      </c>
    </row>
    <row r="129" spans="1:10" x14ac:dyDescent="0.3">
      <c r="A129">
        <v>2017</v>
      </c>
      <c r="B129" t="s">
        <v>23</v>
      </c>
      <c r="C129" t="s">
        <v>2</v>
      </c>
      <c r="D129" t="s">
        <v>15</v>
      </c>
      <c r="E129" t="s">
        <v>35</v>
      </c>
      <c r="F129" t="s">
        <v>45</v>
      </c>
      <c r="H129" s="1">
        <v>11174.6355</v>
      </c>
      <c r="I129" s="1">
        <v>10642.51</v>
      </c>
      <c r="J129" s="1">
        <v>17</v>
      </c>
    </row>
    <row r="130" spans="1:10" x14ac:dyDescent="0.3">
      <c r="A130">
        <v>2017</v>
      </c>
      <c r="B130" t="s">
        <v>23</v>
      </c>
      <c r="C130" t="s">
        <v>3</v>
      </c>
      <c r="D130" t="s">
        <v>7</v>
      </c>
      <c r="E130" t="s">
        <v>36</v>
      </c>
      <c r="F130" t="s">
        <v>39</v>
      </c>
      <c r="H130" s="1">
        <v>644.00459999999998</v>
      </c>
      <c r="I130" s="1">
        <v>700.005</v>
      </c>
      <c r="J130" s="1">
        <v>4</v>
      </c>
    </row>
    <row r="131" spans="1:10" x14ac:dyDescent="0.3">
      <c r="A131">
        <v>2017</v>
      </c>
      <c r="B131" t="s">
        <v>23</v>
      </c>
      <c r="C131" t="s">
        <v>3</v>
      </c>
      <c r="D131" t="s">
        <v>7</v>
      </c>
      <c r="E131" t="s">
        <v>36</v>
      </c>
      <c r="F131" t="s">
        <v>40</v>
      </c>
      <c r="H131" s="1">
        <v>478.935</v>
      </c>
      <c r="I131" s="1">
        <v>550.5</v>
      </c>
      <c r="J131" s="1">
        <v>2</v>
      </c>
    </row>
    <row r="132" spans="1:10" x14ac:dyDescent="0.3">
      <c r="A132">
        <v>2017</v>
      </c>
      <c r="B132" t="s">
        <v>23</v>
      </c>
      <c r="C132" t="s">
        <v>3</v>
      </c>
      <c r="D132" t="s">
        <v>11</v>
      </c>
      <c r="E132" t="s">
        <v>36</v>
      </c>
      <c r="F132" t="s">
        <v>41</v>
      </c>
      <c r="H132" s="1">
        <v>315.62</v>
      </c>
      <c r="I132" s="1">
        <v>367</v>
      </c>
      <c r="J132" s="1">
        <v>1</v>
      </c>
    </row>
    <row r="133" spans="1:10" x14ac:dyDescent="0.3">
      <c r="A133">
        <v>2017</v>
      </c>
      <c r="B133" t="s">
        <v>23</v>
      </c>
      <c r="C133" t="s">
        <v>3</v>
      </c>
      <c r="D133" t="s">
        <v>12</v>
      </c>
      <c r="E133" t="s">
        <v>35</v>
      </c>
      <c r="F133" t="s">
        <v>42</v>
      </c>
      <c r="H133" s="1">
        <v>694.6</v>
      </c>
      <c r="I133" s="1">
        <v>755</v>
      </c>
      <c r="J133" s="1">
        <v>1</v>
      </c>
    </row>
    <row r="134" spans="1:10" x14ac:dyDescent="0.3">
      <c r="A134">
        <v>2017</v>
      </c>
      <c r="B134" t="s">
        <v>23</v>
      </c>
      <c r="C134" t="s">
        <v>3</v>
      </c>
      <c r="D134" t="s">
        <v>12</v>
      </c>
      <c r="E134" t="s">
        <v>35</v>
      </c>
      <c r="F134" t="s">
        <v>44</v>
      </c>
      <c r="H134" s="1">
        <v>567.01499999999999</v>
      </c>
      <c r="I134" s="1">
        <v>550.5</v>
      </c>
      <c r="J134" s="1">
        <v>2</v>
      </c>
    </row>
    <row r="135" spans="1:10" x14ac:dyDescent="0.3">
      <c r="A135">
        <v>2017</v>
      </c>
      <c r="B135" t="s">
        <v>23</v>
      </c>
      <c r="C135" t="s">
        <v>3</v>
      </c>
      <c r="D135" t="s">
        <v>17</v>
      </c>
      <c r="E135" t="s">
        <v>35</v>
      </c>
      <c r="F135" t="s">
        <v>46</v>
      </c>
      <c r="H135" s="1">
        <v>42724.305999755859</v>
      </c>
      <c r="I135" s="1">
        <v>41081.063461303711</v>
      </c>
      <c r="J135" s="1">
        <v>113</v>
      </c>
    </row>
    <row r="136" spans="1:10" x14ac:dyDescent="0.3">
      <c r="A136">
        <v>2017</v>
      </c>
      <c r="B136" t="s">
        <v>24</v>
      </c>
      <c r="C136" t="s">
        <v>3</v>
      </c>
      <c r="D136" t="s">
        <v>12</v>
      </c>
      <c r="E136" t="s">
        <v>35</v>
      </c>
      <c r="F136" t="s">
        <v>43</v>
      </c>
      <c r="H136" s="1">
        <v>4303.4952499999999</v>
      </c>
      <c r="I136" s="1">
        <v>4529.9949999999999</v>
      </c>
      <c r="J136" s="1">
        <v>6</v>
      </c>
    </row>
    <row r="137" spans="1:10" x14ac:dyDescent="0.3">
      <c r="A137">
        <v>2017</v>
      </c>
      <c r="B137" t="s">
        <v>24</v>
      </c>
      <c r="C137" t="s">
        <v>1</v>
      </c>
      <c r="D137" t="s">
        <v>1</v>
      </c>
      <c r="E137" t="s">
        <v>35</v>
      </c>
      <c r="F137" t="s">
        <v>45</v>
      </c>
      <c r="H137" s="1">
        <v>6466.0000000000009</v>
      </c>
      <c r="I137" s="1">
        <v>6466.0000000000009</v>
      </c>
      <c r="J137" s="1">
        <v>41</v>
      </c>
    </row>
    <row r="138" spans="1:10" x14ac:dyDescent="0.3">
      <c r="A138">
        <v>2017</v>
      </c>
      <c r="B138" t="s">
        <v>24</v>
      </c>
      <c r="C138" t="s">
        <v>1</v>
      </c>
      <c r="D138" t="s">
        <v>55</v>
      </c>
      <c r="E138" t="s">
        <v>36</v>
      </c>
      <c r="F138" t="s">
        <v>39</v>
      </c>
      <c r="H138" s="1">
        <v>15351.017</v>
      </c>
      <c r="I138" s="1">
        <v>18060.02</v>
      </c>
      <c r="J138" s="1">
        <v>28</v>
      </c>
    </row>
    <row r="139" spans="1:10" x14ac:dyDescent="0.3">
      <c r="A139">
        <v>2017</v>
      </c>
      <c r="B139" t="s">
        <v>24</v>
      </c>
      <c r="C139" t="s">
        <v>1</v>
      </c>
      <c r="D139" t="s">
        <v>55</v>
      </c>
      <c r="E139" t="s">
        <v>36</v>
      </c>
      <c r="F139" t="s">
        <v>40</v>
      </c>
      <c r="H139" s="1">
        <v>1050.01</v>
      </c>
      <c r="I139" s="1">
        <v>1050.01</v>
      </c>
      <c r="J139" s="1">
        <v>6</v>
      </c>
    </row>
    <row r="140" spans="1:10" x14ac:dyDescent="0.3">
      <c r="A140">
        <v>2017</v>
      </c>
      <c r="B140" t="s">
        <v>24</v>
      </c>
      <c r="C140" t="s">
        <v>1</v>
      </c>
      <c r="D140" t="s">
        <v>55</v>
      </c>
      <c r="E140" t="s">
        <v>36</v>
      </c>
      <c r="F140" t="s">
        <v>41</v>
      </c>
      <c r="H140" s="1">
        <v>179.34489999999997</v>
      </c>
      <c r="I140" s="1">
        <v>183.005</v>
      </c>
      <c r="J140" s="1">
        <v>3</v>
      </c>
    </row>
    <row r="141" spans="1:10" x14ac:dyDescent="0.3">
      <c r="A141">
        <v>2017</v>
      </c>
      <c r="B141" t="s">
        <v>24</v>
      </c>
      <c r="C141" t="s">
        <v>1</v>
      </c>
      <c r="D141" t="s">
        <v>1</v>
      </c>
      <c r="E141" t="s">
        <v>35</v>
      </c>
      <c r="F141" t="s">
        <v>42</v>
      </c>
      <c r="H141" s="1">
        <v>1553.3197500000001</v>
      </c>
      <c r="I141" s="1">
        <v>1827.4349999999999</v>
      </c>
      <c r="J141" s="1">
        <v>9</v>
      </c>
    </row>
    <row r="142" spans="1:10" x14ac:dyDescent="0.3">
      <c r="A142">
        <v>2017</v>
      </c>
      <c r="B142" t="s">
        <v>24</v>
      </c>
      <c r="C142" t="s">
        <v>1</v>
      </c>
      <c r="D142" t="s">
        <v>1</v>
      </c>
      <c r="E142" t="s">
        <v>35</v>
      </c>
      <c r="F142" t="s">
        <v>44</v>
      </c>
      <c r="H142" s="1">
        <v>1840.08</v>
      </c>
      <c r="I142" s="1">
        <v>2244</v>
      </c>
      <c r="J142" s="1">
        <v>17</v>
      </c>
    </row>
    <row r="143" spans="1:10" x14ac:dyDescent="0.3">
      <c r="A143">
        <v>2017</v>
      </c>
      <c r="B143" t="s">
        <v>24</v>
      </c>
      <c r="C143" t="s">
        <v>1</v>
      </c>
      <c r="D143" t="s">
        <v>1</v>
      </c>
      <c r="E143" t="s">
        <v>35</v>
      </c>
      <c r="F143" t="s">
        <v>46</v>
      </c>
      <c r="H143" s="1">
        <v>15285.554899999999</v>
      </c>
      <c r="I143" s="1">
        <v>15597.505000000001</v>
      </c>
      <c r="J143" s="1">
        <v>43</v>
      </c>
    </row>
    <row r="144" spans="1:10" x14ac:dyDescent="0.3">
      <c r="A144">
        <v>2017</v>
      </c>
      <c r="B144" t="s">
        <v>24</v>
      </c>
      <c r="C144" t="s">
        <v>2</v>
      </c>
      <c r="D144" t="s">
        <v>13</v>
      </c>
      <c r="E144" t="s">
        <v>35</v>
      </c>
      <c r="F144" t="s">
        <v>43</v>
      </c>
      <c r="H144" s="1">
        <v>22275.178199999998</v>
      </c>
      <c r="I144" s="1">
        <v>22500.18</v>
      </c>
      <c r="J144" s="1">
        <v>50</v>
      </c>
    </row>
    <row r="145" spans="1:10" x14ac:dyDescent="0.3">
      <c r="A145">
        <v>2017</v>
      </c>
      <c r="B145" t="s">
        <v>24</v>
      </c>
      <c r="C145" t="s">
        <v>3</v>
      </c>
      <c r="D145" t="s">
        <v>7</v>
      </c>
      <c r="E145" t="s">
        <v>35</v>
      </c>
      <c r="F145" t="s">
        <v>45</v>
      </c>
      <c r="H145" s="1">
        <v>187.17</v>
      </c>
      <c r="I145" s="1">
        <v>183.5</v>
      </c>
      <c r="J145" s="1">
        <v>1</v>
      </c>
    </row>
    <row r="146" spans="1:10" x14ac:dyDescent="0.3">
      <c r="A146">
        <v>2017</v>
      </c>
      <c r="B146" t="s">
        <v>24</v>
      </c>
      <c r="C146" t="s">
        <v>3</v>
      </c>
      <c r="D146" t="s">
        <v>11</v>
      </c>
      <c r="E146" t="s">
        <v>36</v>
      </c>
      <c r="F146" t="s">
        <v>39</v>
      </c>
      <c r="H146" s="1">
        <v>150.47</v>
      </c>
      <c r="I146" s="1">
        <v>183.5</v>
      </c>
      <c r="J146" s="1">
        <v>1</v>
      </c>
    </row>
    <row r="147" spans="1:10" x14ac:dyDescent="0.3">
      <c r="A147">
        <v>2017</v>
      </c>
      <c r="B147" t="s">
        <v>24</v>
      </c>
      <c r="C147" t="s">
        <v>3</v>
      </c>
      <c r="D147" t="s">
        <v>12</v>
      </c>
      <c r="E147" t="s">
        <v>36</v>
      </c>
      <c r="F147" t="s">
        <v>40</v>
      </c>
      <c r="H147" s="1">
        <v>36194.662400000001</v>
      </c>
      <c r="I147" s="1">
        <v>38504.959999999999</v>
      </c>
      <c r="J147" s="1">
        <v>51</v>
      </c>
    </row>
    <row r="148" spans="1:10" x14ac:dyDescent="0.3">
      <c r="A148">
        <v>2017</v>
      </c>
      <c r="B148" t="s">
        <v>24</v>
      </c>
      <c r="C148" t="s">
        <v>3</v>
      </c>
      <c r="D148" t="s">
        <v>12</v>
      </c>
      <c r="E148" t="s">
        <v>36</v>
      </c>
      <c r="F148" t="s">
        <v>41</v>
      </c>
      <c r="H148" s="1">
        <v>369.31949999999995</v>
      </c>
      <c r="I148" s="1">
        <v>455.95</v>
      </c>
      <c r="J148" s="1">
        <v>12</v>
      </c>
    </row>
    <row r="149" spans="1:10" x14ac:dyDescent="0.3">
      <c r="A149">
        <v>2017</v>
      </c>
      <c r="B149" t="s">
        <v>24</v>
      </c>
      <c r="C149" t="s">
        <v>3</v>
      </c>
      <c r="D149" t="s">
        <v>12</v>
      </c>
      <c r="E149" t="s">
        <v>35</v>
      </c>
      <c r="F149" t="s">
        <v>42</v>
      </c>
      <c r="H149" s="1">
        <v>21304.3629</v>
      </c>
      <c r="I149" s="1">
        <v>24772.514999999999</v>
      </c>
      <c r="J149" s="1">
        <v>68</v>
      </c>
    </row>
    <row r="150" spans="1:10" x14ac:dyDescent="0.3">
      <c r="A150">
        <v>2017</v>
      </c>
      <c r="B150" t="s">
        <v>25</v>
      </c>
      <c r="C150" t="s">
        <v>1</v>
      </c>
      <c r="D150" t="s">
        <v>1</v>
      </c>
      <c r="E150" t="s">
        <v>35</v>
      </c>
      <c r="F150" t="s">
        <v>44</v>
      </c>
      <c r="H150" s="1">
        <v>172.48</v>
      </c>
      <c r="I150" s="1">
        <v>176</v>
      </c>
      <c r="J150" s="1">
        <v>2</v>
      </c>
    </row>
    <row r="151" spans="1:10" x14ac:dyDescent="0.3">
      <c r="A151">
        <v>2017</v>
      </c>
      <c r="B151" t="s">
        <v>25</v>
      </c>
      <c r="C151" t="s">
        <v>1</v>
      </c>
      <c r="D151" t="s">
        <v>1</v>
      </c>
      <c r="E151" t="s">
        <v>35</v>
      </c>
      <c r="F151" t="s">
        <v>46</v>
      </c>
      <c r="H151" s="1">
        <v>251.66666666666663</v>
      </c>
      <c r="I151" s="1">
        <v>251.66666666666666</v>
      </c>
      <c r="J151" s="1">
        <v>1</v>
      </c>
    </row>
    <row r="152" spans="1:10" x14ac:dyDescent="0.3">
      <c r="A152">
        <v>2017</v>
      </c>
      <c r="B152" t="s">
        <v>25</v>
      </c>
      <c r="C152" t="s">
        <v>1</v>
      </c>
      <c r="D152" t="s">
        <v>55</v>
      </c>
      <c r="E152" t="s">
        <v>35</v>
      </c>
      <c r="F152" t="s">
        <v>43</v>
      </c>
      <c r="H152" s="1">
        <v>1145.0818166666668</v>
      </c>
      <c r="I152" s="1">
        <v>1258.3316666666667</v>
      </c>
      <c r="J152" s="1">
        <v>2</v>
      </c>
    </row>
    <row r="153" spans="1:10" x14ac:dyDescent="0.3">
      <c r="A153">
        <v>2017</v>
      </c>
      <c r="B153" t="s">
        <v>25</v>
      </c>
      <c r="C153" t="s">
        <v>1</v>
      </c>
      <c r="D153" t="s">
        <v>55</v>
      </c>
      <c r="E153" t="s">
        <v>35</v>
      </c>
      <c r="F153" t="s">
        <v>45</v>
      </c>
      <c r="H153" s="1">
        <v>68.392499999999984</v>
      </c>
      <c r="I153" s="1">
        <v>75.99166666666666</v>
      </c>
      <c r="J153" s="1">
        <v>2</v>
      </c>
    </row>
    <row r="154" spans="1:10" x14ac:dyDescent="0.3">
      <c r="A154">
        <v>2017</v>
      </c>
      <c r="B154" t="s">
        <v>25</v>
      </c>
      <c r="C154" t="s">
        <v>1</v>
      </c>
      <c r="D154" t="s">
        <v>1</v>
      </c>
      <c r="E154" t="s">
        <v>36</v>
      </c>
      <c r="F154" t="s">
        <v>39</v>
      </c>
      <c r="H154" s="1">
        <v>18143.868849999999</v>
      </c>
      <c r="I154" s="1">
        <v>20855.021666666664</v>
      </c>
      <c r="J154" s="1">
        <v>33</v>
      </c>
    </row>
    <row r="155" spans="1:10" x14ac:dyDescent="0.3">
      <c r="A155">
        <v>2017</v>
      </c>
      <c r="B155" t="s">
        <v>25</v>
      </c>
      <c r="C155" t="s">
        <v>1</v>
      </c>
      <c r="D155" t="s">
        <v>1</v>
      </c>
      <c r="E155" t="s">
        <v>36</v>
      </c>
      <c r="F155" t="s">
        <v>40</v>
      </c>
      <c r="H155" s="1">
        <v>1114.5972666666667</v>
      </c>
      <c r="I155" s="1">
        <v>1296.0433333333333</v>
      </c>
      <c r="J155" s="1">
        <v>9</v>
      </c>
    </row>
    <row r="156" spans="1:10" x14ac:dyDescent="0.3">
      <c r="A156">
        <v>2017</v>
      </c>
      <c r="B156" t="s">
        <v>25</v>
      </c>
      <c r="C156" t="s">
        <v>1</v>
      </c>
      <c r="D156" t="s">
        <v>55</v>
      </c>
      <c r="E156" t="s">
        <v>36</v>
      </c>
      <c r="F156" t="s">
        <v>41</v>
      </c>
      <c r="H156" s="1">
        <v>410.6696</v>
      </c>
      <c r="I156" s="1">
        <v>466.67</v>
      </c>
      <c r="J156" s="1">
        <v>3</v>
      </c>
    </row>
    <row r="157" spans="1:10" x14ac:dyDescent="0.3">
      <c r="A157">
        <v>2017</v>
      </c>
      <c r="B157" t="s">
        <v>25</v>
      </c>
      <c r="C157" t="s">
        <v>1</v>
      </c>
      <c r="D157" t="s">
        <v>1</v>
      </c>
      <c r="E157" t="s">
        <v>35</v>
      </c>
      <c r="F157" t="s">
        <v>42</v>
      </c>
      <c r="H157" s="1">
        <v>147.11505</v>
      </c>
      <c r="I157" s="1">
        <v>151.66499999999999</v>
      </c>
      <c r="J157" s="1">
        <v>1</v>
      </c>
    </row>
    <row r="158" spans="1:10" x14ac:dyDescent="0.3">
      <c r="A158">
        <v>2017</v>
      </c>
      <c r="B158" t="s">
        <v>25</v>
      </c>
      <c r="C158" t="s">
        <v>1</v>
      </c>
      <c r="D158" t="s">
        <v>1</v>
      </c>
      <c r="E158" t="s">
        <v>35</v>
      </c>
      <c r="F158" t="s">
        <v>44</v>
      </c>
      <c r="H158" s="1">
        <v>60.391649999999998</v>
      </c>
      <c r="I158" s="1">
        <v>61.001666666666665</v>
      </c>
      <c r="J158" s="1">
        <v>1</v>
      </c>
    </row>
    <row r="159" spans="1:10" x14ac:dyDescent="0.3">
      <c r="A159">
        <v>2017</v>
      </c>
      <c r="B159" t="s">
        <v>25</v>
      </c>
      <c r="C159" t="s">
        <v>1</v>
      </c>
      <c r="D159" t="s">
        <v>1</v>
      </c>
      <c r="E159" t="s">
        <v>35</v>
      </c>
      <c r="F159" t="s">
        <v>46</v>
      </c>
      <c r="H159" s="1">
        <v>1465.1728000000001</v>
      </c>
      <c r="I159" s="1">
        <v>1684.1066666666666</v>
      </c>
      <c r="J159" s="1">
        <v>8</v>
      </c>
    </row>
    <row r="160" spans="1:10" x14ac:dyDescent="0.3">
      <c r="A160">
        <v>2017</v>
      </c>
      <c r="B160" t="s">
        <v>25</v>
      </c>
      <c r="C160" t="s">
        <v>1</v>
      </c>
      <c r="D160" t="s">
        <v>55</v>
      </c>
      <c r="E160" t="s">
        <v>35</v>
      </c>
      <c r="F160" t="s">
        <v>43</v>
      </c>
      <c r="H160" s="1">
        <v>117.97785</v>
      </c>
      <c r="I160" s="1">
        <v>145.65166666666667</v>
      </c>
      <c r="J160" s="1">
        <v>4</v>
      </c>
    </row>
    <row r="161" spans="1:10" x14ac:dyDescent="0.3">
      <c r="A161">
        <v>2017</v>
      </c>
      <c r="B161" t="s">
        <v>25</v>
      </c>
      <c r="C161" t="s">
        <v>1</v>
      </c>
      <c r="D161" t="s">
        <v>1</v>
      </c>
      <c r="E161" t="s">
        <v>35</v>
      </c>
      <c r="F161" t="s">
        <v>45</v>
      </c>
      <c r="H161" s="1">
        <v>3199.6884166666669</v>
      </c>
      <c r="I161" s="1">
        <v>3168.0083333333332</v>
      </c>
      <c r="J161" s="1">
        <v>24</v>
      </c>
    </row>
    <row r="162" spans="1:10" x14ac:dyDescent="0.3">
      <c r="A162">
        <v>2017</v>
      </c>
      <c r="B162" t="s">
        <v>25</v>
      </c>
      <c r="C162" t="s">
        <v>1</v>
      </c>
      <c r="D162" t="s">
        <v>1</v>
      </c>
      <c r="E162" t="s">
        <v>36</v>
      </c>
      <c r="F162" t="s">
        <v>39</v>
      </c>
      <c r="H162" s="1">
        <v>31694.137000000006</v>
      </c>
      <c r="I162" s="1">
        <v>31072.683333333338</v>
      </c>
      <c r="J162" s="1">
        <v>85</v>
      </c>
    </row>
    <row r="163" spans="1:10" x14ac:dyDescent="0.3">
      <c r="A163">
        <v>2017</v>
      </c>
      <c r="B163" t="s">
        <v>25</v>
      </c>
      <c r="C163" t="s">
        <v>1</v>
      </c>
      <c r="D163" t="s">
        <v>55</v>
      </c>
      <c r="E163" t="s">
        <v>36</v>
      </c>
      <c r="F163" t="s">
        <v>40</v>
      </c>
      <c r="H163" s="1">
        <v>16216.001600000001</v>
      </c>
      <c r="I163" s="1">
        <v>16891.668333333335</v>
      </c>
      <c r="J163" s="1">
        <v>34</v>
      </c>
    </row>
    <row r="164" spans="1:10" x14ac:dyDescent="0.3">
      <c r="A164">
        <v>2017</v>
      </c>
      <c r="B164" t="s">
        <v>25</v>
      </c>
      <c r="C164" t="s">
        <v>2</v>
      </c>
      <c r="D164" t="s">
        <v>9</v>
      </c>
      <c r="E164" t="s">
        <v>36</v>
      </c>
      <c r="F164" t="s">
        <v>41</v>
      </c>
      <c r="H164" s="1">
        <v>5536.6607999999997</v>
      </c>
      <c r="I164" s="1">
        <v>6291.66</v>
      </c>
      <c r="J164" s="1">
        <v>9</v>
      </c>
    </row>
    <row r="165" spans="1:10" x14ac:dyDescent="0.3">
      <c r="A165">
        <v>2017</v>
      </c>
      <c r="B165" t="s">
        <v>25</v>
      </c>
      <c r="C165" t="s">
        <v>2</v>
      </c>
      <c r="D165" t="s">
        <v>9</v>
      </c>
      <c r="E165" t="s">
        <v>35</v>
      </c>
      <c r="F165" t="s">
        <v>42</v>
      </c>
      <c r="H165" s="1">
        <v>19685.4182</v>
      </c>
      <c r="I165" s="1">
        <v>23435.021666666667</v>
      </c>
      <c r="J165" s="1">
        <v>37</v>
      </c>
    </row>
    <row r="166" spans="1:10" x14ac:dyDescent="0.3">
      <c r="A166">
        <v>2017</v>
      </c>
      <c r="B166" t="s">
        <v>25</v>
      </c>
      <c r="C166" t="s">
        <v>2</v>
      </c>
      <c r="D166" t="s">
        <v>9</v>
      </c>
      <c r="E166" t="s">
        <v>35</v>
      </c>
      <c r="F166" t="s">
        <v>44</v>
      </c>
      <c r="H166" s="1">
        <v>968.34163333333311</v>
      </c>
      <c r="I166" s="1">
        <v>1166.6766666666665</v>
      </c>
      <c r="J166" s="1">
        <v>7</v>
      </c>
    </row>
    <row r="167" spans="1:10" x14ac:dyDescent="0.3">
      <c r="A167">
        <v>2017</v>
      </c>
      <c r="B167" t="s">
        <v>25</v>
      </c>
      <c r="C167" t="s">
        <v>2</v>
      </c>
      <c r="D167" t="s">
        <v>9</v>
      </c>
      <c r="E167" t="s">
        <v>35</v>
      </c>
      <c r="F167" t="s">
        <v>46</v>
      </c>
      <c r="H167" s="1">
        <v>387.20146666666676</v>
      </c>
      <c r="I167" s="1">
        <v>440.00166666666672</v>
      </c>
      <c r="J167" s="1">
        <v>4</v>
      </c>
    </row>
    <row r="168" spans="1:10" x14ac:dyDescent="0.3">
      <c r="A168">
        <v>2017</v>
      </c>
      <c r="B168" t="s">
        <v>25</v>
      </c>
      <c r="C168" t="s">
        <v>2</v>
      </c>
      <c r="D168" t="s">
        <v>13</v>
      </c>
      <c r="E168" t="s">
        <v>35</v>
      </c>
      <c r="F168" t="s">
        <v>43</v>
      </c>
      <c r="H168" s="1">
        <v>4328.6623666666674</v>
      </c>
      <c r="I168" s="1">
        <v>5033.3283333333338</v>
      </c>
      <c r="J168" s="1">
        <v>7</v>
      </c>
    </row>
    <row r="169" spans="1:10" x14ac:dyDescent="0.3">
      <c r="A169">
        <v>2017</v>
      </c>
      <c r="B169" t="s">
        <v>25</v>
      </c>
      <c r="C169" t="s">
        <v>2</v>
      </c>
      <c r="D169" t="s">
        <v>13</v>
      </c>
      <c r="E169" t="s">
        <v>35</v>
      </c>
      <c r="F169" t="s">
        <v>45</v>
      </c>
      <c r="H169" s="1">
        <v>15963.76815</v>
      </c>
      <c r="I169" s="1">
        <v>16125.018333333333</v>
      </c>
      <c r="J169" s="1">
        <v>25</v>
      </c>
    </row>
    <row r="170" spans="1:10" x14ac:dyDescent="0.3">
      <c r="A170">
        <v>2017</v>
      </c>
      <c r="B170" t="s">
        <v>25</v>
      </c>
      <c r="C170" t="s">
        <v>2</v>
      </c>
      <c r="D170" t="s">
        <v>13</v>
      </c>
      <c r="E170" t="s">
        <v>36</v>
      </c>
      <c r="F170" t="s">
        <v>39</v>
      </c>
      <c r="H170" s="1">
        <v>1122.00425</v>
      </c>
      <c r="I170" s="1">
        <v>1320.0050000000001</v>
      </c>
      <c r="J170" s="1">
        <v>10</v>
      </c>
    </row>
    <row r="171" spans="1:10" x14ac:dyDescent="0.3">
      <c r="A171">
        <v>2017</v>
      </c>
      <c r="B171" t="s">
        <v>25</v>
      </c>
      <c r="C171" t="s">
        <v>2</v>
      </c>
      <c r="D171" t="s">
        <v>13</v>
      </c>
      <c r="E171" t="s">
        <v>36</v>
      </c>
      <c r="F171" t="s">
        <v>40</v>
      </c>
      <c r="H171" s="1">
        <v>9954.8820000000014</v>
      </c>
      <c r="I171" s="1">
        <v>9480.840000000002</v>
      </c>
      <c r="J171" s="1">
        <v>26</v>
      </c>
    </row>
    <row r="172" spans="1:10" x14ac:dyDescent="0.3">
      <c r="A172">
        <v>2017</v>
      </c>
      <c r="B172" t="s">
        <v>25</v>
      </c>
      <c r="C172" t="s">
        <v>2</v>
      </c>
      <c r="D172" t="s">
        <v>13</v>
      </c>
      <c r="E172" t="s">
        <v>36</v>
      </c>
      <c r="F172" t="s">
        <v>41</v>
      </c>
      <c r="H172" s="1">
        <v>16387.629833333332</v>
      </c>
      <c r="I172" s="1">
        <v>17250.136666666665</v>
      </c>
      <c r="J172" s="1">
        <v>39</v>
      </c>
    </row>
    <row r="173" spans="1:10" x14ac:dyDescent="0.3">
      <c r="A173">
        <v>2017</v>
      </c>
      <c r="B173" t="s">
        <v>25</v>
      </c>
      <c r="C173" t="s">
        <v>2</v>
      </c>
      <c r="D173" t="s">
        <v>15</v>
      </c>
      <c r="E173" t="s">
        <v>35</v>
      </c>
      <c r="F173" t="s">
        <v>42</v>
      </c>
      <c r="H173" s="1">
        <v>2831.2470000000003</v>
      </c>
      <c r="I173" s="1">
        <v>3145.83</v>
      </c>
      <c r="J173" s="1">
        <v>5</v>
      </c>
    </row>
    <row r="174" spans="1:10" x14ac:dyDescent="0.3">
      <c r="A174">
        <v>2017</v>
      </c>
      <c r="B174" t="s">
        <v>25</v>
      </c>
      <c r="C174" t="s">
        <v>2</v>
      </c>
      <c r="D174" t="s">
        <v>15</v>
      </c>
      <c r="E174" t="s">
        <v>35</v>
      </c>
      <c r="F174" t="s">
        <v>44</v>
      </c>
      <c r="H174" s="1">
        <v>378.40143333333339</v>
      </c>
      <c r="I174" s="1">
        <v>440.00166666666672</v>
      </c>
      <c r="J174" s="1">
        <v>4</v>
      </c>
    </row>
    <row r="175" spans="1:10" x14ac:dyDescent="0.3">
      <c r="A175">
        <v>2017</v>
      </c>
      <c r="B175" t="s">
        <v>25</v>
      </c>
      <c r="C175" t="s">
        <v>3</v>
      </c>
      <c r="D175" t="s">
        <v>7</v>
      </c>
      <c r="E175" t="s">
        <v>35</v>
      </c>
      <c r="F175" t="s">
        <v>46</v>
      </c>
      <c r="H175" s="1">
        <v>202.1</v>
      </c>
      <c r="I175" s="1">
        <v>215</v>
      </c>
      <c r="J175" s="1">
        <v>1</v>
      </c>
    </row>
    <row r="176" spans="1:10" x14ac:dyDescent="0.3">
      <c r="A176">
        <v>2017</v>
      </c>
      <c r="B176" t="s">
        <v>25</v>
      </c>
      <c r="C176" t="s">
        <v>3</v>
      </c>
      <c r="D176" t="s">
        <v>7</v>
      </c>
      <c r="E176" t="s">
        <v>35</v>
      </c>
      <c r="F176" t="s">
        <v>43</v>
      </c>
      <c r="H176" s="1">
        <v>113.77</v>
      </c>
      <c r="I176" s="1">
        <v>122.33333333333333</v>
      </c>
      <c r="J176" s="1">
        <v>1</v>
      </c>
    </row>
    <row r="177" spans="1:10" x14ac:dyDescent="0.3">
      <c r="A177">
        <v>2017</v>
      </c>
      <c r="B177" t="s">
        <v>25</v>
      </c>
      <c r="C177" t="s">
        <v>3</v>
      </c>
      <c r="D177" t="s">
        <v>11</v>
      </c>
      <c r="E177" t="s">
        <v>35</v>
      </c>
      <c r="F177" t="s">
        <v>45</v>
      </c>
      <c r="H177" s="1">
        <v>22918.550200000005</v>
      </c>
      <c r="I177" s="1">
        <v>25751.180000000004</v>
      </c>
      <c r="J177" s="1">
        <v>71</v>
      </c>
    </row>
    <row r="178" spans="1:10" x14ac:dyDescent="0.3">
      <c r="A178">
        <v>2017</v>
      </c>
      <c r="B178" t="s">
        <v>25</v>
      </c>
      <c r="C178" t="s">
        <v>3</v>
      </c>
      <c r="D178" t="s">
        <v>12</v>
      </c>
      <c r="E178" t="s">
        <v>36</v>
      </c>
      <c r="F178" t="s">
        <v>39</v>
      </c>
      <c r="H178" s="1">
        <v>7927.4912499999991</v>
      </c>
      <c r="I178" s="1">
        <v>7549.9916666666659</v>
      </c>
      <c r="J178" s="1">
        <v>10</v>
      </c>
    </row>
    <row r="179" spans="1:10" x14ac:dyDescent="0.3">
      <c r="A179">
        <v>2017</v>
      </c>
      <c r="B179" t="s">
        <v>25</v>
      </c>
      <c r="C179" t="s">
        <v>3</v>
      </c>
      <c r="D179" t="s">
        <v>12</v>
      </c>
      <c r="E179" t="s">
        <v>36</v>
      </c>
      <c r="F179" t="s">
        <v>40</v>
      </c>
      <c r="H179" s="1">
        <v>15854.983200000001</v>
      </c>
      <c r="I179" s="1">
        <v>18874.98</v>
      </c>
      <c r="J179" s="1">
        <v>25</v>
      </c>
    </row>
    <row r="180" spans="1:10" x14ac:dyDescent="0.3">
      <c r="A180">
        <v>2017</v>
      </c>
      <c r="B180" t="s">
        <v>25</v>
      </c>
      <c r="C180" t="s">
        <v>3</v>
      </c>
      <c r="D180" t="s">
        <v>12</v>
      </c>
      <c r="E180" t="s">
        <v>36</v>
      </c>
      <c r="F180" t="s">
        <v>41</v>
      </c>
      <c r="H180" s="1">
        <v>10535.0098</v>
      </c>
      <c r="I180" s="1">
        <v>10750.01</v>
      </c>
      <c r="J180" s="1">
        <v>17</v>
      </c>
    </row>
    <row r="181" spans="1:10" x14ac:dyDescent="0.3">
      <c r="A181">
        <v>2017</v>
      </c>
      <c r="B181" t="s">
        <v>25</v>
      </c>
      <c r="C181" t="s">
        <v>3</v>
      </c>
      <c r="D181" t="s">
        <v>12</v>
      </c>
      <c r="E181" t="s">
        <v>35</v>
      </c>
      <c r="F181" t="s">
        <v>42</v>
      </c>
      <c r="H181" s="1">
        <v>74.8</v>
      </c>
      <c r="I181" s="1">
        <v>88</v>
      </c>
      <c r="J181" s="1">
        <v>1</v>
      </c>
    </row>
    <row r="182" spans="1:10" x14ac:dyDescent="0.3">
      <c r="A182">
        <v>2017</v>
      </c>
      <c r="B182" t="s">
        <v>25</v>
      </c>
      <c r="C182" t="s">
        <v>3</v>
      </c>
      <c r="D182" t="s">
        <v>12</v>
      </c>
      <c r="E182" t="s">
        <v>35</v>
      </c>
      <c r="F182" t="s">
        <v>44</v>
      </c>
      <c r="H182" s="1">
        <v>21445.656600000002</v>
      </c>
      <c r="I182" s="1">
        <v>24650.180000000004</v>
      </c>
      <c r="J182" s="1">
        <v>68</v>
      </c>
    </row>
    <row r="183" spans="1:10" x14ac:dyDescent="0.3">
      <c r="A183">
        <v>2017</v>
      </c>
      <c r="B183" t="s">
        <v>25</v>
      </c>
      <c r="C183" t="s">
        <v>3</v>
      </c>
      <c r="D183" t="s">
        <v>12</v>
      </c>
      <c r="E183" t="s">
        <v>35</v>
      </c>
      <c r="F183" t="s">
        <v>46</v>
      </c>
      <c r="H183" s="1">
        <v>7575.06</v>
      </c>
      <c r="I183" s="1">
        <v>7575.06</v>
      </c>
      <c r="J183" s="1">
        <v>17</v>
      </c>
    </row>
    <row r="184" spans="1:10" x14ac:dyDescent="0.3">
      <c r="A184">
        <v>2017</v>
      </c>
      <c r="B184" t="s">
        <v>26</v>
      </c>
      <c r="C184" t="s">
        <v>3</v>
      </c>
      <c r="D184" t="s">
        <v>12</v>
      </c>
      <c r="E184" t="s">
        <v>35</v>
      </c>
      <c r="F184" t="s">
        <v>43</v>
      </c>
      <c r="H184" s="1">
        <v>634.19929999999988</v>
      </c>
      <c r="I184" s="1">
        <v>754.99916666666661</v>
      </c>
      <c r="J184" s="1">
        <v>1</v>
      </c>
    </row>
    <row r="185" spans="1:10" x14ac:dyDescent="0.3">
      <c r="A185">
        <v>2017</v>
      </c>
      <c r="B185" t="s">
        <v>26</v>
      </c>
      <c r="C185" t="s">
        <v>3</v>
      </c>
      <c r="D185" t="s">
        <v>12</v>
      </c>
      <c r="E185" t="s">
        <v>35</v>
      </c>
      <c r="F185" t="s">
        <v>45</v>
      </c>
      <c r="H185" s="1">
        <v>838.50086666666675</v>
      </c>
      <c r="I185" s="1">
        <v>806.25083333333339</v>
      </c>
      <c r="J185" s="1">
        <v>2</v>
      </c>
    </row>
    <row r="186" spans="1:10" x14ac:dyDescent="0.3">
      <c r="A186">
        <v>2017</v>
      </c>
      <c r="B186" t="s">
        <v>26</v>
      </c>
      <c r="C186" t="s">
        <v>3</v>
      </c>
      <c r="D186" t="s">
        <v>12</v>
      </c>
      <c r="E186" t="s">
        <v>36</v>
      </c>
      <c r="F186" t="s">
        <v>39</v>
      </c>
      <c r="H186" s="1">
        <v>133.32084166666667</v>
      </c>
      <c r="I186" s="1">
        <v>132.00083333333333</v>
      </c>
      <c r="J186" s="1">
        <v>1</v>
      </c>
    </row>
    <row r="187" spans="1:10" x14ac:dyDescent="0.3">
      <c r="A187">
        <v>2017</v>
      </c>
      <c r="B187" t="s">
        <v>26</v>
      </c>
      <c r="C187" t="s">
        <v>1</v>
      </c>
      <c r="D187" t="s">
        <v>1</v>
      </c>
      <c r="E187" t="s">
        <v>36</v>
      </c>
      <c r="F187" t="s">
        <v>40</v>
      </c>
      <c r="H187" s="1">
        <v>1022.69</v>
      </c>
      <c r="I187" s="1">
        <v>1099.6666666666667</v>
      </c>
      <c r="J187" s="1">
        <v>7</v>
      </c>
    </row>
    <row r="188" spans="1:10" x14ac:dyDescent="0.3">
      <c r="A188">
        <v>2017</v>
      </c>
      <c r="B188" t="s">
        <v>26</v>
      </c>
      <c r="C188" t="s">
        <v>1</v>
      </c>
      <c r="D188" t="s">
        <v>1</v>
      </c>
      <c r="E188" t="s">
        <v>36</v>
      </c>
      <c r="F188" t="s">
        <v>41</v>
      </c>
      <c r="H188" s="1">
        <v>314.58333333333331</v>
      </c>
      <c r="I188" s="1">
        <v>314.58333333333331</v>
      </c>
      <c r="J188" s="1">
        <v>1</v>
      </c>
    </row>
    <row r="189" spans="1:10" x14ac:dyDescent="0.3">
      <c r="A189">
        <v>2017</v>
      </c>
      <c r="B189" t="s">
        <v>26</v>
      </c>
      <c r="C189" t="s">
        <v>1</v>
      </c>
      <c r="D189" t="s">
        <v>1</v>
      </c>
      <c r="E189" t="s">
        <v>35</v>
      </c>
      <c r="F189" t="s">
        <v>42</v>
      </c>
      <c r="H189" s="1">
        <v>16302.342749999996</v>
      </c>
      <c r="I189" s="1">
        <v>18738.324999999997</v>
      </c>
      <c r="J189" s="1">
        <v>23</v>
      </c>
    </row>
    <row r="190" spans="1:10" x14ac:dyDescent="0.3">
      <c r="A190">
        <v>2017</v>
      </c>
      <c r="B190" t="s">
        <v>26</v>
      </c>
      <c r="C190" t="s">
        <v>1</v>
      </c>
      <c r="D190" t="s">
        <v>55</v>
      </c>
      <c r="E190" t="s">
        <v>35</v>
      </c>
      <c r="F190" t="s">
        <v>44</v>
      </c>
      <c r="H190" s="1">
        <v>63.833700000000007</v>
      </c>
      <c r="I190" s="1">
        <v>75.992500000000007</v>
      </c>
      <c r="J190" s="1">
        <v>2</v>
      </c>
    </row>
    <row r="191" spans="1:10" x14ac:dyDescent="0.3">
      <c r="A191">
        <v>2017</v>
      </c>
      <c r="B191" t="s">
        <v>26</v>
      </c>
      <c r="C191" t="s">
        <v>1</v>
      </c>
      <c r="D191" t="s">
        <v>1</v>
      </c>
      <c r="E191" t="s">
        <v>35</v>
      </c>
      <c r="F191" t="s">
        <v>46</v>
      </c>
      <c r="H191" s="1">
        <v>46714.838133333324</v>
      </c>
      <c r="I191" s="1">
        <v>53085.043333333328</v>
      </c>
      <c r="J191" s="1">
        <v>82</v>
      </c>
    </row>
    <row r="192" spans="1:10" x14ac:dyDescent="0.3">
      <c r="A192">
        <v>2017</v>
      </c>
      <c r="B192" t="s">
        <v>26</v>
      </c>
      <c r="C192" t="s">
        <v>1</v>
      </c>
      <c r="D192" t="s">
        <v>1</v>
      </c>
      <c r="E192" t="s">
        <v>35</v>
      </c>
      <c r="F192" t="s">
        <v>43</v>
      </c>
      <c r="H192" s="1">
        <v>1794.3002000000001</v>
      </c>
      <c r="I192" s="1">
        <v>2136.0716666666667</v>
      </c>
      <c r="J192" s="1">
        <v>15</v>
      </c>
    </row>
    <row r="193" spans="1:10" x14ac:dyDescent="0.3">
      <c r="A193">
        <v>2017</v>
      </c>
      <c r="B193" t="s">
        <v>26</v>
      </c>
      <c r="C193" t="s">
        <v>1</v>
      </c>
      <c r="D193" t="s">
        <v>55</v>
      </c>
      <c r="E193" t="s">
        <v>35</v>
      </c>
      <c r="F193" t="s">
        <v>45</v>
      </c>
      <c r="H193" s="1">
        <v>13494.503124999999</v>
      </c>
      <c r="I193" s="1">
        <v>16258.4375</v>
      </c>
      <c r="J193" s="1">
        <v>91</v>
      </c>
    </row>
    <row r="194" spans="1:10" x14ac:dyDescent="0.3">
      <c r="A194">
        <v>2017</v>
      </c>
      <c r="B194" t="s">
        <v>26</v>
      </c>
      <c r="C194" t="s">
        <v>1</v>
      </c>
      <c r="D194" t="s">
        <v>55</v>
      </c>
      <c r="E194" t="s">
        <v>36</v>
      </c>
      <c r="F194" t="s">
        <v>39</v>
      </c>
      <c r="H194" s="1">
        <v>9690.0000000000018</v>
      </c>
      <c r="I194" s="1">
        <v>9500.0000000000018</v>
      </c>
      <c r="J194" s="1">
        <v>17</v>
      </c>
    </row>
    <row r="195" spans="1:10" x14ac:dyDescent="0.3">
      <c r="A195">
        <v>2017</v>
      </c>
      <c r="B195" t="s">
        <v>26</v>
      </c>
      <c r="C195" t="s">
        <v>1</v>
      </c>
      <c r="D195" t="s">
        <v>1</v>
      </c>
      <c r="E195" t="s">
        <v>36</v>
      </c>
      <c r="F195" t="s">
        <v>40</v>
      </c>
      <c r="H195" s="1">
        <v>61.459049999999998</v>
      </c>
      <c r="I195" s="1">
        <v>66.084999999999994</v>
      </c>
      <c r="J195" s="1">
        <v>2</v>
      </c>
    </row>
    <row r="196" spans="1:10" x14ac:dyDescent="0.3">
      <c r="A196">
        <v>2017</v>
      </c>
      <c r="B196" t="s">
        <v>26</v>
      </c>
      <c r="C196" t="s">
        <v>1</v>
      </c>
      <c r="D196" t="s">
        <v>1</v>
      </c>
      <c r="E196" t="s">
        <v>36</v>
      </c>
      <c r="F196" t="s">
        <v>41</v>
      </c>
      <c r="H196" s="1">
        <v>4404.164675</v>
      </c>
      <c r="I196" s="1">
        <v>5306.2224999999999</v>
      </c>
      <c r="J196" s="1">
        <v>21</v>
      </c>
    </row>
    <row r="197" spans="1:10" x14ac:dyDescent="0.3">
      <c r="A197">
        <v>2017</v>
      </c>
      <c r="B197" t="s">
        <v>26</v>
      </c>
      <c r="C197" t="s">
        <v>1</v>
      </c>
      <c r="D197" t="s">
        <v>1</v>
      </c>
      <c r="E197" t="s">
        <v>35</v>
      </c>
      <c r="F197" t="s">
        <v>42</v>
      </c>
      <c r="H197" s="1">
        <v>138.21045000000001</v>
      </c>
      <c r="I197" s="1">
        <v>142.48500000000001</v>
      </c>
      <c r="J197" s="1">
        <v>4</v>
      </c>
    </row>
    <row r="198" spans="1:10" x14ac:dyDescent="0.3">
      <c r="A198">
        <v>2017</v>
      </c>
      <c r="B198" t="s">
        <v>26</v>
      </c>
      <c r="C198" t="s">
        <v>1</v>
      </c>
      <c r="D198" t="s">
        <v>1</v>
      </c>
      <c r="E198" t="s">
        <v>35</v>
      </c>
      <c r="F198" t="s">
        <v>44</v>
      </c>
      <c r="H198" s="1">
        <v>3471.8329000000008</v>
      </c>
      <c r="I198" s="1">
        <v>4037.0150000000008</v>
      </c>
      <c r="J198" s="1">
        <v>31</v>
      </c>
    </row>
    <row r="199" spans="1:10" x14ac:dyDescent="0.3">
      <c r="A199">
        <v>2017</v>
      </c>
      <c r="B199" t="s">
        <v>26</v>
      </c>
      <c r="C199" t="s">
        <v>1</v>
      </c>
      <c r="D199" t="s">
        <v>55</v>
      </c>
      <c r="E199" t="s">
        <v>35</v>
      </c>
      <c r="F199" t="s">
        <v>46</v>
      </c>
      <c r="H199" s="1">
        <v>20141.886925000006</v>
      </c>
      <c r="I199" s="1">
        <v>23151.594166666673</v>
      </c>
      <c r="J199" s="1">
        <v>64</v>
      </c>
    </row>
    <row r="200" spans="1:10" x14ac:dyDescent="0.3">
      <c r="A200">
        <v>2017</v>
      </c>
      <c r="B200" t="s">
        <v>26</v>
      </c>
      <c r="C200" t="s">
        <v>1</v>
      </c>
      <c r="D200" t="s">
        <v>1</v>
      </c>
      <c r="E200" t="s">
        <v>35</v>
      </c>
      <c r="F200" t="s">
        <v>43</v>
      </c>
      <c r="H200" s="1">
        <v>8119.7083333333339</v>
      </c>
      <c r="I200" s="1">
        <v>8370.8333333333339</v>
      </c>
      <c r="J200" s="1">
        <v>17</v>
      </c>
    </row>
    <row r="201" spans="1:10" x14ac:dyDescent="0.3">
      <c r="A201">
        <v>2017</v>
      </c>
      <c r="B201" t="s">
        <v>26</v>
      </c>
      <c r="C201" t="s">
        <v>2</v>
      </c>
      <c r="D201" t="s">
        <v>9</v>
      </c>
      <c r="E201" t="s">
        <v>35</v>
      </c>
      <c r="F201" t="s">
        <v>45</v>
      </c>
      <c r="H201" s="1">
        <v>3208.7465999999999</v>
      </c>
      <c r="I201" s="1">
        <v>3145.83</v>
      </c>
      <c r="J201" s="1">
        <v>5</v>
      </c>
    </row>
    <row r="202" spans="1:10" x14ac:dyDescent="0.3">
      <c r="A202">
        <v>2017</v>
      </c>
      <c r="B202" t="s">
        <v>26</v>
      </c>
      <c r="C202" t="s">
        <v>2</v>
      </c>
      <c r="D202" t="s">
        <v>9</v>
      </c>
      <c r="E202" t="s">
        <v>36</v>
      </c>
      <c r="F202" t="s">
        <v>39</v>
      </c>
      <c r="H202" s="1">
        <v>2795.0026000000003</v>
      </c>
      <c r="I202" s="1">
        <v>2687.5025000000001</v>
      </c>
      <c r="J202" s="1">
        <v>5</v>
      </c>
    </row>
    <row r="203" spans="1:10" x14ac:dyDescent="0.3">
      <c r="A203">
        <v>2017</v>
      </c>
      <c r="B203" t="s">
        <v>26</v>
      </c>
      <c r="C203" t="s">
        <v>2</v>
      </c>
      <c r="D203" t="s">
        <v>9</v>
      </c>
      <c r="E203" t="s">
        <v>36</v>
      </c>
      <c r="F203" t="s">
        <v>40</v>
      </c>
      <c r="H203" s="1">
        <v>4881.1027999999997</v>
      </c>
      <c r="I203" s="1">
        <v>5810.8366666666661</v>
      </c>
      <c r="J203" s="1">
        <v>16</v>
      </c>
    </row>
    <row r="204" spans="1:10" x14ac:dyDescent="0.3">
      <c r="A204">
        <v>2017</v>
      </c>
      <c r="B204" t="s">
        <v>26</v>
      </c>
      <c r="C204" t="s">
        <v>2</v>
      </c>
      <c r="D204" t="s">
        <v>13</v>
      </c>
      <c r="E204" t="s">
        <v>36</v>
      </c>
      <c r="F204" t="s">
        <v>41</v>
      </c>
      <c r="H204" s="1">
        <v>462.65790833333324</v>
      </c>
      <c r="I204" s="1">
        <v>557.41916666666657</v>
      </c>
      <c r="J204" s="1">
        <v>1</v>
      </c>
    </row>
    <row r="205" spans="1:10" x14ac:dyDescent="0.3">
      <c r="A205">
        <v>2017</v>
      </c>
      <c r="B205" t="s">
        <v>26</v>
      </c>
      <c r="C205" t="s">
        <v>2</v>
      </c>
      <c r="D205" t="s">
        <v>13</v>
      </c>
      <c r="E205" t="s">
        <v>35</v>
      </c>
      <c r="F205" t="s">
        <v>42</v>
      </c>
      <c r="H205" s="1">
        <v>132.27445</v>
      </c>
      <c r="I205" s="1">
        <v>129.68083333333334</v>
      </c>
      <c r="J205" s="1">
        <v>0</v>
      </c>
    </row>
    <row r="206" spans="1:10" x14ac:dyDescent="0.3">
      <c r="A206">
        <v>2017</v>
      </c>
      <c r="B206" t="s">
        <v>26</v>
      </c>
      <c r="C206" t="s">
        <v>2</v>
      </c>
      <c r="D206" t="s">
        <v>13</v>
      </c>
      <c r="E206" t="s">
        <v>35</v>
      </c>
      <c r="F206" t="s">
        <v>44</v>
      </c>
      <c r="H206" s="1">
        <v>4353.7547250000007</v>
      </c>
      <c r="I206" s="1">
        <v>5375.0058333333336</v>
      </c>
      <c r="J206" s="1">
        <v>9</v>
      </c>
    </row>
    <row r="207" spans="1:10" x14ac:dyDescent="0.3">
      <c r="A207">
        <v>2017</v>
      </c>
      <c r="B207" t="s">
        <v>26</v>
      </c>
      <c r="C207" t="s">
        <v>2</v>
      </c>
      <c r="D207" t="s">
        <v>13</v>
      </c>
      <c r="E207" t="s">
        <v>35</v>
      </c>
      <c r="F207" t="s">
        <v>46</v>
      </c>
      <c r="H207" s="1">
        <v>11025.297675000002</v>
      </c>
      <c r="I207" s="1">
        <v>10704.172500000001</v>
      </c>
      <c r="J207" s="1">
        <v>30</v>
      </c>
    </row>
    <row r="208" spans="1:10" x14ac:dyDescent="0.3">
      <c r="A208">
        <v>2017</v>
      </c>
      <c r="B208" t="s">
        <v>26</v>
      </c>
      <c r="C208" t="s">
        <v>2</v>
      </c>
      <c r="D208" t="s">
        <v>15</v>
      </c>
      <c r="E208" t="s">
        <v>35</v>
      </c>
      <c r="F208" t="s">
        <v>43</v>
      </c>
      <c r="H208" s="1">
        <v>1849.7479000000001</v>
      </c>
      <c r="I208" s="1">
        <v>2202.0808333333334</v>
      </c>
      <c r="J208" s="1">
        <v>3</v>
      </c>
    </row>
    <row r="209" spans="1:10" x14ac:dyDescent="0.3">
      <c r="A209">
        <v>2017</v>
      </c>
      <c r="B209" t="s">
        <v>26</v>
      </c>
      <c r="C209" t="s">
        <v>2</v>
      </c>
      <c r="D209" t="s">
        <v>15</v>
      </c>
      <c r="E209" t="s">
        <v>35</v>
      </c>
      <c r="F209" t="s">
        <v>45</v>
      </c>
      <c r="H209" s="1">
        <v>1940.3765833333337</v>
      </c>
      <c r="I209" s="1">
        <v>2042.5016666666668</v>
      </c>
      <c r="J209" s="1">
        <v>4</v>
      </c>
    </row>
    <row r="210" spans="1:10" x14ac:dyDescent="0.3">
      <c r="A210">
        <v>2017</v>
      </c>
      <c r="B210" t="s">
        <v>26</v>
      </c>
      <c r="C210" t="s">
        <v>2</v>
      </c>
      <c r="D210" t="s">
        <v>15</v>
      </c>
      <c r="E210" t="s">
        <v>36</v>
      </c>
      <c r="F210" t="s">
        <v>39</v>
      </c>
      <c r="H210" s="1">
        <v>182.60069166666668</v>
      </c>
      <c r="I210" s="1">
        <v>220.00083333333336</v>
      </c>
      <c r="J210" s="1">
        <v>2</v>
      </c>
    </row>
    <row r="211" spans="1:10" x14ac:dyDescent="0.3">
      <c r="A211">
        <v>2017</v>
      </c>
      <c r="B211" t="s">
        <v>26</v>
      </c>
      <c r="C211" t="s">
        <v>3</v>
      </c>
      <c r="D211" t="s">
        <v>7</v>
      </c>
      <c r="E211" t="s">
        <v>36</v>
      </c>
      <c r="F211" t="s">
        <v>40</v>
      </c>
      <c r="H211" s="1">
        <v>39.6</v>
      </c>
      <c r="I211" s="1">
        <v>44</v>
      </c>
      <c r="J211" s="1">
        <v>1</v>
      </c>
    </row>
    <row r="212" spans="1:10" x14ac:dyDescent="0.3">
      <c r="A212">
        <v>2017</v>
      </c>
      <c r="B212" t="s">
        <v>26</v>
      </c>
      <c r="C212" t="s">
        <v>3</v>
      </c>
      <c r="D212" t="s">
        <v>7</v>
      </c>
      <c r="E212" t="s">
        <v>36</v>
      </c>
      <c r="F212" t="s">
        <v>41</v>
      </c>
      <c r="H212" s="1">
        <v>1954.3516833333333</v>
      </c>
      <c r="I212" s="1">
        <v>1935.0016666666668</v>
      </c>
      <c r="J212" s="1">
        <v>3</v>
      </c>
    </row>
    <row r="213" spans="1:10" x14ac:dyDescent="0.3">
      <c r="A213">
        <v>2017</v>
      </c>
      <c r="B213" t="s">
        <v>26</v>
      </c>
      <c r="C213" t="s">
        <v>3</v>
      </c>
      <c r="D213" t="s">
        <v>7</v>
      </c>
      <c r="E213" t="s">
        <v>35</v>
      </c>
      <c r="F213" t="s">
        <v>42</v>
      </c>
      <c r="H213" s="1">
        <v>107.33409999999999</v>
      </c>
      <c r="I213" s="1">
        <v>116.6675</v>
      </c>
      <c r="J213" s="1">
        <v>1</v>
      </c>
    </row>
    <row r="214" spans="1:10" x14ac:dyDescent="0.3">
      <c r="A214">
        <v>2017</v>
      </c>
      <c r="B214" t="s">
        <v>26</v>
      </c>
      <c r="C214" t="s">
        <v>3</v>
      </c>
      <c r="D214" t="s">
        <v>7</v>
      </c>
      <c r="E214" t="s">
        <v>35</v>
      </c>
      <c r="F214" t="s">
        <v>44</v>
      </c>
      <c r="H214" s="1">
        <v>341.31</v>
      </c>
      <c r="I214" s="1">
        <v>367</v>
      </c>
      <c r="J214" s="1">
        <v>1</v>
      </c>
    </row>
    <row r="215" spans="1:10" x14ac:dyDescent="0.3">
      <c r="A215">
        <v>2017</v>
      </c>
      <c r="B215" t="s">
        <v>26</v>
      </c>
      <c r="C215" t="s">
        <v>3</v>
      </c>
      <c r="D215" t="s">
        <v>11</v>
      </c>
      <c r="E215" t="s">
        <v>35</v>
      </c>
      <c r="F215" t="s">
        <v>46</v>
      </c>
      <c r="H215" s="1">
        <v>8062.5074999999997</v>
      </c>
      <c r="I215" s="1">
        <v>8062.5074999999997</v>
      </c>
      <c r="J215" s="1">
        <v>13</v>
      </c>
    </row>
    <row r="216" spans="1:10" x14ac:dyDescent="0.3">
      <c r="A216">
        <v>2017</v>
      </c>
      <c r="B216" t="s">
        <v>26</v>
      </c>
      <c r="C216" t="s">
        <v>3</v>
      </c>
      <c r="D216" t="s">
        <v>11</v>
      </c>
      <c r="E216" t="s">
        <v>35</v>
      </c>
      <c r="F216" t="s">
        <v>43</v>
      </c>
      <c r="H216" s="1">
        <v>247.91879166666661</v>
      </c>
      <c r="I216" s="1">
        <v>291.66916666666663</v>
      </c>
      <c r="J216" s="1">
        <v>2</v>
      </c>
    </row>
    <row r="217" spans="1:10" x14ac:dyDescent="0.3">
      <c r="A217">
        <v>2017</v>
      </c>
      <c r="B217" t="s">
        <v>26</v>
      </c>
      <c r="C217" t="s">
        <v>3</v>
      </c>
      <c r="D217" t="s">
        <v>11</v>
      </c>
      <c r="E217" t="s">
        <v>35</v>
      </c>
      <c r="F217" t="s">
        <v>45</v>
      </c>
      <c r="H217" s="1">
        <v>8309.4956249999996</v>
      </c>
      <c r="I217" s="1">
        <v>8746.8374999999996</v>
      </c>
      <c r="J217" s="1">
        <v>24</v>
      </c>
    </row>
    <row r="218" spans="1:10" x14ac:dyDescent="0.3">
      <c r="A218">
        <v>2017</v>
      </c>
      <c r="B218" t="s">
        <v>26</v>
      </c>
      <c r="C218" t="s">
        <v>3</v>
      </c>
      <c r="D218" t="s">
        <v>12</v>
      </c>
      <c r="E218" t="s">
        <v>36</v>
      </c>
      <c r="F218" t="s">
        <v>39</v>
      </c>
      <c r="H218" s="1">
        <v>156.64074166666668</v>
      </c>
      <c r="I218" s="1">
        <v>176.00083333333336</v>
      </c>
      <c r="J218" s="1">
        <v>2</v>
      </c>
    </row>
    <row r="219" spans="1:10" x14ac:dyDescent="0.3">
      <c r="A219">
        <v>2017</v>
      </c>
      <c r="B219" t="s">
        <v>26</v>
      </c>
      <c r="C219" t="s">
        <v>3</v>
      </c>
      <c r="D219" t="s">
        <v>12</v>
      </c>
      <c r="E219" t="s">
        <v>36</v>
      </c>
      <c r="F219" t="s">
        <v>40</v>
      </c>
      <c r="H219" s="1">
        <v>8645.3708249999981</v>
      </c>
      <c r="I219" s="1">
        <v>9500.4074999999993</v>
      </c>
      <c r="J219" s="1">
        <v>13</v>
      </c>
    </row>
    <row r="220" spans="1:10" x14ac:dyDescent="0.3">
      <c r="A220">
        <v>2017</v>
      </c>
      <c r="B220" t="s">
        <v>26</v>
      </c>
      <c r="C220" t="s">
        <v>3</v>
      </c>
      <c r="D220" t="s">
        <v>12</v>
      </c>
      <c r="E220" t="s">
        <v>36</v>
      </c>
      <c r="F220" t="s">
        <v>41</v>
      </c>
      <c r="H220" s="1">
        <v>120.8</v>
      </c>
      <c r="I220" s="1">
        <v>125.83333333333333</v>
      </c>
      <c r="J220" s="1">
        <v>1</v>
      </c>
    </row>
    <row r="221" spans="1:10" x14ac:dyDescent="0.3">
      <c r="A221">
        <v>2017</v>
      </c>
      <c r="B221" t="s">
        <v>26</v>
      </c>
      <c r="C221" t="s">
        <v>3</v>
      </c>
      <c r="D221" t="s">
        <v>12</v>
      </c>
      <c r="E221" t="s">
        <v>35</v>
      </c>
      <c r="F221" t="s">
        <v>42</v>
      </c>
      <c r="H221" s="1">
        <v>4515.0043750000004</v>
      </c>
      <c r="I221" s="1">
        <v>4300.0041666666666</v>
      </c>
      <c r="J221" s="1">
        <v>7</v>
      </c>
    </row>
    <row r="222" spans="1:10" x14ac:dyDescent="0.3">
      <c r="A222">
        <v>2017</v>
      </c>
      <c r="B222" t="s">
        <v>26</v>
      </c>
      <c r="C222" t="s">
        <v>3</v>
      </c>
      <c r="D222" t="s">
        <v>12</v>
      </c>
      <c r="E222" t="s">
        <v>35</v>
      </c>
      <c r="F222" t="s">
        <v>44</v>
      </c>
      <c r="H222" s="1">
        <v>78.271416666666667</v>
      </c>
      <c r="I222" s="1">
        <v>75.99166666666666</v>
      </c>
      <c r="J222" s="1">
        <v>2</v>
      </c>
    </row>
    <row r="223" spans="1:10" x14ac:dyDescent="0.3">
      <c r="A223">
        <v>2017</v>
      </c>
      <c r="B223" t="s">
        <v>26</v>
      </c>
      <c r="C223" t="s">
        <v>3</v>
      </c>
      <c r="D223" t="s">
        <v>12</v>
      </c>
      <c r="E223" t="s">
        <v>35</v>
      </c>
      <c r="F223" t="s">
        <v>46</v>
      </c>
      <c r="H223" s="1">
        <v>41.36</v>
      </c>
      <c r="I223" s="1">
        <v>44</v>
      </c>
      <c r="J223" s="1">
        <v>1</v>
      </c>
    </row>
    <row r="224" spans="1:10" x14ac:dyDescent="0.3">
      <c r="A224">
        <v>2017</v>
      </c>
      <c r="B224" t="s">
        <v>26</v>
      </c>
      <c r="C224" t="s">
        <v>3</v>
      </c>
      <c r="D224" t="s">
        <v>12</v>
      </c>
      <c r="E224" t="s">
        <v>35</v>
      </c>
      <c r="F224" t="s">
        <v>43</v>
      </c>
      <c r="H224" s="1">
        <v>19158.939791666668</v>
      </c>
      <c r="I224" s="1">
        <v>22539.929166666669</v>
      </c>
      <c r="J224" s="1">
        <v>62</v>
      </c>
    </row>
    <row r="225" spans="1:10" x14ac:dyDescent="0.3">
      <c r="A225">
        <v>2017</v>
      </c>
      <c r="B225" t="s">
        <v>26</v>
      </c>
      <c r="C225" t="s">
        <v>3</v>
      </c>
      <c r="D225" t="s">
        <v>12</v>
      </c>
      <c r="E225" t="s">
        <v>35</v>
      </c>
      <c r="F225" t="s">
        <v>45</v>
      </c>
      <c r="H225" s="1">
        <v>3412.5273000000002</v>
      </c>
      <c r="I225" s="1">
        <v>3750.03</v>
      </c>
      <c r="J225" s="1">
        <v>9</v>
      </c>
    </row>
    <row r="226" spans="1:10" x14ac:dyDescent="0.3">
      <c r="A226">
        <v>2017</v>
      </c>
      <c r="B226" t="s">
        <v>26</v>
      </c>
      <c r="C226" t="s">
        <v>3</v>
      </c>
      <c r="D226" t="s">
        <v>17</v>
      </c>
      <c r="E226" t="s">
        <v>36</v>
      </c>
      <c r="F226" t="s">
        <v>39</v>
      </c>
      <c r="H226" s="1">
        <v>3476.5532666666668</v>
      </c>
      <c r="I226" s="1">
        <v>3547.5033333333336</v>
      </c>
      <c r="J226" s="1">
        <v>6</v>
      </c>
    </row>
    <row r="227" spans="1:10" x14ac:dyDescent="0.3">
      <c r="A227">
        <v>2017</v>
      </c>
      <c r="B227" t="s">
        <v>26</v>
      </c>
      <c r="C227" t="s">
        <v>3</v>
      </c>
      <c r="D227" t="s">
        <v>17</v>
      </c>
      <c r="E227" t="s">
        <v>36</v>
      </c>
      <c r="F227" t="s">
        <v>40</v>
      </c>
      <c r="H227" s="1">
        <v>5545.943567276001</v>
      </c>
      <c r="I227" s="1">
        <v>6846.8439102172852</v>
      </c>
      <c r="J227" s="1">
        <v>19</v>
      </c>
    </row>
    <row r="228" spans="1:10" x14ac:dyDescent="0.3">
      <c r="A228">
        <v>2017</v>
      </c>
      <c r="B228" t="s">
        <v>27</v>
      </c>
      <c r="C228" t="s">
        <v>1</v>
      </c>
      <c r="D228" t="s">
        <v>55</v>
      </c>
      <c r="E228" t="s">
        <v>36</v>
      </c>
      <c r="F228" t="s">
        <v>41</v>
      </c>
      <c r="H228" s="1">
        <v>258</v>
      </c>
      <c r="I228" s="1">
        <v>322.5</v>
      </c>
      <c r="J228" s="1">
        <v>1</v>
      </c>
    </row>
    <row r="229" spans="1:10" x14ac:dyDescent="0.3">
      <c r="A229">
        <v>2017</v>
      </c>
      <c r="B229" t="s">
        <v>27</v>
      </c>
      <c r="C229" t="s">
        <v>1</v>
      </c>
      <c r="D229" t="s">
        <v>55</v>
      </c>
      <c r="E229" t="s">
        <v>35</v>
      </c>
      <c r="F229" t="s">
        <v>42</v>
      </c>
      <c r="H229" s="1">
        <v>273.60950000000003</v>
      </c>
      <c r="I229" s="1">
        <v>288.01</v>
      </c>
      <c r="J229" s="1">
        <v>2</v>
      </c>
    </row>
    <row r="230" spans="1:10" x14ac:dyDescent="0.3">
      <c r="A230">
        <v>2017</v>
      </c>
      <c r="B230" t="s">
        <v>27</v>
      </c>
      <c r="C230" t="s">
        <v>1</v>
      </c>
      <c r="D230" t="s">
        <v>55</v>
      </c>
      <c r="E230" t="s">
        <v>35</v>
      </c>
      <c r="F230" t="s">
        <v>44</v>
      </c>
      <c r="H230" s="1">
        <v>714.00509999999997</v>
      </c>
      <c r="I230" s="1">
        <v>700.005</v>
      </c>
      <c r="J230" s="1">
        <v>4</v>
      </c>
    </row>
    <row r="231" spans="1:10" x14ac:dyDescent="0.3">
      <c r="A231">
        <v>2017</v>
      </c>
      <c r="B231" t="s">
        <v>27</v>
      </c>
      <c r="C231" t="s">
        <v>1</v>
      </c>
      <c r="D231" t="s">
        <v>1</v>
      </c>
      <c r="E231" t="s">
        <v>35</v>
      </c>
      <c r="F231" t="s">
        <v>46</v>
      </c>
      <c r="H231" s="1">
        <v>166.53454999999997</v>
      </c>
      <c r="I231" s="1">
        <v>183.005</v>
      </c>
      <c r="J231" s="1">
        <v>3</v>
      </c>
    </row>
    <row r="232" spans="1:10" x14ac:dyDescent="0.3">
      <c r="A232">
        <v>2017</v>
      </c>
      <c r="B232" t="s">
        <v>27</v>
      </c>
      <c r="C232" t="s">
        <v>1</v>
      </c>
      <c r="D232" t="s">
        <v>1</v>
      </c>
      <c r="E232" t="s">
        <v>35</v>
      </c>
      <c r="F232" t="s">
        <v>43</v>
      </c>
      <c r="H232" s="1">
        <v>212.01675</v>
      </c>
      <c r="I232" s="1">
        <v>227.97499999999999</v>
      </c>
      <c r="J232" s="1">
        <v>6</v>
      </c>
    </row>
    <row r="233" spans="1:10" x14ac:dyDescent="0.3">
      <c r="A233">
        <v>2017</v>
      </c>
      <c r="B233" t="s">
        <v>27</v>
      </c>
      <c r="C233" t="s">
        <v>1</v>
      </c>
      <c r="D233" t="s">
        <v>1</v>
      </c>
      <c r="E233" t="s">
        <v>35</v>
      </c>
      <c r="F233" t="s">
        <v>45</v>
      </c>
      <c r="H233" s="1">
        <v>3082.8</v>
      </c>
      <c r="I233" s="1">
        <v>3670</v>
      </c>
      <c r="J233" s="1">
        <v>10</v>
      </c>
    </row>
    <row r="234" spans="1:10" x14ac:dyDescent="0.3">
      <c r="A234">
        <v>2017</v>
      </c>
      <c r="B234" t="s">
        <v>27</v>
      </c>
      <c r="C234" t="s">
        <v>2</v>
      </c>
      <c r="D234" t="s">
        <v>9</v>
      </c>
      <c r="E234" t="s">
        <v>36</v>
      </c>
      <c r="F234" t="s">
        <v>39</v>
      </c>
      <c r="H234" s="1">
        <v>1333.20505</v>
      </c>
      <c r="I234" s="1">
        <v>1320.0050000000001</v>
      </c>
      <c r="J234" s="1">
        <v>10</v>
      </c>
    </row>
    <row r="235" spans="1:10" x14ac:dyDescent="0.3">
      <c r="A235">
        <v>2017</v>
      </c>
      <c r="B235" t="s">
        <v>27</v>
      </c>
      <c r="C235" t="s">
        <v>3</v>
      </c>
      <c r="D235" t="s">
        <v>7</v>
      </c>
      <c r="E235" t="s">
        <v>36</v>
      </c>
      <c r="F235" t="s">
        <v>40</v>
      </c>
      <c r="H235" s="1">
        <v>623.00445000000002</v>
      </c>
      <c r="I235" s="1">
        <v>700.005</v>
      </c>
      <c r="J235" s="1">
        <v>4</v>
      </c>
    </row>
    <row r="236" spans="1:10" x14ac:dyDescent="0.3">
      <c r="A236">
        <v>2017</v>
      </c>
      <c r="B236" t="s">
        <v>27</v>
      </c>
      <c r="C236" t="s">
        <v>3</v>
      </c>
      <c r="D236" t="s">
        <v>11</v>
      </c>
      <c r="E236" t="s">
        <v>36</v>
      </c>
      <c r="F236" t="s">
        <v>41</v>
      </c>
      <c r="H236" s="1">
        <v>44021.290949999995</v>
      </c>
      <c r="I236" s="1">
        <v>48375.044999999998</v>
      </c>
      <c r="J236" s="1">
        <v>75</v>
      </c>
    </row>
    <row r="237" spans="1:10" x14ac:dyDescent="0.3">
      <c r="A237">
        <v>2017</v>
      </c>
      <c r="B237" t="s">
        <v>27</v>
      </c>
      <c r="C237" t="s">
        <v>3</v>
      </c>
      <c r="D237" t="s">
        <v>12</v>
      </c>
      <c r="E237" t="s">
        <v>35</v>
      </c>
      <c r="F237" t="s">
        <v>42</v>
      </c>
      <c r="H237" s="1">
        <v>204.75</v>
      </c>
      <c r="I237" s="1">
        <v>225</v>
      </c>
      <c r="J237" s="1">
        <v>1</v>
      </c>
    </row>
    <row r="238" spans="1:10" x14ac:dyDescent="0.3">
      <c r="A238">
        <v>2018</v>
      </c>
      <c r="B238" t="s">
        <v>6</v>
      </c>
      <c r="C238" t="s">
        <v>1</v>
      </c>
      <c r="D238" t="s">
        <v>1</v>
      </c>
      <c r="E238" t="s">
        <v>35</v>
      </c>
      <c r="F238" t="s">
        <v>44</v>
      </c>
      <c r="H238" s="1">
        <v>113.52</v>
      </c>
      <c r="I238" s="1">
        <v>132</v>
      </c>
      <c r="J238" s="1">
        <v>1</v>
      </c>
    </row>
    <row r="239" spans="1:10" x14ac:dyDescent="0.3">
      <c r="A239">
        <v>2018</v>
      </c>
      <c r="B239" t="s">
        <v>6</v>
      </c>
      <c r="C239" t="s">
        <v>1</v>
      </c>
      <c r="D239" t="s">
        <v>55</v>
      </c>
      <c r="E239" t="s">
        <v>35</v>
      </c>
      <c r="F239" t="s">
        <v>46</v>
      </c>
      <c r="H239" s="1">
        <v>704.44790000000012</v>
      </c>
      <c r="I239" s="1">
        <v>683.93000000000006</v>
      </c>
      <c r="J239" s="1">
        <v>18</v>
      </c>
    </row>
    <row r="240" spans="1:10" x14ac:dyDescent="0.3">
      <c r="A240">
        <v>2018</v>
      </c>
      <c r="B240" t="s">
        <v>6</v>
      </c>
      <c r="C240" t="s">
        <v>1</v>
      </c>
      <c r="D240" t="s">
        <v>55</v>
      </c>
      <c r="E240" t="s">
        <v>35</v>
      </c>
      <c r="F240" t="s">
        <v>43</v>
      </c>
      <c r="H240" s="1">
        <v>10010.4097</v>
      </c>
      <c r="I240" s="1">
        <v>10320.01</v>
      </c>
      <c r="J240" s="1">
        <v>16</v>
      </c>
    </row>
    <row r="241" spans="1:10" x14ac:dyDescent="0.3">
      <c r="A241">
        <v>2018</v>
      </c>
      <c r="B241" t="s">
        <v>6</v>
      </c>
      <c r="C241" t="s">
        <v>1</v>
      </c>
      <c r="D241" t="s">
        <v>1</v>
      </c>
      <c r="E241" t="s">
        <v>35</v>
      </c>
      <c r="F241" t="s">
        <v>45</v>
      </c>
      <c r="H241" s="1">
        <v>834.17089999999996</v>
      </c>
      <c r="I241" s="1">
        <v>859.97</v>
      </c>
      <c r="J241" s="1">
        <v>4</v>
      </c>
    </row>
    <row r="242" spans="1:10" x14ac:dyDescent="0.3">
      <c r="A242">
        <v>2018</v>
      </c>
      <c r="B242" t="s">
        <v>6</v>
      </c>
      <c r="C242" t="s">
        <v>1</v>
      </c>
      <c r="D242" t="s">
        <v>1</v>
      </c>
      <c r="E242" t="s">
        <v>36</v>
      </c>
      <c r="F242" t="s">
        <v>39</v>
      </c>
      <c r="H242" s="1">
        <v>4313.7686000000003</v>
      </c>
      <c r="I242" s="1">
        <v>5016.01</v>
      </c>
      <c r="J242" s="1">
        <v>38</v>
      </c>
    </row>
    <row r="243" spans="1:10" x14ac:dyDescent="0.3">
      <c r="A243">
        <v>2018</v>
      </c>
      <c r="B243" t="s">
        <v>6</v>
      </c>
      <c r="C243" t="s">
        <v>2</v>
      </c>
      <c r="D243" t="s">
        <v>9</v>
      </c>
      <c r="E243" t="s">
        <v>36</v>
      </c>
      <c r="F243" t="s">
        <v>40</v>
      </c>
      <c r="H243" s="1">
        <v>27090.0252</v>
      </c>
      <c r="I243" s="1">
        <v>32250.03</v>
      </c>
      <c r="J243" s="1">
        <v>50</v>
      </c>
    </row>
    <row r="244" spans="1:10" x14ac:dyDescent="0.3">
      <c r="A244">
        <v>2018</v>
      </c>
      <c r="B244" t="s">
        <v>6</v>
      </c>
      <c r="C244" t="s">
        <v>2</v>
      </c>
      <c r="D244" t="s">
        <v>13</v>
      </c>
      <c r="E244" t="s">
        <v>36</v>
      </c>
      <c r="F244" t="s">
        <v>41</v>
      </c>
      <c r="H244" s="1">
        <v>29360.016000000007</v>
      </c>
      <c r="I244" s="1">
        <v>36700.020000000004</v>
      </c>
      <c r="J244" s="1">
        <v>100</v>
      </c>
    </row>
    <row r="245" spans="1:10" x14ac:dyDescent="0.3">
      <c r="A245">
        <v>2018</v>
      </c>
      <c r="B245" t="s">
        <v>6</v>
      </c>
      <c r="C245" t="s">
        <v>3</v>
      </c>
      <c r="D245" t="s">
        <v>11</v>
      </c>
      <c r="E245" t="s">
        <v>35</v>
      </c>
      <c r="F245" t="s">
        <v>42</v>
      </c>
      <c r="H245" s="1">
        <v>38406.568200000002</v>
      </c>
      <c r="I245" s="1">
        <v>42205.020000000004</v>
      </c>
      <c r="J245" s="1">
        <v>115</v>
      </c>
    </row>
    <row r="246" spans="1:10" x14ac:dyDescent="0.3">
      <c r="A246">
        <v>2018</v>
      </c>
      <c r="B246" t="s">
        <v>6</v>
      </c>
      <c r="C246" t="s">
        <v>3</v>
      </c>
      <c r="D246" t="s">
        <v>12</v>
      </c>
      <c r="E246" t="s">
        <v>35</v>
      </c>
      <c r="F246" t="s">
        <v>44</v>
      </c>
      <c r="H246" s="1">
        <v>40248.041600000004</v>
      </c>
      <c r="I246" s="1">
        <v>38700.04</v>
      </c>
      <c r="J246" s="1">
        <v>60</v>
      </c>
    </row>
    <row r="247" spans="1:10" x14ac:dyDescent="0.3">
      <c r="A247">
        <v>2018</v>
      </c>
      <c r="B247" t="s">
        <v>6</v>
      </c>
      <c r="C247" t="s">
        <v>3</v>
      </c>
      <c r="D247" t="s">
        <v>12</v>
      </c>
      <c r="E247" t="s">
        <v>35</v>
      </c>
      <c r="F247" t="s">
        <v>46</v>
      </c>
      <c r="H247" s="1">
        <v>469.62849999999997</v>
      </c>
      <c r="I247" s="1">
        <v>455.95</v>
      </c>
      <c r="J247" s="1">
        <v>12</v>
      </c>
    </row>
    <row r="248" spans="1:10" x14ac:dyDescent="0.3">
      <c r="A248">
        <v>2018</v>
      </c>
      <c r="B248" t="s">
        <v>6</v>
      </c>
      <c r="C248" t="s">
        <v>3</v>
      </c>
      <c r="D248" t="s">
        <v>17</v>
      </c>
      <c r="E248" t="s">
        <v>35</v>
      </c>
      <c r="F248" t="s">
        <v>43</v>
      </c>
      <c r="H248" s="1">
        <v>3173.4</v>
      </c>
      <c r="I248" s="1">
        <v>3870</v>
      </c>
      <c r="J248" s="1">
        <v>6</v>
      </c>
    </row>
    <row r="249" spans="1:10" x14ac:dyDescent="0.3">
      <c r="A249">
        <v>2018</v>
      </c>
      <c r="B249" t="s">
        <v>14</v>
      </c>
      <c r="C249" t="s">
        <v>3</v>
      </c>
      <c r="D249" t="s">
        <v>12</v>
      </c>
      <c r="E249" t="s">
        <v>35</v>
      </c>
      <c r="F249" t="s">
        <v>45</v>
      </c>
      <c r="H249" s="1">
        <v>9384.7597000000005</v>
      </c>
      <c r="I249" s="1">
        <v>9675.01</v>
      </c>
      <c r="J249" s="1">
        <v>15</v>
      </c>
    </row>
    <row r="250" spans="1:10" x14ac:dyDescent="0.3">
      <c r="A250">
        <v>2018</v>
      </c>
      <c r="B250" t="s">
        <v>14</v>
      </c>
      <c r="C250" t="s">
        <v>1</v>
      </c>
      <c r="D250" t="s">
        <v>1</v>
      </c>
      <c r="E250" t="s">
        <v>36</v>
      </c>
      <c r="F250" t="s">
        <v>39</v>
      </c>
      <c r="H250" s="1">
        <v>61909.934399999998</v>
      </c>
      <c r="I250" s="1">
        <v>75499.92</v>
      </c>
      <c r="J250" s="1">
        <v>100</v>
      </c>
    </row>
    <row r="251" spans="1:10" x14ac:dyDescent="0.3">
      <c r="A251">
        <v>2018</v>
      </c>
      <c r="B251" t="s">
        <v>14</v>
      </c>
      <c r="C251" t="s">
        <v>1</v>
      </c>
      <c r="D251" t="s">
        <v>55</v>
      </c>
      <c r="E251" t="s">
        <v>36</v>
      </c>
      <c r="F251" t="s">
        <v>40</v>
      </c>
      <c r="H251" s="1">
        <v>12642.009799999998</v>
      </c>
      <c r="I251" s="1">
        <v>12900.009999999998</v>
      </c>
      <c r="J251" s="1">
        <v>20</v>
      </c>
    </row>
    <row r="252" spans="1:10" x14ac:dyDescent="0.3">
      <c r="A252">
        <v>2018</v>
      </c>
      <c r="B252" t="s">
        <v>14</v>
      </c>
      <c r="C252" t="s">
        <v>1</v>
      </c>
      <c r="D252" t="s">
        <v>55</v>
      </c>
      <c r="E252" t="s">
        <v>36</v>
      </c>
      <c r="F252" t="s">
        <v>41</v>
      </c>
      <c r="H252" s="1">
        <v>50.02</v>
      </c>
      <c r="I252" s="1">
        <v>61</v>
      </c>
      <c r="J252" s="1">
        <v>1</v>
      </c>
    </row>
    <row r="253" spans="1:10" x14ac:dyDescent="0.3">
      <c r="A253">
        <v>2018</v>
      </c>
      <c r="B253" t="s">
        <v>14</v>
      </c>
      <c r="C253" t="s">
        <v>1</v>
      </c>
      <c r="D253" t="s">
        <v>55</v>
      </c>
      <c r="E253" t="s">
        <v>35</v>
      </c>
      <c r="F253" t="s">
        <v>42</v>
      </c>
      <c r="H253" s="1">
        <v>54618.741899999994</v>
      </c>
      <c r="I253" s="1">
        <v>58729.829999999994</v>
      </c>
      <c r="J253" s="1">
        <v>222</v>
      </c>
    </row>
    <row r="254" spans="1:10" x14ac:dyDescent="0.3">
      <c r="A254">
        <v>2018</v>
      </c>
      <c r="B254" t="s">
        <v>14</v>
      </c>
      <c r="C254" t="s">
        <v>1</v>
      </c>
      <c r="D254" t="s">
        <v>1</v>
      </c>
      <c r="E254" t="s">
        <v>35</v>
      </c>
      <c r="F254" t="s">
        <v>44</v>
      </c>
      <c r="H254" s="1">
        <v>739.2</v>
      </c>
      <c r="I254" s="1">
        <v>924</v>
      </c>
      <c r="J254" s="1">
        <v>7</v>
      </c>
    </row>
    <row r="255" spans="1:10" x14ac:dyDescent="0.3">
      <c r="A255">
        <v>2018</v>
      </c>
      <c r="B255" t="s">
        <v>14</v>
      </c>
      <c r="C255" t="s">
        <v>1</v>
      </c>
      <c r="D255" t="s">
        <v>1</v>
      </c>
      <c r="E255" t="s">
        <v>35</v>
      </c>
      <c r="F255" t="s">
        <v>46</v>
      </c>
      <c r="H255" s="1">
        <v>14834.1486</v>
      </c>
      <c r="I255" s="1">
        <v>17249.010000000002</v>
      </c>
      <c r="J255" s="1">
        <v>47</v>
      </c>
    </row>
    <row r="256" spans="1:10" x14ac:dyDescent="0.3">
      <c r="A256">
        <v>2018</v>
      </c>
      <c r="B256" t="s">
        <v>14</v>
      </c>
      <c r="C256" t="s">
        <v>2</v>
      </c>
      <c r="D256" t="s">
        <v>13</v>
      </c>
      <c r="E256" t="s">
        <v>35</v>
      </c>
      <c r="F256" t="s">
        <v>43</v>
      </c>
      <c r="H256" s="1">
        <v>85052.301500000001</v>
      </c>
      <c r="I256" s="1">
        <v>82575.05</v>
      </c>
      <c r="J256" s="1">
        <v>225</v>
      </c>
    </row>
    <row r="257" spans="1:10" x14ac:dyDescent="0.3">
      <c r="A257">
        <v>2018</v>
      </c>
      <c r="B257" t="s">
        <v>14</v>
      </c>
      <c r="C257" t="s">
        <v>2</v>
      </c>
      <c r="D257" t="s">
        <v>13</v>
      </c>
      <c r="E257" t="s">
        <v>35</v>
      </c>
      <c r="F257" t="s">
        <v>45</v>
      </c>
      <c r="H257" s="1">
        <v>17460.1358</v>
      </c>
      <c r="I257" s="1">
        <v>18000.14</v>
      </c>
      <c r="J257" s="1">
        <v>40</v>
      </c>
    </row>
    <row r="258" spans="1:10" x14ac:dyDescent="0.3">
      <c r="A258">
        <v>2018</v>
      </c>
      <c r="B258" t="s">
        <v>14</v>
      </c>
      <c r="C258" t="s">
        <v>3</v>
      </c>
      <c r="D258" t="s">
        <v>7</v>
      </c>
      <c r="E258" t="s">
        <v>36</v>
      </c>
      <c r="F258" t="s">
        <v>39</v>
      </c>
      <c r="H258" s="1">
        <v>549.12</v>
      </c>
      <c r="I258" s="1">
        <v>528</v>
      </c>
      <c r="J258" s="1">
        <v>4</v>
      </c>
    </row>
    <row r="259" spans="1:10" x14ac:dyDescent="0.3">
      <c r="A259">
        <v>2018</v>
      </c>
      <c r="B259" t="s">
        <v>14</v>
      </c>
      <c r="C259" t="s">
        <v>3</v>
      </c>
      <c r="D259" t="s">
        <v>12</v>
      </c>
      <c r="E259" t="s">
        <v>36</v>
      </c>
      <c r="F259" t="s">
        <v>40</v>
      </c>
      <c r="H259" s="1">
        <v>61920.0576</v>
      </c>
      <c r="I259" s="1">
        <v>64500.06</v>
      </c>
      <c r="J259" s="1">
        <v>100</v>
      </c>
    </row>
    <row r="260" spans="1:10" x14ac:dyDescent="0.3">
      <c r="A260">
        <v>2018</v>
      </c>
      <c r="B260" t="s">
        <v>16</v>
      </c>
      <c r="C260" t="s">
        <v>3</v>
      </c>
      <c r="D260" t="s">
        <v>12</v>
      </c>
      <c r="E260" t="s">
        <v>36</v>
      </c>
      <c r="F260" t="s">
        <v>41</v>
      </c>
      <c r="H260" s="1">
        <v>7519.7916999999989</v>
      </c>
      <c r="I260" s="1">
        <v>9059.99</v>
      </c>
      <c r="J260" s="1">
        <v>12</v>
      </c>
    </row>
    <row r="261" spans="1:10" x14ac:dyDescent="0.3">
      <c r="A261">
        <v>2018</v>
      </c>
      <c r="B261" t="s">
        <v>16</v>
      </c>
      <c r="C261" t="s">
        <v>1</v>
      </c>
      <c r="D261" t="s">
        <v>1</v>
      </c>
      <c r="E261" t="s">
        <v>35</v>
      </c>
      <c r="F261" t="s">
        <v>42</v>
      </c>
      <c r="H261" s="1">
        <v>1585.5</v>
      </c>
      <c r="I261" s="1">
        <v>1510</v>
      </c>
      <c r="J261" s="1">
        <v>2</v>
      </c>
    </row>
    <row r="262" spans="1:10" x14ac:dyDescent="0.3">
      <c r="A262">
        <v>2018</v>
      </c>
      <c r="B262" t="s">
        <v>16</v>
      </c>
      <c r="C262" t="s">
        <v>1</v>
      </c>
      <c r="D262" t="s">
        <v>55</v>
      </c>
      <c r="E262" t="s">
        <v>35</v>
      </c>
      <c r="F262" t="s">
        <v>44</v>
      </c>
      <c r="H262" s="1">
        <v>23220.019999999997</v>
      </c>
      <c r="I262" s="1">
        <v>23220.019999999997</v>
      </c>
      <c r="J262" s="1">
        <v>36</v>
      </c>
    </row>
    <row r="263" spans="1:10" x14ac:dyDescent="0.3">
      <c r="A263">
        <v>2018</v>
      </c>
      <c r="B263" t="s">
        <v>16</v>
      </c>
      <c r="C263" t="s">
        <v>1</v>
      </c>
      <c r="D263" t="s">
        <v>55</v>
      </c>
      <c r="E263" t="s">
        <v>35</v>
      </c>
      <c r="F263" t="s">
        <v>46</v>
      </c>
      <c r="H263" s="1">
        <v>3326.4105000000004</v>
      </c>
      <c r="I263" s="1">
        <v>3168.01</v>
      </c>
      <c r="J263" s="1">
        <v>24</v>
      </c>
    </row>
    <row r="264" spans="1:10" x14ac:dyDescent="0.3">
      <c r="A264">
        <v>2018</v>
      </c>
      <c r="B264" t="s">
        <v>16</v>
      </c>
      <c r="C264" t="s">
        <v>1</v>
      </c>
      <c r="D264" t="s">
        <v>55</v>
      </c>
      <c r="E264" t="s">
        <v>35</v>
      </c>
      <c r="F264" t="s">
        <v>43</v>
      </c>
      <c r="H264" s="1">
        <v>55971.200300000004</v>
      </c>
      <c r="I264" s="1">
        <v>55417.030000000006</v>
      </c>
      <c r="J264" s="1">
        <v>151</v>
      </c>
    </row>
    <row r="265" spans="1:10" x14ac:dyDescent="0.3">
      <c r="A265">
        <v>2018</v>
      </c>
      <c r="B265" t="s">
        <v>16</v>
      </c>
      <c r="C265" t="s">
        <v>2</v>
      </c>
      <c r="D265" t="s">
        <v>13</v>
      </c>
      <c r="E265" t="s">
        <v>35</v>
      </c>
      <c r="F265" t="s">
        <v>45</v>
      </c>
      <c r="H265" s="1">
        <v>32572.540400000002</v>
      </c>
      <c r="I265" s="1">
        <v>32250.04</v>
      </c>
      <c r="J265" s="1">
        <v>50</v>
      </c>
    </row>
    <row r="266" spans="1:10" x14ac:dyDescent="0.3">
      <c r="A266">
        <v>2018</v>
      </c>
      <c r="B266" t="s">
        <v>16</v>
      </c>
      <c r="C266" t="s">
        <v>2</v>
      </c>
      <c r="D266" t="s">
        <v>13</v>
      </c>
      <c r="E266" t="s">
        <v>36</v>
      </c>
      <c r="F266" t="s">
        <v>39</v>
      </c>
      <c r="H266" s="1">
        <v>2534.4096000000004</v>
      </c>
      <c r="I266" s="1">
        <v>2640.01</v>
      </c>
      <c r="J266" s="1">
        <v>20</v>
      </c>
    </row>
    <row r="267" spans="1:10" x14ac:dyDescent="0.3">
      <c r="A267">
        <v>2018</v>
      </c>
      <c r="B267" t="s">
        <v>16</v>
      </c>
      <c r="C267" t="s">
        <v>2</v>
      </c>
      <c r="D267" t="s">
        <v>13</v>
      </c>
      <c r="E267" t="s">
        <v>36</v>
      </c>
      <c r="F267" t="s">
        <v>40</v>
      </c>
      <c r="H267" s="1">
        <v>56151.030599999998</v>
      </c>
      <c r="I267" s="1">
        <v>55050.03</v>
      </c>
      <c r="J267" s="1">
        <v>150</v>
      </c>
    </row>
    <row r="268" spans="1:10" x14ac:dyDescent="0.3">
      <c r="A268">
        <v>2018</v>
      </c>
      <c r="B268" t="s">
        <v>16</v>
      </c>
      <c r="C268" t="s">
        <v>3</v>
      </c>
      <c r="D268" t="s">
        <v>12</v>
      </c>
      <c r="E268" t="s">
        <v>36</v>
      </c>
      <c r="F268" t="s">
        <v>41</v>
      </c>
      <c r="H268" s="1">
        <v>33597.464399999997</v>
      </c>
      <c r="I268" s="1">
        <v>37749.96</v>
      </c>
      <c r="J268" s="1">
        <v>50</v>
      </c>
    </row>
    <row r="269" spans="1:10" x14ac:dyDescent="0.3">
      <c r="A269">
        <v>2018</v>
      </c>
      <c r="B269" t="s">
        <v>16</v>
      </c>
      <c r="C269" t="s">
        <v>3</v>
      </c>
      <c r="D269" t="s">
        <v>12</v>
      </c>
      <c r="E269" t="s">
        <v>35</v>
      </c>
      <c r="F269" t="s">
        <v>42</v>
      </c>
      <c r="H269" s="1">
        <v>506.88</v>
      </c>
      <c r="I269" s="1">
        <v>528</v>
      </c>
      <c r="J269" s="1">
        <v>4</v>
      </c>
    </row>
    <row r="270" spans="1:10" x14ac:dyDescent="0.3">
      <c r="A270">
        <v>2018</v>
      </c>
      <c r="B270" t="s">
        <v>18</v>
      </c>
      <c r="C270" t="s">
        <v>1</v>
      </c>
      <c r="D270" t="s">
        <v>55</v>
      </c>
      <c r="E270" t="s">
        <v>35</v>
      </c>
      <c r="F270" t="s">
        <v>44</v>
      </c>
      <c r="H270" s="1">
        <v>1494.9</v>
      </c>
      <c r="I270" s="1">
        <v>1510</v>
      </c>
      <c r="J270" s="1">
        <v>2</v>
      </c>
    </row>
    <row r="271" spans="1:10" x14ac:dyDescent="0.3">
      <c r="A271">
        <v>2018</v>
      </c>
      <c r="B271" t="s">
        <v>18</v>
      </c>
      <c r="C271" t="s">
        <v>1</v>
      </c>
      <c r="D271" t="s">
        <v>1</v>
      </c>
      <c r="E271" t="s">
        <v>35</v>
      </c>
      <c r="F271" t="s">
        <v>46</v>
      </c>
      <c r="H271" s="1">
        <v>196.06279999999998</v>
      </c>
      <c r="I271" s="1">
        <v>227.98</v>
      </c>
      <c r="J271" s="1">
        <v>6</v>
      </c>
    </row>
    <row r="272" spans="1:10" x14ac:dyDescent="0.3">
      <c r="A272">
        <v>2018</v>
      </c>
      <c r="B272" t="s">
        <v>18</v>
      </c>
      <c r="C272" t="s">
        <v>1</v>
      </c>
      <c r="D272" t="s">
        <v>1</v>
      </c>
      <c r="E272" t="s">
        <v>35</v>
      </c>
      <c r="F272" t="s">
        <v>43</v>
      </c>
      <c r="H272" s="1">
        <v>13274.109799999998</v>
      </c>
      <c r="I272" s="1">
        <v>13545.009999999998</v>
      </c>
      <c r="J272" s="1">
        <v>21</v>
      </c>
    </row>
    <row r="273" spans="1:10" x14ac:dyDescent="0.3">
      <c r="A273">
        <v>2018</v>
      </c>
      <c r="B273" t="s">
        <v>18</v>
      </c>
      <c r="C273" t="s">
        <v>1</v>
      </c>
      <c r="D273" t="s">
        <v>1</v>
      </c>
      <c r="E273" t="s">
        <v>35</v>
      </c>
      <c r="F273" t="s">
        <v>45</v>
      </c>
      <c r="H273" s="1">
        <v>1658.9376000000002</v>
      </c>
      <c r="I273" s="1">
        <v>1728.06</v>
      </c>
      <c r="J273" s="1">
        <v>12</v>
      </c>
    </row>
    <row r="274" spans="1:10" x14ac:dyDescent="0.3">
      <c r="A274">
        <v>2018</v>
      </c>
      <c r="B274" t="s">
        <v>18</v>
      </c>
      <c r="C274" t="s">
        <v>1</v>
      </c>
      <c r="D274" t="s">
        <v>1</v>
      </c>
      <c r="E274" t="s">
        <v>36</v>
      </c>
      <c r="F274" t="s">
        <v>39</v>
      </c>
      <c r="H274" s="1">
        <v>1344.0095999999999</v>
      </c>
      <c r="I274" s="1">
        <v>1400.01</v>
      </c>
      <c r="J274" s="1">
        <v>8</v>
      </c>
    </row>
    <row r="275" spans="1:10" x14ac:dyDescent="0.3">
      <c r="A275">
        <v>2018</v>
      </c>
      <c r="B275" t="s">
        <v>18</v>
      </c>
      <c r="C275" t="s">
        <v>1</v>
      </c>
      <c r="D275" t="s">
        <v>1</v>
      </c>
      <c r="E275" t="s">
        <v>36</v>
      </c>
      <c r="F275" t="s">
        <v>40</v>
      </c>
      <c r="H275" s="1">
        <v>361.1832</v>
      </c>
      <c r="I275" s="1">
        <v>429.98</v>
      </c>
      <c r="J275" s="1">
        <v>2</v>
      </c>
    </row>
    <row r="276" spans="1:10" x14ac:dyDescent="0.3">
      <c r="A276">
        <v>2018</v>
      </c>
      <c r="B276" t="s">
        <v>18</v>
      </c>
      <c r="C276" t="s">
        <v>1</v>
      </c>
      <c r="D276" t="s">
        <v>55</v>
      </c>
      <c r="E276" t="s">
        <v>36</v>
      </c>
      <c r="F276" t="s">
        <v>41</v>
      </c>
      <c r="H276" s="1">
        <v>134.63999999999999</v>
      </c>
      <c r="I276" s="1">
        <v>132</v>
      </c>
      <c r="J276" s="1">
        <v>1</v>
      </c>
    </row>
    <row r="277" spans="1:10" x14ac:dyDescent="0.3">
      <c r="A277">
        <v>2018</v>
      </c>
      <c r="B277" t="s">
        <v>18</v>
      </c>
      <c r="C277" t="s">
        <v>1</v>
      </c>
      <c r="D277" t="s">
        <v>55</v>
      </c>
      <c r="E277" t="s">
        <v>35</v>
      </c>
      <c r="F277" t="s">
        <v>42</v>
      </c>
      <c r="H277" s="1">
        <v>297.27</v>
      </c>
      <c r="I277" s="1">
        <v>367</v>
      </c>
      <c r="J277" s="1">
        <v>1</v>
      </c>
    </row>
    <row r="278" spans="1:10" x14ac:dyDescent="0.3">
      <c r="A278">
        <v>2018</v>
      </c>
      <c r="B278" t="s">
        <v>18</v>
      </c>
      <c r="C278" t="s">
        <v>1</v>
      </c>
      <c r="D278" t="s">
        <v>1</v>
      </c>
      <c r="E278" t="s">
        <v>35</v>
      </c>
      <c r="F278" t="s">
        <v>44</v>
      </c>
      <c r="H278" s="1">
        <v>1417.5104999999999</v>
      </c>
      <c r="I278" s="1">
        <v>1350.01</v>
      </c>
      <c r="J278" s="1">
        <v>3</v>
      </c>
    </row>
    <row r="279" spans="1:10" x14ac:dyDescent="0.3">
      <c r="A279">
        <v>2018</v>
      </c>
      <c r="B279" t="s">
        <v>18</v>
      </c>
      <c r="C279" t="s">
        <v>2</v>
      </c>
      <c r="D279" t="s">
        <v>13</v>
      </c>
      <c r="E279" t="s">
        <v>35</v>
      </c>
      <c r="F279" t="s">
        <v>46</v>
      </c>
      <c r="H279" s="1">
        <v>19350.1548</v>
      </c>
      <c r="I279" s="1">
        <v>22500.18</v>
      </c>
      <c r="J279" s="1">
        <v>50</v>
      </c>
    </row>
    <row r="280" spans="1:10" x14ac:dyDescent="0.3">
      <c r="A280">
        <v>2018</v>
      </c>
      <c r="B280" t="s">
        <v>18</v>
      </c>
      <c r="C280" t="s">
        <v>3</v>
      </c>
      <c r="D280" t="s">
        <v>7</v>
      </c>
      <c r="E280" t="s">
        <v>35</v>
      </c>
      <c r="F280" t="s">
        <v>43</v>
      </c>
      <c r="H280" s="1">
        <v>1264.2</v>
      </c>
      <c r="I280" s="1">
        <v>1290</v>
      </c>
      <c r="J280" s="1">
        <v>2</v>
      </c>
    </row>
    <row r="281" spans="1:10" x14ac:dyDescent="0.3">
      <c r="A281">
        <v>2018</v>
      </c>
      <c r="B281" t="s">
        <v>18</v>
      </c>
      <c r="C281" t="s">
        <v>3</v>
      </c>
      <c r="D281" t="s">
        <v>12</v>
      </c>
      <c r="E281" t="s">
        <v>35</v>
      </c>
      <c r="F281" t="s">
        <v>45</v>
      </c>
      <c r="H281" s="1">
        <v>6321.0097999999998</v>
      </c>
      <c r="I281" s="1">
        <v>6450.0099999999993</v>
      </c>
      <c r="J281" s="1">
        <v>10</v>
      </c>
    </row>
    <row r="282" spans="1:10" x14ac:dyDescent="0.3">
      <c r="A282">
        <v>2018</v>
      </c>
      <c r="B282" t="s">
        <v>18</v>
      </c>
      <c r="C282" t="s">
        <v>3</v>
      </c>
      <c r="D282" t="s">
        <v>12</v>
      </c>
      <c r="E282" t="s">
        <v>36</v>
      </c>
      <c r="F282" t="s">
        <v>39</v>
      </c>
      <c r="H282" s="1">
        <v>1134.03</v>
      </c>
      <c r="I282" s="1">
        <v>1101</v>
      </c>
      <c r="J282" s="1">
        <v>3</v>
      </c>
    </row>
    <row r="283" spans="1:10" x14ac:dyDescent="0.3">
      <c r="A283">
        <v>2018</v>
      </c>
      <c r="B283" t="s">
        <v>18</v>
      </c>
      <c r="C283" t="s">
        <v>3</v>
      </c>
      <c r="D283" t="s">
        <v>17</v>
      </c>
      <c r="E283" t="s">
        <v>36</v>
      </c>
      <c r="F283" t="s">
        <v>40</v>
      </c>
      <c r="H283" s="1">
        <v>70659.429153442383</v>
      </c>
      <c r="I283" s="1">
        <v>82162.126922607422</v>
      </c>
      <c r="J283" s="1">
        <v>225</v>
      </c>
    </row>
    <row r="284" spans="1:10" x14ac:dyDescent="0.3">
      <c r="A284">
        <v>2018</v>
      </c>
      <c r="B284" t="s">
        <v>20</v>
      </c>
      <c r="C284" t="s">
        <v>3</v>
      </c>
      <c r="D284" t="s">
        <v>12</v>
      </c>
      <c r="E284" t="s">
        <v>36</v>
      </c>
      <c r="F284" t="s">
        <v>41</v>
      </c>
      <c r="H284" s="1">
        <v>1425.6089999999999</v>
      </c>
      <c r="I284" s="1">
        <v>1584.01</v>
      </c>
      <c r="J284" s="1">
        <v>12</v>
      </c>
    </row>
    <row r="285" spans="1:10" x14ac:dyDescent="0.3">
      <c r="A285">
        <v>2018</v>
      </c>
      <c r="B285" t="s">
        <v>20</v>
      </c>
      <c r="C285" t="s">
        <v>1</v>
      </c>
      <c r="D285" t="s">
        <v>1</v>
      </c>
      <c r="E285" t="s">
        <v>35</v>
      </c>
      <c r="F285" t="s">
        <v>42</v>
      </c>
      <c r="H285" s="1">
        <v>122808.11199999999</v>
      </c>
      <c r="I285" s="1">
        <v>153510.13999999998</v>
      </c>
      <c r="J285" s="1">
        <v>238</v>
      </c>
    </row>
    <row r="286" spans="1:10" x14ac:dyDescent="0.3">
      <c r="A286">
        <v>2018</v>
      </c>
      <c r="B286" t="s">
        <v>20</v>
      </c>
      <c r="C286" t="s">
        <v>1</v>
      </c>
      <c r="D286" t="s">
        <v>55</v>
      </c>
      <c r="E286" t="s">
        <v>35</v>
      </c>
      <c r="F286" t="s">
        <v>44</v>
      </c>
      <c r="H286" s="1">
        <v>7689.8580999999995</v>
      </c>
      <c r="I286" s="1">
        <v>8640.2899999999991</v>
      </c>
      <c r="J286" s="1">
        <v>60</v>
      </c>
    </row>
    <row r="287" spans="1:10" x14ac:dyDescent="0.3">
      <c r="A287">
        <v>2018</v>
      </c>
      <c r="B287" t="s">
        <v>20</v>
      </c>
      <c r="C287" t="s">
        <v>1</v>
      </c>
      <c r="D287" t="s">
        <v>55</v>
      </c>
      <c r="E287" t="s">
        <v>35</v>
      </c>
      <c r="F287" t="s">
        <v>46</v>
      </c>
      <c r="H287" s="1">
        <v>2257.2090000000003</v>
      </c>
      <c r="I287" s="1">
        <v>2508.0100000000002</v>
      </c>
      <c r="J287" s="1">
        <v>19</v>
      </c>
    </row>
    <row r="288" spans="1:10" x14ac:dyDescent="0.3">
      <c r="A288">
        <v>2018</v>
      </c>
      <c r="B288" t="s">
        <v>20</v>
      </c>
      <c r="C288" t="s">
        <v>1</v>
      </c>
      <c r="D288" t="s">
        <v>55</v>
      </c>
      <c r="E288" t="s">
        <v>35</v>
      </c>
      <c r="F288" t="s">
        <v>43</v>
      </c>
      <c r="H288" s="1">
        <v>33397.018200000006</v>
      </c>
      <c r="I288" s="1">
        <v>36700.020000000004</v>
      </c>
      <c r="J288" s="1">
        <v>100</v>
      </c>
    </row>
    <row r="289" spans="1:10" x14ac:dyDescent="0.3">
      <c r="A289">
        <v>2018</v>
      </c>
      <c r="B289" t="s">
        <v>20</v>
      </c>
      <c r="C289" t="s">
        <v>2</v>
      </c>
      <c r="D289" t="s">
        <v>9</v>
      </c>
      <c r="E289" t="s">
        <v>35</v>
      </c>
      <c r="F289" t="s">
        <v>45</v>
      </c>
      <c r="H289" s="1">
        <v>67638.138799999986</v>
      </c>
      <c r="I289" s="1">
        <v>69730.039999999994</v>
      </c>
      <c r="J289" s="1">
        <v>190</v>
      </c>
    </row>
    <row r="290" spans="1:10" x14ac:dyDescent="0.3">
      <c r="A290">
        <v>2018</v>
      </c>
      <c r="B290" t="s">
        <v>20</v>
      </c>
      <c r="C290" t="s">
        <v>3</v>
      </c>
      <c r="D290" t="s">
        <v>7</v>
      </c>
      <c r="E290" t="s">
        <v>36</v>
      </c>
      <c r="F290" t="s">
        <v>39</v>
      </c>
      <c r="H290" s="1">
        <v>432.96</v>
      </c>
      <c r="I290" s="1">
        <v>528</v>
      </c>
      <c r="J290" s="1">
        <v>4</v>
      </c>
    </row>
    <row r="291" spans="1:10" x14ac:dyDescent="0.3">
      <c r="A291">
        <v>2018</v>
      </c>
      <c r="B291" t="s">
        <v>20</v>
      </c>
      <c r="C291" t="s">
        <v>3</v>
      </c>
      <c r="D291" t="s">
        <v>7</v>
      </c>
      <c r="E291" t="s">
        <v>36</v>
      </c>
      <c r="F291" t="s">
        <v>40</v>
      </c>
      <c r="H291" s="1">
        <v>535.35</v>
      </c>
      <c r="I291" s="1">
        <v>645</v>
      </c>
      <c r="J291" s="1">
        <v>1</v>
      </c>
    </row>
    <row r="292" spans="1:10" x14ac:dyDescent="0.3">
      <c r="A292">
        <v>2018</v>
      </c>
      <c r="B292" t="s">
        <v>20</v>
      </c>
      <c r="C292" t="s">
        <v>3</v>
      </c>
      <c r="D292" t="s">
        <v>11</v>
      </c>
      <c r="E292" t="s">
        <v>36</v>
      </c>
      <c r="F292" t="s">
        <v>41</v>
      </c>
      <c r="H292" s="1">
        <v>7824.4482000000007</v>
      </c>
      <c r="I292" s="1">
        <v>9542.01</v>
      </c>
      <c r="J292" s="1">
        <v>26</v>
      </c>
    </row>
    <row r="293" spans="1:10" x14ac:dyDescent="0.3">
      <c r="A293">
        <v>2018</v>
      </c>
      <c r="B293" t="s">
        <v>20</v>
      </c>
      <c r="C293" t="s">
        <v>3</v>
      </c>
      <c r="D293" t="s">
        <v>12</v>
      </c>
      <c r="E293" t="s">
        <v>35</v>
      </c>
      <c r="F293" t="s">
        <v>42</v>
      </c>
      <c r="H293" s="1">
        <v>687.05</v>
      </c>
      <c r="I293" s="1">
        <v>755</v>
      </c>
      <c r="J293" s="1">
        <v>1</v>
      </c>
    </row>
    <row r="294" spans="1:10" x14ac:dyDescent="0.3">
      <c r="A294">
        <v>2018</v>
      </c>
      <c r="B294" t="s">
        <v>21</v>
      </c>
      <c r="C294" t="s">
        <v>1</v>
      </c>
      <c r="D294" t="s">
        <v>1</v>
      </c>
      <c r="E294" t="s">
        <v>35</v>
      </c>
      <c r="F294" t="s">
        <v>44</v>
      </c>
      <c r="H294" s="1">
        <v>657.36</v>
      </c>
      <c r="I294" s="1">
        <v>792</v>
      </c>
      <c r="J294" s="1">
        <v>6</v>
      </c>
    </row>
    <row r="295" spans="1:10" x14ac:dyDescent="0.3">
      <c r="A295">
        <v>2018</v>
      </c>
      <c r="B295" t="s">
        <v>21</v>
      </c>
      <c r="C295" t="s">
        <v>1</v>
      </c>
      <c r="D295" t="s">
        <v>55</v>
      </c>
      <c r="E295" t="s">
        <v>35</v>
      </c>
      <c r="F295" t="s">
        <v>46</v>
      </c>
      <c r="H295" s="1">
        <v>17956.817399999996</v>
      </c>
      <c r="I295" s="1">
        <v>20640.019999999997</v>
      </c>
      <c r="J295" s="1">
        <v>32</v>
      </c>
    </row>
    <row r="296" spans="1:10" x14ac:dyDescent="0.3">
      <c r="A296">
        <v>2018</v>
      </c>
      <c r="B296" t="s">
        <v>21</v>
      </c>
      <c r="C296" t="s">
        <v>1</v>
      </c>
      <c r="D296" t="s">
        <v>55</v>
      </c>
      <c r="E296" t="s">
        <v>35</v>
      </c>
      <c r="F296" t="s">
        <v>43</v>
      </c>
      <c r="H296" s="1">
        <v>37050</v>
      </c>
      <c r="I296" s="1">
        <v>39000</v>
      </c>
      <c r="J296" s="1">
        <v>200</v>
      </c>
    </row>
    <row r="297" spans="1:10" x14ac:dyDescent="0.3">
      <c r="A297">
        <v>2018</v>
      </c>
      <c r="B297" t="s">
        <v>21</v>
      </c>
      <c r="C297" t="s">
        <v>1</v>
      </c>
      <c r="D297" t="s">
        <v>55</v>
      </c>
      <c r="E297" t="s">
        <v>35</v>
      </c>
      <c r="F297" t="s">
        <v>45</v>
      </c>
      <c r="H297" s="1">
        <v>909.99</v>
      </c>
      <c r="I297" s="1">
        <v>909.99</v>
      </c>
      <c r="J297" s="1">
        <v>2</v>
      </c>
    </row>
    <row r="298" spans="1:10" x14ac:dyDescent="0.3">
      <c r="A298">
        <v>2018</v>
      </c>
      <c r="B298" t="s">
        <v>21</v>
      </c>
      <c r="C298" t="s">
        <v>1</v>
      </c>
      <c r="D298" t="s">
        <v>1</v>
      </c>
      <c r="E298" t="s">
        <v>36</v>
      </c>
      <c r="F298" t="s">
        <v>39</v>
      </c>
      <c r="H298" s="1">
        <v>567.58240000000001</v>
      </c>
      <c r="I298" s="1">
        <v>644.98</v>
      </c>
      <c r="J298" s="1">
        <v>3</v>
      </c>
    </row>
    <row r="299" spans="1:10" x14ac:dyDescent="0.3">
      <c r="A299">
        <v>2018</v>
      </c>
      <c r="B299" t="s">
        <v>21</v>
      </c>
      <c r="C299" t="s">
        <v>1</v>
      </c>
      <c r="D299" t="s">
        <v>1</v>
      </c>
      <c r="E299" t="s">
        <v>36</v>
      </c>
      <c r="F299" t="s">
        <v>40</v>
      </c>
      <c r="H299" s="1">
        <v>3960.02</v>
      </c>
      <c r="I299" s="1">
        <v>3960.02</v>
      </c>
      <c r="J299" s="1">
        <v>30</v>
      </c>
    </row>
    <row r="300" spans="1:10" x14ac:dyDescent="0.3">
      <c r="A300">
        <v>2018</v>
      </c>
      <c r="B300" t="s">
        <v>21</v>
      </c>
      <c r="C300" t="s">
        <v>1</v>
      </c>
      <c r="D300" t="s">
        <v>1</v>
      </c>
      <c r="E300" t="s">
        <v>36</v>
      </c>
      <c r="F300" t="s">
        <v>41</v>
      </c>
      <c r="H300" s="1">
        <v>3831.48</v>
      </c>
      <c r="I300" s="1">
        <v>4404</v>
      </c>
      <c r="J300" s="1">
        <v>12</v>
      </c>
    </row>
    <row r="301" spans="1:10" x14ac:dyDescent="0.3">
      <c r="A301">
        <v>2018</v>
      </c>
      <c r="B301" t="s">
        <v>21</v>
      </c>
      <c r="C301" t="s">
        <v>2</v>
      </c>
      <c r="D301" t="s">
        <v>15</v>
      </c>
      <c r="E301" t="s">
        <v>35</v>
      </c>
      <c r="F301" t="s">
        <v>42</v>
      </c>
      <c r="H301" s="1">
        <v>18497.4804</v>
      </c>
      <c r="I301" s="1">
        <v>18874.98</v>
      </c>
      <c r="J301" s="1">
        <v>25</v>
      </c>
    </row>
    <row r="302" spans="1:10" x14ac:dyDescent="0.3">
      <c r="A302">
        <v>2018</v>
      </c>
      <c r="B302" t="s">
        <v>22</v>
      </c>
      <c r="C302" t="s">
        <v>3</v>
      </c>
      <c r="D302" t="s">
        <v>12</v>
      </c>
      <c r="E302" t="s">
        <v>35</v>
      </c>
      <c r="F302" t="s">
        <v>44</v>
      </c>
      <c r="H302" s="1">
        <v>9578.2598999999991</v>
      </c>
      <c r="I302" s="1">
        <v>9675.01</v>
      </c>
      <c r="J302" s="1">
        <v>15</v>
      </c>
    </row>
    <row r="303" spans="1:10" x14ac:dyDescent="0.3">
      <c r="A303">
        <v>2018</v>
      </c>
      <c r="B303" t="s">
        <v>22</v>
      </c>
      <c r="C303" t="s">
        <v>1</v>
      </c>
      <c r="D303" t="s">
        <v>1</v>
      </c>
      <c r="E303" t="s">
        <v>35</v>
      </c>
      <c r="F303" t="s">
        <v>46</v>
      </c>
      <c r="H303" s="1">
        <v>87075.080999999991</v>
      </c>
      <c r="I303" s="1">
        <v>96750.09</v>
      </c>
      <c r="J303" s="1">
        <v>150</v>
      </c>
    </row>
    <row r="304" spans="1:10" x14ac:dyDescent="0.3">
      <c r="A304">
        <v>2018</v>
      </c>
      <c r="B304" t="s">
        <v>22</v>
      </c>
      <c r="C304" t="s">
        <v>1</v>
      </c>
      <c r="D304" t="s">
        <v>1</v>
      </c>
      <c r="E304" t="s">
        <v>35</v>
      </c>
      <c r="F304" t="s">
        <v>43</v>
      </c>
      <c r="H304" s="1">
        <v>1625.3411999999998</v>
      </c>
      <c r="I304" s="1">
        <v>1934.93</v>
      </c>
      <c r="J304" s="1">
        <v>9</v>
      </c>
    </row>
    <row r="305" spans="1:10" x14ac:dyDescent="0.3">
      <c r="A305">
        <v>2018</v>
      </c>
      <c r="B305" t="s">
        <v>22</v>
      </c>
      <c r="C305" t="s">
        <v>1</v>
      </c>
      <c r="D305" t="s">
        <v>1</v>
      </c>
      <c r="E305" t="s">
        <v>35</v>
      </c>
      <c r="F305" t="s">
        <v>45</v>
      </c>
      <c r="H305" s="1">
        <v>574.50119999999993</v>
      </c>
      <c r="I305" s="1">
        <v>683.93</v>
      </c>
      <c r="J305" s="1">
        <v>18</v>
      </c>
    </row>
    <row r="306" spans="1:10" x14ac:dyDescent="0.3">
      <c r="A306">
        <v>2018</v>
      </c>
      <c r="B306" t="s">
        <v>22</v>
      </c>
      <c r="C306" t="s">
        <v>1</v>
      </c>
      <c r="D306" t="s">
        <v>1</v>
      </c>
      <c r="E306" t="s">
        <v>36</v>
      </c>
      <c r="F306" t="s">
        <v>39</v>
      </c>
      <c r="H306" s="1">
        <v>887.04</v>
      </c>
      <c r="I306" s="1">
        <v>1056</v>
      </c>
      <c r="J306" s="1">
        <v>8</v>
      </c>
    </row>
    <row r="307" spans="1:10" x14ac:dyDescent="0.3">
      <c r="A307">
        <v>2018</v>
      </c>
      <c r="B307" t="s">
        <v>22</v>
      </c>
      <c r="C307" t="s">
        <v>1</v>
      </c>
      <c r="D307" t="s">
        <v>55</v>
      </c>
      <c r="E307" t="s">
        <v>36</v>
      </c>
      <c r="F307" t="s">
        <v>40</v>
      </c>
      <c r="H307" s="1">
        <v>11509.129800000001</v>
      </c>
      <c r="I307" s="1">
        <v>11744.01</v>
      </c>
      <c r="J307" s="1">
        <v>32</v>
      </c>
    </row>
    <row r="308" spans="1:10" x14ac:dyDescent="0.3">
      <c r="A308">
        <v>2018</v>
      </c>
      <c r="B308" t="s">
        <v>22</v>
      </c>
      <c r="C308" t="s">
        <v>1</v>
      </c>
      <c r="D308" t="s">
        <v>55</v>
      </c>
      <c r="E308" t="s">
        <v>36</v>
      </c>
      <c r="F308" t="s">
        <v>41</v>
      </c>
      <c r="H308" s="1">
        <v>1390.5102999999999</v>
      </c>
      <c r="I308" s="1">
        <v>1350.01</v>
      </c>
      <c r="J308" s="1">
        <v>3</v>
      </c>
    </row>
    <row r="309" spans="1:10" x14ac:dyDescent="0.3">
      <c r="A309">
        <v>2018</v>
      </c>
      <c r="B309" t="s">
        <v>22</v>
      </c>
      <c r="C309" t="s">
        <v>2</v>
      </c>
      <c r="D309" t="s">
        <v>9</v>
      </c>
      <c r="E309" t="s">
        <v>35</v>
      </c>
      <c r="F309" t="s">
        <v>42</v>
      </c>
      <c r="H309" s="1">
        <v>6510.0557999999992</v>
      </c>
      <c r="I309" s="1">
        <v>7000.0599999999995</v>
      </c>
      <c r="J309" s="1">
        <v>40</v>
      </c>
    </row>
    <row r="310" spans="1:10" x14ac:dyDescent="0.3">
      <c r="A310">
        <v>2018</v>
      </c>
      <c r="B310" t="s">
        <v>22</v>
      </c>
      <c r="C310" t="s">
        <v>2</v>
      </c>
      <c r="D310" t="s">
        <v>13</v>
      </c>
      <c r="E310" t="s">
        <v>35</v>
      </c>
      <c r="F310" t="s">
        <v>44</v>
      </c>
      <c r="H310" s="1">
        <v>10897.653400000001</v>
      </c>
      <c r="I310" s="1">
        <v>12671.69</v>
      </c>
      <c r="J310" s="1">
        <v>64</v>
      </c>
    </row>
    <row r="311" spans="1:10" x14ac:dyDescent="0.3">
      <c r="A311">
        <v>2018</v>
      </c>
      <c r="B311" t="s">
        <v>22</v>
      </c>
      <c r="C311" t="s">
        <v>3</v>
      </c>
      <c r="D311" t="s">
        <v>11</v>
      </c>
      <c r="E311" t="s">
        <v>35</v>
      </c>
      <c r="F311" t="s">
        <v>46</v>
      </c>
      <c r="H311" s="1">
        <v>2975.0254999999997</v>
      </c>
      <c r="I311" s="1">
        <v>3500.0299999999997</v>
      </c>
      <c r="J311" s="1">
        <v>20</v>
      </c>
    </row>
    <row r="312" spans="1:10" x14ac:dyDescent="0.3">
      <c r="A312">
        <v>2018</v>
      </c>
      <c r="B312" t="s">
        <v>22</v>
      </c>
      <c r="C312" t="s">
        <v>3</v>
      </c>
      <c r="D312" t="s">
        <v>11</v>
      </c>
      <c r="E312" t="s">
        <v>35</v>
      </c>
      <c r="F312" t="s">
        <v>43</v>
      </c>
      <c r="H312" s="1">
        <v>4881.1000000000004</v>
      </c>
      <c r="I312" s="1">
        <v>5138</v>
      </c>
      <c r="J312" s="1">
        <v>14</v>
      </c>
    </row>
    <row r="313" spans="1:10" x14ac:dyDescent="0.3">
      <c r="A313">
        <v>2018</v>
      </c>
      <c r="B313" t="s">
        <v>22</v>
      </c>
      <c r="C313" t="s">
        <v>3</v>
      </c>
      <c r="D313" t="s">
        <v>12</v>
      </c>
      <c r="E313" t="s">
        <v>35</v>
      </c>
      <c r="F313" t="s">
        <v>45</v>
      </c>
      <c r="H313" s="1">
        <v>381.68</v>
      </c>
      <c r="I313" s="1">
        <v>367</v>
      </c>
      <c r="J313" s="1">
        <v>1</v>
      </c>
    </row>
    <row r="314" spans="1:10" x14ac:dyDescent="0.3">
      <c r="A314">
        <v>2018</v>
      </c>
      <c r="B314" t="s">
        <v>23</v>
      </c>
      <c r="C314" t="s">
        <v>1</v>
      </c>
      <c r="D314" t="s">
        <v>1</v>
      </c>
      <c r="E314" t="s">
        <v>36</v>
      </c>
      <c r="F314" t="s">
        <v>39</v>
      </c>
      <c r="H314" s="1">
        <v>687.05</v>
      </c>
      <c r="I314" s="1">
        <v>755</v>
      </c>
      <c r="J314" s="1">
        <v>1</v>
      </c>
    </row>
    <row r="315" spans="1:10" x14ac:dyDescent="0.3">
      <c r="A315">
        <v>2018</v>
      </c>
      <c r="B315" t="s">
        <v>23</v>
      </c>
      <c r="C315" t="s">
        <v>1</v>
      </c>
      <c r="D315" t="s">
        <v>1</v>
      </c>
      <c r="E315" t="s">
        <v>36</v>
      </c>
      <c r="F315" t="s">
        <v>40</v>
      </c>
      <c r="H315" s="1">
        <v>67080.062399999995</v>
      </c>
      <c r="I315" s="1">
        <v>64500.06</v>
      </c>
      <c r="J315" s="1">
        <v>100</v>
      </c>
    </row>
    <row r="316" spans="1:10" x14ac:dyDescent="0.3">
      <c r="A316">
        <v>2018</v>
      </c>
      <c r="B316" t="s">
        <v>23</v>
      </c>
      <c r="C316" t="s">
        <v>1</v>
      </c>
      <c r="D316" t="s">
        <v>55</v>
      </c>
      <c r="E316" t="s">
        <v>36</v>
      </c>
      <c r="F316" t="s">
        <v>41</v>
      </c>
      <c r="H316" s="1">
        <v>1386.0099</v>
      </c>
      <c r="I316" s="1">
        <v>1400.01</v>
      </c>
      <c r="J316" s="1">
        <v>8</v>
      </c>
    </row>
    <row r="317" spans="1:10" x14ac:dyDescent="0.3">
      <c r="A317">
        <v>2018</v>
      </c>
      <c r="B317" t="s">
        <v>23</v>
      </c>
      <c r="C317" t="s">
        <v>1</v>
      </c>
      <c r="D317" t="s">
        <v>1</v>
      </c>
      <c r="E317" t="s">
        <v>35</v>
      </c>
      <c r="F317" t="s">
        <v>42</v>
      </c>
      <c r="H317" s="1">
        <v>864.4905</v>
      </c>
      <c r="I317" s="1">
        <v>909.99</v>
      </c>
      <c r="J317" s="1">
        <v>2</v>
      </c>
    </row>
    <row r="318" spans="1:10" x14ac:dyDescent="0.3">
      <c r="A318">
        <v>2018</v>
      </c>
      <c r="B318" t="s">
        <v>23</v>
      </c>
      <c r="C318" t="s">
        <v>1</v>
      </c>
      <c r="D318" t="s">
        <v>55</v>
      </c>
      <c r="E318" t="s">
        <v>35</v>
      </c>
      <c r="F318" t="s">
        <v>44</v>
      </c>
      <c r="H318" s="1">
        <v>69.150899999999993</v>
      </c>
      <c r="I318" s="1">
        <v>75.989999999999995</v>
      </c>
      <c r="J318" s="1">
        <v>2</v>
      </c>
    </row>
    <row r="319" spans="1:10" x14ac:dyDescent="0.3">
      <c r="A319">
        <v>2018</v>
      </c>
      <c r="B319" t="s">
        <v>23</v>
      </c>
      <c r="C319" t="s">
        <v>1</v>
      </c>
      <c r="D319" t="s">
        <v>1</v>
      </c>
      <c r="E319" t="s">
        <v>35</v>
      </c>
      <c r="F319" t="s">
        <v>46</v>
      </c>
      <c r="H319" s="1">
        <v>1698.84</v>
      </c>
      <c r="I319" s="1">
        <v>1716</v>
      </c>
      <c r="J319" s="1">
        <v>13</v>
      </c>
    </row>
    <row r="320" spans="1:10" x14ac:dyDescent="0.3">
      <c r="A320">
        <v>2018</v>
      </c>
      <c r="B320" t="s">
        <v>23</v>
      </c>
      <c r="C320" t="s">
        <v>1</v>
      </c>
      <c r="D320" t="s">
        <v>1</v>
      </c>
      <c r="E320" t="s">
        <v>35</v>
      </c>
      <c r="F320" t="s">
        <v>43</v>
      </c>
      <c r="H320" s="1">
        <v>4697.6000000000004</v>
      </c>
      <c r="I320" s="1">
        <v>5872</v>
      </c>
      <c r="J320" s="1">
        <v>16</v>
      </c>
    </row>
    <row r="321" spans="1:10" x14ac:dyDescent="0.3">
      <c r="A321">
        <v>2018</v>
      </c>
      <c r="B321" t="s">
        <v>23</v>
      </c>
      <c r="C321" t="s">
        <v>2</v>
      </c>
      <c r="D321" t="s">
        <v>13</v>
      </c>
      <c r="E321" t="s">
        <v>35</v>
      </c>
      <c r="F321" t="s">
        <v>45</v>
      </c>
      <c r="H321" s="1">
        <v>38700.04</v>
      </c>
      <c r="I321" s="1">
        <v>48375.05</v>
      </c>
      <c r="J321" s="1">
        <v>75</v>
      </c>
    </row>
    <row r="322" spans="1:10" x14ac:dyDescent="0.3">
      <c r="A322">
        <v>2018</v>
      </c>
      <c r="B322" t="s">
        <v>23</v>
      </c>
      <c r="C322" t="s">
        <v>3</v>
      </c>
      <c r="D322" t="s">
        <v>7</v>
      </c>
      <c r="E322" t="s">
        <v>36</v>
      </c>
      <c r="F322" t="s">
        <v>39</v>
      </c>
      <c r="H322" s="1">
        <v>1838.25</v>
      </c>
      <c r="I322" s="1">
        <v>1935</v>
      </c>
      <c r="J322" s="1">
        <v>3</v>
      </c>
    </row>
    <row r="323" spans="1:10" x14ac:dyDescent="0.3">
      <c r="A323">
        <v>2018</v>
      </c>
      <c r="B323" t="s">
        <v>24</v>
      </c>
      <c r="C323" t="s">
        <v>1</v>
      </c>
      <c r="D323" t="s">
        <v>1</v>
      </c>
      <c r="E323" t="s">
        <v>36</v>
      </c>
      <c r="F323" t="s">
        <v>40</v>
      </c>
      <c r="H323" s="1">
        <v>561.15</v>
      </c>
      <c r="I323" s="1">
        <v>645</v>
      </c>
      <c r="J323" s="1">
        <v>1</v>
      </c>
    </row>
    <row r="324" spans="1:10" x14ac:dyDescent="0.3">
      <c r="A324">
        <v>2018</v>
      </c>
      <c r="B324" t="s">
        <v>24</v>
      </c>
      <c r="C324" t="s">
        <v>1</v>
      </c>
      <c r="D324" t="s">
        <v>55</v>
      </c>
      <c r="E324" t="s">
        <v>36</v>
      </c>
      <c r="F324" t="s">
        <v>41</v>
      </c>
      <c r="H324" s="1">
        <v>285.12989999999996</v>
      </c>
      <c r="I324" s="1">
        <v>288.01</v>
      </c>
      <c r="J324" s="1">
        <v>2</v>
      </c>
    </row>
    <row r="325" spans="1:10" x14ac:dyDescent="0.3">
      <c r="A325">
        <v>2018</v>
      </c>
      <c r="B325" t="s">
        <v>24</v>
      </c>
      <c r="C325" t="s">
        <v>1</v>
      </c>
      <c r="D325" t="s">
        <v>1</v>
      </c>
      <c r="E325" t="s">
        <v>35</v>
      </c>
      <c r="F325" t="s">
        <v>42</v>
      </c>
      <c r="H325" s="1">
        <v>3722.4094</v>
      </c>
      <c r="I325" s="1">
        <v>3960.01</v>
      </c>
      <c r="J325" s="1">
        <v>30</v>
      </c>
    </row>
    <row r="326" spans="1:10" x14ac:dyDescent="0.3">
      <c r="A326">
        <v>2018</v>
      </c>
      <c r="B326" t="s">
        <v>24</v>
      </c>
      <c r="C326" t="s">
        <v>1</v>
      </c>
      <c r="D326" t="s">
        <v>1</v>
      </c>
      <c r="E326" t="s">
        <v>35</v>
      </c>
      <c r="F326" t="s">
        <v>44</v>
      </c>
      <c r="H326" s="1">
        <v>29727.016200000002</v>
      </c>
      <c r="I326" s="1">
        <v>36700.020000000004</v>
      </c>
      <c r="J326" s="1">
        <v>100</v>
      </c>
    </row>
    <row r="327" spans="1:10" x14ac:dyDescent="0.3">
      <c r="A327">
        <v>2018</v>
      </c>
      <c r="B327" t="s">
        <v>24</v>
      </c>
      <c r="C327" t="s">
        <v>2</v>
      </c>
      <c r="D327" t="s">
        <v>9</v>
      </c>
      <c r="E327" t="s">
        <v>35</v>
      </c>
      <c r="F327" t="s">
        <v>46</v>
      </c>
      <c r="H327" s="1">
        <v>6930.0593999999992</v>
      </c>
      <c r="I327" s="1">
        <v>7000.0599999999995</v>
      </c>
      <c r="J327" s="1">
        <v>40</v>
      </c>
    </row>
    <row r="328" spans="1:10" x14ac:dyDescent="0.3">
      <c r="A328">
        <v>2018</v>
      </c>
      <c r="B328" t="s">
        <v>24</v>
      </c>
      <c r="C328" t="s">
        <v>2</v>
      </c>
      <c r="D328" t="s">
        <v>13</v>
      </c>
      <c r="E328" t="s">
        <v>35</v>
      </c>
      <c r="F328" t="s">
        <v>43</v>
      </c>
      <c r="H328" s="1">
        <v>31709.968500000003</v>
      </c>
      <c r="I328" s="1">
        <v>30199.97</v>
      </c>
      <c r="J328" s="1">
        <v>40</v>
      </c>
    </row>
    <row r="329" spans="1:10" x14ac:dyDescent="0.3">
      <c r="A329">
        <v>2018</v>
      </c>
      <c r="B329" t="s">
        <v>24</v>
      </c>
      <c r="C329" t="s">
        <v>2</v>
      </c>
      <c r="D329" t="s">
        <v>13</v>
      </c>
      <c r="E329" t="s">
        <v>35</v>
      </c>
      <c r="F329" t="s">
        <v>45</v>
      </c>
      <c r="H329" s="1">
        <v>2244.0084999999999</v>
      </c>
      <c r="I329" s="1">
        <v>2640.01</v>
      </c>
      <c r="J329" s="1">
        <v>20</v>
      </c>
    </row>
    <row r="330" spans="1:10" x14ac:dyDescent="0.3">
      <c r="A330">
        <v>2018</v>
      </c>
      <c r="B330" t="s">
        <v>24</v>
      </c>
      <c r="C330" t="s">
        <v>2</v>
      </c>
      <c r="D330" t="s">
        <v>15</v>
      </c>
      <c r="E330" t="s">
        <v>36</v>
      </c>
      <c r="F330" t="s">
        <v>39</v>
      </c>
      <c r="H330" s="1">
        <v>2773.5</v>
      </c>
      <c r="I330" s="1">
        <v>3225</v>
      </c>
      <c r="J330" s="1">
        <v>5</v>
      </c>
    </row>
    <row r="331" spans="1:10" x14ac:dyDescent="0.3">
      <c r="A331">
        <v>2018</v>
      </c>
      <c r="B331" t="s">
        <v>24</v>
      </c>
      <c r="C331" t="s">
        <v>3</v>
      </c>
      <c r="D331" t="s">
        <v>7</v>
      </c>
      <c r="E331" t="s">
        <v>36</v>
      </c>
      <c r="F331" t="s">
        <v>40</v>
      </c>
      <c r="H331" s="1">
        <v>1247.8</v>
      </c>
      <c r="I331" s="1">
        <v>1468</v>
      </c>
      <c r="J331" s="1">
        <v>4</v>
      </c>
    </row>
    <row r="332" spans="1:10" x14ac:dyDescent="0.3">
      <c r="A332">
        <v>2018</v>
      </c>
      <c r="B332" t="s">
        <v>24</v>
      </c>
      <c r="C332" t="s">
        <v>3</v>
      </c>
      <c r="D332" t="s">
        <v>12</v>
      </c>
      <c r="E332" t="s">
        <v>36</v>
      </c>
      <c r="F332" t="s">
        <v>41</v>
      </c>
      <c r="H332" s="1">
        <v>6115.4918999999991</v>
      </c>
      <c r="I332" s="1">
        <v>7549.99</v>
      </c>
      <c r="J332" s="1">
        <v>10</v>
      </c>
    </row>
    <row r="333" spans="1:10" x14ac:dyDescent="0.3">
      <c r="A333">
        <v>2018</v>
      </c>
      <c r="B333" t="s">
        <v>24</v>
      </c>
      <c r="C333" t="s">
        <v>3</v>
      </c>
      <c r="D333" t="s">
        <v>12</v>
      </c>
      <c r="E333" t="s">
        <v>35</v>
      </c>
      <c r="F333" t="s">
        <v>42</v>
      </c>
      <c r="H333" s="1">
        <v>75602.041200000007</v>
      </c>
      <c r="I333" s="1">
        <v>73400.040000000008</v>
      </c>
      <c r="J333" s="1">
        <v>200</v>
      </c>
    </row>
    <row r="334" spans="1:10" x14ac:dyDescent="0.3">
      <c r="A334">
        <v>2018</v>
      </c>
      <c r="B334" t="s">
        <v>24</v>
      </c>
      <c r="C334" t="s">
        <v>3</v>
      </c>
      <c r="D334" t="s">
        <v>12</v>
      </c>
      <c r="E334" t="s">
        <v>35</v>
      </c>
      <c r="F334" t="s">
        <v>44</v>
      </c>
      <c r="H334" s="1">
        <v>43650.349199999997</v>
      </c>
      <c r="I334" s="1">
        <v>45000.36</v>
      </c>
      <c r="J334" s="1">
        <v>100</v>
      </c>
    </row>
    <row r="335" spans="1:10" x14ac:dyDescent="0.3">
      <c r="A335">
        <v>2018</v>
      </c>
      <c r="B335" t="s">
        <v>25</v>
      </c>
      <c r="C335" t="s">
        <v>1</v>
      </c>
      <c r="D335" t="s">
        <v>55</v>
      </c>
      <c r="E335" t="s">
        <v>35</v>
      </c>
      <c r="F335" t="s">
        <v>46</v>
      </c>
      <c r="H335" s="1">
        <v>145234.78349999999</v>
      </c>
      <c r="I335" s="1">
        <v>163185.15</v>
      </c>
      <c r="J335" s="1">
        <v>253</v>
      </c>
    </row>
    <row r="336" spans="1:10" x14ac:dyDescent="0.3">
      <c r="A336">
        <v>2018</v>
      </c>
      <c r="B336" t="s">
        <v>25</v>
      </c>
      <c r="C336" t="s">
        <v>1</v>
      </c>
      <c r="D336" t="s">
        <v>55</v>
      </c>
      <c r="E336" t="s">
        <v>35</v>
      </c>
      <c r="F336" t="s">
        <v>43</v>
      </c>
      <c r="H336" s="1">
        <v>5414.5786000000007</v>
      </c>
      <c r="I336" s="1">
        <v>5760.1900000000005</v>
      </c>
      <c r="J336" s="1">
        <v>40</v>
      </c>
    </row>
    <row r="337" spans="1:10" x14ac:dyDescent="0.3">
      <c r="A337">
        <v>2018</v>
      </c>
      <c r="B337" t="s">
        <v>25</v>
      </c>
      <c r="C337" t="s">
        <v>1</v>
      </c>
      <c r="D337" t="s">
        <v>55</v>
      </c>
      <c r="E337" t="s">
        <v>35</v>
      </c>
      <c r="F337" t="s">
        <v>45</v>
      </c>
      <c r="H337" s="1">
        <v>369.79140000000001</v>
      </c>
      <c r="I337" s="1">
        <v>429.99</v>
      </c>
      <c r="J337" s="1">
        <v>2</v>
      </c>
    </row>
    <row r="338" spans="1:10" x14ac:dyDescent="0.3">
      <c r="A338">
        <v>2018</v>
      </c>
      <c r="B338" t="s">
        <v>25</v>
      </c>
      <c r="C338" t="s">
        <v>1</v>
      </c>
      <c r="D338" t="s">
        <v>1</v>
      </c>
      <c r="E338" t="s">
        <v>36</v>
      </c>
      <c r="F338" t="s">
        <v>39</v>
      </c>
      <c r="H338" s="1">
        <v>446.84079999999994</v>
      </c>
      <c r="I338" s="1">
        <v>455.96</v>
      </c>
      <c r="J338" s="1">
        <v>12</v>
      </c>
    </row>
    <row r="339" spans="1:10" x14ac:dyDescent="0.3">
      <c r="A339">
        <v>2018</v>
      </c>
      <c r="B339" t="s">
        <v>25</v>
      </c>
      <c r="C339" t="s">
        <v>1</v>
      </c>
      <c r="D339" t="s">
        <v>1</v>
      </c>
      <c r="E339" t="s">
        <v>36</v>
      </c>
      <c r="F339" t="s">
        <v>40</v>
      </c>
      <c r="H339" s="1">
        <v>2191.2083000000002</v>
      </c>
      <c r="I339" s="1">
        <v>2640.01</v>
      </c>
      <c r="J339" s="1">
        <v>20</v>
      </c>
    </row>
    <row r="340" spans="1:10" x14ac:dyDescent="0.3">
      <c r="A340">
        <v>2018</v>
      </c>
      <c r="B340" t="s">
        <v>25</v>
      </c>
      <c r="C340" t="s">
        <v>1</v>
      </c>
      <c r="D340" t="s">
        <v>1</v>
      </c>
      <c r="E340" t="s">
        <v>36</v>
      </c>
      <c r="F340" t="s">
        <v>41</v>
      </c>
      <c r="H340" s="1">
        <v>38168.020800000006</v>
      </c>
      <c r="I340" s="1">
        <v>36700.020000000004</v>
      </c>
      <c r="J340" s="1">
        <v>100</v>
      </c>
    </row>
    <row r="341" spans="1:10" x14ac:dyDescent="0.3">
      <c r="A341">
        <v>2018</v>
      </c>
      <c r="B341" t="s">
        <v>25</v>
      </c>
      <c r="C341" t="s">
        <v>2</v>
      </c>
      <c r="D341" t="s">
        <v>15</v>
      </c>
      <c r="E341" t="s">
        <v>35</v>
      </c>
      <c r="F341" t="s">
        <v>42</v>
      </c>
      <c r="H341" s="1">
        <v>6417.4915000000001</v>
      </c>
      <c r="I341" s="1">
        <v>7549.99</v>
      </c>
      <c r="J341" s="1">
        <v>10</v>
      </c>
    </row>
    <row r="342" spans="1:10" x14ac:dyDescent="0.3">
      <c r="A342">
        <v>2018</v>
      </c>
      <c r="B342" t="s">
        <v>25</v>
      </c>
      <c r="C342" t="s">
        <v>3</v>
      </c>
      <c r="D342" t="s">
        <v>12</v>
      </c>
      <c r="E342" t="s">
        <v>35</v>
      </c>
      <c r="F342" t="s">
        <v>44</v>
      </c>
      <c r="H342" s="1">
        <v>2006.4095000000002</v>
      </c>
      <c r="I342" s="1">
        <v>2112.0100000000002</v>
      </c>
      <c r="J342" s="1">
        <v>16</v>
      </c>
    </row>
    <row r="343" spans="1:10" x14ac:dyDescent="0.3">
      <c r="A343">
        <v>2018</v>
      </c>
      <c r="B343" t="s">
        <v>25</v>
      </c>
      <c r="C343" t="s">
        <v>3</v>
      </c>
      <c r="D343" t="s">
        <v>12</v>
      </c>
      <c r="E343" t="s">
        <v>35</v>
      </c>
      <c r="F343" t="s">
        <v>46</v>
      </c>
      <c r="H343" s="1">
        <v>47602.701499999996</v>
      </c>
      <c r="I343" s="1">
        <v>49074.95</v>
      </c>
      <c r="J343" s="1">
        <v>65</v>
      </c>
    </row>
    <row r="344" spans="1:10" x14ac:dyDescent="0.3">
      <c r="A344">
        <v>2018</v>
      </c>
      <c r="B344" t="s">
        <v>25</v>
      </c>
      <c r="C344" t="s">
        <v>3</v>
      </c>
      <c r="D344" t="s">
        <v>12</v>
      </c>
      <c r="E344" t="s">
        <v>35</v>
      </c>
      <c r="F344" t="s">
        <v>43</v>
      </c>
      <c r="H344" s="1">
        <v>39259.958399999996</v>
      </c>
      <c r="I344" s="1">
        <v>37749.96</v>
      </c>
      <c r="J344" s="1">
        <v>50</v>
      </c>
    </row>
    <row r="345" spans="1:10" x14ac:dyDescent="0.3">
      <c r="A345">
        <v>2018</v>
      </c>
      <c r="B345" t="s">
        <v>26</v>
      </c>
      <c r="C345" t="s">
        <v>1</v>
      </c>
      <c r="D345" t="s">
        <v>1</v>
      </c>
      <c r="E345" t="s">
        <v>35</v>
      </c>
      <c r="F345" t="s">
        <v>45</v>
      </c>
      <c r="H345" s="1">
        <v>227.04</v>
      </c>
      <c r="I345" s="1">
        <v>264</v>
      </c>
      <c r="J345" s="1">
        <v>2</v>
      </c>
    </row>
    <row r="346" spans="1:10" x14ac:dyDescent="0.3">
      <c r="A346">
        <v>2018</v>
      </c>
      <c r="B346" t="s">
        <v>26</v>
      </c>
      <c r="C346" t="s">
        <v>1</v>
      </c>
      <c r="D346" t="s">
        <v>1</v>
      </c>
      <c r="E346" t="s">
        <v>36</v>
      </c>
      <c r="F346" t="s">
        <v>39</v>
      </c>
      <c r="H346" s="1">
        <v>396.67650000000003</v>
      </c>
      <c r="I346" s="1">
        <v>455.95</v>
      </c>
      <c r="J346" s="1">
        <v>12</v>
      </c>
    </row>
    <row r="347" spans="1:10" x14ac:dyDescent="0.3">
      <c r="A347">
        <v>2018</v>
      </c>
      <c r="B347" t="s">
        <v>26</v>
      </c>
      <c r="C347" t="s">
        <v>1</v>
      </c>
      <c r="D347" t="s">
        <v>55</v>
      </c>
      <c r="E347" t="s">
        <v>36</v>
      </c>
      <c r="F347" t="s">
        <v>40</v>
      </c>
      <c r="H347" s="1">
        <v>6243.6087999999991</v>
      </c>
      <c r="I347" s="1">
        <v>7095.0099999999993</v>
      </c>
      <c r="J347" s="1">
        <v>11</v>
      </c>
    </row>
    <row r="348" spans="1:10" x14ac:dyDescent="0.3">
      <c r="A348">
        <v>2018</v>
      </c>
      <c r="B348" t="s">
        <v>26</v>
      </c>
      <c r="C348" t="s">
        <v>1</v>
      </c>
      <c r="D348" t="s">
        <v>1</v>
      </c>
      <c r="E348" t="s">
        <v>36</v>
      </c>
      <c r="F348" t="s">
        <v>41</v>
      </c>
      <c r="H348" s="1">
        <v>714.01020000000005</v>
      </c>
      <c r="I348" s="1">
        <v>700.01</v>
      </c>
      <c r="J348" s="1">
        <v>4</v>
      </c>
    </row>
    <row r="349" spans="1:10" x14ac:dyDescent="0.3">
      <c r="A349">
        <v>2018</v>
      </c>
      <c r="B349" t="s">
        <v>26</v>
      </c>
      <c r="C349" t="s">
        <v>1</v>
      </c>
      <c r="D349" t="s">
        <v>1</v>
      </c>
      <c r="E349" t="s">
        <v>35</v>
      </c>
      <c r="F349" t="s">
        <v>42</v>
      </c>
      <c r="H349" s="1">
        <v>1459.8015</v>
      </c>
      <c r="I349" s="1">
        <v>1504.95</v>
      </c>
      <c r="J349" s="1">
        <v>7</v>
      </c>
    </row>
    <row r="350" spans="1:10" x14ac:dyDescent="0.3">
      <c r="A350">
        <v>2018</v>
      </c>
      <c r="B350" t="s">
        <v>26</v>
      </c>
      <c r="C350" t="s">
        <v>1</v>
      </c>
      <c r="D350" t="s">
        <v>55</v>
      </c>
      <c r="E350" t="s">
        <v>35</v>
      </c>
      <c r="F350" t="s">
        <v>44</v>
      </c>
      <c r="H350" s="1">
        <v>535.7435999999999</v>
      </c>
      <c r="I350" s="1">
        <v>569.93999999999994</v>
      </c>
      <c r="J350" s="1">
        <v>15</v>
      </c>
    </row>
    <row r="351" spans="1:10" x14ac:dyDescent="0.3">
      <c r="A351">
        <v>2018</v>
      </c>
      <c r="B351" t="s">
        <v>26</v>
      </c>
      <c r="C351" t="s">
        <v>1</v>
      </c>
      <c r="D351" t="s">
        <v>1</v>
      </c>
      <c r="E351" t="s">
        <v>35</v>
      </c>
      <c r="F351" t="s">
        <v>46</v>
      </c>
      <c r="H351" s="1">
        <v>2587.2098000000001</v>
      </c>
      <c r="I351" s="1">
        <v>2640.01</v>
      </c>
      <c r="J351" s="1">
        <v>20</v>
      </c>
    </row>
    <row r="352" spans="1:10" x14ac:dyDescent="0.3">
      <c r="A352">
        <v>2018</v>
      </c>
      <c r="B352" t="s">
        <v>26</v>
      </c>
      <c r="C352" t="s">
        <v>1</v>
      </c>
      <c r="D352" t="s">
        <v>55</v>
      </c>
      <c r="E352" t="s">
        <v>35</v>
      </c>
      <c r="F352" t="s">
        <v>43</v>
      </c>
      <c r="H352" s="1">
        <v>88000.000000000015</v>
      </c>
      <c r="I352" s="1">
        <v>100000.00000000001</v>
      </c>
      <c r="J352" s="1">
        <v>200</v>
      </c>
    </row>
    <row r="353" spans="1:10" x14ac:dyDescent="0.3">
      <c r="A353">
        <v>2018</v>
      </c>
      <c r="B353" t="s">
        <v>26</v>
      </c>
      <c r="C353" t="s">
        <v>2</v>
      </c>
      <c r="D353" t="s">
        <v>9</v>
      </c>
      <c r="E353" t="s">
        <v>35</v>
      </c>
      <c r="F353" t="s">
        <v>45</v>
      </c>
      <c r="H353" s="1">
        <v>2402.4091000000003</v>
      </c>
      <c r="I353" s="1">
        <v>2640.01</v>
      </c>
      <c r="J353" s="1">
        <v>20</v>
      </c>
    </row>
    <row r="354" spans="1:10" x14ac:dyDescent="0.3">
      <c r="A354">
        <v>2018</v>
      </c>
      <c r="B354" t="s">
        <v>26</v>
      </c>
      <c r="C354" t="s">
        <v>2</v>
      </c>
      <c r="D354" t="s">
        <v>13</v>
      </c>
      <c r="E354" t="s">
        <v>36</v>
      </c>
      <c r="F354" t="s">
        <v>39</v>
      </c>
      <c r="H354" s="1">
        <v>30199.97</v>
      </c>
      <c r="I354" s="1">
        <v>30199.97</v>
      </c>
      <c r="J354" s="1">
        <v>40</v>
      </c>
    </row>
    <row r="355" spans="1:10" x14ac:dyDescent="0.3">
      <c r="A355">
        <v>2018</v>
      </c>
      <c r="B355" t="s">
        <v>26</v>
      </c>
      <c r="C355" t="s">
        <v>2</v>
      </c>
      <c r="D355" t="s">
        <v>15</v>
      </c>
      <c r="E355" t="s">
        <v>36</v>
      </c>
      <c r="F355" t="s">
        <v>40</v>
      </c>
      <c r="H355" s="1">
        <v>3096</v>
      </c>
      <c r="I355" s="1">
        <v>3225</v>
      </c>
      <c r="J355" s="1">
        <v>5</v>
      </c>
    </row>
    <row r="356" spans="1:10" x14ac:dyDescent="0.3">
      <c r="A356">
        <v>2018</v>
      </c>
      <c r="B356" t="s">
        <v>26</v>
      </c>
      <c r="C356" t="s">
        <v>3</v>
      </c>
      <c r="D356" t="s">
        <v>7</v>
      </c>
      <c r="E356" t="s">
        <v>36</v>
      </c>
      <c r="F356" t="s">
        <v>41</v>
      </c>
      <c r="H356" s="1">
        <v>35591.135600000001</v>
      </c>
      <c r="I356" s="1">
        <v>39990.04</v>
      </c>
      <c r="J356" s="1">
        <v>62</v>
      </c>
    </row>
    <row r="357" spans="1:10" x14ac:dyDescent="0.3">
      <c r="A357">
        <v>2018</v>
      </c>
      <c r="B357" t="s">
        <v>26</v>
      </c>
      <c r="C357" t="s">
        <v>3</v>
      </c>
      <c r="D357" t="s">
        <v>12</v>
      </c>
      <c r="E357" t="s">
        <v>35</v>
      </c>
      <c r="F357" t="s">
        <v>42</v>
      </c>
      <c r="H357" s="1">
        <v>26767.524899999997</v>
      </c>
      <c r="I357" s="1">
        <v>32250.03</v>
      </c>
      <c r="J357" s="1">
        <v>50</v>
      </c>
    </row>
    <row r="358" spans="1:10" x14ac:dyDescent="0.3">
      <c r="A358">
        <v>2018</v>
      </c>
      <c r="B358" t="s">
        <v>26</v>
      </c>
      <c r="C358" t="s">
        <v>3</v>
      </c>
      <c r="D358" t="s">
        <v>12</v>
      </c>
      <c r="E358" t="s">
        <v>35</v>
      </c>
      <c r="F358" t="s">
        <v>44</v>
      </c>
      <c r="H358" s="1">
        <v>44095.076699999998</v>
      </c>
      <c r="I358" s="1">
        <v>49545.03</v>
      </c>
      <c r="J358" s="1">
        <v>135</v>
      </c>
    </row>
    <row r="359" spans="1:10" x14ac:dyDescent="0.3">
      <c r="A359">
        <v>2018</v>
      </c>
      <c r="B359" t="s">
        <v>26</v>
      </c>
      <c r="C359" t="s">
        <v>3</v>
      </c>
      <c r="D359" t="s">
        <v>12</v>
      </c>
      <c r="E359" t="s">
        <v>35</v>
      </c>
      <c r="F359" t="s">
        <v>46</v>
      </c>
      <c r="H359" s="1">
        <v>414</v>
      </c>
      <c r="I359" s="1">
        <v>450</v>
      </c>
      <c r="J359" s="1">
        <v>1</v>
      </c>
    </row>
    <row r="360" spans="1:10" x14ac:dyDescent="0.3">
      <c r="A360">
        <v>2018</v>
      </c>
      <c r="B360" t="s">
        <v>27</v>
      </c>
      <c r="C360" t="s">
        <v>1</v>
      </c>
      <c r="D360" t="s">
        <v>55</v>
      </c>
      <c r="E360" t="s">
        <v>35</v>
      </c>
      <c r="F360" t="s">
        <v>43</v>
      </c>
      <c r="H360" s="1">
        <v>815.76</v>
      </c>
      <c r="I360" s="1">
        <v>792</v>
      </c>
      <c r="J360" s="1">
        <v>6</v>
      </c>
    </row>
    <row r="361" spans="1:10" x14ac:dyDescent="0.3">
      <c r="A361">
        <v>2018</v>
      </c>
      <c r="B361" t="s">
        <v>27</v>
      </c>
      <c r="C361" t="s">
        <v>1</v>
      </c>
      <c r="D361" t="s">
        <v>1</v>
      </c>
      <c r="E361" t="s">
        <v>35</v>
      </c>
      <c r="F361" t="s">
        <v>45</v>
      </c>
      <c r="H361" s="1">
        <v>162540.152</v>
      </c>
      <c r="I361" s="1">
        <v>203175.19</v>
      </c>
      <c r="J361" s="1">
        <v>315</v>
      </c>
    </row>
    <row r="362" spans="1:10" x14ac:dyDescent="0.3">
      <c r="A362">
        <v>2018</v>
      </c>
      <c r="B362" t="s">
        <v>27</v>
      </c>
      <c r="C362" t="s">
        <v>1</v>
      </c>
      <c r="D362" t="s">
        <v>55</v>
      </c>
      <c r="E362" t="s">
        <v>36</v>
      </c>
      <c r="F362" t="s">
        <v>39</v>
      </c>
      <c r="H362" s="1">
        <v>1152.04</v>
      </c>
      <c r="I362" s="1">
        <v>1152.04</v>
      </c>
      <c r="J362" s="1">
        <v>8</v>
      </c>
    </row>
    <row r="363" spans="1:10" x14ac:dyDescent="0.3">
      <c r="A363">
        <v>2018</v>
      </c>
      <c r="B363" t="s">
        <v>27</v>
      </c>
      <c r="C363" t="s">
        <v>1</v>
      </c>
      <c r="D363" t="s">
        <v>1</v>
      </c>
      <c r="E363" t="s">
        <v>36</v>
      </c>
      <c r="F363" t="s">
        <v>40</v>
      </c>
      <c r="H363" s="1">
        <v>1414.0101000000002</v>
      </c>
      <c r="I363" s="1">
        <v>1400.01</v>
      </c>
      <c r="J363" s="1">
        <v>8</v>
      </c>
    </row>
    <row r="364" spans="1:10" x14ac:dyDescent="0.3">
      <c r="A364">
        <v>2018</v>
      </c>
      <c r="B364" t="s">
        <v>27</v>
      </c>
      <c r="C364" t="s">
        <v>2</v>
      </c>
      <c r="D364" t="s">
        <v>9</v>
      </c>
      <c r="E364" t="s">
        <v>36</v>
      </c>
      <c r="F364" t="s">
        <v>41</v>
      </c>
      <c r="H364" s="1">
        <v>27735.025799999999</v>
      </c>
      <c r="I364" s="1">
        <v>32250.03</v>
      </c>
      <c r="J364" s="1">
        <v>50</v>
      </c>
    </row>
    <row r="365" spans="1:10" x14ac:dyDescent="0.3">
      <c r="A365">
        <v>2018</v>
      </c>
      <c r="B365" t="s">
        <v>27</v>
      </c>
      <c r="C365" t="s">
        <v>2</v>
      </c>
      <c r="D365" t="s">
        <v>13</v>
      </c>
      <c r="E365" t="s">
        <v>35</v>
      </c>
      <c r="F365" t="s">
        <v>42</v>
      </c>
      <c r="H365" s="1">
        <v>5068.8192000000008</v>
      </c>
      <c r="I365" s="1">
        <v>5280.02</v>
      </c>
      <c r="J365" s="1">
        <v>40</v>
      </c>
    </row>
    <row r="366" spans="1:10" x14ac:dyDescent="0.3">
      <c r="A366">
        <v>2018</v>
      </c>
      <c r="B366" t="s">
        <v>27</v>
      </c>
      <c r="C366" t="s">
        <v>2</v>
      </c>
      <c r="D366" t="s">
        <v>13</v>
      </c>
      <c r="E366" t="s">
        <v>35</v>
      </c>
      <c r="F366" t="s">
        <v>44</v>
      </c>
      <c r="H366" s="1">
        <v>10019.1091</v>
      </c>
      <c r="I366" s="1">
        <v>11010.01</v>
      </c>
      <c r="J366" s="1">
        <v>30</v>
      </c>
    </row>
    <row r="367" spans="1:10" x14ac:dyDescent="0.3">
      <c r="A367">
        <v>2018</v>
      </c>
      <c r="B367" t="s">
        <v>27</v>
      </c>
      <c r="C367" t="s">
        <v>3</v>
      </c>
      <c r="D367" t="s">
        <v>7</v>
      </c>
      <c r="E367" t="s">
        <v>35</v>
      </c>
      <c r="F367" t="s">
        <v>46</v>
      </c>
      <c r="H367" s="1">
        <v>1161</v>
      </c>
      <c r="I367" s="1">
        <v>1290</v>
      </c>
      <c r="J367" s="1">
        <v>2</v>
      </c>
    </row>
    <row r="368" spans="1:10" x14ac:dyDescent="0.3">
      <c r="A368">
        <v>2018</v>
      </c>
      <c r="B368" t="s">
        <v>27</v>
      </c>
      <c r="C368" t="s">
        <v>3</v>
      </c>
      <c r="D368" t="s">
        <v>7</v>
      </c>
      <c r="E368" t="s">
        <v>35</v>
      </c>
      <c r="F368" t="s">
        <v>43</v>
      </c>
      <c r="H368" s="1">
        <v>689.96</v>
      </c>
      <c r="I368" s="1">
        <v>734</v>
      </c>
      <c r="J368" s="1">
        <v>2</v>
      </c>
    </row>
    <row r="369" spans="1:10" x14ac:dyDescent="0.3">
      <c r="A369">
        <v>2018</v>
      </c>
      <c r="B369" t="s">
        <v>27</v>
      </c>
      <c r="C369" t="s">
        <v>3</v>
      </c>
      <c r="D369" t="s">
        <v>11</v>
      </c>
      <c r="E369" t="s">
        <v>35</v>
      </c>
      <c r="F369" t="s">
        <v>45</v>
      </c>
      <c r="H369" s="1">
        <v>1926.75</v>
      </c>
      <c r="I369" s="1">
        <v>1835</v>
      </c>
      <c r="J369" s="1">
        <v>5</v>
      </c>
    </row>
    <row r="370" spans="1:10" x14ac:dyDescent="0.3">
      <c r="A370">
        <v>2018</v>
      </c>
      <c r="B370" t="s">
        <v>27</v>
      </c>
      <c r="C370" t="s">
        <v>3</v>
      </c>
      <c r="D370" t="s">
        <v>12</v>
      </c>
      <c r="E370" t="s">
        <v>36</v>
      </c>
      <c r="F370" t="s">
        <v>39</v>
      </c>
      <c r="H370" s="1">
        <v>3020</v>
      </c>
      <c r="I370" s="1">
        <v>3775</v>
      </c>
      <c r="J370" s="1">
        <v>5</v>
      </c>
    </row>
    <row r="371" spans="1:10" x14ac:dyDescent="0.3">
      <c r="A371">
        <v>2018</v>
      </c>
      <c r="B371" t="s">
        <v>27</v>
      </c>
      <c r="C371" t="s">
        <v>3</v>
      </c>
      <c r="D371" t="s">
        <v>17</v>
      </c>
      <c r="E371" t="s">
        <v>36</v>
      </c>
      <c r="F371" t="s">
        <v>40</v>
      </c>
      <c r="H371" s="1">
        <v>32895.034</v>
      </c>
      <c r="I371" s="1">
        <v>38700.04</v>
      </c>
      <c r="J371" s="1">
        <v>60</v>
      </c>
    </row>
    <row r="372" spans="1:10" x14ac:dyDescent="0.3">
      <c r="A372">
        <v>2017</v>
      </c>
      <c r="B372" t="s">
        <v>6</v>
      </c>
      <c r="C372" t="s">
        <v>1</v>
      </c>
      <c r="D372" t="s">
        <v>55</v>
      </c>
      <c r="E372" t="s">
        <v>38</v>
      </c>
      <c r="F372" t="s">
        <v>50</v>
      </c>
      <c r="H372" s="1">
        <v>93190.574499999988</v>
      </c>
      <c r="I372" s="1">
        <v>109635.97</v>
      </c>
      <c r="J372" s="1">
        <v>3322</v>
      </c>
    </row>
    <row r="373" spans="1:10" x14ac:dyDescent="0.3">
      <c r="A373">
        <v>2017</v>
      </c>
      <c r="B373" t="s">
        <v>6</v>
      </c>
      <c r="C373" t="s">
        <v>1</v>
      </c>
      <c r="D373" t="s">
        <v>1</v>
      </c>
      <c r="E373" t="s">
        <v>38</v>
      </c>
      <c r="F373" t="s">
        <v>52</v>
      </c>
      <c r="H373" s="1">
        <v>62798.0075</v>
      </c>
      <c r="I373" s="1">
        <v>75660.25</v>
      </c>
      <c r="J373" s="1">
        <v>156</v>
      </c>
    </row>
    <row r="374" spans="1:10" x14ac:dyDescent="0.3">
      <c r="A374">
        <v>2017</v>
      </c>
      <c r="B374" t="s">
        <v>6</v>
      </c>
      <c r="C374" t="s">
        <v>1</v>
      </c>
      <c r="D374" t="s">
        <v>55</v>
      </c>
      <c r="E374" t="s">
        <v>38</v>
      </c>
      <c r="F374" t="s">
        <v>54</v>
      </c>
      <c r="H374" s="1">
        <v>17955.6528</v>
      </c>
      <c r="I374" s="1">
        <v>18703.805</v>
      </c>
      <c r="J374" s="1">
        <v>169</v>
      </c>
    </row>
    <row r="375" spans="1:10" x14ac:dyDescent="0.3">
      <c r="A375">
        <v>2017</v>
      </c>
      <c r="B375" t="s">
        <v>6</v>
      </c>
      <c r="C375" t="s">
        <v>1</v>
      </c>
      <c r="D375" t="s">
        <v>1</v>
      </c>
      <c r="E375" t="s">
        <v>37</v>
      </c>
      <c r="F375" t="s">
        <v>47</v>
      </c>
      <c r="H375" s="1">
        <v>20239.098299999998</v>
      </c>
      <c r="I375" s="1">
        <v>19649.609999999997</v>
      </c>
      <c r="J375" s="1">
        <v>150</v>
      </c>
    </row>
    <row r="376" spans="1:10" x14ac:dyDescent="0.3">
      <c r="A376">
        <v>2017</v>
      </c>
      <c r="B376" t="s">
        <v>6</v>
      </c>
      <c r="C376" t="s">
        <v>2</v>
      </c>
      <c r="D376" t="s">
        <v>9</v>
      </c>
      <c r="E376" t="s">
        <v>37</v>
      </c>
      <c r="F376" t="s">
        <v>48</v>
      </c>
      <c r="H376" s="1">
        <v>4900.9454999999998</v>
      </c>
      <c r="I376" s="1">
        <v>4950.45</v>
      </c>
      <c r="J376" s="1">
        <v>150</v>
      </c>
    </row>
    <row r="377" spans="1:10" x14ac:dyDescent="0.3">
      <c r="A377">
        <v>2017</v>
      </c>
      <c r="B377" t="s">
        <v>6</v>
      </c>
      <c r="C377" t="s">
        <v>2</v>
      </c>
      <c r="D377" t="s">
        <v>9</v>
      </c>
      <c r="E377" t="s">
        <v>37</v>
      </c>
      <c r="F377" t="s">
        <v>49</v>
      </c>
      <c r="H377" s="1">
        <v>43650.144</v>
      </c>
      <c r="I377" s="1">
        <v>54562.68</v>
      </c>
      <c r="J377" s="1">
        <v>113</v>
      </c>
    </row>
    <row r="378" spans="1:10" x14ac:dyDescent="0.3">
      <c r="A378">
        <v>2017</v>
      </c>
      <c r="B378" t="s">
        <v>6</v>
      </c>
      <c r="C378" t="s">
        <v>2</v>
      </c>
      <c r="D378" t="s">
        <v>9</v>
      </c>
      <c r="E378" t="s">
        <v>38</v>
      </c>
      <c r="F378" t="s">
        <v>51</v>
      </c>
      <c r="H378" s="1">
        <v>53946.874800000005</v>
      </c>
      <c r="I378" s="1">
        <v>66601.08</v>
      </c>
      <c r="J378" s="1">
        <v>600</v>
      </c>
    </row>
    <row r="379" spans="1:10" x14ac:dyDescent="0.3">
      <c r="A379">
        <v>2017</v>
      </c>
      <c r="B379" t="s">
        <v>6</v>
      </c>
      <c r="C379" t="s">
        <v>2</v>
      </c>
      <c r="D379" t="s">
        <v>9</v>
      </c>
      <c r="E379" t="s">
        <v>38</v>
      </c>
      <c r="F379" t="s">
        <v>53</v>
      </c>
      <c r="H379" s="1">
        <v>29474.415000000001</v>
      </c>
      <c r="I379" s="1">
        <v>32749.35</v>
      </c>
      <c r="J379" s="1">
        <v>250</v>
      </c>
    </row>
    <row r="380" spans="1:10" x14ac:dyDescent="0.3">
      <c r="A380">
        <v>2017</v>
      </c>
      <c r="B380" t="s">
        <v>6</v>
      </c>
      <c r="C380" t="s">
        <v>2</v>
      </c>
      <c r="D380" t="s">
        <v>10</v>
      </c>
      <c r="E380" t="s">
        <v>38</v>
      </c>
      <c r="F380" t="s">
        <v>50</v>
      </c>
      <c r="H380" s="1">
        <v>21534.349200000001</v>
      </c>
      <c r="I380" s="1">
        <v>22200.36</v>
      </c>
      <c r="J380" s="1">
        <v>200</v>
      </c>
    </row>
    <row r="381" spans="1:10" x14ac:dyDescent="0.3">
      <c r="A381">
        <v>2017</v>
      </c>
      <c r="B381" t="s">
        <v>6</v>
      </c>
      <c r="C381" t="s">
        <v>2</v>
      </c>
      <c r="D381" t="s">
        <v>10</v>
      </c>
      <c r="E381" t="s">
        <v>38</v>
      </c>
      <c r="F381" t="s">
        <v>52</v>
      </c>
      <c r="H381" s="1">
        <v>20330.797449999998</v>
      </c>
      <c r="I381" s="1">
        <v>20959.584999999999</v>
      </c>
      <c r="J381" s="1">
        <v>160</v>
      </c>
    </row>
    <row r="382" spans="1:10" x14ac:dyDescent="0.3">
      <c r="A382">
        <v>2017</v>
      </c>
      <c r="B382" t="s">
        <v>6</v>
      </c>
      <c r="C382" t="s">
        <v>2</v>
      </c>
      <c r="D382" t="s">
        <v>13</v>
      </c>
      <c r="E382" t="s">
        <v>38</v>
      </c>
      <c r="F382" t="s">
        <v>54</v>
      </c>
      <c r="H382" s="1">
        <v>45732.741600000001</v>
      </c>
      <c r="I382" s="1">
        <v>44400.72</v>
      </c>
      <c r="J382" s="1">
        <v>400</v>
      </c>
    </row>
    <row r="383" spans="1:10" x14ac:dyDescent="0.3">
      <c r="A383">
        <v>2017</v>
      </c>
      <c r="B383" t="s">
        <v>6</v>
      </c>
      <c r="C383" t="s">
        <v>3</v>
      </c>
      <c r="D383" t="s">
        <v>7</v>
      </c>
      <c r="E383" t="s">
        <v>37</v>
      </c>
      <c r="F383" t="s">
        <v>47</v>
      </c>
      <c r="H383" s="1">
        <v>352.47559999999999</v>
      </c>
      <c r="I383" s="1">
        <v>396.03999999999996</v>
      </c>
      <c r="J383" s="1">
        <v>12</v>
      </c>
    </row>
    <row r="384" spans="1:10" x14ac:dyDescent="0.3">
      <c r="A384">
        <v>2017</v>
      </c>
      <c r="B384" t="s">
        <v>6</v>
      </c>
      <c r="C384" t="s">
        <v>3</v>
      </c>
      <c r="D384" t="s">
        <v>7</v>
      </c>
      <c r="E384" t="s">
        <v>37</v>
      </c>
      <c r="F384" t="s">
        <v>48</v>
      </c>
      <c r="H384" s="1">
        <v>27409.864000000005</v>
      </c>
      <c r="I384" s="1">
        <v>30797.600000000002</v>
      </c>
      <c r="J384" s="1">
        <v>64</v>
      </c>
    </row>
    <row r="385" spans="1:10" x14ac:dyDescent="0.3">
      <c r="A385">
        <v>2017</v>
      </c>
      <c r="B385" t="s">
        <v>6</v>
      </c>
      <c r="C385" t="s">
        <v>3</v>
      </c>
      <c r="D385" t="s">
        <v>7</v>
      </c>
      <c r="E385" t="s">
        <v>37</v>
      </c>
      <c r="F385" t="s">
        <v>49</v>
      </c>
      <c r="H385" s="1">
        <v>399.60900000000004</v>
      </c>
      <c r="I385" s="1">
        <v>444.01</v>
      </c>
      <c r="J385" s="1">
        <v>4</v>
      </c>
    </row>
    <row r="386" spans="1:10" x14ac:dyDescent="0.3">
      <c r="A386">
        <v>2017</v>
      </c>
      <c r="B386" t="s">
        <v>6</v>
      </c>
      <c r="C386" t="s">
        <v>3</v>
      </c>
      <c r="D386" t="s">
        <v>7</v>
      </c>
      <c r="E386" t="s">
        <v>38</v>
      </c>
      <c r="F386" t="s">
        <v>51</v>
      </c>
      <c r="H386" s="1">
        <v>14580.01125</v>
      </c>
      <c r="I386" s="1">
        <v>13885.725</v>
      </c>
      <c r="J386" s="1">
        <v>106</v>
      </c>
    </row>
    <row r="387" spans="1:10" x14ac:dyDescent="0.3">
      <c r="A387">
        <v>2017</v>
      </c>
      <c r="B387" t="s">
        <v>6</v>
      </c>
      <c r="C387" t="s">
        <v>3</v>
      </c>
      <c r="D387" t="s">
        <v>8</v>
      </c>
      <c r="E387" t="s">
        <v>38</v>
      </c>
      <c r="F387" t="s">
        <v>53</v>
      </c>
      <c r="H387" s="1">
        <v>158377.36660000001</v>
      </c>
      <c r="I387" s="1">
        <v>193143.13</v>
      </c>
      <c r="J387" s="1">
        <v>1740</v>
      </c>
    </row>
    <row r="388" spans="1:10" x14ac:dyDescent="0.3">
      <c r="A388">
        <v>2017</v>
      </c>
      <c r="B388" t="s">
        <v>6</v>
      </c>
      <c r="C388" t="s">
        <v>3</v>
      </c>
      <c r="D388" t="s">
        <v>8</v>
      </c>
      <c r="E388" t="s">
        <v>38</v>
      </c>
      <c r="F388" t="s">
        <v>50</v>
      </c>
      <c r="H388" s="1">
        <v>12444.753000000001</v>
      </c>
      <c r="I388" s="1">
        <v>13099.74</v>
      </c>
      <c r="J388" s="1">
        <v>100</v>
      </c>
    </row>
    <row r="389" spans="1:10" x14ac:dyDescent="0.3">
      <c r="A389">
        <v>2017</v>
      </c>
      <c r="B389" t="s">
        <v>6</v>
      </c>
      <c r="C389" t="s">
        <v>3</v>
      </c>
      <c r="D389" t="s">
        <v>11</v>
      </c>
      <c r="E389" t="s">
        <v>38</v>
      </c>
      <c r="F389" t="s">
        <v>52</v>
      </c>
      <c r="H389" s="1">
        <v>37785.795699999995</v>
      </c>
      <c r="I389" s="1">
        <v>40197.654999999999</v>
      </c>
      <c r="J389" s="1">
        <v>1218</v>
      </c>
    </row>
    <row r="390" spans="1:10" x14ac:dyDescent="0.3">
      <c r="A390">
        <v>2017</v>
      </c>
      <c r="B390" t="s">
        <v>6</v>
      </c>
      <c r="C390" t="s">
        <v>3</v>
      </c>
      <c r="D390" t="s">
        <v>11</v>
      </c>
      <c r="E390" t="s">
        <v>38</v>
      </c>
      <c r="F390" t="s">
        <v>54</v>
      </c>
      <c r="H390" s="1">
        <v>16186.928400000001</v>
      </c>
      <c r="I390" s="1">
        <v>18187.560000000001</v>
      </c>
      <c r="J390" s="1">
        <v>38</v>
      </c>
    </row>
    <row r="391" spans="1:10" x14ac:dyDescent="0.3">
      <c r="A391">
        <v>2017</v>
      </c>
      <c r="B391" t="s">
        <v>6</v>
      </c>
      <c r="C391" t="s">
        <v>3</v>
      </c>
      <c r="D391" t="s">
        <v>11</v>
      </c>
      <c r="E391" t="s">
        <v>37</v>
      </c>
      <c r="F391" t="s">
        <v>47</v>
      </c>
      <c r="H391" s="1">
        <v>74950.634849999988</v>
      </c>
      <c r="I391" s="1">
        <v>82363.334999999992</v>
      </c>
      <c r="J391" s="1">
        <v>742</v>
      </c>
    </row>
    <row r="392" spans="1:10" x14ac:dyDescent="0.3">
      <c r="A392">
        <v>2017</v>
      </c>
      <c r="B392" t="s">
        <v>6</v>
      </c>
      <c r="C392" t="s">
        <v>3</v>
      </c>
      <c r="D392" t="s">
        <v>12</v>
      </c>
      <c r="E392" t="s">
        <v>37</v>
      </c>
      <c r="F392" t="s">
        <v>48</v>
      </c>
      <c r="H392" s="1">
        <v>493.06979999999999</v>
      </c>
      <c r="I392" s="1">
        <v>594.05999999999995</v>
      </c>
      <c r="J392" s="1">
        <v>18</v>
      </c>
    </row>
    <row r="393" spans="1:10" x14ac:dyDescent="0.3">
      <c r="A393">
        <v>2017</v>
      </c>
      <c r="B393" t="s">
        <v>6</v>
      </c>
      <c r="C393" t="s">
        <v>3</v>
      </c>
      <c r="D393" t="s">
        <v>12</v>
      </c>
      <c r="E393" t="s">
        <v>37</v>
      </c>
      <c r="F393" t="s">
        <v>49</v>
      </c>
      <c r="H393" s="1">
        <v>215.82499999999999</v>
      </c>
      <c r="I393" s="1">
        <v>242.5</v>
      </c>
      <c r="J393" s="1">
        <v>1</v>
      </c>
    </row>
    <row r="394" spans="1:10" x14ac:dyDescent="0.3">
      <c r="A394">
        <v>2017</v>
      </c>
      <c r="B394" t="s">
        <v>6</v>
      </c>
      <c r="C394" t="s">
        <v>3</v>
      </c>
      <c r="D394" t="s">
        <v>12</v>
      </c>
      <c r="E394" t="s">
        <v>38</v>
      </c>
      <c r="F394" t="s">
        <v>51</v>
      </c>
      <c r="H394" s="1">
        <v>26294.108399999997</v>
      </c>
      <c r="I394" s="1">
        <v>31302.51</v>
      </c>
      <c r="J394" s="1">
        <v>282</v>
      </c>
    </row>
    <row r="395" spans="1:10" x14ac:dyDescent="0.3">
      <c r="A395">
        <v>2017</v>
      </c>
      <c r="B395" t="s">
        <v>6</v>
      </c>
      <c r="C395" t="s">
        <v>3</v>
      </c>
      <c r="D395" t="s">
        <v>12</v>
      </c>
      <c r="E395" t="s">
        <v>38</v>
      </c>
      <c r="F395" t="s">
        <v>53</v>
      </c>
      <c r="H395" s="1">
        <v>15916.184100000002</v>
      </c>
      <c r="I395" s="1">
        <v>19649.61</v>
      </c>
      <c r="J395" s="1">
        <v>150</v>
      </c>
    </row>
    <row r="396" spans="1:10" x14ac:dyDescent="0.3">
      <c r="A396">
        <v>2017</v>
      </c>
      <c r="B396" t="s">
        <v>14</v>
      </c>
      <c r="C396" t="s">
        <v>4</v>
      </c>
      <c r="D396" t="s">
        <v>19</v>
      </c>
      <c r="E396" t="s">
        <v>38</v>
      </c>
      <c r="F396" t="s">
        <v>50</v>
      </c>
      <c r="H396" s="1">
        <v>5941.2696000000005</v>
      </c>
      <c r="I396" s="1">
        <v>6062.52</v>
      </c>
      <c r="J396" s="1">
        <v>13</v>
      </c>
    </row>
    <row r="397" spans="1:10" x14ac:dyDescent="0.3">
      <c r="A397">
        <v>2017</v>
      </c>
      <c r="B397" t="s">
        <v>14</v>
      </c>
      <c r="C397" t="s">
        <v>1</v>
      </c>
      <c r="D397" t="s">
        <v>55</v>
      </c>
      <c r="E397" t="s">
        <v>38</v>
      </c>
      <c r="F397" t="s">
        <v>52</v>
      </c>
      <c r="H397" s="1">
        <v>46173.840799999998</v>
      </c>
      <c r="I397" s="1">
        <v>51880.72</v>
      </c>
      <c r="J397" s="1">
        <v>1572</v>
      </c>
    </row>
    <row r="398" spans="1:10" x14ac:dyDescent="0.3">
      <c r="A398">
        <v>2017</v>
      </c>
      <c r="B398" t="s">
        <v>14</v>
      </c>
      <c r="C398" t="s">
        <v>1</v>
      </c>
      <c r="D398" t="s">
        <v>1</v>
      </c>
      <c r="E398" t="s">
        <v>38</v>
      </c>
      <c r="F398" t="s">
        <v>54</v>
      </c>
      <c r="H398" s="1">
        <v>58127.437000000005</v>
      </c>
      <c r="I398" s="1">
        <v>68385.22</v>
      </c>
      <c r="J398" s="1">
        <v>141</v>
      </c>
    </row>
    <row r="399" spans="1:10" x14ac:dyDescent="0.3">
      <c r="A399">
        <v>2017</v>
      </c>
      <c r="B399" t="s">
        <v>14</v>
      </c>
      <c r="C399" t="s">
        <v>1</v>
      </c>
      <c r="D399" t="s">
        <v>1</v>
      </c>
      <c r="E399" t="s">
        <v>37</v>
      </c>
      <c r="F399" t="s">
        <v>47</v>
      </c>
      <c r="H399" s="1">
        <v>225767.67885000003</v>
      </c>
      <c r="I399" s="1">
        <v>242760.94500000004</v>
      </c>
      <c r="J399" s="1">
        <v>2187</v>
      </c>
    </row>
    <row r="400" spans="1:10" x14ac:dyDescent="0.3">
      <c r="A400">
        <v>2017</v>
      </c>
      <c r="B400" t="s">
        <v>14</v>
      </c>
      <c r="C400" t="s">
        <v>1</v>
      </c>
      <c r="D400" t="s">
        <v>1</v>
      </c>
      <c r="E400" t="s">
        <v>37</v>
      </c>
      <c r="F400" t="s">
        <v>48</v>
      </c>
      <c r="H400" s="1">
        <v>31366.020900000003</v>
      </c>
      <c r="I400" s="1">
        <v>38251.245000000003</v>
      </c>
      <c r="J400" s="1">
        <v>292</v>
      </c>
    </row>
    <row r="401" spans="1:10" x14ac:dyDescent="0.3">
      <c r="A401">
        <v>2017</v>
      </c>
      <c r="B401" t="s">
        <v>14</v>
      </c>
      <c r="C401" t="s">
        <v>2</v>
      </c>
      <c r="D401" t="s">
        <v>9</v>
      </c>
      <c r="E401" t="s">
        <v>37</v>
      </c>
      <c r="F401" t="s">
        <v>49</v>
      </c>
      <c r="H401" s="1">
        <v>9821.2824000000019</v>
      </c>
      <c r="I401" s="1">
        <v>12125.04</v>
      </c>
      <c r="J401" s="1">
        <v>25</v>
      </c>
    </row>
    <row r="402" spans="1:10" x14ac:dyDescent="0.3">
      <c r="A402">
        <v>2017</v>
      </c>
      <c r="B402" t="s">
        <v>14</v>
      </c>
      <c r="C402" t="s">
        <v>2</v>
      </c>
      <c r="D402" t="s">
        <v>9</v>
      </c>
      <c r="E402" t="s">
        <v>38</v>
      </c>
      <c r="F402" t="s">
        <v>51</v>
      </c>
      <c r="H402" s="1">
        <v>6877.3634999999995</v>
      </c>
      <c r="I402" s="1">
        <v>6549.87</v>
      </c>
      <c r="J402" s="1">
        <v>50</v>
      </c>
    </row>
    <row r="403" spans="1:10" x14ac:dyDescent="0.3">
      <c r="A403">
        <v>2017</v>
      </c>
      <c r="B403" t="s">
        <v>14</v>
      </c>
      <c r="C403" t="s">
        <v>2</v>
      </c>
      <c r="D403" t="s">
        <v>10</v>
      </c>
      <c r="E403" t="s">
        <v>38</v>
      </c>
      <c r="F403" t="s">
        <v>53</v>
      </c>
      <c r="H403" s="1">
        <v>10296.936</v>
      </c>
      <c r="I403" s="1">
        <v>9900.9</v>
      </c>
      <c r="J403" s="1">
        <v>300</v>
      </c>
    </row>
    <row r="404" spans="1:10" x14ac:dyDescent="0.3">
      <c r="A404">
        <v>2017</v>
      </c>
      <c r="B404" t="s">
        <v>14</v>
      </c>
      <c r="C404" t="s">
        <v>2</v>
      </c>
      <c r="D404" t="s">
        <v>10</v>
      </c>
      <c r="E404" t="s">
        <v>38</v>
      </c>
      <c r="F404" t="s">
        <v>50</v>
      </c>
      <c r="H404" s="1">
        <v>8791.3435500000014</v>
      </c>
      <c r="I404" s="1">
        <v>8880.1450000000004</v>
      </c>
      <c r="J404" s="1">
        <v>80</v>
      </c>
    </row>
    <row r="405" spans="1:10" x14ac:dyDescent="0.3">
      <c r="A405">
        <v>2017</v>
      </c>
      <c r="B405" t="s">
        <v>14</v>
      </c>
      <c r="C405" t="s">
        <v>2</v>
      </c>
      <c r="D405" t="s">
        <v>10</v>
      </c>
      <c r="E405" t="s">
        <v>38</v>
      </c>
      <c r="F405" t="s">
        <v>52</v>
      </c>
      <c r="H405" s="1">
        <v>4401.5117999999993</v>
      </c>
      <c r="I405" s="1">
        <v>5239.8949999999995</v>
      </c>
      <c r="J405" s="1">
        <v>40</v>
      </c>
    </row>
    <row r="406" spans="1:10" x14ac:dyDescent="0.3">
      <c r="A406">
        <v>2017</v>
      </c>
      <c r="B406" t="s">
        <v>14</v>
      </c>
      <c r="C406" t="s">
        <v>2</v>
      </c>
      <c r="D406" t="s">
        <v>13</v>
      </c>
      <c r="E406" t="s">
        <v>38</v>
      </c>
      <c r="F406" t="s">
        <v>54</v>
      </c>
      <c r="H406" s="1">
        <v>50925.168000000005</v>
      </c>
      <c r="I406" s="1">
        <v>48500.160000000003</v>
      </c>
      <c r="J406" s="1">
        <v>100</v>
      </c>
    </row>
    <row r="407" spans="1:10" x14ac:dyDescent="0.3">
      <c r="A407">
        <v>2017</v>
      </c>
      <c r="B407" t="s">
        <v>14</v>
      </c>
      <c r="C407" t="s">
        <v>2</v>
      </c>
      <c r="D407" t="s">
        <v>15</v>
      </c>
      <c r="E407" t="s">
        <v>37</v>
      </c>
      <c r="F407" t="s">
        <v>47</v>
      </c>
      <c r="H407" s="1">
        <v>1127.6296499999999</v>
      </c>
      <c r="I407" s="1">
        <v>1212.5049999999999</v>
      </c>
      <c r="J407" s="1">
        <v>3</v>
      </c>
    </row>
    <row r="408" spans="1:10" x14ac:dyDescent="0.3">
      <c r="A408">
        <v>2017</v>
      </c>
      <c r="B408" t="s">
        <v>14</v>
      </c>
      <c r="C408" t="s">
        <v>2</v>
      </c>
      <c r="D408" t="s">
        <v>15</v>
      </c>
      <c r="E408" t="s">
        <v>37</v>
      </c>
      <c r="F408" t="s">
        <v>48</v>
      </c>
      <c r="H408" s="1">
        <v>15151.745700000001</v>
      </c>
      <c r="I408" s="1">
        <v>16650.27</v>
      </c>
      <c r="J408" s="1">
        <v>150</v>
      </c>
    </row>
    <row r="409" spans="1:10" x14ac:dyDescent="0.3">
      <c r="A409">
        <v>2017</v>
      </c>
      <c r="B409" t="s">
        <v>14</v>
      </c>
      <c r="C409" t="s">
        <v>2</v>
      </c>
      <c r="D409" t="s">
        <v>15</v>
      </c>
      <c r="E409" t="s">
        <v>37</v>
      </c>
      <c r="F409" t="s">
        <v>49</v>
      </c>
      <c r="H409" s="1">
        <v>5239.8959999999997</v>
      </c>
      <c r="I409" s="1">
        <v>6549.87</v>
      </c>
      <c r="J409" s="1">
        <v>50</v>
      </c>
    </row>
    <row r="410" spans="1:10" x14ac:dyDescent="0.3">
      <c r="A410">
        <v>2017</v>
      </c>
      <c r="B410" t="s">
        <v>14</v>
      </c>
      <c r="C410" t="s">
        <v>3</v>
      </c>
      <c r="D410" t="s">
        <v>7</v>
      </c>
      <c r="E410" t="s">
        <v>38</v>
      </c>
      <c r="F410" t="s">
        <v>51</v>
      </c>
      <c r="H410" s="1">
        <v>26259.165199999999</v>
      </c>
      <c r="I410" s="1">
        <v>29504.68</v>
      </c>
      <c r="J410" s="1">
        <v>894</v>
      </c>
    </row>
    <row r="411" spans="1:10" x14ac:dyDescent="0.3">
      <c r="A411">
        <v>2017</v>
      </c>
      <c r="B411" t="s">
        <v>14</v>
      </c>
      <c r="C411" t="s">
        <v>3</v>
      </c>
      <c r="D411" t="s">
        <v>7</v>
      </c>
      <c r="E411" t="s">
        <v>38</v>
      </c>
      <c r="F411" t="s">
        <v>53</v>
      </c>
      <c r="H411" s="1">
        <v>10141.382799999999</v>
      </c>
      <c r="I411" s="1">
        <v>12367.54</v>
      </c>
      <c r="J411" s="1">
        <v>26</v>
      </c>
    </row>
    <row r="412" spans="1:10" x14ac:dyDescent="0.3">
      <c r="A412">
        <v>2017</v>
      </c>
      <c r="B412" t="s">
        <v>14</v>
      </c>
      <c r="C412" t="s">
        <v>3</v>
      </c>
      <c r="D412" t="s">
        <v>7</v>
      </c>
      <c r="E412" t="s">
        <v>38</v>
      </c>
      <c r="F412" t="s">
        <v>50</v>
      </c>
      <c r="H412" s="1">
        <v>6393.7079999999996</v>
      </c>
      <c r="I412" s="1">
        <v>7992.1349999999993</v>
      </c>
      <c r="J412" s="1">
        <v>72</v>
      </c>
    </row>
    <row r="413" spans="1:10" x14ac:dyDescent="0.3">
      <c r="A413">
        <v>2017</v>
      </c>
      <c r="B413" t="s">
        <v>14</v>
      </c>
      <c r="C413" t="s">
        <v>3</v>
      </c>
      <c r="D413" t="s">
        <v>7</v>
      </c>
      <c r="E413" t="s">
        <v>38</v>
      </c>
      <c r="F413" t="s">
        <v>52</v>
      </c>
      <c r="H413" s="1">
        <v>1139.6782499999999</v>
      </c>
      <c r="I413" s="1">
        <v>1309.9749999999999</v>
      </c>
      <c r="J413" s="1">
        <v>10</v>
      </c>
    </row>
    <row r="414" spans="1:10" x14ac:dyDescent="0.3">
      <c r="A414">
        <v>2017</v>
      </c>
      <c r="B414" t="s">
        <v>14</v>
      </c>
      <c r="C414" t="s">
        <v>3</v>
      </c>
      <c r="D414" t="s">
        <v>11</v>
      </c>
      <c r="E414" t="s">
        <v>38</v>
      </c>
      <c r="F414" t="s">
        <v>54</v>
      </c>
      <c r="H414" s="1">
        <v>116975.17574999998</v>
      </c>
      <c r="I414" s="1">
        <v>134454.22499999998</v>
      </c>
      <c r="J414" s="1">
        <v>4074</v>
      </c>
    </row>
    <row r="415" spans="1:10" x14ac:dyDescent="0.3">
      <c r="A415">
        <v>2017</v>
      </c>
      <c r="B415" t="s">
        <v>14</v>
      </c>
      <c r="C415" t="s">
        <v>3</v>
      </c>
      <c r="D415" t="s">
        <v>11</v>
      </c>
      <c r="E415" t="s">
        <v>37</v>
      </c>
      <c r="F415" t="s">
        <v>47</v>
      </c>
      <c r="H415" s="1">
        <v>91356.703350000011</v>
      </c>
      <c r="I415" s="1">
        <v>105007.70500000002</v>
      </c>
      <c r="J415" s="1">
        <v>946</v>
      </c>
    </row>
    <row r="416" spans="1:10" x14ac:dyDescent="0.3">
      <c r="A416">
        <v>2017</v>
      </c>
      <c r="B416" t="s">
        <v>14</v>
      </c>
      <c r="C416" t="s">
        <v>3</v>
      </c>
      <c r="D416" t="s">
        <v>12</v>
      </c>
      <c r="E416" t="s">
        <v>37</v>
      </c>
      <c r="F416" t="s">
        <v>48</v>
      </c>
      <c r="H416" s="1">
        <v>4491.0515999999998</v>
      </c>
      <c r="I416" s="1">
        <v>5346.49</v>
      </c>
      <c r="J416" s="1">
        <v>162</v>
      </c>
    </row>
    <row r="417" spans="1:10" x14ac:dyDescent="0.3">
      <c r="A417">
        <v>2017</v>
      </c>
      <c r="B417" t="s">
        <v>14</v>
      </c>
      <c r="C417" t="s">
        <v>3</v>
      </c>
      <c r="D417" t="s">
        <v>12</v>
      </c>
      <c r="E417" t="s">
        <v>37</v>
      </c>
      <c r="F417" t="s">
        <v>49</v>
      </c>
      <c r="H417" s="1">
        <v>12488.791200000001</v>
      </c>
      <c r="I417" s="1">
        <v>12125.04</v>
      </c>
      <c r="J417" s="1">
        <v>25</v>
      </c>
    </row>
    <row r="418" spans="1:10" x14ac:dyDescent="0.3">
      <c r="A418">
        <v>2017</v>
      </c>
      <c r="B418" t="s">
        <v>14</v>
      </c>
      <c r="C418" t="s">
        <v>3</v>
      </c>
      <c r="D418" t="s">
        <v>12</v>
      </c>
      <c r="E418" t="s">
        <v>38</v>
      </c>
      <c r="F418" t="s">
        <v>51</v>
      </c>
      <c r="H418" s="1">
        <v>754.81274999999994</v>
      </c>
      <c r="I418" s="1">
        <v>888.01499999999999</v>
      </c>
      <c r="J418" s="1">
        <v>8</v>
      </c>
    </row>
    <row r="419" spans="1:10" x14ac:dyDescent="0.3">
      <c r="A419">
        <v>2017</v>
      </c>
      <c r="B419" t="s">
        <v>14</v>
      </c>
      <c r="C419" t="s">
        <v>3</v>
      </c>
      <c r="D419" t="s">
        <v>12</v>
      </c>
      <c r="E419" t="s">
        <v>38</v>
      </c>
      <c r="F419" t="s">
        <v>53</v>
      </c>
      <c r="H419" s="1">
        <v>1815.6264000000001</v>
      </c>
      <c r="I419" s="1">
        <v>2161.46</v>
      </c>
      <c r="J419" s="1">
        <v>17</v>
      </c>
    </row>
    <row r="420" spans="1:10" x14ac:dyDescent="0.3">
      <c r="A420">
        <v>2017</v>
      </c>
      <c r="B420" t="s">
        <v>14</v>
      </c>
      <c r="C420" t="s">
        <v>3</v>
      </c>
      <c r="D420" t="s">
        <v>17</v>
      </c>
      <c r="E420" t="s">
        <v>38</v>
      </c>
      <c r="F420" t="s">
        <v>50</v>
      </c>
      <c r="H420" s="1">
        <v>14818.740299999999</v>
      </c>
      <c r="I420" s="1">
        <v>16650.27</v>
      </c>
      <c r="J420" s="1">
        <v>150</v>
      </c>
    </row>
    <row r="421" spans="1:10" x14ac:dyDescent="0.3">
      <c r="A421">
        <v>2017</v>
      </c>
      <c r="B421" t="s">
        <v>16</v>
      </c>
      <c r="C421" t="s">
        <v>1</v>
      </c>
      <c r="D421" t="s">
        <v>55</v>
      </c>
      <c r="E421" t="s">
        <v>38</v>
      </c>
      <c r="F421" t="s">
        <v>52</v>
      </c>
      <c r="H421" s="1">
        <v>40799.636799999993</v>
      </c>
      <c r="I421" s="1">
        <v>40395.679999999993</v>
      </c>
      <c r="J421" s="1">
        <v>1224</v>
      </c>
    </row>
    <row r="422" spans="1:10" x14ac:dyDescent="0.3">
      <c r="A422">
        <v>2017</v>
      </c>
      <c r="B422" t="s">
        <v>16</v>
      </c>
      <c r="C422" t="s">
        <v>1</v>
      </c>
      <c r="D422" t="s">
        <v>55</v>
      </c>
      <c r="E422" t="s">
        <v>38</v>
      </c>
      <c r="F422" t="s">
        <v>54</v>
      </c>
      <c r="H422" s="1">
        <v>43250.018550000008</v>
      </c>
      <c r="I422" s="1">
        <v>49712.665000000008</v>
      </c>
      <c r="J422" s="1">
        <v>103</v>
      </c>
    </row>
    <row r="423" spans="1:10" x14ac:dyDescent="0.3">
      <c r="A423">
        <v>2017</v>
      </c>
      <c r="B423" t="s">
        <v>16</v>
      </c>
      <c r="C423" t="s">
        <v>1</v>
      </c>
      <c r="D423" t="s">
        <v>1</v>
      </c>
      <c r="E423" t="s">
        <v>37</v>
      </c>
      <c r="F423" t="s">
        <v>47</v>
      </c>
      <c r="H423" s="1">
        <v>103689.00079999999</v>
      </c>
      <c r="I423" s="1">
        <v>117828.41</v>
      </c>
      <c r="J423" s="1">
        <v>1062</v>
      </c>
    </row>
    <row r="424" spans="1:10" x14ac:dyDescent="0.3">
      <c r="A424">
        <v>2017</v>
      </c>
      <c r="B424" t="s">
        <v>16</v>
      </c>
      <c r="C424" t="s">
        <v>1</v>
      </c>
      <c r="D424" t="s">
        <v>1</v>
      </c>
      <c r="E424" t="s">
        <v>37</v>
      </c>
      <c r="F424" t="s">
        <v>48</v>
      </c>
      <c r="H424" s="1">
        <v>10466.696000000002</v>
      </c>
      <c r="I424" s="1">
        <v>12313.760000000002</v>
      </c>
      <c r="J424" s="1">
        <v>94</v>
      </c>
    </row>
    <row r="425" spans="1:10" x14ac:dyDescent="0.3">
      <c r="A425">
        <v>2017</v>
      </c>
      <c r="B425" t="s">
        <v>16</v>
      </c>
      <c r="C425" t="s">
        <v>2</v>
      </c>
      <c r="D425" t="s">
        <v>9</v>
      </c>
      <c r="E425" t="s">
        <v>37</v>
      </c>
      <c r="F425" t="s">
        <v>49</v>
      </c>
      <c r="H425" s="1">
        <v>50925.168000000005</v>
      </c>
      <c r="I425" s="1">
        <v>48500.160000000003</v>
      </c>
      <c r="J425" s="1">
        <v>100</v>
      </c>
    </row>
    <row r="426" spans="1:10" x14ac:dyDescent="0.3">
      <c r="A426">
        <v>2017</v>
      </c>
      <c r="B426" t="s">
        <v>16</v>
      </c>
      <c r="C426" t="s">
        <v>2</v>
      </c>
      <c r="D426" t="s">
        <v>9</v>
      </c>
      <c r="E426" t="s">
        <v>38</v>
      </c>
      <c r="F426" t="s">
        <v>51</v>
      </c>
      <c r="H426" s="1">
        <v>19536.316800000001</v>
      </c>
      <c r="I426" s="1">
        <v>22200.36</v>
      </c>
      <c r="J426" s="1">
        <v>200</v>
      </c>
    </row>
    <row r="427" spans="1:10" x14ac:dyDescent="0.3">
      <c r="A427">
        <v>2017</v>
      </c>
      <c r="B427" t="s">
        <v>16</v>
      </c>
      <c r="C427" t="s">
        <v>2</v>
      </c>
      <c r="D427" t="s">
        <v>9</v>
      </c>
      <c r="E427" t="s">
        <v>38</v>
      </c>
      <c r="F427" t="s">
        <v>53</v>
      </c>
      <c r="H427" s="1">
        <v>22492.2556</v>
      </c>
      <c r="I427" s="1">
        <v>22269.56</v>
      </c>
      <c r="J427" s="1">
        <v>170</v>
      </c>
    </row>
    <row r="428" spans="1:10" x14ac:dyDescent="0.3">
      <c r="A428">
        <v>2017</v>
      </c>
      <c r="B428" t="s">
        <v>16</v>
      </c>
      <c r="C428" t="s">
        <v>2</v>
      </c>
      <c r="D428" t="s">
        <v>10</v>
      </c>
      <c r="E428" t="s">
        <v>38</v>
      </c>
      <c r="F428" t="s">
        <v>50</v>
      </c>
      <c r="H428" s="1">
        <v>28811.618999999999</v>
      </c>
      <c r="I428" s="1">
        <v>29702.699999999997</v>
      </c>
      <c r="J428" s="1">
        <v>900</v>
      </c>
    </row>
    <row r="429" spans="1:10" x14ac:dyDescent="0.3">
      <c r="A429">
        <v>2017</v>
      </c>
      <c r="B429" t="s">
        <v>16</v>
      </c>
      <c r="C429" t="s">
        <v>2</v>
      </c>
      <c r="D429" t="s">
        <v>10</v>
      </c>
      <c r="E429" t="s">
        <v>38</v>
      </c>
      <c r="F429" t="s">
        <v>52</v>
      </c>
      <c r="H429" s="1">
        <v>31109.366249999999</v>
      </c>
      <c r="I429" s="1">
        <v>38406.625</v>
      </c>
      <c r="J429" s="1">
        <v>346</v>
      </c>
    </row>
    <row r="430" spans="1:10" x14ac:dyDescent="0.3">
      <c r="A430">
        <v>2017</v>
      </c>
      <c r="B430" t="s">
        <v>16</v>
      </c>
      <c r="C430" t="s">
        <v>2</v>
      </c>
      <c r="D430" t="s">
        <v>13</v>
      </c>
      <c r="E430" t="s">
        <v>38</v>
      </c>
      <c r="F430" t="s">
        <v>54</v>
      </c>
      <c r="H430" s="1">
        <v>2079.1889999999999</v>
      </c>
      <c r="I430" s="1">
        <v>1980.18</v>
      </c>
      <c r="J430" s="1">
        <v>60</v>
      </c>
    </row>
    <row r="431" spans="1:10" x14ac:dyDescent="0.3">
      <c r="A431">
        <v>2017</v>
      </c>
      <c r="B431" t="s">
        <v>16</v>
      </c>
      <c r="C431" t="s">
        <v>2</v>
      </c>
      <c r="D431" t="s">
        <v>13</v>
      </c>
      <c r="E431" t="s">
        <v>37</v>
      </c>
      <c r="F431" t="s">
        <v>47</v>
      </c>
      <c r="H431" s="1">
        <v>37740.612000000001</v>
      </c>
      <c r="I431" s="1">
        <v>44400.72</v>
      </c>
      <c r="J431" s="1">
        <v>400</v>
      </c>
    </row>
    <row r="432" spans="1:10" x14ac:dyDescent="0.3">
      <c r="A432">
        <v>2017</v>
      </c>
      <c r="B432" t="s">
        <v>16</v>
      </c>
      <c r="C432" t="s">
        <v>3</v>
      </c>
      <c r="D432" t="s">
        <v>7</v>
      </c>
      <c r="E432" t="s">
        <v>37</v>
      </c>
      <c r="F432" t="s">
        <v>48</v>
      </c>
      <c r="H432" s="1">
        <v>17460.054</v>
      </c>
      <c r="I432" s="1">
        <v>19400.060000000001</v>
      </c>
      <c r="J432" s="1">
        <v>40</v>
      </c>
    </row>
    <row r="433" spans="1:10" x14ac:dyDescent="0.3">
      <c r="A433">
        <v>2017</v>
      </c>
      <c r="B433" t="s">
        <v>16</v>
      </c>
      <c r="C433" t="s">
        <v>3</v>
      </c>
      <c r="D433" t="s">
        <v>7</v>
      </c>
      <c r="E433" t="s">
        <v>37</v>
      </c>
      <c r="F433" t="s">
        <v>49</v>
      </c>
      <c r="H433" s="1">
        <v>39960.648000000001</v>
      </c>
      <c r="I433" s="1">
        <v>44400.72</v>
      </c>
      <c r="J433" s="1">
        <v>400</v>
      </c>
    </row>
    <row r="434" spans="1:10" x14ac:dyDescent="0.3">
      <c r="A434">
        <v>2017</v>
      </c>
      <c r="B434" t="s">
        <v>16</v>
      </c>
      <c r="C434" t="s">
        <v>3</v>
      </c>
      <c r="D434" t="s">
        <v>7</v>
      </c>
      <c r="E434" t="s">
        <v>38</v>
      </c>
      <c r="F434" t="s">
        <v>51</v>
      </c>
      <c r="H434" s="1">
        <v>461.11120000000005</v>
      </c>
      <c r="I434" s="1">
        <v>523.99</v>
      </c>
      <c r="J434" s="1">
        <v>4</v>
      </c>
    </row>
    <row r="435" spans="1:10" x14ac:dyDescent="0.3">
      <c r="A435">
        <v>2017</v>
      </c>
      <c r="B435" t="s">
        <v>16</v>
      </c>
      <c r="C435" t="s">
        <v>3</v>
      </c>
      <c r="D435" t="s">
        <v>11</v>
      </c>
      <c r="E435" t="s">
        <v>38</v>
      </c>
      <c r="F435" t="s">
        <v>53</v>
      </c>
      <c r="H435" s="1">
        <v>2643.5402999999997</v>
      </c>
      <c r="I435" s="1">
        <v>2970.27</v>
      </c>
      <c r="J435" s="1">
        <v>90</v>
      </c>
    </row>
    <row r="436" spans="1:10" x14ac:dyDescent="0.3">
      <c r="A436">
        <v>2017</v>
      </c>
      <c r="B436" t="s">
        <v>16</v>
      </c>
      <c r="C436" t="s">
        <v>3</v>
      </c>
      <c r="D436" t="s">
        <v>11</v>
      </c>
      <c r="E436" t="s">
        <v>38</v>
      </c>
      <c r="F436" t="s">
        <v>50</v>
      </c>
      <c r="H436" s="1">
        <v>82585.339200000002</v>
      </c>
      <c r="I436" s="1">
        <v>88801.44</v>
      </c>
      <c r="J436" s="1">
        <v>800</v>
      </c>
    </row>
    <row r="437" spans="1:10" x14ac:dyDescent="0.3">
      <c r="A437">
        <v>2017</v>
      </c>
      <c r="B437" t="s">
        <v>16</v>
      </c>
      <c r="C437" t="s">
        <v>3</v>
      </c>
      <c r="D437" t="s">
        <v>11</v>
      </c>
      <c r="E437" t="s">
        <v>38</v>
      </c>
      <c r="F437" t="s">
        <v>52</v>
      </c>
      <c r="H437" s="1">
        <v>482.07080000000002</v>
      </c>
      <c r="I437" s="1">
        <v>523.99</v>
      </c>
      <c r="J437" s="1">
        <v>4</v>
      </c>
    </row>
    <row r="438" spans="1:10" x14ac:dyDescent="0.3">
      <c r="A438">
        <v>2017</v>
      </c>
      <c r="B438" t="s">
        <v>16</v>
      </c>
      <c r="C438" t="s">
        <v>3</v>
      </c>
      <c r="D438" t="s">
        <v>12</v>
      </c>
      <c r="E438" t="s">
        <v>38</v>
      </c>
      <c r="F438" t="s">
        <v>54</v>
      </c>
      <c r="H438" s="1">
        <v>42207.542999999998</v>
      </c>
      <c r="I438" s="1">
        <v>40197.659999999996</v>
      </c>
      <c r="J438" s="1">
        <v>1218</v>
      </c>
    </row>
    <row r="439" spans="1:10" x14ac:dyDescent="0.3">
      <c r="A439">
        <v>2017</v>
      </c>
      <c r="B439" t="s">
        <v>16</v>
      </c>
      <c r="C439" t="s">
        <v>3</v>
      </c>
      <c r="D439" t="s">
        <v>12</v>
      </c>
      <c r="E439" t="s">
        <v>37</v>
      </c>
      <c r="F439" t="s">
        <v>47</v>
      </c>
      <c r="H439" s="1">
        <v>11254.461400000002</v>
      </c>
      <c r="I439" s="1">
        <v>12367.54</v>
      </c>
      <c r="J439" s="1">
        <v>26</v>
      </c>
    </row>
    <row r="440" spans="1:10" x14ac:dyDescent="0.3">
      <c r="A440">
        <v>2017</v>
      </c>
      <c r="B440" t="s">
        <v>16</v>
      </c>
      <c r="C440" t="s">
        <v>3</v>
      </c>
      <c r="D440" t="s">
        <v>12</v>
      </c>
      <c r="E440" t="s">
        <v>37</v>
      </c>
      <c r="F440" t="s">
        <v>48</v>
      </c>
      <c r="H440" s="1">
        <v>1600.6508999999999</v>
      </c>
      <c r="I440" s="1">
        <v>1554.03</v>
      </c>
      <c r="J440" s="1">
        <v>14</v>
      </c>
    </row>
    <row r="441" spans="1:10" x14ac:dyDescent="0.3">
      <c r="A441">
        <v>2017</v>
      </c>
      <c r="B441" t="s">
        <v>16</v>
      </c>
      <c r="C441" t="s">
        <v>3</v>
      </c>
      <c r="D441" t="s">
        <v>12</v>
      </c>
      <c r="E441" t="s">
        <v>37</v>
      </c>
      <c r="F441" t="s">
        <v>49</v>
      </c>
      <c r="H441" s="1">
        <v>2169.3186000000001</v>
      </c>
      <c r="I441" s="1">
        <v>2357.9549999999999</v>
      </c>
      <c r="J441" s="1">
        <v>18</v>
      </c>
    </row>
    <row r="442" spans="1:10" x14ac:dyDescent="0.3">
      <c r="A442">
        <v>2017</v>
      </c>
      <c r="B442" t="s">
        <v>16</v>
      </c>
      <c r="C442" t="s">
        <v>3</v>
      </c>
      <c r="D442" t="s">
        <v>17</v>
      </c>
      <c r="E442" t="s">
        <v>38</v>
      </c>
      <c r="F442" t="s">
        <v>51</v>
      </c>
      <c r="H442" s="1">
        <v>15817.756500000001</v>
      </c>
      <c r="I442" s="1">
        <v>16650.27</v>
      </c>
      <c r="J442" s="1">
        <v>150</v>
      </c>
    </row>
    <row r="443" spans="1:10" x14ac:dyDescent="0.3">
      <c r="A443">
        <v>2017</v>
      </c>
      <c r="B443" t="s">
        <v>16</v>
      </c>
      <c r="C443" t="s">
        <v>3</v>
      </c>
      <c r="D443" t="s">
        <v>17</v>
      </c>
      <c r="E443" t="s">
        <v>38</v>
      </c>
      <c r="F443" t="s">
        <v>53</v>
      </c>
      <c r="H443" s="1">
        <v>7217.9575000000004</v>
      </c>
      <c r="I443" s="1">
        <v>7597.8499999999995</v>
      </c>
      <c r="J443" s="1">
        <v>58</v>
      </c>
    </row>
    <row r="444" spans="1:10" x14ac:dyDescent="0.3">
      <c r="A444">
        <v>2017</v>
      </c>
      <c r="B444" t="s">
        <v>18</v>
      </c>
      <c r="C444" t="s">
        <v>3</v>
      </c>
      <c r="D444" t="s">
        <v>12</v>
      </c>
      <c r="E444" t="s">
        <v>38</v>
      </c>
      <c r="F444" t="s">
        <v>50</v>
      </c>
      <c r="H444" s="1">
        <v>388</v>
      </c>
      <c r="I444" s="1">
        <v>485</v>
      </c>
      <c r="J444" s="1">
        <v>1</v>
      </c>
    </row>
    <row r="445" spans="1:10" x14ac:dyDescent="0.3">
      <c r="A445">
        <v>2017</v>
      </c>
      <c r="B445" t="s">
        <v>18</v>
      </c>
      <c r="C445" t="s">
        <v>1</v>
      </c>
      <c r="D445" t="s">
        <v>1</v>
      </c>
      <c r="E445" t="s">
        <v>38</v>
      </c>
      <c r="F445" t="s">
        <v>52</v>
      </c>
      <c r="H445" s="1">
        <v>187624.04009999998</v>
      </c>
      <c r="I445" s="1">
        <v>228809.80499999996</v>
      </c>
      <c r="J445" s="1">
        <v>6933</v>
      </c>
    </row>
    <row r="446" spans="1:10" x14ac:dyDescent="0.3">
      <c r="A446">
        <v>2017</v>
      </c>
      <c r="B446" t="s">
        <v>18</v>
      </c>
      <c r="C446" t="s">
        <v>1</v>
      </c>
      <c r="D446" t="s">
        <v>1</v>
      </c>
      <c r="E446" t="s">
        <v>38</v>
      </c>
      <c r="F446" t="s">
        <v>54</v>
      </c>
      <c r="H446" s="1">
        <v>18345.178400000004</v>
      </c>
      <c r="I446" s="1">
        <v>20612.560000000005</v>
      </c>
      <c r="J446" s="1">
        <v>43</v>
      </c>
    </row>
    <row r="447" spans="1:10" x14ac:dyDescent="0.3">
      <c r="A447">
        <v>2017</v>
      </c>
      <c r="B447" t="s">
        <v>18</v>
      </c>
      <c r="C447" t="s">
        <v>1</v>
      </c>
      <c r="D447" t="s">
        <v>1</v>
      </c>
      <c r="E447" t="s">
        <v>37</v>
      </c>
      <c r="F447" t="s">
        <v>47</v>
      </c>
      <c r="H447" s="1">
        <v>103928.76655000001</v>
      </c>
      <c r="I447" s="1">
        <v>116773.89500000002</v>
      </c>
      <c r="J447" s="1">
        <v>1052</v>
      </c>
    </row>
    <row r="448" spans="1:10" x14ac:dyDescent="0.3">
      <c r="A448">
        <v>2017</v>
      </c>
      <c r="B448" t="s">
        <v>18</v>
      </c>
      <c r="C448" t="s">
        <v>1</v>
      </c>
      <c r="D448" t="s">
        <v>1</v>
      </c>
      <c r="E448" t="s">
        <v>37</v>
      </c>
      <c r="F448" t="s">
        <v>48</v>
      </c>
      <c r="H448" s="1">
        <v>94632.525750000015</v>
      </c>
      <c r="I448" s="1">
        <v>90126.215000000011</v>
      </c>
      <c r="J448" s="1">
        <v>688</v>
      </c>
    </row>
    <row r="449" spans="1:10" x14ac:dyDescent="0.3">
      <c r="A449">
        <v>2017</v>
      </c>
      <c r="B449" t="s">
        <v>18</v>
      </c>
      <c r="C449" t="s">
        <v>2</v>
      </c>
      <c r="D449" t="s">
        <v>9</v>
      </c>
      <c r="E449" t="s">
        <v>37</v>
      </c>
      <c r="F449" t="s">
        <v>49</v>
      </c>
      <c r="H449" s="1">
        <v>4950.45</v>
      </c>
      <c r="I449" s="1">
        <v>4950.45</v>
      </c>
      <c r="J449" s="1">
        <v>150</v>
      </c>
    </row>
    <row r="450" spans="1:10" x14ac:dyDescent="0.3">
      <c r="A450">
        <v>2017</v>
      </c>
      <c r="B450" t="s">
        <v>18</v>
      </c>
      <c r="C450" t="s">
        <v>2</v>
      </c>
      <c r="D450" t="s">
        <v>9</v>
      </c>
      <c r="E450" t="s">
        <v>38</v>
      </c>
      <c r="F450" t="s">
        <v>51</v>
      </c>
      <c r="H450" s="1">
        <v>44135.145600000003</v>
      </c>
      <c r="I450" s="1">
        <v>48500.160000000003</v>
      </c>
      <c r="J450" s="1">
        <v>100</v>
      </c>
    </row>
    <row r="451" spans="1:10" x14ac:dyDescent="0.3">
      <c r="A451">
        <v>2017</v>
      </c>
      <c r="B451" t="s">
        <v>18</v>
      </c>
      <c r="C451" t="s">
        <v>2</v>
      </c>
      <c r="D451" t="s">
        <v>9</v>
      </c>
      <c r="E451" t="s">
        <v>38</v>
      </c>
      <c r="F451" t="s">
        <v>53</v>
      </c>
      <c r="H451" s="1">
        <v>39960.648000000001</v>
      </c>
      <c r="I451" s="1">
        <v>44400.72</v>
      </c>
      <c r="J451" s="1">
        <v>400</v>
      </c>
    </row>
    <row r="452" spans="1:10" x14ac:dyDescent="0.3">
      <c r="A452">
        <v>2017</v>
      </c>
      <c r="B452" t="s">
        <v>18</v>
      </c>
      <c r="C452" t="s">
        <v>2</v>
      </c>
      <c r="D452" t="s">
        <v>9</v>
      </c>
      <c r="E452" t="s">
        <v>38</v>
      </c>
      <c r="F452" t="s">
        <v>50</v>
      </c>
      <c r="H452" s="1">
        <v>23579.532000000003</v>
      </c>
      <c r="I452" s="1">
        <v>26199.48</v>
      </c>
      <c r="J452" s="1">
        <v>200</v>
      </c>
    </row>
    <row r="453" spans="1:10" x14ac:dyDescent="0.3">
      <c r="A453">
        <v>2017</v>
      </c>
      <c r="B453" t="s">
        <v>18</v>
      </c>
      <c r="C453" t="s">
        <v>2</v>
      </c>
      <c r="D453" t="s">
        <v>10</v>
      </c>
      <c r="E453" t="s">
        <v>38</v>
      </c>
      <c r="F453" t="s">
        <v>52</v>
      </c>
      <c r="H453" s="1">
        <v>32634.529200000001</v>
      </c>
      <c r="I453" s="1">
        <v>33300.54</v>
      </c>
      <c r="J453" s="1">
        <v>300</v>
      </c>
    </row>
    <row r="454" spans="1:10" x14ac:dyDescent="0.3">
      <c r="A454">
        <v>2017</v>
      </c>
      <c r="B454" t="s">
        <v>18</v>
      </c>
      <c r="C454" t="s">
        <v>2</v>
      </c>
      <c r="D454" t="s">
        <v>13</v>
      </c>
      <c r="E454" t="s">
        <v>38</v>
      </c>
      <c r="F454" t="s">
        <v>54</v>
      </c>
      <c r="H454" s="1">
        <v>15095.674800000003</v>
      </c>
      <c r="I454" s="1">
        <v>18187.560000000001</v>
      </c>
      <c r="J454" s="1">
        <v>38</v>
      </c>
    </row>
    <row r="455" spans="1:10" x14ac:dyDescent="0.3">
      <c r="A455">
        <v>2017</v>
      </c>
      <c r="B455" t="s">
        <v>18</v>
      </c>
      <c r="C455" t="s">
        <v>2</v>
      </c>
      <c r="D455" t="s">
        <v>13</v>
      </c>
      <c r="E455" t="s">
        <v>37</v>
      </c>
      <c r="F455" t="s">
        <v>47</v>
      </c>
      <c r="H455" s="1">
        <v>125210.0304</v>
      </c>
      <c r="I455" s="1">
        <v>133202.16</v>
      </c>
      <c r="J455" s="1">
        <v>1200</v>
      </c>
    </row>
    <row r="456" spans="1:10" x14ac:dyDescent="0.3">
      <c r="A456">
        <v>2017</v>
      </c>
      <c r="B456" t="s">
        <v>18</v>
      </c>
      <c r="C456" t="s">
        <v>2</v>
      </c>
      <c r="D456" t="s">
        <v>15</v>
      </c>
      <c r="E456" t="s">
        <v>37</v>
      </c>
      <c r="F456" t="s">
        <v>48</v>
      </c>
      <c r="H456" s="1">
        <v>4495.5729000000001</v>
      </c>
      <c r="I456" s="1">
        <v>5550.09</v>
      </c>
      <c r="J456" s="1">
        <v>50</v>
      </c>
    </row>
    <row r="457" spans="1:10" x14ac:dyDescent="0.3">
      <c r="A457">
        <v>2017</v>
      </c>
      <c r="B457" t="s">
        <v>18</v>
      </c>
      <c r="C457" t="s">
        <v>2</v>
      </c>
      <c r="D457" t="s">
        <v>15</v>
      </c>
      <c r="E457" t="s">
        <v>37</v>
      </c>
      <c r="F457" t="s">
        <v>49</v>
      </c>
      <c r="H457" s="1">
        <v>6877.3634999999995</v>
      </c>
      <c r="I457" s="1">
        <v>6549.87</v>
      </c>
      <c r="J457" s="1">
        <v>50</v>
      </c>
    </row>
    <row r="458" spans="1:10" x14ac:dyDescent="0.3">
      <c r="A458">
        <v>2017</v>
      </c>
      <c r="B458" t="s">
        <v>18</v>
      </c>
      <c r="C458" t="s">
        <v>3</v>
      </c>
      <c r="D458" t="s">
        <v>7</v>
      </c>
      <c r="E458" t="s">
        <v>38</v>
      </c>
      <c r="F458" t="s">
        <v>51</v>
      </c>
      <c r="H458" s="1">
        <v>25583.929</v>
      </c>
      <c r="I458" s="1">
        <v>30098.74</v>
      </c>
      <c r="J458" s="1">
        <v>912</v>
      </c>
    </row>
    <row r="459" spans="1:10" x14ac:dyDescent="0.3">
      <c r="A459">
        <v>2017</v>
      </c>
      <c r="B459" t="s">
        <v>18</v>
      </c>
      <c r="C459" t="s">
        <v>3</v>
      </c>
      <c r="D459" t="s">
        <v>7</v>
      </c>
      <c r="E459" t="s">
        <v>38</v>
      </c>
      <c r="F459" t="s">
        <v>53</v>
      </c>
      <c r="H459" s="1">
        <v>402.55</v>
      </c>
      <c r="I459" s="1">
        <v>485</v>
      </c>
      <c r="J459" s="1">
        <v>1</v>
      </c>
    </row>
    <row r="460" spans="1:10" x14ac:dyDescent="0.3">
      <c r="A460">
        <v>2017</v>
      </c>
      <c r="B460" t="s">
        <v>18</v>
      </c>
      <c r="C460" t="s">
        <v>3</v>
      </c>
      <c r="D460" t="s">
        <v>7</v>
      </c>
      <c r="E460" t="s">
        <v>38</v>
      </c>
      <c r="F460" t="s">
        <v>50</v>
      </c>
      <c r="H460" s="1">
        <v>41559.076000000001</v>
      </c>
      <c r="I460" s="1">
        <v>39960.65</v>
      </c>
      <c r="J460" s="1">
        <v>360</v>
      </c>
    </row>
    <row r="461" spans="1:10" x14ac:dyDescent="0.3">
      <c r="A461">
        <v>2017</v>
      </c>
      <c r="B461" t="s">
        <v>18</v>
      </c>
      <c r="C461" t="s">
        <v>3</v>
      </c>
      <c r="D461" t="s">
        <v>7</v>
      </c>
      <c r="E461" t="s">
        <v>38</v>
      </c>
      <c r="F461" t="s">
        <v>52</v>
      </c>
      <c r="H461" s="1">
        <v>10741.7868</v>
      </c>
      <c r="I461" s="1">
        <v>13099.74</v>
      </c>
      <c r="J461" s="1">
        <v>100</v>
      </c>
    </row>
    <row r="462" spans="1:10" x14ac:dyDescent="0.3">
      <c r="A462">
        <v>2017</v>
      </c>
      <c r="B462" t="s">
        <v>18</v>
      </c>
      <c r="C462" t="s">
        <v>3</v>
      </c>
      <c r="D462" t="s">
        <v>11</v>
      </c>
      <c r="E462" t="s">
        <v>38</v>
      </c>
      <c r="F462" t="s">
        <v>54</v>
      </c>
      <c r="H462" s="1">
        <v>215.34485000000001</v>
      </c>
      <c r="I462" s="1">
        <v>222.005</v>
      </c>
      <c r="J462" s="1">
        <v>2</v>
      </c>
    </row>
    <row r="463" spans="1:10" x14ac:dyDescent="0.3">
      <c r="A463">
        <v>2017</v>
      </c>
      <c r="B463" t="s">
        <v>18</v>
      </c>
      <c r="C463" t="s">
        <v>3</v>
      </c>
      <c r="D463" t="s">
        <v>11</v>
      </c>
      <c r="E463" t="s">
        <v>37</v>
      </c>
      <c r="F463" t="s">
        <v>47</v>
      </c>
      <c r="H463" s="1">
        <v>5245.1353499999996</v>
      </c>
      <c r="I463" s="1">
        <v>5763.8849999999993</v>
      </c>
      <c r="J463" s="1">
        <v>44</v>
      </c>
    </row>
    <row r="464" spans="1:10" x14ac:dyDescent="0.3">
      <c r="A464">
        <v>2017</v>
      </c>
      <c r="B464" t="s">
        <v>18</v>
      </c>
      <c r="C464" t="s">
        <v>3</v>
      </c>
      <c r="D464" t="s">
        <v>12</v>
      </c>
      <c r="E464" t="s">
        <v>37</v>
      </c>
      <c r="F464" t="s">
        <v>48</v>
      </c>
      <c r="H464" s="1">
        <v>28690.171050000004</v>
      </c>
      <c r="I464" s="1">
        <v>27854.535000000003</v>
      </c>
      <c r="J464" s="1">
        <v>844</v>
      </c>
    </row>
    <row r="465" spans="1:10" x14ac:dyDescent="0.3">
      <c r="A465">
        <v>2017</v>
      </c>
      <c r="B465" t="s">
        <v>18</v>
      </c>
      <c r="C465" t="s">
        <v>3</v>
      </c>
      <c r="D465" t="s">
        <v>12</v>
      </c>
      <c r="E465" t="s">
        <v>37</v>
      </c>
      <c r="F465" t="s">
        <v>49</v>
      </c>
      <c r="H465" s="1">
        <v>11761.288800000002</v>
      </c>
      <c r="I465" s="1">
        <v>12125.04</v>
      </c>
      <c r="J465" s="1">
        <v>25</v>
      </c>
    </row>
    <row r="466" spans="1:10" x14ac:dyDescent="0.3">
      <c r="A466">
        <v>2017</v>
      </c>
      <c r="B466" t="s">
        <v>18</v>
      </c>
      <c r="C466" t="s">
        <v>3</v>
      </c>
      <c r="D466" t="s">
        <v>12</v>
      </c>
      <c r="E466" t="s">
        <v>38</v>
      </c>
      <c r="F466" t="s">
        <v>51</v>
      </c>
      <c r="H466" s="1">
        <v>8419.4894000000004</v>
      </c>
      <c r="I466" s="1">
        <v>10267.67</v>
      </c>
      <c r="J466" s="1">
        <v>93</v>
      </c>
    </row>
    <row r="467" spans="1:10" x14ac:dyDescent="0.3">
      <c r="A467">
        <v>2017</v>
      </c>
      <c r="B467" t="s">
        <v>18</v>
      </c>
      <c r="C467" t="s">
        <v>3</v>
      </c>
      <c r="D467" t="s">
        <v>12</v>
      </c>
      <c r="E467" t="s">
        <v>38</v>
      </c>
      <c r="F467" t="s">
        <v>53</v>
      </c>
      <c r="H467" s="1">
        <v>5158.0252499999997</v>
      </c>
      <c r="I467" s="1">
        <v>4912.4049999999997</v>
      </c>
      <c r="J467" s="1">
        <v>38</v>
      </c>
    </row>
    <row r="468" spans="1:10" x14ac:dyDescent="0.3">
      <c r="A468">
        <v>2017</v>
      </c>
      <c r="B468" t="s">
        <v>20</v>
      </c>
      <c r="C468" t="s">
        <v>3</v>
      </c>
      <c r="D468" t="s">
        <v>12</v>
      </c>
      <c r="E468" t="s">
        <v>38</v>
      </c>
      <c r="F468" t="s">
        <v>50</v>
      </c>
      <c r="H468" s="1">
        <v>386.28434999999996</v>
      </c>
      <c r="I468" s="1">
        <v>444.005</v>
      </c>
      <c r="J468" s="1">
        <v>4</v>
      </c>
    </row>
    <row r="469" spans="1:10" x14ac:dyDescent="0.3">
      <c r="A469">
        <v>2017</v>
      </c>
      <c r="B469" t="s">
        <v>20</v>
      </c>
      <c r="C469" t="s">
        <v>1</v>
      </c>
      <c r="D469" t="s">
        <v>55</v>
      </c>
      <c r="E469" t="s">
        <v>38</v>
      </c>
      <c r="F469" t="s">
        <v>52</v>
      </c>
      <c r="H469" s="1">
        <v>17663.212</v>
      </c>
      <c r="I469" s="1">
        <v>22079.014999999999</v>
      </c>
      <c r="J469" s="1">
        <v>669</v>
      </c>
    </row>
    <row r="470" spans="1:10" x14ac:dyDescent="0.3">
      <c r="A470">
        <v>2017</v>
      </c>
      <c r="B470" t="s">
        <v>20</v>
      </c>
      <c r="C470" t="s">
        <v>1</v>
      </c>
      <c r="D470" t="s">
        <v>1</v>
      </c>
      <c r="E470" t="s">
        <v>38</v>
      </c>
      <c r="F470" t="s">
        <v>54</v>
      </c>
      <c r="H470" s="1">
        <v>17108.430250000001</v>
      </c>
      <c r="I470" s="1">
        <v>20127.565000000002</v>
      </c>
      <c r="J470" s="1">
        <v>42</v>
      </c>
    </row>
    <row r="471" spans="1:10" x14ac:dyDescent="0.3">
      <c r="A471">
        <v>2017</v>
      </c>
      <c r="B471" t="s">
        <v>20</v>
      </c>
      <c r="C471" t="s">
        <v>1</v>
      </c>
      <c r="D471" t="s">
        <v>1</v>
      </c>
      <c r="E471" t="s">
        <v>37</v>
      </c>
      <c r="F471" t="s">
        <v>47</v>
      </c>
      <c r="H471" s="1">
        <v>40152.134749999997</v>
      </c>
      <c r="I471" s="1">
        <v>44123.224999999999</v>
      </c>
      <c r="J471" s="1">
        <v>398</v>
      </c>
    </row>
    <row r="472" spans="1:10" x14ac:dyDescent="0.3">
      <c r="A472">
        <v>2017</v>
      </c>
      <c r="B472" t="s">
        <v>20</v>
      </c>
      <c r="C472" t="s">
        <v>1</v>
      </c>
      <c r="D472" t="s">
        <v>55</v>
      </c>
      <c r="E472" t="s">
        <v>37</v>
      </c>
      <c r="F472" t="s">
        <v>48</v>
      </c>
      <c r="H472" s="1">
        <v>104783.51519999999</v>
      </c>
      <c r="I472" s="1">
        <v>115146.71999999999</v>
      </c>
      <c r="J472" s="1">
        <v>879</v>
      </c>
    </row>
    <row r="473" spans="1:10" x14ac:dyDescent="0.3">
      <c r="A473">
        <v>2017</v>
      </c>
      <c r="B473" t="s">
        <v>20</v>
      </c>
      <c r="C473" t="s">
        <v>2</v>
      </c>
      <c r="D473" t="s">
        <v>9</v>
      </c>
      <c r="E473" t="s">
        <v>37</v>
      </c>
      <c r="F473" t="s">
        <v>49</v>
      </c>
      <c r="H473" s="1">
        <v>9700.0320000000011</v>
      </c>
      <c r="I473" s="1">
        <v>12125.04</v>
      </c>
      <c r="J473" s="1">
        <v>25</v>
      </c>
    </row>
    <row r="474" spans="1:10" x14ac:dyDescent="0.3">
      <c r="A474">
        <v>2017</v>
      </c>
      <c r="B474" t="s">
        <v>20</v>
      </c>
      <c r="C474" t="s">
        <v>2</v>
      </c>
      <c r="D474" t="s">
        <v>9</v>
      </c>
      <c r="E474" t="s">
        <v>38</v>
      </c>
      <c r="F474" t="s">
        <v>51</v>
      </c>
      <c r="H474" s="1">
        <v>1139.6782499999999</v>
      </c>
      <c r="I474" s="1">
        <v>1309.9749999999999</v>
      </c>
      <c r="J474" s="1">
        <v>10</v>
      </c>
    </row>
    <row r="475" spans="1:10" x14ac:dyDescent="0.3">
      <c r="A475">
        <v>2017</v>
      </c>
      <c r="B475" t="s">
        <v>20</v>
      </c>
      <c r="C475" t="s">
        <v>2</v>
      </c>
      <c r="D475" t="s">
        <v>10</v>
      </c>
      <c r="E475" t="s">
        <v>38</v>
      </c>
      <c r="F475" t="s">
        <v>53</v>
      </c>
      <c r="H475" s="1">
        <v>45544.14</v>
      </c>
      <c r="I475" s="1">
        <v>49504.5</v>
      </c>
      <c r="J475" s="1">
        <v>1500</v>
      </c>
    </row>
    <row r="476" spans="1:10" x14ac:dyDescent="0.3">
      <c r="A476">
        <v>2017</v>
      </c>
      <c r="B476" t="s">
        <v>20</v>
      </c>
      <c r="C476" t="s">
        <v>2</v>
      </c>
      <c r="D476" t="s">
        <v>10</v>
      </c>
      <c r="E476" t="s">
        <v>38</v>
      </c>
      <c r="F476" t="s">
        <v>50</v>
      </c>
      <c r="H476" s="1">
        <v>22111.5569</v>
      </c>
      <c r="I476" s="1">
        <v>26640.43</v>
      </c>
      <c r="J476" s="1">
        <v>240</v>
      </c>
    </row>
    <row r="477" spans="1:10" x14ac:dyDescent="0.3">
      <c r="A477">
        <v>2017</v>
      </c>
      <c r="B477" t="s">
        <v>20</v>
      </c>
      <c r="C477" t="s">
        <v>2</v>
      </c>
      <c r="D477" t="s">
        <v>15</v>
      </c>
      <c r="E477" t="s">
        <v>38</v>
      </c>
      <c r="F477" t="s">
        <v>52</v>
      </c>
      <c r="H477" s="1">
        <v>2425.0099999999998</v>
      </c>
      <c r="I477" s="1">
        <v>2425.0099999999998</v>
      </c>
      <c r="J477" s="1">
        <v>5</v>
      </c>
    </row>
    <row r="478" spans="1:10" x14ac:dyDescent="0.3">
      <c r="A478">
        <v>2017</v>
      </c>
      <c r="B478" t="s">
        <v>20</v>
      </c>
      <c r="C478" t="s">
        <v>3</v>
      </c>
      <c r="D478" t="s">
        <v>7</v>
      </c>
      <c r="E478" t="s">
        <v>38</v>
      </c>
      <c r="F478" t="s">
        <v>54</v>
      </c>
      <c r="H478" s="1">
        <v>1728.7000500000001</v>
      </c>
      <c r="I478" s="1">
        <v>1782.1650000000002</v>
      </c>
      <c r="J478" s="1">
        <v>54</v>
      </c>
    </row>
    <row r="479" spans="1:10" x14ac:dyDescent="0.3">
      <c r="A479">
        <v>2017</v>
      </c>
      <c r="B479" t="s">
        <v>20</v>
      </c>
      <c r="C479" t="s">
        <v>3</v>
      </c>
      <c r="D479" t="s">
        <v>7</v>
      </c>
      <c r="E479" t="s">
        <v>37</v>
      </c>
      <c r="F479" t="s">
        <v>47</v>
      </c>
      <c r="H479" s="1">
        <v>215.82499999999999</v>
      </c>
      <c r="I479" s="1">
        <v>242.5</v>
      </c>
      <c r="J479" s="1">
        <v>1</v>
      </c>
    </row>
    <row r="480" spans="1:10" x14ac:dyDescent="0.3">
      <c r="A480">
        <v>2017</v>
      </c>
      <c r="B480" t="s">
        <v>20</v>
      </c>
      <c r="C480" t="s">
        <v>3</v>
      </c>
      <c r="D480" t="s">
        <v>7</v>
      </c>
      <c r="E480" t="s">
        <v>37</v>
      </c>
      <c r="F480" t="s">
        <v>48</v>
      </c>
      <c r="H480" s="1">
        <v>39911.809699999998</v>
      </c>
      <c r="I480" s="1">
        <v>44844.729999999996</v>
      </c>
      <c r="J480" s="1">
        <v>404</v>
      </c>
    </row>
    <row r="481" spans="1:10" x14ac:dyDescent="0.3">
      <c r="A481">
        <v>2017</v>
      </c>
      <c r="B481" t="s">
        <v>20</v>
      </c>
      <c r="C481" t="s">
        <v>3</v>
      </c>
      <c r="D481" t="s">
        <v>7</v>
      </c>
      <c r="E481" t="s">
        <v>37</v>
      </c>
      <c r="F481" t="s">
        <v>49</v>
      </c>
      <c r="H481" s="1">
        <v>2384.1544999999996</v>
      </c>
      <c r="I481" s="1">
        <v>2619.9499999999998</v>
      </c>
      <c r="J481" s="1">
        <v>20</v>
      </c>
    </row>
    <row r="482" spans="1:10" x14ac:dyDescent="0.3">
      <c r="A482">
        <v>2017</v>
      </c>
      <c r="B482" t="s">
        <v>20</v>
      </c>
      <c r="C482" t="s">
        <v>3</v>
      </c>
      <c r="D482" t="s">
        <v>8</v>
      </c>
      <c r="E482" t="s">
        <v>38</v>
      </c>
      <c r="F482" t="s">
        <v>51</v>
      </c>
      <c r="H482" s="1">
        <v>73959.723000000013</v>
      </c>
      <c r="I482" s="1">
        <v>89108.1</v>
      </c>
      <c r="J482" s="1">
        <v>2700</v>
      </c>
    </row>
    <row r="483" spans="1:10" x14ac:dyDescent="0.3">
      <c r="A483">
        <v>2017</v>
      </c>
      <c r="B483" t="s">
        <v>20</v>
      </c>
      <c r="C483" t="s">
        <v>3</v>
      </c>
      <c r="D483" t="s">
        <v>11</v>
      </c>
      <c r="E483" t="s">
        <v>38</v>
      </c>
      <c r="F483" t="s">
        <v>53</v>
      </c>
      <c r="H483" s="1">
        <v>17799.839800000002</v>
      </c>
      <c r="I483" s="1">
        <v>19999.82</v>
      </c>
      <c r="J483" s="1">
        <v>606</v>
      </c>
    </row>
    <row r="484" spans="1:10" x14ac:dyDescent="0.3">
      <c r="A484">
        <v>2017</v>
      </c>
      <c r="B484" t="s">
        <v>20</v>
      </c>
      <c r="C484" t="s">
        <v>3</v>
      </c>
      <c r="D484" t="s">
        <v>11</v>
      </c>
      <c r="E484" t="s">
        <v>38</v>
      </c>
      <c r="F484" t="s">
        <v>50</v>
      </c>
      <c r="H484" s="1">
        <v>1018.5041999999999</v>
      </c>
      <c r="I484" s="1">
        <v>1212.5049999999999</v>
      </c>
      <c r="J484" s="1">
        <v>3</v>
      </c>
    </row>
    <row r="485" spans="1:10" x14ac:dyDescent="0.3">
      <c r="A485">
        <v>2017</v>
      </c>
      <c r="B485" t="s">
        <v>20</v>
      </c>
      <c r="C485" t="s">
        <v>3</v>
      </c>
      <c r="D485" t="s">
        <v>11</v>
      </c>
      <c r="E485" t="s">
        <v>38</v>
      </c>
      <c r="F485" t="s">
        <v>52</v>
      </c>
      <c r="H485" s="1">
        <v>737.05245000000014</v>
      </c>
      <c r="I485" s="1">
        <v>888.0150000000001</v>
      </c>
      <c r="J485" s="1">
        <v>8</v>
      </c>
    </row>
    <row r="486" spans="1:10" x14ac:dyDescent="0.3">
      <c r="A486">
        <v>2017</v>
      </c>
      <c r="B486" t="s">
        <v>20</v>
      </c>
      <c r="C486" t="s">
        <v>3</v>
      </c>
      <c r="D486" t="s">
        <v>11</v>
      </c>
      <c r="E486" t="s">
        <v>38</v>
      </c>
      <c r="F486" t="s">
        <v>54</v>
      </c>
      <c r="H486" s="1">
        <v>97855.057799999995</v>
      </c>
      <c r="I486" s="1">
        <v>117897.65999999999</v>
      </c>
      <c r="J486" s="1">
        <v>900</v>
      </c>
    </row>
    <row r="487" spans="1:10" x14ac:dyDescent="0.3">
      <c r="A487">
        <v>2017</v>
      </c>
      <c r="B487" t="s">
        <v>20</v>
      </c>
      <c r="C487" t="s">
        <v>3</v>
      </c>
      <c r="D487" t="s">
        <v>12</v>
      </c>
      <c r="E487" t="s">
        <v>37</v>
      </c>
      <c r="F487" t="s">
        <v>47</v>
      </c>
      <c r="H487" s="1">
        <v>841.58074999999997</v>
      </c>
      <c r="I487" s="1">
        <v>990.09500000000003</v>
      </c>
      <c r="J487" s="1">
        <v>30</v>
      </c>
    </row>
    <row r="488" spans="1:10" x14ac:dyDescent="0.3">
      <c r="A488">
        <v>2017</v>
      </c>
      <c r="B488" t="s">
        <v>20</v>
      </c>
      <c r="C488" t="s">
        <v>3</v>
      </c>
      <c r="D488" t="s">
        <v>12</v>
      </c>
      <c r="E488" t="s">
        <v>37</v>
      </c>
      <c r="F488" t="s">
        <v>48</v>
      </c>
      <c r="H488" s="1">
        <v>4560.5141999999996</v>
      </c>
      <c r="I488" s="1">
        <v>4606.58</v>
      </c>
      <c r="J488" s="1">
        <v>42</v>
      </c>
    </row>
    <row r="489" spans="1:10" x14ac:dyDescent="0.3">
      <c r="A489">
        <v>2017</v>
      </c>
      <c r="B489" t="s">
        <v>20</v>
      </c>
      <c r="C489" t="s">
        <v>3</v>
      </c>
      <c r="D489" t="s">
        <v>12</v>
      </c>
      <c r="E489" t="s">
        <v>37</v>
      </c>
      <c r="F489" t="s">
        <v>49</v>
      </c>
      <c r="H489" s="1">
        <v>2204.6892000000003</v>
      </c>
      <c r="I489" s="1">
        <v>2161.46</v>
      </c>
      <c r="J489" s="1">
        <v>17</v>
      </c>
    </row>
    <row r="490" spans="1:10" x14ac:dyDescent="0.3">
      <c r="A490">
        <v>2017</v>
      </c>
      <c r="B490" t="s">
        <v>20</v>
      </c>
      <c r="C490" t="s">
        <v>3</v>
      </c>
      <c r="D490" t="s">
        <v>17</v>
      </c>
      <c r="E490" t="s">
        <v>38</v>
      </c>
      <c r="F490" t="s">
        <v>51</v>
      </c>
      <c r="H490" s="1">
        <v>6458.1724999999997</v>
      </c>
      <c r="I490" s="1">
        <v>7597.8499999999995</v>
      </c>
      <c r="J490" s="1">
        <v>58</v>
      </c>
    </row>
    <row r="491" spans="1:10" x14ac:dyDescent="0.3">
      <c r="A491">
        <v>2017</v>
      </c>
      <c r="B491" t="s">
        <v>21</v>
      </c>
      <c r="C491" t="s">
        <v>4</v>
      </c>
      <c r="D491" t="s">
        <v>19</v>
      </c>
      <c r="E491" t="s">
        <v>38</v>
      </c>
      <c r="F491" t="s">
        <v>53</v>
      </c>
      <c r="H491" s="1">
        <v>6244.3956000000007</v>
      </c>
      <c r="I491" s="1">
        <v>6062.52</v>
      </c>
      <c r="J491" s="1">
        <v>13</v>
      </c>
    </row>
    <row r="492" spans="1:10" x14ac:dyDescent="0.3">
      <c r="A492">
        <v>2017</v>
      </c>
      <c r="B492" t="s">
        <v>21</v>
      </c>
      <c r="C492" t="s">
        <v>1</v>
      </c>
      <c r="D492" t="s">
        <v>1</v>
      </c>
      <c r="E492" t="s">
        <v>38</v>
      </c>
      <c r="F492" t="s">
        <v>50</v>
      </c>
      <c r="H492" s="1">
        <v>104584.5282</v>
      </c>
      <c r="I492" s="1">
        <v>113678.83500000001</v>
      </c>
      <c r="J492" s="1">
        <v>3445</v>
      </c>
    </row>
    <row r="493" spans="1:10" x14ac:dyDescent="0.3">
      <c r="A493">
        <v>2017</v>
      </c>
      <c r="B493" t="s">
        <v>21</v>
      </c>
      <c r="C493" t="s">
        <v>1</v>
      </c>
      <c r="D493" t="s">
        <v>55</v>
      </c>
      <c r="E493" t="s">
        <v>38</v>
      </c>
      <c r="F493" t="s">
        <v>52</v>
      </c>
      <c r="H493" s="1">
        <v>103004.64030000001</v>
      </c>
      <c r="I493" s="1">
        <v>125615.41500000001</v>
      </c>
      <c r="J493" s="1">
        <v>259</v>
      </c>
    </row>
    <row r="494" spans="1:10" x14ac:dyDescent="0.3">
      <c r="A494">
        <v>2017</v>
      </c>
      <c r="B494" t="s">
        <v>21</v>
      </c>
      <c r="C494" t="s">
        <v>1</v>
      </c>
      <c r="D494" t="s">
        <v>55</v>
      </c>
      <c r="E494" t="s">
        <v>38</v>
      </c>
      <c r="F494" t="s">
        <v>54</v>
      </c>
      <c r="H494" s="1">
        <v>42049.696799999998</v>
      </c>
      <c r="I494" s="1">
        <v>44733.72</v>
      </c>
      <c r="J494" s="1">
        <v>403</v>
      </c>
    </row>
    <row r="495" spans="1:10" x14ac:dyDescent="0.3">
      <c r="A495">
        <v>2017</v>
      </c>
      <c r="B495" t="s">
        <v>21</v>
      </c>
      <c r="C495" t="s">
        <v>1</v>
      </c>
      <c r="D495" t="s">
        <v>1</v>
      </c>
      <c r="E495" t="s">
        <v>37</v>
      </c>
      <c r="F495" t="s">
        <v>47</v>
      </c>
      <c r="H495" s="1">
        <v>15584.100850000003</v>
      </c>
      <c r="I495" s="1">
        <v>15130.195000000002</v>
      </c>
      <c r="J495" s="1">
        <v>116</v>
      </c>
    </row>
    <row r="496" spans="1:10" x14ac:dyDescent="0.3">
      <c r="A496">
        <v>2017</v>
      </c>
      <c r="B496" t="s">
        <v>21</v>
      </c>
      <c r="C496" t="s">
        <v>2</v>
      </c>
      <c r="D496" t="s">
        <v>9</v>
      </c>
      <c r="E496" t="s">
        <v>37</v>
      </c>
      <c r="F496" t="s">
        <v>48</v>
      </c>
      <c r="H496" s="1">
        <v>39285.129600000007</v>
      </c>
      <c r="I496" s="1">
        <v>48500.160000000003</v>
      </c>
      <c r="J496" s="1">
        <v>100</v>
      </c>
    </row>
    <row r="497" spans="1:10" x14ac:dyDescent="0.3">
      <c r="A497">
        <v>2017</v>
      </c>
      <c r="B497" t="s">
        <v>21</v>
      </c>
      <c r="C497" t="s">
        <v>2</v>
      </c>
      <c r="D497" t="s">
        <v>9</v>
      </c>
      <c r="E497" t="s">
        <v>37</v>
      </c>
      <c r="F497" t="s">
        <v>49</v>
      </c>
      <c r="H497" s="1">
        <v>10878.176400000002</v>
      </c>
      <c r="I497" s="1">
        <v>11100.18</v>
      </c>
      <c r="J497" s="1">
        <v>100</v>
      </c>
    </row>
    <row r="498" spans="1:10" x14ac:dyDescent="0.3">
      <c r="A498">
        <v>2017</v>
      </c>
      <c r="B498" t="s">
        <v>21</v>
      </c>
      <c r="C498" t="s">
        <v>2</v>
      </c>
      <c r="D498" t="s">
        <v>9</v>
      </c>
      <c r="E498" t="s">
        <v>38</v>
      </c>
      <c r="F498" t="s">
        <v>51</v>
      </c>
      <c r="H498" s="1">
        <v>22492.2556</v>
      </c>
      <c r="I498" s="1">
        <v>22269.56</v>
      </c>
      <c r="J498" s="1">
        <v>170</v>
      </c>
    </row>
    <row r="499" spans="1:10" x14ac:dyDescent="0.3">
      <c r="A499">
        <v>2017</v>
      </c>
      <c r="B499" t="s">
        <v>21</v>
      </c>
      <c r="C499" t="s">
        <v>2</v>
      </c>
      <c r="D499" t="s">
        <v>10</v>
      </c>
      <c r="E499" t="s">
        <v>38</v>
      </c>
      <c r="F499" t="s">
        <v>53</v>
      </c>
      <c r="H499" s="1">
        <v>20202.327600000001</v>
      </c>
      <c r="I499" s="1">
        <v>22200.36</v>
      </c>
      <c r="J499" s="1">
        <v>200</v>
      </c>
    </row>
    <row r="500" spans="1:10" x14ac:dyDescent="0.3">
      <c r="A500">
        <v>2017</v>
      </c>
      <c r="B500" t="s">
        <v>21</v>
      </c>
      <c r="C500" t="s">
        <v>2</v>
      </c>
      <c r="D500" t="s">
        <v>10</v>
      </c>
      <c r="E500" t="s">
        <v>38</v>
      </c>
      <c r="F500" t="s">
        <v>50</v>
      </c>
      <c r="H500" s="1">
        <v>2515.152</v>
      </c>
      <c r="I500" s="1">
        <v>2619.9499999999998</v>
      </c>
      <c r="J500" s="1">
        <v>20</v>
      </c>
    </row>
    <row r="501" spans="1:10" x14ac:dyDescent="0.3">
      <c r="A501">
        <v>2017</v>
      </c>
      <c r="B501" t="s">
        <v>21</v>
      </c>
      <c r="C501" t="s">
        <v>2</v>
      </c>
      <c r="D501" t="s">
        <v>13</v>
      </c>
      <c r="E501" t="s">
        <v>38</v>
      </c>
      <c r="F501" t="s">
        <v>52</v>
      </c>
      <c r="H501" s="1">
        <v>19400.064000000002</v>
      </c>
      <c r="I501" s="1">
        <v>24250.080000000002</v>
      </c>
      <c r="J501" s="1">
        <v>50</v>
      </c>
    </row>
    <row r="502" spans="1:10" x14ac:dyDescent="0.3">
      <c r="A502">
        <v>2017</v>
      </c>
      <c r="B502" t="s">
        <v>21</v>
      </c>
      <c r="C502" t="s">
        <v>2</v>
      </c>
      <c r="D502" t="s">
        <v>13</v>
      </c>
      <c r="E502" t="s">
        <v>38</v>
      </c>
      <c r="F502" t="s">
        <v>54</v>
      </c>
      <c r="H502" s="1">
        <v>6025.8804</v>
      </c>
      <c r="I502" s="1">
        <v>6549.87</v>
      </c>
      <c r="J502" s="1">
        <v>50</v>
      </c>
    </row>
    <row r="503" spans="1:10" x14ac:dyDescent="0.3">
      <c r="A503">
        <v>2017</v>
      </c>
      <c r="B503" t="s">
        <v>21</v>
      </c>
      <c r="C503" t="s">
        <v>2</v>
      </c>
      <c r="D503" t="s">
        <v>15</v>
      </c>
      <c r="E503" t="s">
        <v>37</v>
      </c>
      <c r="F503" t="s">
        <v>47</v>
      </c>
      <c r="H503" s="1">
        <v>4219.5130499999996</v>
      </c>
      <c r="I503" s="1">
        <v>4850.0149999999994</v>
      </c>
      <c r="J503" s="1">
        <v>10</v>
      </c>
    </row>
    <row r="504" spans="1:10" x14ac:dyDescent="0.3">
      <c r="A504">
        <v>2017</v>
      </c>
      <c r="B504" t="s">
        <v>21</v>
      </c>
      <c r="C504" t="s">
        <v>3</v>
      </c>
      <c r="D504" t="s">
        <v>7</v>
      </c>
      <c r="E504" t="s">
        <v>37</v>
      </c>
      <c r="F504" t="s">
        <v>48</v>
      </c>
      <c r="H504" s="1">
        <v>2112.8539999999998</v>
      </c>
      <c r="I504" s="1">
        <v>2178.1999999999998</v>
      </c>
      <c r="J504" s="1">
        <v>66</v>
      </c>
    </row>
    <row r="505" spans="1:10" x14ac:dyDescent="0.3">
      <c r="A505">
        <v>2017</v>
      </c>
      <c r="B505" t="s">
        <v>21</v>
      </c>
      <c r="C505" t="s">
        <v>3</v>
      </c>
      <c r="D505" t="s">
        <v>7</v>
      </c>
      <c r="E505" t="s">
        <v>37</v>
      </c>
      <c r="F505" t="s">
        <v>49</v>
      </c>
      <c r="H505" s="1">
        <v>712.95</v>
      </c>
      <c r="I505" s="1">
        <v>727.5</v>
      </c>
      <c r="J505" s="1">
        <v>2</v>
      </c>
    </row>
    <row r="506" spans="1:10" x14ac:dyDescent="0.3">
      <c r="A506">
        <v>2017</v>
      </c>
      <c r="B506" t="s">
        <v>21</v>
      </c>
      <c r="C506" t="s">
        <v>3</v>
      </c>
      <c r="D506" t="s">
        <v>7</v>
      </c>
      <c r="E506" t="s">
        <v>38</v>
      </c>
      <c r="F506" t="s">
        <v>51</v>
      </c>
      <c r="H506" s="1">
        <v>1669.4682</v>
      </c>
      <c r="I506" s="1">
        <v>1776.0300000000002</v>
      </c>
      <c r="J506" s="1">
        <v>16</v>
      </c>
    </row>
    <row r="507" spans="1:10" x14ac:dyDescent="0.3">
      <c r="A507">
        <v>2017</v>
      </c>
      <c r="B507" t="s">
        <v>21</v>
      </c>
      <c r="C507" t="s">
        <v>3</v>
      </c>
      <c r="D507" t="s">
        <v>7</v>
      </c>
      <c r="E507" t="s">
        <v>38</v>
      </c>
      <c r="F507" t="s">
        <v>53</v>
      </c>
      <c r="H507" s="1">
        <v>7147.2192000000005</v>
      </c>
      <c r="I507" s="1">
        <v>8121.84</v>
      </c>
      <c r="J507" s="1">
        <v>62</v>
      </c>
    </row>
    <row r="508" spans="1:10" x14ac:dyDescent="0.3">
      <c r="A508">
        <v>2017</v>
      </c>
      <c r="B508" t="s">
        <v>21</v>
      </c>
      <c r="C508" t="s">
        <v>3</v>
      </c>
      <c r="D508" t="s">
        <v>11</v>
      </c>
      <c r="E508" t="s">
        <v>38</v>
      </c>
      <c r="F508" t="s">
        <v>50</v>
      </c>
      <c r="H508" s="1">
        <v>44482.765599999999</v>
      </c>
      <c r="I508" s="1">
        <v>42771.889999999992</v>
      </c>
      <c r="J508" s="1">
        <v>1296</v>
      </c>
    </row>
    <row r="509" spans="1:10" x14ac:dyDescent="0.3">
      <c r="A509">
        <v>2017</v>
      </c>
      <c r="B509" t="s">
        <v>21</v>
      </c>
      <c r="C509" t="s">
        <v>3</v>
      </c>
      <c r="D509" t="s">
        <v>11</v>
      </c>
      <c r="E509" t="s">
        <v>38</v>
      </c>
      <c r="F509" t="s">
        <v>52</v>
      </c>
      <c r="H509" s="1">
        <v>2279.5093999999999</v>
      </c>
      <c r="I509" s="1">
        <v>2425.0099999999998</v>
      </c>
      <c r="J509" s="1">
        <v>5</v>
      </c>
    </row>
    <row r="510" spans="1:10" x14ac:dyDescent="0.3">
      <c r="A510">
        <v>2017</v>
      </c>
      <c r="B510" t="s">
        <v>21</v>
      </c>
      <c r="C510" t="s">
        <v>3</v>
      </c>
      <c r="D510" t="s">
        <v>11</v>
      </c>
      <c r="E510" t="s">
        <v>38</v>
      </c>
      <c r="F510" t="s">
        <v>54</v>
      </c>
      <c r="H510" s="1">
        <v>12600.926399999998</v>
      </c>
      <c r="I510" s="1">
        <v>14652.24</v>
      </c>
      <c r="J510" s="1">
        <v>132</v>
      </c>
    </row>
    <row r="511" spans="1:10" x14ac:dyDescent="0.3">
      <c r="A511">
        <v>2017</v>
      </c>
      <c r="B511" t="s">
        <v>21</v>
      </c>
      <c r="C511" t="s">
        <v>3</v>
      </c>
      <c r="D511" t="s">
        <v>12</v>
      </c>
      <c r="E511" t="s">
        <v>37</v>
      </c>
      <c r="F511" t="s">
        <v>47</v>
      </c>
      <c r="H511" s="1">
        <v>8855.3684000000012</v>
      </c>
      <c r="I511" s="1">
        <v>10296.94</v>
      </c>
      <c r="J511" s="1">
        <v>312</v>
      </c>
    </row>
    <row r="512" spans="1:10" x14ac:dyDescent="0.3">
      <c r="A512">
        <v>2017</v>
      </c>
      <c r="B512" t="s">
        <v>21</v>
      </c>
      <c r="C512" t="s">
        <v>3</v>
      </c>
      <c r="D512" t="s">
        <v>12</v>
      </c>
      <c r="E512" t="s">
        <v>37</v>
      </c>
      <c r="F512" t="s">
        <v>48</v>
      </c>
      <c r="H512" s="1">
        <v>39059.602399999996</v>
      </c>
      <c r="I512" s="1">
        <v>42922.64</v>
      </c>
      <c r="J512" s="1">
        <v>89</v>
      </c>
    </row>
    <row r="513" spans="1:10" x14ac:dyDescent="0.3">
      <c r="A513">
        <v>2017</v>
      </c>
      <c r="B513" t="s">
        <v>21</v>
      </c>
      <c r="C513" t="s">
        <v>3</v>
      </c>
      <c r="D513" t="s">
        <v>12</v>
      </c>
      <c r="E513" t="s">
        <v>37</v>
      </c>
      <c r="F513" t="s">
        <v>49</v>
      </c>
      <c r="H513" s="1">
        <v>228.66514999999998</v>
      </c>
      <c r="I513" s="1">
        <v>222.005</v>
      </c>
      <c r="J513" s="1">
        <v>2</v>
      </c>
    </row>
    <row r="514" spans="1:10" x14ac:dyDescent="0.3">
      <c r="A514">
        <v>2017</v>
      </c>
      <c r="B514" t="s">
        <v>22</v>
      </c>
      <c r="C514" t="s">
        <v>4</v>
      </c>
      <c r="D514" t="s">
        <v>19</v>
      </c>
      <c r="E514" t="s">
        <v>38</v>
      </c>
      <c r="F514" t="s">
        <v>51</v>
      </c>
      <c r="H514" s="1">
        <v>33966.550799999997</v>
      </c>
      <c r="I514" s="1">
        <v>33300.54</v>
      </c>
      <c r="J514" s="1">
        <v>300</v>
      </c>
    </row>
    <row r="515" spans="1:10" x14ac:dyDescent="0.3">
      <c r="A515">
        <v>2017</v>
      </c>
      <c r="B515" t="s">
        <v>22</v>
      </c>
      <c r="C515" t="s">
        <v>1</v>
      </c>
      <c r="D515" t="s">
        <v>55</v>
      </c>
      <c r="E515" t="s">
        <v>38</v>
      </c>
      <c r="F515" t="s">
        <v>53</v>
      </c>
      <c r="H515" s="1">
        <v>252710.57699999996</v>
      </c>
      <c r="I515" s="1">
        <v>280789.52999999997</v>
      </c>
      <c r="J515" s="1">
        <v>8508</v>
      </c>
    </row>
    <row r="516" spans="1:10" x14ac:dyDescent="0.3">
      <c r="A516">
        <v>2017</v>
      </c>
      <c r="B516" t="s">
        <v>22</v>
      </c>
      <c r="C516" t="s">
        <v>1</v>
      </c>
      <c r="D516" t="s">
        <v>1</v>
      </c>
      <c r="E516" t="s">
        <v>38</v>
      </c>
      <c r="F516" t="s">
        <v>50</v>
      </c>
      <c r="H516" s="1">
        <v>18769.554</v>
      </c>
      <c r="I516" s="1">
        <v>20855.060000000001</v>
      </c>
      <c r="J516" s="1">
        <v>43</v>
      </c>
    </row>
    <row r="517" spans="1:10" x14ac:dyDescent="0.3">
      <c r="A517">
        <v>2017</v>
      </c>
      <c r="B517" t="s">
        <v>22</v>
      </c>
      <c r="C517" t="s">
        <v>1</v>
      </c>
      <c r="D517" t="s">
        <v>55</v>
      </c>
      <c r="E517" t="s">
        <v>38</v>
      </c>
      <c r="F517" t="s">
        <v>52</v>
      </c>
      <c r="H517" s="1">
        <v>31109.374350000002</v>
      </c>
      <c r="I517" s="1">
        <v>38406.635000000002</v>
      </c>
      <c r="J517" s="1">
        <v>346</v>
      </c>
    </row>
    <row r="518" spans="1:10" x14ac:dyDescent="0.3">
      <c r="A518">
        <v>2017</v>
      </c>
      <c r="B518" t="s">
        <v>22</v>
      </c>
      <c r="C518" t="s">
        <v>1</v>
      </c>
      <c r="D518" t="s">
        <v>1</v>
      </c>
      <c r="E518" t="s">
        <v>38</v>
      </c>
      <c r="F518" t="s">
        <v>54</v>
      </c>
      <c r="H518" s="1">
        <v>30653.394999999997</v>
      </c>
      <c r="I518" s="1">
        <v>30653.394999999997</v>
      </c>
      <c r="J518" s="1">
        <v>234</v>
      </c>
    </row>
    <row r="519" spans="1:10" x14ac:dyDescent="0.3">
      <c r="A519">
        <v>2017</v>
      </c>
      <c r="B519" t="s">
        <v>22</v>
      </c>
      <c r="C519" t="s">
        <v>2</v>
      </c>
      <c r="D519" t="s">
        <v>9</v>
      </c>
      <c r="E519" t="s">
        <v>37</v>
      </c>
      <c r="F519" t="s">
        <v>47</v>
      </c>
      <c r="H519" s="1">
        <v>29100.096000000001</v>
      </c>
      <c r="I519" s="1">
        <v>36375.120000000003</v>
      </c>
      <c r="J519" s="1">
        <v>75</v>
      </c>
    </row>
    <row r="520" spans="1:10" x14ac:dyDescent="0.3">
      <c r="A520">
        <v>2017</v>
      </c>
      <c r="B520" t="s">
        <v>22</v>
      </c>
      <c r="C520" t="s">
        <v>2</v>
      </c>
      <c r="D520" t="s">
        <v>9</v>
      </c>
      <c r="E520" t="s">
        <v>37</v>
      </c>
      <c r="F520" t="s">
        <v>48</v>
      </c>
      <c r="H520" s="1">
        <v>17760.288</v>
      </c>
      <c r="I520" s="1">
        <v>22200.36</v>
      </c>
      <c r="J520" s="1">
        <v>200</v>
      </c>
    </row>
    <row r="521" spans="1:10" x14ac:dyDescent="0.3">
      <c r="A521">
        <v>2017</v>
      </c>
      <c r="B521" t="s">
        <v>22</v>
      </c>
      <c r="C521" t="s">
        <v>2</v>
      </c>
      <c r="D521" t="s">
        <v>9</v>
      </c>
      <c r="E521" t="s">
        <v>37</v>
      </c>
      <c r="F521" t="s">
        <v>49</v>
      </c>
      <c r="H521" s="1">
        <v>5436.3921</v>
      </c>
      <c r="I521" s="1">
        <v>6549.87</v>
      </c>
      <c r="J521" s="1">
        <v>50</v>
      </c>
    </row>
    <row r="522" spans="1:10" x14ac:dyDescent="0.3">
      <c r="A522">
        <v>2017</v>
      </c>
      <c r="B522" t="s">
        <v>22</v>
      </c>
      <c r="C522" t="s">
        <v>2</v>
      </c>
      <c r="D522" t="s">
        <v>10</v>
      </c>
      <c r="E522" t="s">
        <v>38</v>
      </c>
      <c r="F522" t="s">
        <v>51</v>
      </c>
      <c r="H522" s="1">
        <v>18217.655999999999</v>
      </c>
      <c r="I522" s="1">
        <v>19801.8</v>
      </c>
      <c r="J522" s="1">
        <v>600</v>
      </c>
    </row>
    <row r="523" spans="1:10" x14ac:dyDescent="0.3">
      <c r="A523">
        <v>2017</v>
      </c>
      <c r="B523" t="s">
        <v>22</v>
      </c>
      <c r="C523" t="s">
        <v>2</v>
      </c>
      <c r="D523" t="s">
        <v>10</v>
      </c>
      <c r="E523" t="s">
        <v>38</v>
      </c>
      <c r="F523" t="s">
        <v>53</v>
      </c>
      <c r="H523" s="1">
        <v>4544.4156500000008</v>
      </c>
      <c r="I523" s="1">
        <v>5106.0850000000009</v>
      </c>
      <c r="J523" s="1">
        <v>46</v>
      </c>
    </row>
    <row r="524" spans="1:10" x14ac:dyDescent="0.3">
      <c r="A524">
        <v>2017</v>
      </c>
      <c r="B524" t="s">
        <v>22</v>
      </c>
      <c r="C524" t="s">
        <v>3</v>
      </c>
      <c r="D524" t="s">
        <v>7</v>
      </c>
      <c r="E524" t="s">
        <v>38</v>
      </c>
      <c r="F524" t="s">
        <v>50</v>
      </c>
      <c r="H524" s="1">
        <v>576.23334999999997</v>
      </c>
      <c r="I524" s="1">
        <v>594.05499999999995</v>
      </c>
      <c r="J524" s="1">
        <v>18</v>
      </c>
    </row>
    <row r="525" spans="1:10" x14ac:dyDescent="0.3">
      <c r="A525">
        <v>2017</v>
      </c>
      <c r="B525" t="s">
        <v>22</v>
      </c>
      <c r="C525" t="s">
        <v>3</v>
      </c>
      <c r="D525" t="s">
        <v>7</v>
      </c>
      <c r="E525" t="s">
        <v>38</v>
      </c>
      <c r="F525" t="s">
        <v>52</v>
      </c>
      <c r="H525" s="1">
        <v>39343.324800000002</v>
      </c>
      <c r="I525" s="1">
        <v>37830.120000000003</v>
      </c>
      <c r="J525" s="1">
        <v>78</v>
      </c>
    </row>
    <row r="526" spans="1:10" x14ac:dyDescent="0.3">
      <c r="A526">
        <v>2017</v>
      </c>
      <c r="B526" t="s">
        <v>22</v>
      </c>
      <c r="C526" t="s">
        <v>3</v>
      </c>
      <c r="D526" t="s">
        <v>7</v>
      </c>
      <c r="E526" t="s">
        <v>38</v>
      </c>
      <c r="F526" t="s">
        <v>54</v>
      </c>
      <c r="H526" s="1">
        <v>29357.7585</v>
      </c>
      <c r="I526" s="1">
        <v>33744.550000000003</v>
      </c>
      <c r="J526" s="1">
        <v>304</v>
      </c>
    </row>
    <row r="527" spans="1:10" x14ac:dyDescent="0.3">
      <c r="A527">
        <v>2017</v>
      </c>
      <c r="B527" t="s">
        <v>22</v>
      </c>
      <c r="C527" t="s">
        <v>3</v>
      </c>
      <c r="D527" t="s">
        <v>7</v>
      </c>
      <c r="E527" t="s">
        <v>37</v>
      </c>
      <c r="F527" t="s">
        <v>47</v>
      </c>
      <c r="H527" s="1">
        <v>11852.6451</v>
      </c>
      <c r="I527" s="1">
        <v>13623.730000000001</v>
      </c>
      <c r="J527" s="1">
        <v>104</v>
      </c>
    </row>
    <row r="528" spans="1:10" x14ac:dyDescent="0.3">
      <c r="A528">
        <v>2017</v>
      </c>
      <c r="B528" t="s">
        <v>22</v>
      </c>
      <c r="C528" t="s">
        <v>3</v>
      </c>
      <c r="D528" t="s">
        <v>8</v>
      </c>
      <c r="E528" t="s">
        <v>37</v>
      </c>
      <c r="F528" t="s">
        <v>48</v>
      </c>
      <c r="H528" s="1">
        <v>5335.0176000000001</v>
      </c>
      <c r="I528" s="1">
        <v>6062.52</v>
      </c>
      <c r="J528" s="1">
        <v>13</v>
      </c>
    </row>
    <row r="529" spans="1:10" x14ac:dyDescent="0.3">
      <c r="A529">
        <v>2017</v>
      </c>
      <c r="B529" t="s">
        <v>22</v>
      </c>
      <c r="C529" t="s">
        <v>3</v>
      </c>
      <c r="D529" t="s">
        <v>11</v>
      </c>
      <c r="E529" t="s">
        <v>37</v>
      </c>
      <c r="F529" t="s">
        <v>49</v>
      </c>
      <c r="H529" s="1">
        <v>36237.294999999998</v>
      </c>
      <c r="I529" s="1">
        <v>36237.294999999998</v>
      </c>
      <c r="J529" s="1">
        <v>1098</v>
      </c>
    </row>
    <row r="530" spans="1:10" x14ac:dyDescent="0.3">
      <c r="A530">
        <v>2017</v>
      </c>
      <c r="B530" t="s">
        <v>22</v>
      </c>
      <c r="C530" t="s">
        <v>3</v>
      </c>
      <c r="D530" t="s">
        <v>11</v>
      </c>
      <c r="E530" t="s">
        <v>38</v>
      </c>
      <c r="F530" t="s">
        <v>51</v>
      </c>
      <c r="H530" s="1">
        <v>24239.465850000001</v>
      </c>
      <c r="I530" s="1">
        <v>27861.455000000002</v>
      </c>
      <c r="J530" s="1">
        <v>251</v>
      </c>
    </row>
    <row r="531" spans="1:10" x14ac:dyDescent="0.3">
      <c r="A531">
        <v>2017</v>
      </c>
      <c r="B531" t="s">
        <v>22</v>
      </c>
      <c r="C531" t="s">
        <v>3</v>
      </c>
      <c r="D531" t="s">
        <v>11</v>
      </c>
      <c r="E531" t="s">
        <v>38</v>
      </c>
      <c r="F531" t="s">
        <v>53</v>
      </c>
      <c r="H531" s="1">
        <v>12680.549199999999</v>
      </c>
      <c r="I531" s="1">
        <v>14409.715</v>
      </c>
      <c r="J531" s="1">
        <v>110</v>
      </c>
    </row>
    <row r="532" spans="1:10" x14ac:dyDescent="0.3">
      <c r="A532">
        <v>2017</v>
      </c>
      <c r="B532" t="s">
        <v>22</v>
      </c>
      <c r="C532" t="s">
        <v>3</v>
      </c>
      <c r="D532" t="s">
        <v>12</v>
      </c>
      <c r="E532" t="s">
        <v>38</v>
      </c>
      <c r="F532" t="s">
        <v>50</v>
      </c>
      <c r="H532" s="1">
        <v>168.31699999999998</v>
      </c>
      <c r="I532" s="1">
        <v>198.01999999999998</v>
      </c>
      <c r="J532" s="1">
        <v>6</v>
      </c>
    </row>
    <row r="533" spans="1:10" x14ac:dyDescent="0.3">
      <c r="A533">
        <v>2017</v>
      </c>
      <c r="B533" t="s">
        <v>22</v>
      </c>
      <c r="C533" t="s">
        <v>3</v>
      </c>
      <c r="D533" t="s">
        <v>12</v>
      </c>
      <c r="E533" t="s">
        <v>38</v>
      </c>
      <c r="F533" t="s">
        <v>52</v>
      </c>
      <c r="H533" s="1">
        <v>11155.036800000002</v>
      </c>
      <c r="I533" s="1">
        <v>12125.04</v>
      </c>
      <c r="J533" s="1">
        <v>25</v>
      </c>
    </row>
    <row r="534" spans="1:10" x14ac:dyDescent="0.3">
      <c r="A534">
        <v>2017</v>
      </c>
      <c r="B534" t="s">
        <v>22</v>
      </c>
      <c r="C534" t="s">
        <v>3</v>
      </c>
      <c r="D534" t="s">
        <v>12</v>
      </c>
      <c r="E534" t="s">
        <v>38</v>
      </c>
      <c r="F534" t="s">
        <v>54</v>
      </c>
      <c r="H534" s="1">
        <v>825.85395000000005</v>
      </c>
      <c r="I534" s="1">
        <v>888.01499999999999</v>
      </c>
      <c r="J534" s="1">
        <v>8</v>
      </c>
    </row>
    <row r="535" spans="1:10" x14ac:dyDescent="0.3">
      <c r="A535">
        <v>2017</v>
      </c>
      <c r="B535" t="s">
        <v>22</v>
      </c>
      <c r="C535" t="s">
        <v>3</v>
      </c>
      <c r="D535" t="s">
        <v>12</v>
      </c>
      <c r="E535" t="s">
        <v>37</v>
      </c>
      <c r="F535" t="s">
        <v>47</v>
      </c>
      <c r="H535" s="1">
        <v>20980.544000000005</v>
      </c>
      <c r="I535" s="1">
        <v>20173.600000000002</v>
      </c>
      <c r="J535" s="1">
        <v>154</v>
      </c>
    </row>
    <row r="536" spans="1:10" x14ac:dyDescent="0.3">
      <c r="A536">
        <v>2017</v>
      </c>
      <c r="B536" t="s">
        <v>23</v>
      </c>
      <c r="C536" t="s">
        <v>4</v>
      </c>
      <c r="D536" t="s">
        <v>19</v>
      </c>
      <c r="E536" t="s">
        <v>37</v>
      </c>
      <c r="F536" t="s">
        <v>48</v>
      </c>
      <c r="H536" s="1">
        <v>30969.502200000003</v>
      </c>
      <c r="I536" s="1">
        <v>33300.54</v>
      </c>
      <c r="J536" s="1">
        <v>300</v>
      </c>
    </row>
    <row r="537" spans="1:10" x14ac:dyDescent="0.3">
      <c r="A537">
        <v>2017</v>
      </c>
      <c r="B537" t="s">
        <v>23</v>
      </c>
      <c r="C537" t="s">
        <v>1</v>
      </c>
      <c r="D537" t="s">
        <v>1</v>
      </c>
      <c r="E537" t="s">
        <v>37</v>
      </c>
      <c r="F537" t="s">
        <v>49</v>
      </c>
      <c r="H537" s="1">
        <v>17853.306799999998</v>
      </c>
      <c r="I537" s="1">
        <v>18217.66</v>
      </c>
      <c r="J537" s="1">
        <v>552</v>
      </c>
    </row>
    <row r="538" spans="1:10" x14ac:dyDescent="0.3">
      <c r="A538">
        <v>2017</v>
      </c>
      <c r="B538" t="s">
        <v>23</v>
      </c>
      <c r="C538" t="s">
        <v>1</v>
      </c>
      <c r="D538" t="s">
        <v>1</v>
      </c>
      <c r="E538" t="s">
        <v>38</v>
      </c>
      <c r="F538" t="s">
        <v>51</v>
      </c>
      <c r="H538" s="1">
        <v>45590.15</v>
      </c>
      <c r="I538" s="1">
        <v>45590.15</v>
      </c>
      <c r="J538" s="1">
        <v>94</v>
      </c>
    </row>
    <row r="539" spans="1:10" x14ac:dyDescent="0.3">
      <c r="A539">
        <v>2017</v>
      </c>
      <c r="B539" t="s">
        <v>23</v>
      </c>
      <c r="C539" t="s">
        <v>1</v>
      </c>
      <c r="D539" t="s">
        <v>55</v>
      </c>
      <c r="E539" t="s">
        <v>38</v>
      </c>
      <c r="F539" t="s">
        <v>53</v>
      </c>
      <c r="H539" s="1">
        <v>107823.82010000001</v>
      </c>
      <c r="I539" s="1">
        <v>125376.53500000002</v>
      </c>
      <c r="J539" s="1">
        <v>1130</v>
      </c>
    </row>
    <row r="540" spans="1:10" x14ac:dyDescent="0.3">
      <c r="A540">
        <v>2017</v>
      </c>
      <c r="B540" t="s">
        <v>23</v>
      </c>
      <c r="C540" t="s">
        <v>1</v>
      </c>
      <c r="D540" t="s">
        <v>55</v>
      </c>
      <c r="E540" t="s">
        <v>38</v>
      </c>
      <c r="F540" t="s">
        <v>50</v>
      </c>
      <c r="H540" s="1">
        <v>17124.638849999999</v>
      </c>
      <c r="I540" s="1">
        <v>20632.095000000001</v>
      </c>
      <c r="J540" s="1">
        <v>158</v>
      </c>
    </row>
    <row r="541" spans="1:10" x14ac:dyDescent="0.3">
      <c r="A541">
        <v>2017</v>
      </c>
      <c r="B541" t="s">
        <v>23</v>
      </c>
      <c r="C541" t="s">
        <v>2</v>
      </c>
      <c r="D541" t="s">
        <v>9</v>
      </c>
      <c r="E541" t="s">
        <v>38</v>
      </c>
      <c r="F541" t="s">
        <v>52</v>
      </c>
      <c r="H541" s="1">
        <v>22007.563199999997</v>
      </c>
      <c r="I541" s="1">
        <v>26199.48</v>
      </c>
      <c r="J541" s="1">
        <v>200</v>
      </c>
    </row>
    <row r="542" spans="1:10" x14ac:dyDescent="0.3">
      <c r="A542">
        <v>2017</v>
      </c>
      <c r="B542" t="s">
        <v>23</v>
      </c>
      <c r="C542" t="s">
        <v>2</v>
      </c>
      <c r="D542" t="s">
        <v>10</v>
      </c>
      <c r="E542" t="s">
        <v>38</v>
      </c>
      <c r="F542" t="s">
        <v>54</v>
      </c>
      <c r="H542" s="1">
        <v>4158.3779999999997</v>
      </c>
      <c r="I542" s="1">
        <v>3960.36</v>
      </c>
      <c r="J542" s="1">
        <v>120</v>
      </c>
    </row>
    <row r="543" spans="1:10" x14ac:dyDescent="0.3">
      <c r="A543">
        <v>2017</v>
      </c>
      <c r="B543" t="s">
        <v>23</v>
      </c>
      <c r="C543" t="s">
        <v>2</v>
      </c>
      <c r="D543" t="s">
        <v>10</v>
      </c>
      <c r="E543" t="s">
        <v>37</v>
      </c>
      <c r="F543" t="s">
        <v>47</v>
      </c>
      <c r="H543" s="1">
        <v>26729.2343</v>
      </c>
      <c r="I543" s="1">
        <v>31080.505000000001</v>
      </c>
      <c r="J543" s="1">
        <v>280</v>
      </c>
    </row>
    <row r="544" spans="1:10" x14ac:dyDescent="0.3">
      <c r="A544">
        <v>2017</v>
      </c>
      <c r="B544" t="s">
        <v>23</v>
      </c>
      <c r="C544" t="s">
        <v>2</v>
      </c>
      <c r="D544" t="s">
        <v>10</v>
      </c>
      <c r="E544" t="s">
        <v>37</v>
      </c>
      <c r="F544" t="s">
        <v>48</v>
      </c>
      <c r="H544" s="1">
        <v>18025.2431</v>
      </c>
      <c r="I544" s="1">
        <v>20959.584999999999</v>
      </c>
      <c r="J544" s="1">
        <v>160</v>
      </c>
    </row>
    <row r="545" spans="1:10" x14ac:dyDescent="0.3">
      <c r="A545">
        <v>2017</v>
      </c>
      <c r="B545" t="s">
        <v>23</v>
      </c>
      <c r="C545" t="s">
        <v>2</v>
      </c>
      <c r="D545" t="s">
        <v>13</v>
      </c>
      <c r="E545" t="s">
        <v>37</v>
      </c>
      <c r="F545" t="s">
        <v>49</v>
      </c>
      <c r="H545" s="1">
        <v>84361.368000000002</v>
      </c>
      <c r="I545" s="1">
        <v>88801.44</v>
      </c>
      <c r="J545" s="1">
        <v>800</v>
      </c>
    </row>
    <row r="546" spans="1:10" x14ac:dyDescent="0.3">
      <c r="A546">
        <v>2017</v>
      </c>
      <c r="B546" t="s">
        <v>23</v>
      </c>
      <c r="C546" t="s">
        <v>2</v>
      </c>
      <c r="D546" t="s">
        <v>13</v>
      </c>
      <c r="E546" t="s">
        <v>38</v>
      </c>
      <c r="F546" t="s">
        <v>51</v>
      </c>
      <c r="H546" s="1">
        <v>1244.4762499999999</v>
      </c>
      <c r="I546" s="1">
        <v>1309.9749999999999</v>
      </c>
      <c r="J546" s="1">
        <v>10</v>
      </c>
    </row>
    <row r="547" spans="1:10" x14ac:dyDescent="0.3">
      <c r="A547">
        <v>2017</v>
      </c>
      <c r="B547" t="s">
        <v>23</v>
      </c>
      <c r="C547" t="s">
        <v>2</v>
      </c>
      <c r="D547" t="s">
        <v>15</v>
      </c>
      <c r="E547" t="s">
        <v>38</v>
      </c>
      <c r="F547" t="s">
        <v>53</v>
      </c>
      <c r="H547" s="1">
        <v>14089.29565</v>
      </c>
      <c r="I547" s="1">
        <v>16975.055</v>
      </c>
      <c r="J547" s="1">
        <v>35</v>
      </c>
    </row>
    <row r="548" spans="1:10" x14ac:dyDescent="0.3">
      <c r="A548">
        <v>2017</v>
      </c>
      <c r="B548" t="s">
        <v>23</v>
      </c>
      <c r="C548" t="s">
        <v>3</v>
      </c>
      <c r="D548" t="s">
        <v>7</v>
      </c>
      <c r="E548" t="s">
        <v>38</v>
      </c>
      <c r="F548" t="s">
        <v>50</v>
      </c>
      <c r="H548" s="1">
        <v>990.09</v>
      </c>
      <c r="I548" s="1">
        <v>990.09</v>
      </c>
      <c r="J548" s="1">
        <v>30</v>
      </c>
    </row>
    <row r="549" spans="1:10" x14ac:dyDescent="0.3">
      <c r="A549">
        <v>2017</v>
      </c>
      <c r="B549" t="s">
        <v>23</v>
      </c>
      <c r="C549" t="s">
        <v>3</v>
      </c>
      <c r="D549" t="s">
        <v>7</v>
      </c>
      <c r="E549" t="s">
        <v>38</v>
      </c>
      <c r="F549" t="s">
        <v>52</v>
      </c>
      <c r="H549" s="1">
        <v>14181.443000000003</v>
      </c>
      <c r="I549" s="1">
        <v>16490.050000000003</v>
      </c>
      <c r="J549" s="1">
        <v>34</v>
      </c>
    </row>
    <row r="550" spans="1:10" x14ac:dyDescent="0.3">
      <c r="A550">
        <v>2017</v>
      </c>
      <c r="B550" t="s">
        <v>23</v>
      </c>
      <c r="C550" t="s">
        <v>3</v>
      </c>
      <c r="D550" t="s">
        <v>7</v>
      </c>
      <c r="E550" t="s">
        <v>38</v>
      </c>
      <c r="F550" t="s">
        <v>54</v>
      </c>
      <c r="H550" s="1">
        <v>2331.0419999999999</v>
      </c>
      <c r="I550" s="1">
        <v>2220.04</v>
      </c>
      <c r="J550" s="1">
        <v>20</v>
      </c>
    </row>
    <row r="551" spans="1:10" x14ac:dyDescent="0.3">
      <c r="A551">
        <v>2017</v>
      </c>
      <c r="B551" t="s">
        <v>23</v>
      </c>
      <c r="C551" t="s">
        <v>3</v>
      </c>
      <c r="D551" t="s">
        <v>7</v>
      </c>
      <c r="E551" t="s">
        <v>37</v>
      </c>
      <c r="F551" t="s">
        <v>47</v>
      </c>
      <c r="H551" s="1">
        <v>12292.796200000001</v>
      </c>
      <c r="I551" s="1">
        <v>13361.735000000001</v>
      </c>
      <c r="J551" s="1">
        <v>102</v>
      </c>
    </row>
    <row r="552" spans="1:10" x14ac:dyDescent="0.3">
      <c r="A552">
        <v>2017</v>
      </c>
      <c r="B552" t="s">
        <v>23</v>
      </c>
      <c r="C552" t="s">
        <v>3</v>
      </c>
      <c r="D552" t="s">
        <v>11</v>
      </c>
      <c r="E552" t="s">
        <v>37</v>
      </c>
      <c r="F552" t="s">
        <v>48</v>
      </c>
      <c r="H552" s="1">
        <v>900.9819</v>
      </c>
      <c r="I552" s="1">
        <v>990.09</v>
      </c>
      <c r="J552" s="1">
        <v>30</v>
      </c>
    </row>
    <row r="553" spans="1:10" x14ac:dyDescent="0.3">
      <c r="A553">
        <v>2017</v>
      </c>
      <c r="B553" t="s">
        <v>23</v>
      </c>
      <c r="C553" t="s">
        <v>3</v>
      </c>
      <c r="D553" t="s">
        <v>11</v>
      </c>
      <c r="E553" t="s">
        <v>37</v>
      </c>
      <c r="F553" t="s">
        <v>49</v>
      </c>
      <c r="H553" s="1">
        <v>15714.052650000001</v>
      </c>
      <c r="I553" s="1">
        <v>19400.065000000002</v>
      </c>
      <c r="J553" s="1">
        <v>40</v>
      </c>
    </row>
    <row r="554" spans="1:10" x14ac:dyDescent="0.3">
      <c r="A554">
        <v>2017</v>
      </c>
      <c r="B554" t="s">
        <v>23</v>
      </c>
      <c r="C554" t="s">
        <v>3</v>
      </c>
      <c r="D554" t="s">
        <v>11</v>
      </c>
      <c r="E554" t="s">
        <v>38</v>
      </c>
      <c r="F554" t="s">
        <v>51</v>
      </c>
      <c r="H554" s="1">
        <v>113355.04</v>
      </c>
      <c r="I554" s="1">
        <v>123212</v>
      </c>
      <c r="J554" s="1">
        <v>1110</v>
      </c>
    </row>
    <row r="555" spans="1:10" x14ac:dyDescent="0.3">
      <c r="A555">
        <v>2017</v>
      </c>
      <c r="B555" t="s">
        <v>23</v>
      </c>
      <c r="C555" t="s">
        <v>3</v>
      </c>
      <c r="D555" t="s">
        <v>11</v>
      </c>
      <c r="E555" t="s">
        <v>38</v>
      </c>
      <c r="F555" t="s">
        <v>53</v>
      </c>
      <c r="H555" s="1">
        <v>1336.1744999999999</v>
      </c>
      <c r="I555" s="1">
        <v>1309.9749999999999</v>
      </c>
      <c r="J555" s="1">
        <v>10</v>
      </c>
    </row>
    <row r="556" spans="1:10" x14ac:dyDescent="0.3">
      <c r="A556">
        <v>2017</v>
      </c>
      <c r="B556" t="s">
        <v>23</v>
      </c>
      <c r="C556" t="s">
        <v>3</v>
      </c>
      <c r="D556" t="s">
        <v>12</v>
      </c>
      <c r="E556" t="s">
        <v>38</v>
      </c>
      <c r="F556" t="s">
        <v>50</v>
      </c>
      <c r="H556" s="1">
        <v>9089.0329999999994</v>
      </c>
      <c r="I556" s="1">
        <v>10692.98</v>
      </c>
      <c r="J556" s="1">
        <v>324</v>
      </c>
    </row>
    <row r="557" spans="1:10" x14ac:dyDescent="0.3">
      <c r="A557">
        <v>2017</v>
      </c>
      <c r="B557" t="s">
        <v>23</v>
      </c>
      <c r="C557" t="s">
        <v>3</v>
      </c>
      <c r="D557" t="s">
        <v>12</v>
      </c>
      <c r="E557" t="s">
        <v>38</v>
      </c>
      <c r="F557" t="s">
        <v>52</v>
      </c>
      <c r="H557" s="1">
        <v>11640.038400000001</v>
      </c>
      <c r="I557" s="1">
        <v>12125.04</v>
      </c>
      <c r="J557" s="1">
        <v>25</v>
      </c>
    </row>
    <row r="558" spans="1:10" x14ac:dyDescent="0.3">
      <c r="A558">
        <v>2017</v>
      </c>
      <c r="B558" t="s">
        <v>23</v>
      </c>
      <c r="C558" t="s">
        <v>3</v>
      </c>
      <c r="D558" t="s">
        <v>12</v>
      </c>
      <c r="E558" t="s">
        <v>38</v>
      </c>
      <c r="F558" t="s">
        <v>54</v>
      </c>
      <c r="H558" s="1">
        <v>29211.232999999997</v>
      </c>
      <c r="I558" s="1">
        <v>33966.549999999996</v>
      </c>
      <c r="J558" s="1">
        <v>306</v>
      </c>
    </row>
    <row r="559" spans="1:10" x14ac:dyDescent="0.3">
      <c r="A559">
        <v>2017</v>
      </c>
      <c r="B559" t="s">
        <v>23</v>
      </c>
      <c r="C559" t="s">
        <v>3</v>
      </c>
      <c r="D559" t="s">
        <v>12</v>
      </c>
      <c r="E559" t="s">
        <v>37</v>
      </c>
      <c r="F559" t="s">
        <v>47</v>
      </c>
      <c r="H559" s="1">
        <v>6497.4719999999998</v>
      </c>
      <c r="I559" s="1">
        <v>8121.84</v>
      </c>
      <c r="J559" s="1">
        <v>62</v>
      </c>
    </row>
    <row r="560" spans="1:10" x14ac:dyDescent="0.3">
      <c r="A560">
        <v>2017</v>
      </c>
      <c r="B560" t="s">
        <v>23</v>
      </c>
      <c r="C560" t="s">
        <v>3</v>
      </c>
      <c r="D560" t="s">
        <v>17</v>
      </c>
      <c r="E560" t="s">
        <v>37</v>
      </c>
      <c r="F560" t="s">
        <v>48</v>
      </c>
      <c r="H560" s="1">
        <v>37102.6224</v>
      </c>
      <c r="I560" s="1">
        <v>36375.120000000003</v>
      </c>
      <c r="J560" s="1">
        <v>75</v>
      </c>
    </row>
    <row r="561" spans="1:10" x14ac:dyDescent="0.3">
      <c r="A561">
        <v>2017</v>
      </c>
      <c r="B561" t="s">
        <v>24</v>
      </c>
      <c r="C561" t="s">
        <v>4</v>
      </c>
      <c r="D561" t="s">
        <v>19</v>
      </c>
      <c r="E561" t="s">
        <v>37</v>
      </c>
      <c r="F561" t="s">
        <v>49</v>
      </c>
      <c r="H561" s="1">
        <v>2892.4247999999998</v>
      </c>
      <c r="I561" s="1">
        <v>3143.94</v>
      </c>
      <c r="J561" s="1">
        <v>24</v>
      </c>
    </row>
    <row r="562" spans="1:10" x14ac:dyDescent="0.3">
      <c r="A562">
        <v>2017</v>
      </c>
      <c r="B562" t="s">
        <v>24</v>
      </c>
      <c r="C562" t="s">
        <v>1</v>
      </c>
      <c r="D562" t="s">
        <v>1</v>
      </c>
      <c r="E562" t="s">
        <v>38</v>
      </c>
      <c r="F562" t="s">
        <v>51</v>
      </c>
      <c r="H562" s="1">
        <v>5544.51</v>
      </c>
      <c r="I562" s="1">
        <v>5544.51</v>
      </c>
      <c r="J562" s="1">
        <v>168</v>
      </c>
    </row>
    <row r="563" spans="1:10" x14ac:dyDescent="0.3">
      <c r="A563">
        <v>2017</v>
      </c>
      <c r="B563" t="s">
        <v>24</v>
      </c>
      <c r="C563" t="s">
        <v>1</v>
      </c>
      <c r="D563" t="s">
        <v>55</v>
      </c>
      <c r="E563" t="s">
        <v>38</v>
      </c>
      <c r="F563" t="s">
        <v>53</v>
      </c>
      <c r="H563" s="1">
        <v>68089.372199999998</v>
      </c>
      <c r="I563" s="1">
        <v>67415.22</v>
      </c>
      <c r="J563" s="1">
        <v>139</v>
      </c>
    </row>
    <row r="564" spans="1:10" x14ac:dyDescent="0.3">
      <c r="A564">
        <v>2017</v>
      </c>
      <c r="B564" t="s">
        <v>24</v>
      </c>
      <c r="C564" t="s">
        <v>1</v>
      </c>
      <c r="D564" t="s">
        <v>1</v>
      </c>
      <c r="E564" t="s">
        <v>38</v>
      </c>
      <c r="F564" t="s">
        <v>50</v>
      </c>
      <c r="H564" s="1">
        <v>56374.480800000012</v>
      </c>
      <c r="I564" s="1">
        <v>56943.920000000006</v>
      </c>
      <c r="J564" s="1">
        <v>513</v>
      </c>
    </row>
    <row r="565" spans="1:10" x14ac:dyDescent="0.3">
      <c r="A565">
        <v>2017</v>
      </c>
      <c r="B565" t="s">
        <v>24</v>
      </c>
      <c r="C565" t="s">
        <v>1</v>
      </c>
      <c r="D565" t="s">
        <v>1</v>
      </c>
      <c r="E565" t="s">
        <v>38</v>
      </c>
      <c r="F565" t="s">
        <v>52</v>
      </c>
      <c r="H565" s="1">
        <v>61398.487399999991</v>
      </c>
      <c r="I565" s="1">
        <v>71393.59</v>
      </c>
      <c r="J565" s="1">
        <v>545</v>
      </c>
    </row>
    <row r="566" spans="1:10" x14ac:dyDescent="0.3">
      <c r="A566">
        <v>2017</v>
      </c>
      <c r="B566" t="s">
        <v>24</v>
      </c>
      <c r="C566" t="s">
        <v>2</v>
      </c>
      <c r="D566" t="s">
        <v>9</v>
      </c>
      <c r="E566" t="s">
        <v>38</v>
      </c>
      <c r="F566" t="s">
        <v>54</v>
      </c>
      <c r="H566" s="1">
        <v>5098.9634999999998</v>
      </c>
      <c r="I566" s="1">
        <v>4950.45</v>
      </c>
      <c r="J566" s="1">
        <v>150</v>
      </c>
    </row>
    <row r="567" spans="1:10" x14ac:dyDescent="0.3">
      <c r="A567">
        <v>2017</v>
      </c>
      <c r="B567" t="s">
        <v>24</v>
      </c>
      <c r="C567" t="s">
        <v>2</v>
      </c>
      <c r="D567" t="s">
        <v>9</v>
      </c>
      <c r="E567" t="s">
        <v>37</v>
      </c>
      <c r="F567" t="s">
        <v>47</v>
      </c>
      <c r="H567" s="1">
        <v>10872.7842</v>
      </c>
      <c r="I567" s="1">
        <v>13099.74</v>
      </c>
      <c r="J567" s="1">
        <v>100</v>
      </c>
    </row>
    <row r="568" spans="1:10" x14ac:dyDescent="0.3">
      <c r="A568">
        <v>2017</v>
      </c>
      <c r="B568" t="s">
        <v>24</v>
      </c>
      <c r="C568" t="s">
        <v>2</v>
      </c>
      <c r="D568" t="s">
        <v>10</v>
      </c>
      <c r="E568" t="s">
        <v>37</v>
      </c>
      <c r="F568" t="s">
        <v>48</v>
      </c>
      <c r="H568" s="1">
        <v>56610.917999999998</v>
      </c>
      <c r="I568" s="1">
        <v>55500.899999999994</v>
      </c>
      <c r="J568" s="1">
        <v>500</v>
      </c>
    </row>
    <row r="569" spans="1:10" x14ac:dyDescent="0.3">
      <c r="A569">
        <v>2017</v>
      </c>
      <c r="B569" t="s">
        <v>24</v>
      </c>
      <c r="C569" t="s">
        <v>2</v>
      </c>
      <c r="D569" t="s">
        <v>13</v>
      </c>
      <c r="E569" t="s">
        <v>37</v>
      </c>
      <c r="F569" t="s">
        <v>49</v>
      </c>
      <c r="H569" s="1">
        <v>2039.5854000000002</v>
      </c>
      <c r="I569" s="1">
        <v>1980.18</v>
      </c>
      <c r="J569" s="1">
        <v>60</v>
      </c>
    </row>
    <row r="570" spans="1:10" x14ac:dyDescent="0.3">
      <c r="A570">
        <v>2017</v>
      </c>
      <c r="B570" t="s">
        <v>24</v>
      </c>
      <c r="C570" t="s">
        <v>2</v>
      </c>
      <c r="D570" t="s">
        <v>13</v>
      </c>
      <c r="E570" t="s">
        <v>38</v>
      </c>
      <c r="F570" t="s">
        <v>51</v>
      </c>
      <c r="H570" s="1">
        <v>29706.348000000002</v>
      </c>
      <c r="I570" s="1">
        <v>30312.600000000002</v>
      </c>
      <c r="J570" s="1">
        <v>63</v>
      </c>
    </row>
    <row r="571" spans="1:10" x14ac:dyDescent="0.3">
      <c r="A571">
        <v>2017</v>
      </c>
      <c r="B571" t="s">
        <v>24</v>
      </c>
      <c r="C571" t="s">
        <v>2</v>
      </c>
      <c r="D571" t="s">
        <v>13</v>
      </c>
      <c r="E571" t="s">
        <v>38</v>
      </c>
      <c r="F571" t="s">
        <v>53</v>
      </c>
      <c r="H571" s="1">
        <v>115441.87200000002</v>
      </c>
      <c r="I571" s="1">
        <v>111001.8</v>
      </c>
      <c r="J571" s="1">
        <v>1000</v>
      </c>
    </row>
    <row r="572" spans="1:10" x14ac:dyDescent="0.3">
      <c r="A572">
        <v>2017</v>
      </c>
      <c r="B572" t="s">
        <v>24</v>
      </c>
      <c r="C572" t="s">
        <v>2</v>
      </c>
      <c r="D572" t="s">
        <v>13</v>
      </c>
      <c r="E572" t="s">
        <v>38</v>
      </c>
      <c r="F572" t="s">
        <v>50</v>
      </c>
      <c r="H572" s="1">
        <v>8698.2298499999997</v>
      </c>
      <c r="I572" s="1">
        <v>10479.795</v>
      </c>
      <c r="J572" s="1">
        <v>80</v>
      </c>
    </row>
    <row r="573" spans="1:10" x14ac:dyDescent="0.3">
      <c r="A573">
        <v>2017</v>
      </c>
      <c r="B573" t="s">
        <v>24</v>
      </c>
      <c r="C573" t="s">
        <v>2</v>
      </c>
      <c r="D573" t="s">
        <v>15</v>
      </c>
      <c r="E573" t="s">
        <v>38</v>
      </c>
      <c r="F573" t="s">
        <v>52</v>
      </c>
      <c r="H573" s="1">
        <v>11518.788</v>
      </c>
      <c r="I573" s="1">
        <v>12125.04</v>
      </c>
      <c r="J573" s="1">
        <v>25</v>
      </c>
    </row>
    <row r="574" spans="1:10" x14ac:dyDescent="0.3">
      <c r="A574">
        <v>2017</v>
      </c>
      <c r="B574" t="s">
        <v>24</v>
      </c>
      <c r="C574" t="s">
        <v>3</v>
      </c>
      <c r="D574" t="s">
        <v>7</v>
      </c>
      <c r="E574" t="s">
        <v>38</v>
      </c>
      <c r="F574" t="s">
        <v>54</v>
      </c>
      <c r="H574" s="1">
        <v>29405.673000000003</v>
      </c>
      <c r="I574" s="1">
        <v>29702.7</v>
      </c>
      <c r="J574" s="1">
        <v>900</v>
      </c>
    </row>
    <row r="575" spans="1:10" x14ac:dyDescent="0.3">
      <c r="A575">
        <v>2017</v>
      </c>
      <c r="B575" t="s">
        <v>24</v>
      </c>
      <c r="C575" t="s">
        <v>3</v>
      </c>
      <c r="D575" t="s">
        <v>7</v>
      </c>
      <c r="E575" t="s">
        <v>37</v>
      </c>
      <c r="F575" t="s">
        <v>47</v>
      </c>
      <c r="H575" s="1">
        <v>2953.6587</v>
      </c>
      <c r="I575" s="1">
        <v>3395.0099999999998</v>
      </c>
      <c r="J575" s="1">
        <v>7</v>
      </c>
    </row>
    <row r="576" spans="1:10" x14ac:dyDescent="0.3">
      <c r="A576">
        <v>2017</v>
      </c>
      <c r="B576" t="s">
        <v>24</v>
      </c>
      <c r="C576" t="s">
        <v>3</v>
      </c>
      <c r="D576" t="s">
        <v>11</v>
      </c>
      <c r="E576" t="s">
        <v>37</v>
      </c>
      <c r="F576" t="s">
        <v>48</v>
      </c>
      <c r="H576" s="1">
        <v>114355.395</v>
      </c>
      <c r="I576" s="1">
        <v>108909.9</v>
      </c>
      <c r="J576" s="1">
        <v>3300</v>
      </c>
    </row>
    <row r="577" spans="1:10" x14ac:dyDescent="0.3">
      <c r="A577">
        <v>2017</v>
      </c>
      <c r="B577" t="s">
        <v>24</v>
      </c>
      <c r="C577" t="s">
        <v>3</v>
      </c>
      <c r="D577" t="s">
        <v>11</v>
      </c>
      <c r="E577" t="s">
        <v>37</v>
      </c>
      <c r="F577" t="s">
        <v>49</v>
      </c>
      <c r="H577" s="1">
        <v>2374.0839000000001</v>
      </c>
      <c r="I577" s="1">
        <v>2667.51</v>
      </c>
      <c r="J577" s="1">
        <v>6</v>
      </c>
    </row>
    <row r="578" spans="1:10" x14ac:dyDescent="0.3">
      <c r="A578">
        <v>2017</v>
      </c>
      <c r="B578" t="s">
        <v>24</v>
      </c>
      <c r="C578" t="s">
        <v>3</v>
      </c>
      <c r="D578" t="s">
        <v>11</v>
      </c>
      <c r="E578" t="s">
        <v>38</v>
      </c>
      <c r="F578" t="s">
        <v>51</v>
      </c>
      <c r="H578" s="1">
        <v>28924.84965</v>
      </c>
      <c r="I578" s="1">
        <v>28638.465</v>
      </c>
      <c r="J578" s="1">
        <v>258</v>
      </c>
    </row>
    <row r="579" spans="1:10" x14ac:dyDescent="0.3">
      <c r="A579">
        <v>2017</v>
      </c>
      <c r="B579" t="s">
        <v>24</v>
      </c>
      <c r="C579" t="s">
        <v>3</v>
      </c>
      <c r="D579" t="s">
        <v>11</v>
      </c>
      <c r="E579" t="s">
        <v>38</v>
      </c>
      <c r="F579" t="s">
        <v>53</v>
      </c>
      <c r="H579" s="1">
        <v>83592.060200000007</v>
      </c>
      <c r="I579" s="1">
        <v>97200.07</v>
      </c>
      <c r="J579" s="1">
        <v>742</v>
      </c>
    </row>
    <row r="580" spans="1:10" x14ac:dyDescent="0.3">
      <c r="A580">
        <v>2017</v>
      </c>
      <c r="B580" t="s">
        <v>24</v>
      </c>
      <c r="C580" t="s">
        <v>3</v>
      </c>
      <c r="D580" t="s">
        <v>12</v>
      </c>
      <c r="E580" t="s">
        <v>38</v>
      </c>
      <c r="F580" t="s">
        <v>50</v>
      </c>
      <c r="H580" s="1">
        <v>9696.9439499999989</v>
      </c>
      <c r="I580" s="1">
        <v>11683.064999999999</v>
      </c>
      <c r="J580" s="1">
        <v>354</v>
      </c>
    </row>
    <row r="581" spans="1:10" x14ac:dyDescent="0.3">
      <c r="A581">
        <v>2017</v>
      </c>
      <c r="B581" t="s">
        <v>24</v>
      </c>
      <c r="C581" t="s">
        <v>3</v>
      </c>
      <c r="D581" t="s">
        <v>12</v>
      </c>
      <c r="E581" t="s">
        <v>38</v>
      </c>
      <c r="F581" t="s">
        <v>52</v>
      </c>
      <c r="H581" s="1">
        <v>12120.189200000001</v>
      </c>
      <c r="I581" s="1">
        <v>12367.54</v>
      </c>
      <c r="J581" s="1">
        <v>26</v>
      </c>
    </row>
    <row r="582" spans="1:10" x14ac:dyDescent="0.3">
      <c r="A582">
        <v>2017</v>
      </c>
      <c r="B582" t="s">
        <v>24</v>
      </c>
      <c r="C582" t="s">
        <v>3</v>
      </c>
      <c r="D582" t="s">
        <v>12</v>
      </c>
      <c r="E582" t="s">
        <v>38</v>
      </c>
      <c r="F582" t="s">
        <v>54</v>
      </c>
      <c r="H582" s="1">
        <v>1820.4320000000005</v>
      </c>
      <c r="I582" s="1">
        <v>2275.5400000000004</v>
      </c>
      <c r="J582" s="1">
        <v>21</v>
      </c>
    </row>
    <row r="583" spans="1:10" x14ac:dyDescent="0.3">
      <c r="A583">
        <v>2017</v>
      </c>
      <c r="B583" t="s">
        <v>25</v>
      </c>
      <c r="C583" t="s">
        <v>4</v>
      </c>
      <c r="D583" t="s">
        <v>19</v>
      </c>
      <c r="E583" t="s">
        <v>37</v>
      </c>
      <c r="F583" t="s">
        <v>47</v>
      </c>
      <c r="H583" s="1">
        <v>2415.3991000000001</v>
      </c>
      <c r="I583" s="1">
        <v>2368.0383333333334</v>
      </c>
      <c r="J583" s="1">
        <v>22</v>
      </c>
    </row>
    <row r="584" spans="1:10" x14ac:dyDescent="0.3">
      <c r="A584">
        <v>2017</v>
      </c>
      <c r="B584" t="s">
        <v>25</v>
      </c>
      <c r="C584" t="s">
        <v>1</v>
      </c>
      <c r="D584" t="s">
        <v>1</v>
      </c>
      <c r="E584" t="s">
        <v>37</v>
      </c>
      <c r="F584" t="s">
        <v>48</v>
      </c>
      <c r="H584" s="1">
        <v>24211.008000000002</v>
      </c>
      <c r="I584" s="1">
        <v>30263.760000000006</v>
      </c>
      <c r="J584" s="1">
        <v>917</v>
      </c>
    </row>
    <row r="585" spans="1:10" x14ac:dyDescent="0.3">
      <c r="A585">
        <v>2017</v>
      </c>
      <c r="B585" t="s">
        <v>25</v>
      </c>
      <c r="C585" t="s">
        <v>1</v>
      </c>
      <c r="D585" t="s">
        <v>55</v>
      </c>
      <c r="E585" t="s">
        <v>37</v>
      </c>
      <c r="F585" t="s">
        <v>49</v>
      </c>
      <c r="H585" s="1">
        <v>16881.287</v>
      </c>
      <c r="I585" s="1">
        <v>18349.225000000002</v>
      </c>
      <c r="J585" s="1">
        <v>38</v>
      </c>
    </row>
    <row r="586" spans="1:10" x14ac:dyDescent="0.3">
      <c r="A586">
        <v>2017</v>
      </c>
      <c r="B586" t="s">
        <v>25</v>
      </c>
      <c r="C586" t="s">
        <v>1</v>
      </c>
      <c r="D586" t="s">
        <v>55</v>
      </c>
      <c r="E586" t="s">
        <v>38</v>
      </c>
      <c r="F586" t="s">
        <v>51</v>
      </c>
      <c r="H586" s="1">
        <v>127818.57433333335</v>
      </c>
      <c r="I586" s="1">
        <v>130427.11666666668</v>
      </c>
      <c r="J586" s="1">
        <v>1175</v>
      </c>
    </row>
    <row r="587" spans="1:10" x14ac:dyDescent="0.3">
      <c r="A587">
        <v>2017</v>
      </c>
      <c r="B587" t="s">
        <v>25</v>
      </c>
      <c r="C587" t="s">
        <v>1</v>
      </c>
      <c r="D587" t="s">
        <v>55</v>
      </c>
      <c r="E587" t="s">
        <v>38</v>
      </c>
      <c r="F587" t="s">
        <v>53</v>
      </c>
      <c r="H587" s="1">
        <v>20208.534666666666</v>
      </c>
      <c r="I587" s="1">
        <v>19431.283333333333</v>
      </c>
      <c r="J587" s="1">
        <v>149</v>
      </c>
    </row>
    <row r="588" spans="1:10" x14ac:dyDescent="0.3">
      <c r="A588">
        <v>2017</v>
      </c>
      <c r="B588" t="s">
        <v>25</v>
      </c>
      <c r="C588" t="s">
        <v>2</v>
      </c>
      <c r="D588" t="s">
        <v>9</v>
      </c>
      <c r="E588" t="s">
        <v>38</v>
      </c>
      <c r="F588" t="s">
        <v>50</v>
      </c>
      <c r="H588" s="1">
        <v>1485.135</v>
      </c>
      <c r="I588" s="1">
        <v>1650.1499999999999</v>
      </c>
      <c r="J588" s="1">
        <v>50</v>
      </c>
    </row>
    <row r="589" spans="1:10" x14ac:dyDescent="0.3">
      <c r="A589">
        <v>2017</v>
      </c>
      <c r="B589" t="s">
        <v>25</v>
      </c>
      <c r="C589" t="s">
        <v>2</v>
      </c>
      <c r="D589" t="s">
        <v>9</v>
      </c>
      <c r="E589" t="s">
        <v>38</v>
      </c>
      <c r="F589" t="s">
        <v>52</v>
      </c>
      <c r="H589" s="1">
        <v>42033.471999999994</v>
      </c>
      <c r="I589" s="1">
        <v>52541.84</v>
      </c>
      <c r="J589" s="1">
        <v>109</v>
      </c>
    </row>
    <row r="590" spans="1:10" x14ac:dyDescent="0.3">
      <c r="A590">
        <v>2017</v>
      </c>
      <c r="B590" t="s">
        <v>25</v>
      </c>
      <c r="C590" t="s">
        <v>2</v>
      </c>
      <c r="D590" t="s">
        <v>9</v>
      </c>
      <c r="E590" t="s">
        <v>38</v>
      </c>
      <c r="F590" t="s">
        <v>54</v>
      </c>
      <c r="H590" s="1">
        <v>20202.327600000001</v>
      </c>
      <c r="I590" s="1">
        <v>22200.36</v>
      </c>
      <c r="J590" s="1">
        <v>200</v>
      </c>
    </row>
    <row r="591" spans="1:10" x14ac:dyDescent="0.3">
      <c r="A591">
        <v>2017</v>
      </c>
      <c r="B591" t="s">
        <v>25</v>
      </c>
      <c r="C591" t="s">
        <v>2</v>
      </c>
      <c r="D591" t="s">
        <v>9</v>
      </c>
      <c r="E591" t="s">
        <v>37</v>
      </c>
      <c r="F591" t="s">
        <v>47</v>
      </c>
      <c r="H591" s="1">
        <v>8174.2388000000001</v>
      </c>
      <c r="I591" s="1">
        <v>7859.8450000000003</v>
      </c>
      <c r="J591" s="1">
        <v>60</v>
      </c>
    </row>
    <row r="592" spans="1:10" x14ac:dyDescent="0.3">
      <c r="A592">
        <v>2017</v>
      </c>
      <c r="B592" t="s">
        <v>25</v>
      </c>
      <c r="C592" t="s">
        <v>2</v>
      </c>
      <c r="D592" t="s">
        <v>10</v>
      </c>
      <c r="E592" t="s">
        <v>37</v>
      </c>
      <c r="F592" t="s">
        <v>48</v>
      </c>
      <c r="H592" s="1">
        <v>46702.545299999991</v>
      </c>
      <c r="I592" s="1">
        <v>52474.77</v>
      </c>
      <c r="J592" s="1">
        <v>1590</v>
      </c>
    </row>
    <row r="593" spans="1:10" x14ac:dyDescent="0.3">
      <c r="A593">
        <v>2017</v>
      </c>
      <c r="B593" t="s">
        <v>25</v>
      </c>
      <c r="C593" t="s">
        <v>2</v>
      </c>
      <c r="D593" t="s">
        <v>10</v>
      </c>
      <c r="E593" t="s">
        <v>37</v>
      </c>
      <c r="F593" t="s">
        <v>49</v>
      </c>
      <c r="H593" s="1">
        <v>65475.216000000008</v>
      </c>
      <c r="I593" s="1">
        <v>72750.240000000005</v>
      </c>
      <c r="J593" s="1">
        <v>150</v>
      </c>
    </row>
    <row r="594" spans="1:10" x14ac:dyDescent="0.3">
      <c r="A594">
        <v>2017</v>
      </c>
      <c r="B594" t="s">
        <v>25</v>
      </c>
      <c r="C594" t="s">
        <v>2</v>
      </c>
      <c r="D594" t="s">
        <v>10</v>
      </c>
      <c r="E594" t="s">
        <v>38</v>
      </c>
      <c r="F594" t="s">
        <v>51</v>
      </c>
      <c r="H594" s="1">
        <v>27602.448333333334</v>
      </c>
      <c r="I594" s="1">
        <v>27602.448333333334</v>
      </c>
      <c r="J594" s="1">
        <v>249</v>
      </c>
    </row>
    <row r="595" spans="1:10" x14ac:dyDescent="0.3">
      <c r="A595">
        <v>2017</v>
      </c>
      <c r="B595" t="s">
        <v>25</v>
      </c>
      <c r="C595" t="s">
        <v>2</v>
      </c>
      <c r="D595" t="s">
        <v>10</v>
      </c>
      <c r="E595" t="s">
        <v>38</v>
      </c>
      <c r="F595" t="s">
        <v>53</v>
      </c>
      <c r="H595" s="1">
        <v>6357.7401333333328</v>
      </c>
      <c r="I595" s="1">
        <v>6113.2116666666661</v>
      </c>
      <c r="J595" s="1">
        <v>47</v>
      </c>
    </row>
    <row r="596" spans="1:10" x14ac:dyDescent="0.3">
      <c r="A596">
        <v>2017</v>
      </c>
      <c r="B596" t="s">
        <v>25</v>
      </c>
      <c r="C596" t="s">
        <v>2</v>
      </c>
      <c r="D596" t="s">
        <v>13</v>
      </c>
      <c r="E596" t="s">
        <v>38</v>
      </c>
      <c r="F596" t="s">
        <v>50</v>
      </c>
      <c r="H596" s="1">
        <v>1240.9128000000001</v>
      </c>
      <c r="I596" s="1">
        <v>1320.1200000000001</v>
      </c>
      <c r="J596" s="1">
        <v>40</v>
      </c>
    </row>
    <row r="597" spans="1:10" x14ac:dyDescent="0.3">
      <c r="A597">
        <v>2017</v>
      </c>
      <c r="B597" t="s">
        <v>25</v>
      </c>
      <c r="C597" t="s">
        <v>2</v>
      </c>
      <c r="D597" t="s">
        <v>13</v>
      </c>
      <c r="E597" t="s">
        <v>38</v>
      </c>
      <c r="F597" t="s">
        <v>52</v>
      </c>
      <c r="H597" s="1">
        <v>13580.0448</v>
      </c>
      <c r="I597" s="1">
        <v>16166.720000000001</v>
      </c>
      <c r="J597" s="1">
        <v>34</v>
      </c>
    </row>
    <row r="598" spans="1:10" x14ac:dyDescent="0.3">
      <c r="A598">
        <v>2017</v>
      </c>
      <c r="B598" t="s">
        <v>25</v>
      </c>
      <c r="C598" t="s">
        <v>2</v>
      </c>
      <c r="D598" t="s">
        <v>13</v>
      </c>
      <c r="E598" t="s">
        <v>38</v>
      </c>
      <c r="F598" t="s">
        <v>54</v>
      </c>
      <c r="H598" s="1">
        <v>87380.617599999998</v>
      </c>
      <c r="I598" s="1">
        <v>91021.476666666669</v>
      </c>
      <c r="J598" s="1">
        <v>820</v>
      </c>
    </row>
    <row r="599" spans="1:10" x14ac:dyDescent="0.3">
      <c r="A599">
        <v>2017</v>
      </c>
      <c r="B599" t="s">
        <v>25</v>
      </c>
      <c r="C599" t="s">
        <v>2</v>
      </c>
      <c r="D599" t="s">
        <v>13</v>
      </c>
      <c r="E599" t="s">
        <v>37</v>
      </c>
      <c r="F599" t="s">
        <v>47</v>
      </c>
      <c r="H599" s="1">
        <v>1283.7755</v>
      </c>
      <c r="I599" s="1">
        <v>1309.9749999999999</v>
      </c>
      <c r="J599" s="1">
        <v>10</v>
      </c>
    </row>
    <row r="600" spans="1:10" x14ac:dyDescent="0.3">
      <c r="A600">
        <v>2017</v>
      </c>
      <c r="B600" t="s">
        <v>25</v>
      </c>
      <c r="C600" t="s">
        <v>2</v>
      </c>
      <c r="D600" t="s">
        <v>15</v>
      </c>
      <c r="E600" t="s">
        <v>37</v>
      </c>
      <c r="F600" t="s">
        <v>48</v>
      </c>
      <c r="H600" s="1">
        <v>20879.438249999999</v>
      </c>
      <c r="I600" s="1">
        <v>21090.341666666667</v>
      </c>
      <c r="J600" s="1">
        <v>190</v>
      </c>
    </row>
    <row r="601" spans="1:10" x14ac:dyDescent="0.3">
      <c r="A601">
        <v>2017</v>
      </c>
      <c r="B601" t="s">
        <v>25</v>
      </c>
      <c r="C601" t="s">
        <v>2</v>
      </c>
      <c r="D601" t="s">
        <v>15</v>
      </c>
      <c r="E601" t="s">
        <v>37</v>
      </c>
      <c r="F601" t="s">
        <v>49</v>
      </c>
      <c r="H601" s="1">
        <v>458.49124999999998</v>
      </c>
      <c r="I601" s="1">
        <v>436.6583333333333</v>
      </c>
      <c r="J601" s="1">
        <v>4</v>
      </c>
    </row>
    <row r="602" spans="1:10" x14ac:dyDescent="0.3">
      <c r="A602">
        <v>2017</v>
      </c>
      <c r="B602" t="s">
        <v>25</v>
      </c>
      <c r="C602" t="s">
        <v>3</v>
      </c>
      <c r="D602" t="s">
        <v>7</v>
      </c>
      <c r="E602" t="s">
        <v>38</v>
      </c>
      <c r="F602" t="s">
        <v>51</v>
      </c>
      <c r="H602" s="1">
        <v>18999.827416666667</v>
      </c>
      <c r="I602" s="1">
        <v>19999.818333333333</v>
      </c>
      <c r="J602" s="1">
        <v>606</v>
      </c>
    </row>
    <row r="603" spans="1:10" x14ac:dyDescent="0.3">
      <c r="A603">
        <v>2017</v>
      </c>
      <c r="B603" t="s">
        <v>25</v>
      </c>
      <c r="C603" t="s">
        <v>3</v>
      </c>
      <c r="D603" t="s">
        <v>7</v>
      </c>
      <c r="E603" t="s">
        <v>38</v>
      </c>
      <c r="F603" t="s">
        <v>53</v>
      </c>
      <c r="H603" s="1">
        <v>16596.755099999998</v>
      </c>
      <c r="I603" s="1">
        <v>19076.73</v>
      </c>
      <c r="J603" s="1">
        <v>40</v>
      </c>
    </row>
    <row r="604" spans="1:10" x14ac:dyDescent="0.3">
      <c r="A604">
        <v>2017</v>
      </c>
      <c r="B604" t="s">
        <v>25</v>
      </c>
      <c r="C604" t="s">
        <v>3</v>
      </c>
      <c r="D604" t="s">
        <v>7</v>
      </c>
      <c r="E604" t="s">
        <v>38</v>
      </c>
      <c r="F604" t="s">
        <v>50</v>
      </c>
      <c r="H604" s="1">
        <v>22087.878066666672</v>
      </c>
      <c r="I604" s="1">
        <v>26936.436666666672</v>
      </c>
      <c r="J604" s="1">
        <v>243</v>
      </c>
    </row>
    <row r="605" spans="1:10" x14ac:dyDescent="0.3">
      <c r="A605">
        <v>2017</v>
      </c>
      <c r="B605" t="s">
        <v>25</v>
      </c>
      <c r="C605" t="s">
        <v>3</v>
      </c>
      <c r="D605" t="s">
        <v>7</v>
      </c>
      <c r="E605" t="s">
        <v>38</v>
      </c>
      <c r="F605" t="s">
        <v>52</v>
      </c>
      <c r="H605" s="1">
        <v>10525.2048</v>
      </c>
      <c r="I605" s="1">
        <v>11440.44</v>
      </c>
      <c r="J605" s="1">
        <v>88</v>
      </c>
    </row>
    <row r="606" spans="1:10" x14ac:dyDescent="0.3">
      <c r="A606">
        <v>2017</v>
      </c>
      <c r="B606" t="s">
        <v>25</v>
      </c>
      <c r="C606" t="s">
        <v>3</v>
      </c>
      <c r="D606" t="s">
        <v>8</v>
      </c>
      <c r="E606" t="s">
        <v>38</v>
      </c>
      <c r="F606" t="s">
        <v>54</v>
      </c>
      <c r="H606" s="1">
        <v>30890.808000000005</v>
      </c>
      <c r="I606" s="1">
        <v>29702.7</v>
      </c>
      <c r="J606" s="1">
        <v>900</v>
      </c>
    </row>
    <row r="607" spans="1:10" x14ac:dyDescent="0.3">
      <c r="A607">
        <v>2017</v>
      </c>
      <c r="B607" t="s">
        <v>25</v>
      </c>
      <c r="C607" t="s">
        <v>3</v>
      </c>
      <c r="D607" t="s">
        <v>8</v>
      </c>
      <c r="E607" t="s">
        <v>37</v>
      </c>
      <c r="F607" t="s">
        <v>47</v>
      </c>
      <c r="H607" s="1">
        <v>1677.2972</v>
      </c>
      <c r="I607" s="1">
        <v>2020.8400000000001</v>
      </c>
      <c r="J607" s="1">
        <v>5</v>
      </c>
    </row>
    <row r="608" spans="1:10" x14ac:dyDescent="0.3">
      <c r="A608">
        <v>2017</v>
      </c>
      <c r="B608" t="s">
        <v>25</v>
      </c>
      <c r="C608" t="s">
        <v>3</v>
      </c>
      <c r="D608" t="s">
        <v>8</v>
      </c>
      <c r="E608" t="s">
        <v>37</v>
      </c>
      <c r="F608" t="s">
        <v>48</v>
      </c>
      <c r="H608" s="1">
        <v>66312.474633333331</v>
      </c>
      <c r="I608" s="1">
        <v>64381.043333333335</v>
      </c>
      <c r="J608" s="1">
        <v>580</v>
      </c>
    </row>
    <row r="609" spans="1:10" x14ac:dyDescent="0.3">
      <c r="A609">
        <v>2017</v>
      </c>
      <c r="B609" t="s">
        <v>25</v>
      </c>
      <c r="C609" t="s">
        <v>3</v>
      </c>
      <c r="D609" t="s">
        <v>8</v>
      </c>
      <c r="E609" t="s">
        <v>37</v>
      </c>
      <c r="F609" t="s">
        <v>49</v>
      </c>
      <c r="H609" s="1">
        <v>4279.2483999999995</v>
      </c>
      <c r="I609" s="1">
        <v>4366.58</v>
      </c>
      <c r="J609" s="1">
        <v>34</v>
      </c>
    </row>
    <row r="610" spans="1:10" x14ac:dyDescent="0.3">
      <c r="A610">
        <v>2017</v>
      </c>
      <c r="B610" t="s">
        <v>25</v>
      </c>
      <c r="C610" t="s">
        <v>3</v>
      </c>
      <c r="D610" t="s">
        <v>11</v>
      </c>
      <c r="E610" t="s">
        <v>38</v>
      </c>
      <c r="F610" t="s">
        <v>51</v>
      </c>
      <c r="H610" s="1">
        <v>6395.98225</v>
      </c>
      <c r="I610" s="1">
        <v>7524.6850000000004</v>
      </c>
      <c r="J610" s="1">
        <v>228</v>
      </c>
    </row>
    <row r="611" spans="1:10" x14ac:dyDescent="0.3">
      <c r="A611">
        <v>2017</v>
      </c>
      <c r="B611" t="s">
        <v>25</v>
      </c>
      <c r="C611" t="s">
        <v>3</v>
      </c>
      <c r="D611" t="s">
        <v>11</v>
      </c>
      <c r="E611" t="s">
        <v>38</v>
      </c>
      <c r="F611" t="s">
        <v>53</v>
      </c>
      <c r="H611" s="1">
        <v>9081.656500000001</v>
      </c>
      <c r="I611" s="1">
        <v>8649.1966666666685</v>
      </c>
      <c r="J611" s="1">
        <v>18</v>
      </c>
    </row>
    <row r="612" spans="1:10" x14ac:dyDescent="0.3">
      <c r="A612">
        <v>2017</v>
      </c>
      <c r="B612" t="s">
        <v>25</v>
      </c>
      <c r="C612" t="s">
        <v>3</v>
      </c>
      <c r="D612" t="s">
        <v>11</v>
      </c>
      <c r="E612" t="s">
        <v>38</v>
      </c>
      <c r="F612" t="s">
        <v>50</v>
      </c>
      <c r="H612" s="1">
        <v>3853.9829999999993</v>
      </c>
      <c r="I612" s="1">
        <v>4588.0749999999989</v>
      </c>
      <c r="J612" s="1">
        <v>42</v>
      </c>
    </row>
    <row r="613" spans="1:10" x14ac:dyDescent="0.3">
      <c r="A613">
        <v>2017</v>
      </c>
      <c r="B613" t="s">
        <v>25</v>
      </c>
      <c r="C613" t="s">
        <v>3</v>
      </c>
      <c r="D613" t="s">
        <v>11</v>
      </c>
      <c r="E613" t="s">
        <v>38</v>
      </c>
      <c r="F613" t="s">
        <v>52</v>
      </c>
      <c r="H613" s="1">
        <v>785.98500000000001</v>
      </c>
      <c r="I613" s="1">
        <v>785.98500000000001</v>
      </c>
      <c r="J613" s="1">
        <v>6</v>
      </c>
    </row>
    <row r="614" spans="1:10" x14ac:dyDescent="0.3">
      <c r="A614">
        <v>2017</v>
      </c>
      <c r="B614" t="s">
        <v>25</v>
      </c>
      <c r="C614" t="s">
        <v>3</v>
      </c>
      <c r="D614" t="s">
        <v>12</v>
      </c>
      <c r="E614" t="s">
        <v>38</v>
      </c>
      <c r="F614" t="s">
        <v>54</v>
      </c>
      <c r="H614" s="1">
        <v>20567.4696</v>
      </c>
      <c r="I614" s="1">
        <v>25082.28</v>
      </c>
      <c r="J614" s="1">
        <v>760</v>
      </c>
    </row>
    <row r="615" spans="1:10" x14ac:dyDescent="0.3">
      <c r="A615">
        <v>2017</v>
      </c>
      <c r="B615" t="s">
        <v>25</v>
      </c>
      <c r="C615" t="s">
        <v>3</v>
      </c>
      <c r="D615" t="s">
        <v>12</v>
      </c>
      <c r="E615" t="s">
        <v>37</v>
      </c>
      <c r="F615" t="s">
        <v>47</v>
      </c>
      <c r="H615" s="1">
        <v>15362.423999999999</v>
      </c>
      <c r="I615" s="1">
        <v>14630.88</v>
      </c>
      <c r="J615" s="1">
        <v>31</v>
      </c>
    </row>
    <row r="616" spans="1:10" x14ac:dyDescent="0.3">
      <c r="A616">
        <v>2017</v>
      </c>
      <c r="B616" t="s">
        <v>25</v>
      </c>
      <c r="C616" t="s">
        <v>3</v>
      </c>
      <c r="D616" t="s">
        <v>12</v>
      </c>
      <c r="E616" t="s">
        <v>37</v>
      </c>
      <c r="F616" t="s">
        <v>48</v>
      </c>
      <c r="H616" s="1">
        <v>17088.172200000001</v>
      </c>
      <c r="I616" s="1">
        <v>17260.780000000002</v>
      </c>
      <c r="J616" s="1">
        <v>156</v>
      </c>
    </row>
    <row r="617" spans="1:10" x14ac:dyDescent="0.3">
      <c r="A617">
        <v>2017</v>
      </c>
      <c r="B617" t="s">
        <v>25</v>
      </c>
      <c r="C617" t="s">
        <v>3</v>
      </c>
      <c r="D617" t="s">
        <v>12</v>
      </c>
      <c r="E617" t="s">
        <v>37</v>
      </c>
      <c r="F617" t="s">
        <v>49</v>
      </c>
      <c r="H617" s="1">
        <v>4045.2016000000003</v>
      </c>
      <c r="I617" s="1">
        <v>4213.751666666667</v>
      </c>
      <c r="J617" s="1">
        <v>33</v>
      </c>
    </row>
    <row r="618" spans="1:10" x14ac:dyDescent="0.3">
      <c r="A618">
        <v>2017</v>
      </c>
      <c r="B618" t="s">
        <v>26</v>
      </c>
      <c r="C618" t="s">
        <v>4</v>
      </c>
      <c r="D618" t="s">
        <v>19</v>
      </c>
      <c r="E618" t="s">
        <v>38</v>
      </c>
      <c r="F618" t="s">
        <v>51</v>
      </c>
      <c r="H618" s="1">
        <v>5197.9724999999999</v>
      </c>
      <c r="I618" s="1">
        <v>4950.45</v>
      </c>
      <c r="J618" s="1">
        <v>150</v>
      </c>
    </row>
    <row r="619" spans="1:10" x14ac:dyDescent="0.3">
      <c r="A619">
        <v>2017</v>
      </c>
      <c r="B619" t="s">
        <v>26</v>
      </c>
      <c r="C619" t="s">
        <v>4</v>
      </c>
      <c r="D619" t="s">
        <v>19</v>
      </c>
      <c r="E619" t="s">
        <v>38</v>
      </c>
      <c r="F619" t="s">
        <v>53</v>
      </c>
      <c r="H619" s="1">
        <v>858.85700000000008</v>
      </c>
      <c r="I619" s="1">
        <v>1010.4200000000001</v>
      </c>
      <c r="J619" s="1">
        <v>3</v>
      </c>
    </row>
    <row r="620" spans="1:10" x14ac:dyDescent="0.3">
      <c r="A620">
        <v>2017</v>
      </c>
      <c r="B620" t="s">
        <v>26</v>
      </c>
      <c r="C620" t="s">
        <v>4</v>
      </c>
      <c r="D620" t="s">
        <v>19</v>
      </c>
      <c r="E620" t="s">
        <v>38</v>
      </c>
      <c r="F620" t="s">
        <v>50</v>
      </c>
      <c r="H620" s="1">
        <v>6734.1091666666662</v>
      </c>
      <c r="I620" s="1">
        <v>6734.1091666666662</v>
      </c>
      <c r="J620" s="1">
        <v>61</v>
      </c>
    </row>
    <row r="621" spans="1:10" x14ac:dyDescent="0.3">
      <c r="A621">
        <v>2017</v>
      </c>
      <c r="B621" t="s">
        <v>26</v>
      </c>
      <c r="C621" t="s">
        <v>4</v>
      </c>
      <c r="D621" t="s">
        <v>19</v>
      </c>
      <c r="E621" t="s">
        <v>38</v>
      </c>
      <c r="F621" t="s">
        <v>52</v>
      </c>
      <c r="H621" s="1">
        <v>550.18950000000007</v>
      </c>
      <c r="I621" s="1">
        <v>523.99</v>
      </c>
      <c r="J621" s="1">
        <v>4</v>
      </c>
    </row>
    <row r="622" spans="1:10" x14ac:dyDescent="0.3">
      <c r="A622">
        <v>2017</v>
      </c>
      <c r="B622" t="s">
        <v>26</v>
      </c>
      <c r="C622" t="s">
        <v>3</v>
      </c>
      <c r="D622" t="s">
        <v>12</v>
      </c>
      <c r="E622" t="s">
        <v>38</v>
      </c>
      <c r="F622" t="s">
        <v>54</v>
      </c>
      <c r="H622" s="1">
        <v>77.599999999999994</v>
      </c>
      <c r="I622" s="1">
        <v>80.833333333333329</v>
      </c>
      <c r="J622" s="1">
        <v>1</v>
      </c>
    </row>
    <row r="623" spans="1:10" x14ac:dyDescent="0.3">
      <c r="A623">
        <v>2017</v>
      </c>
      <c r="B623" t="s">
        <v>26</v>
      </c>
      <c r="C623" t="s">
        <v>3</v>
      </c>
      <c r="D623" t="s">
        <v>12</v>
      </c>
      <c r="E623" t="s">
        <v>37</v>
      </c>
      <c r="F623" t="s">
        <v>47</v>
      </c>
      <c r="H623" s="1">
        <v>75.480850000000004</v>
      </c>
      <c r="I623" s="1">
        <v>74.000833333333333</v>
      </c>
      <c r="J623" s="1">
        <v>1</v>
      </c>
    </row>
    <row r="624" spans="1:10" x14ac:dyDescent="0.3">
      <c r="A624">
        <v>2017</v>
      </c>
      <c r="B624" t="s">
        <v>26</v>
      </c>
      <c r="C624" t="s">
        <v>1</v>
      </c>
      <c r="D624" t="s">
        <v>55</v>
      </c>
      <c r="E624" t="s">
        <v>37</v>
      </c>
      <c r="F624" t="s">
        <v>48</v>
      </c>
      <c r="H624" s="1">
        <v>90544.393333333341</v>
      </c>
      <c r="I624" s="1">
        <v>87061.916666666672</v>
      </c>
      <c r="J624" s="1">
        <v>2638</v>
      </c>
    </row>
    <row r="625" spans="1:10" x14ac:dyDescent="0.3">
      <c r="A625">
        <v>2017</v>
      </c>
      <c r="B625" t="s">
        <v>26</v>
      </c>
      <c r="C625" t="s">
        <v>1</v>
      </c>
      <c r="D625" t="s">
        <v>55</v>
      </c>
      <c r="E625" t="s">
        <v>37</v>
      </c>
      <c r="F625" t="s">
        <v>49</v>
      </c>
      <c r="H625" s="1">
        <v>80164.697374999989</v>
      </c>
      <c r="I625" s="1">
        <v>76347.330833333326</v>
      </c>
      <c r="J625" s="1">
        <v>158</v>
      </c>
    </row>
    <row r="626" spans="1:10" x14ac:dyDescent="0.3">
      <c r="A626">
        <v>2017</v>
      </c>
      <c r="B626" t="s">
        <v>26</v>
      </c>
      <c r="C626" t="s">
        <v>1</v>
      </c>
      <c r="D626" t="s">
        <v>1</v>
      </c>
      <c r="E626" t="s">
        <v>38</v>
      </c>
      <c r="F626" t="s">
        <v>51</v>
      </c>
      <c r="H626" s="1">
        <v>161636.65970833332</v>
      </c>
      <c r="I626" s="1">
        <v>156928.79583333331</v>
      </c>
      <c r="J626" s="1">
        <v>1414</v>
      </c>
    </row>
    <row r="627" spans="1:10" x14ac:dyDescent="0.3">
      <c r="A627">
        <v>2017</v>
      </c>
      <c r="B627" t="s">
        <v>26</v>
      </c>
      <c r="C627" t="s">
        <v>1</v>
      </c>
      <c r="D627" t="s">
        <v>1</v>
      </c>
      <c r="E627" t="s">
        <v>38</v>
      </c>
      <c r="F627" t="s">
        <v>53</v>
      </c>
      <c r="H627" s="1">
        <v>43340.600716666675</v>
      </c>
      <c r="I627" s="1">
        <v>44681.031666666669</v>
      </c>
      <c r="J627" s="1">
        <v>342</v>
      </c>
    </row>
    <row r="628" spans="1:10" x14ac:dyDescent="0.3">
      <c r="A628">
        <v>2017</v>
      </c>
      <c r="B628" t="s">
        <v>26</v>
      </c>
      <c r="C628" t="s">
        <v>2</v>
      </c>
      <c r="D628" t="s">
        <v>9</v>
      </c>
      <c r="E628" t="s">
        <v>38</v>
      </c>
      <c r="F628" t="s">
        <v>50</v>
      </c>
      <c r="H628" s="1">
        <v>23868.141550000004</v>
      </c>
      <c r="I628" s="1">
        <v>25664.668333333339</v>
      </c>
      <c r="J628" s="1">
        <v>53</v>
      </c>
    </row>
    <row r="629" spans="1:10" x14ac:dyDescent="0.3">
      <c r="A629">
        <v>2017</v>
      </c>
      <c r="B629" t="s">
        <v>26</v>
      </c>
      <c r="C629" t="s">
        <v>2</v>
      </c>
      <c r="D629" t="s">
        <v>9</v>
      </c>
      <c r="E629" t="s">
        <v>38</v>
      </c>
      <c r="F629" t="s">
        <v>52</v>
      </c>
      <c r="H629" s="1">
        <v>10767.1746</v>
      </c>
      <c r="I629" s="1">
        <v>11100.18</v>
      </c>
      <c r="J629" s="1">
        <v>100</v>
      </c>
    </row>
    <row r="630" spans="1:10" x14ac:dyDescent="0.3">
      <c r="A630">
        <v>2017</v>
      </c>
      <c r="B630" t="s">
        <v>26</v>
      </c>
      <c r="C630" t="s">
        <v>2</v>
      </c>
      <c r="D630" t="s">
        <v>9</v>
      </c>
      <c r="E630" t="s">
        <v>38</v>
      </c>
      <c r="F630" t="s">
        <v>54</v>
      </c>
      <c r="H630" s="1">
        <v>17154.109691666665</v>
      </c>
      <c r="I630" s="1">
        <v>17684.649166666666</v>
      </c>
      <c r="J630" s="1">
        <v>135</v>
      </c>
    </row>
    <row r="631" spans="1:10" x14ac:dyDescent="0.3">
      <c r="A631">
        <v>2017</v>
      </c>
      <c r="B631" t="s">
        <v>26</v>
      </c>
      <c r="C631" t="s">
        <v>2</v>
      </c>
      <c r="D631" t="s">
        <v>10</v>
      </c>
      <c r="E631" t="s">
        <v>37</v>
      </c>
      <c r="F631" t="s">
        <v>47</v>
      </c>
      <c r="H631" s="1">
        <v>2123.74305</v>
      </c>
      <c r="I631" s="1">
        <v>2145.1950000000002</v>
      </c>
      <c r="J631" s="1">
        <v>65</v>
      </c>
    </row>
    <row r="632" spans="1:10" x14ac:dyDescent="0.3">
      <c r="A632">
        <v>2017</v>
      </c>
      <c r="B632" t="s">
        <v>26</v>
      </c>
      <c r="C632" t="s">
        <v>2</v>
      </c>
      <c r="D632" t="s">
        <v>10</v>
      </c>
      <c r="E632" t="s">
        <v>37</v>
      </c>
      <c r="F632" t="s">
        <v>48</v>
      </c>
      <c r="H632" s="1">
        <v>8891.6959999999981</v>
      </c>
      <c r="I632" s="1">
        <v>10104.199999999999</v>
      </c>
      <c r="J632" s="1">
        <v>21</v>
      </c>
    </row>
    <row r="633" spans="1:10" x14ac:dyDescent="0.3">
      <c r="A633">
        <v>2017</v>
      </c>
      <c r="B633" t="s">
        <v>26</v>
      </c>
      <c r="C633" t="s">
        <v>2</v>
      </c>
      <c r="D633" t="s">
        <v>10</v>
      </c>
      <c r="E633" t="s">
        <v>37</v>
      </c>
      <c r="F633" t="s">
        <v>49</v>
      </c>
      <c r="H633" s="1">
        <v>11114.610575000001</v>
      </c>
      <c r="I633" s="1">
        <v>11951.194166666668</v>
      </c>
      <c r="J633" s="1">
        <v>108</v>
      </c>
    </row>
    <row r="634" spans="1:10" x14ac:dyDescent="0.3">
      <c r="A634">
        <v>2017</v>
      </c>
      <c r="B634" t="s">
        <v>26</v>
      </c>
      <c r="C634" t="s">
        <v>2</v>
      </c>
      <c r="D634" t="s">
        <v>10</v>
      </c>
      <c r="E634" t="s">
        <v>38</v>
      </c>
      <c r="F634" t="s">
        <v>51</v>
      </c>
      <c r="H634" s="1">
        <v>4467.0116500000004</v>
      </c>
      <c r="I634" s="1">
        <v>4803.2383333333337</v>
      </c>
      <c r="J634" s="1">
        <v>37</v>
      </c>
    </row>
    <row r="635" spans="1:10" x14ac:dyDescent="0.3">
      <c r="A635">
        <v>2017</v>
      </c>
      <c r="B635" t="s">
        <v>26</v>
      </c>
      <c r="C635" t="s">
        <v>2</v>
      </c>
      <c r="D635" t="s">
        <v>13</v>
      </c>
      <c r="E635" t="s">
        <v>38</v>
      </c>
      <c r="F635" t="s">
        <v>53</v>
      </c>
      <c r="H635" s="1">
        <v>8689.6119999999992</v>
      </c>
      <c r="I635" s="1">
        <v>10104.199999999999</v>
      </c>
      <c r="J635" s="1">
        <v>21</v>
      </c>
    </row>
    <row r="636" spans="1:10" x14ac:dyDescent="0.3">
      <c r="A636">
        <v>2017</v>
      </c>
      <c r="B636" t="s">
        <v>26</v>
      </c>
      <c r="C636" t="s">
        <v>2</v>
      </c>
      <c r="D636" t="s">
        <v>13</v>
      </c>
      <c r="E636" t="s">
        <v>38</v>
      </c>
      <c r="F636" t="s">
        <v>50</v>
      </c>
      <c r="H636" s="1">
        <v>31324.708300000002</v>
      </c>
      <c r="I636" s="1">
        <v>30710.498333333333</v>
      </c>
      <c r="J636" s="1">
        <v>277</v>
      </c>
    </row>
    <row r="637" spans="1:10" x14ac:dyDescent="0.3">
      <c r="A637">
        <v>2017</v>
      </c>
      <c r="B637" t="s">
        <v>26</v>
      </c>
      <c r="C637" t="s">
        <v>2</v>
      </c>
      <c r="D637" t="s">
        <v>13</v>
      </c>
      <c r="E637" t="s">
        <v>38</v>
      </c>
      <c r="F637" t="s">
        <v>52</v>
      </c>
      <c r="H637" s="1">
        <v>2248.7887000000001</v>
      </c>
      <c r="I637" s="1">
        <v>2183.29</v>
      </c>
      <c r="J637" s="1">
        <v>17</v>
      </c>
    </row>
    <row r="638" spans="1:10" x14ac:dyDescent="0.3">
      <c r="A638">
        <v>2017</v>
      </c>
      <c r="B638" t="s">
        <v>26</v>
      </c>
      <c r="C638" t="s">
        <v>2</v>
      </c>
      <c r="D638" t="s">
        <v>15</v>
      </c>
      <c r="E638" t="s">
        <v>38</v>
      </c>
      <c r="F638" t="s">
        <v>54</v>
      </c>
      <c r="H638" s="1">
        <v>3557.7233999999999</v>
      </c>
      <c r="I638" s="1">
        <v>3630.33</v>
      </c>
      <c r="J638" s="1">
        <v>110</v>
      </c>
    </row>
    <row r="639" spans="1:10" x14ac:dyDescent="0.3">
      <c r="A639">
        <v>2017</v>
      </c>
      <c r="B639" t="s">
        <v>26</v>
      </c>
      <c r="C639" t="s">
        <v>2</v>
      </c>
      <c r="D639" t="s">
        <v>15</v>
      </c>
      <c r="E639" t="s">
        <v>37</v>
      </c>
      <c r="F639" t="s">
        <v>47</v>
      </c>
      <c r="H639" s="1">
        <v>3057.5312166666663</v>
      </c>
      <c r="I639" s="1">
        <v>3435.4283333333333</v>
      </c>
      <c r="J639" s="1">
        <v>8</v>
      </c>
    </row>
    <row r="640" spans="1:10" x14ac:dyDescent="0.3">
      <c r="A640">
        <v>2017</v>
      </c>
      <c r="B640" t="s">
        <v>26</v>
      </c>
      <c r="C640" t="s">
        <v>2</v>
      </c>
      <c r="D640" t="s">
        <v>15</v>
      </c>
      <c r="E640" t="s">
        <v>37</v>
      </c>
      <c r="F640" t="s">
        <v>48</v>
      </c>
      <c r="H640" s="1">
        <v>11538.636974999999</v>
      </c>
      <c r="I640" s="1">
        <v>14245.230833333333</v>
      </c>
      <c r="J640" s="1">
        <v>129</v>
      </c>
    </row>
    <row r="641" spans="1:10" x14ac:dyDescent="0.3">
      <c r="A641">
        <v>2017</v>
      </c>
      <c r="B641" t="s">
        <v>26</v>
      </c>
      <c r="C641" t="s">
        <v>2</v>
      </c>
      <c r="D641" t="s">
        <v>15</v>
      </c>
      <c r="E641" t="s">
        <v>37</v>
      </c>
      <c r="F641" t="s">
        <v>49</v>
      </c>
      <c r="H641" s="1">
        <v>1349.2733916666666</v>
      </c>
      <c r="I641" s="1">
        <v>1309.9741666666666</v>
      </c>
      <c r="J641" s="1">
        <v>10</v>
      </c>
    </row>
    <row r="642" spans="1:10" x14ac:dyDescent="0.3">
      <c r="A642">
        <v>2017</v>
      </c>
      <c r="B642" t="s">
        <v>26</v>
      </c>
      <c r="C642" t="s">
        <v>3</v>
      </c>
      <c r="D642" t="s">
        <v>7</v>
      </c>
      <c r="E642" t="s">
        <v>38</v>
      </c>
      <c r="F642" t="s">
        <v>51</v>
      </c>
      <c r="H642" s="1">
        <v>12517.049749999998</v>
      </c>
      <c r="I642" s="1">
        <v>12904.174999999997</v>
      </c>
      <c r="J642" s="1">
        <v>391</v>
      </c>
    </row>
    <row r="643" spans="1:10" x14ac:dyDescent="0.3">
      <c r="A643">
        <v>2017</v>
      </c>
      <c r="B643" t="s">
        <v>26</v>
      </c>
      <c r="C643" t="s">
        <v>3</v>
      </c>
      <c r="D643" t="s">
        <v>7</v>
      </c>
      <c r="E643" t="s">
        <v>38</v>
      </c>
      <c r="F643" t="s">
        <v>53</v>
      </c>
      <c r="H643" s="1">
        <v>14142.643200000002</v>
      </c>
      <c r="I643" s="1">
        <v>17460.053333333337</v>
      </c>
      <c r="J643" s="1">
        <v>36</v>
      </c>
    </row>
    <row r="644" spans="1:10" x14ac:dyDescent="0.3">
      <c r="A644">
        <v>2017</v>
      </c>
      <c r="B644" t="s">
        <v>26</v>
      </c>
      <c r="C644" t="s">
        <v>3</v>
      </c>
      <c r="D644" t="s">
        <v>7</v>
      </c>
      <c r="E644" t="s">
        <v>38</v>
      </c>
      <c r="F644" t="s">
        <v>50</v>
      </c>
      <c r="H644" s="1">
        <v>8027.6519999999973</v>
      </c>
      <c r="I644" s="1">
        <v>8362.1374999999971</v>
      </c>
      <c r="J644" s="1">
        <v>76</v>
      </c>
    </row>
    <row r="645" spans="1:10" x14ac:dyDescent="0.3">
      <c r="A645">
        <v>2017</v>
      </c>
      <c r="B645" t="s">
        <v>26</v>
      </c>
      <c r="C645" t="s">
        <v>3</v>
      </c>
      <c r="D645" t="s">
        <v>7</v>
      </c>
      <c r="E645" t="s">
        <v>38</v>
      </c>
      <c r="F645" t="s">
        <v>52</v>
      </c>
      <c r="H645" s="1">
        <v>2179.7976000000008</v>
      </c>
      <c r="I645" s="1">
        <v>2270.6225000000009</v>
      </c>
      <c r="J645" s="1">
        <v>18</v>
      </c>
    </row>
    <row r="646" spans="1:10" x14ac:dyDescent="0.3">
      <c r="A646">
        <v>2017</v>
      </c>
      <c r="B646" t="s">
        <v>26</v>
      </c>
      <c r="C646" t="s">
        <v>3</v>
      </c>
      <c r="D646" t="s">
        <v>11</v>
      </c>
      <c r="E646" t="s">
        <v>38</v>
      </c>
      <c r="F646" t="s">
        <v>54</v>
      </c>
      <c r="H646" s="1">
        <v>115845.48237500001</v>
      </c>
      <c r="I646" s="1">
        <v>110329.03083333334</v>
      </c>
      <c r="J646" s="1">
        <v>3343</v>
      </c>
    </row>
    <row r="647" spans="1:10" x14ac:dyDescent="0.3">
      <c r="A647">
        <v>2017</v>
      </c>
      <c r="B647" t="s">
        <v>26</v>
      </c>
      <c r="C647" t="s">
        <v>3</v>
      </c>
      <c r="D647" t="s">
        <v>11</v>
      </c>
      <c r="E647" t="s">
        <v>37</v>
      </c>
      <c r="F647" t="s">
        <v>47</v>
      </c>
      <c r="H647" s="1">
        <v>14089.297250000001</v>
      </c>
      <c r="I647" s="1">
        <v>13418.378333333334</v>
      </c>
      <c r="J647" s="1">
        <v>28</v>
      </c>
    </row>
    <row r="648" spans="1:10" x14ac:dyDescent="0.3">
      <c r="A648">
        <v>2017</v>
      </c>
      <c r="B648" t="s">
        <v>26</v>
      </c>
      <c r="C648" t="s">
        <v>3</v>
      </c>
      <c r="D648" t="s">
        <v>11</v>
      </c>
      <c r="E648" t="s">
        <v>37</v>
      </c>
      <c r="F648" t="s">
        <v>48</v>
      </c>
      <c r="H648" s="1">
        <v>49720.297866666668</v>
      </c>
      <c r="I648" s="1">
        <v>59903.973333333335</v>
      </c>
      <c r="J648" s="1">
        <v>540</v>
      </c>
    </row>
    <row r="649" spans="1:10" x14ac:dyDescent="0.3">
      <c r="A649">
        <v>2017</v>
      </c>
      <c r="B649" t="s">
        <v>26</v>
      </c>
      <c r="C649" t="s">
        <v>3</v>
      </c>
      <c r="D649" t="s">
        <v>11</v>
      </c>
      <c r="E649" t="s">
        <v>37</v>
      </c>
      <c r="F649" t="s">
        <v>49</v>
      </c>
      <c r="H649" s="1">
        <v>21894.031966666669</v>
      </c>
      <c r="I649" s="1">
        <v>23797.860833333336</v>
      </c>
      <c r="J649" s="1">
        <v>182</v>
      </c>
    </row>
    <row r="650" spans="1:10" x14ac:dyDescent="0.3">
      <c r="A650">
        <v>2017</v>
      </c>
      <c r="B650" t="s">
        <v>26</v>
      </c>
      <c r="C650" t="s">
        <v>3</v>
      </c>
      <c r="D650" t="s">
        <v>12</v>
      </c>
      <c r="E650" t="s">
        <v>38</v>
      </c>
      <c r="F650" t="s">
        <v>51</v>
      </c>
      <c r="H650" s="1">
        <v>14655.428250000003</v>
      </c>
      <c r="I650" s="1">
        <v>14510.325000000003</v>
      </c>
      <c r="J650" s="1">
        <v>440</v>
      </c>
    </row>
    <row r="651" spans="1:10" x14ac:dyDescent="0.3">
      <c r="A651">
        <v>2017</v>
      </c>
      <c r="B651" t="s">
        <v>26</v>
      </c>
      <c r="C651" t="s">
        <v>3</v>
      </c>
      <c r="D651" t="s">
        <v>12</v>
      </c>
      <c r="E651" t="s">
        <v>38</v>
      </c>
      <c r="F651" t="s">
        <v>53</v>
      </c>
      <c r="H651" s="1">
        <v>12065.626249999999</v>
      </c>
      <c r="I651" s="1">
        <v>12973.791666666666</v>
      </c>
      <c r="J651" s="1">
        <v>27</v>
      </c>
    </row>
    <row r="652" spans="1:10" x14ac:dyDescent="0.3">
      <c r="A652">
        <v>2017</v>
      </c>
      <c r="B652" t="s">
        <v>26</v>
      </c>
      <c r="C652" t="s">
        <v>3</v>
      </c>
      <c r="D652" t="s">
        <v>12</v>
      </c>
      <c r="E652" t="s">
        <v>38</v>
      </c>
      <c r="F652" t="s">
        <v>50</v>
      </c>
      <c r="H652" s="1">
        <v>8739.9141333333318</v>
      </c>
      <c r="I652" s="1">
        <v>9499.906666666664</v>
      </c>
      <c r="J652" s="1">
        <v>86</v>
      </c>
    </row>
    <row r="653" spans="1:10" x14ac:dyDescent="0.3">
      <c r="A653">
        <v>2017</v>
      </c>
      <c r="B653" t="s">
        <v>26</v>
      </c>
      <c r="C653" t="s">
        <v>3</v>
      </c>
      <c r="D653" t="s">
        <v>12</v>
      </c>
      <c r="E653" t="s">
        <v>38</v>
      </c>
      <c r="F653" t="s">
        <v>52</v>
      </c>
      <c r="H653" s="1">
        <v>6457.7360666666655</v>
      </c>
      <c r="I653" s="1">
        <v>7019.2783333333327</v>
      </c>
      <c r="J653" s="1">
        <v>54</v>
      </c>
    </row>
    <row r="654" spans="1:10" x14ac:dyDescent="0.3">
      <c r="A654">
        <v>2017</v>
      </c>
      <c r="B654" t="s">
        <v>26</v>
      </c>
      <c r="C654" t="s">
        <v>3</v>
      </c>
      <c r="D654" t="s">
        <v>17</v>
      </c>
      <c r="E654" t="s">
        <v>38</v>
      </c>
      <c r="F654" t="s">
        <v>54</v>
      </c>
      <c r="H654" s="1">
        <v>6123.1451999999999</v>
      </c>
      <c r="I654" s="1">
        <v>6062.52</v>
      </c>
      <c r="J654" s="1">
        <v>13</v>
      </c>
    </row>
    <row r="655" spans="1:10" x14ac:dyDescent="0.3">
      <c r="A655">
        <v>2017</v>
      </c>
      <c r="B655" t="s">
        <v>26</v>
      </c>
      <c r="C655" t="s">
        <v>3</v>
      </c>
      <c r="D655" t="s">
        <v>17</v>
      </c>
      <c r="E655" t="s">
        <v>37</v>
      </c>
      <c r="F655" t="s">
        <v>47</v>
      </c>
      <c r="H655" s="1">
        <v>2553.0414000000001</v>
      </c>
      <c r="I655" s="1">
        <v>2775.0450000000001</v>
      </c>
      <c r="J655" s="1">
        <v>25</v>
      </c>
    </row>
    <row r="656" spans="1:10" x14ac:dyDescent="0.3">
      <c r="A656">
        <v>2017</v>
      </c>
      <c r="B656" t="s">
        <v>26</v>
      </c>
      <c r="C656" t="s">
        <v>3</v>
      </c>
      <c r="D656" t="s">
        <v>17</v>
      </c>
      <c r="E656" t="s">
        <v>37</v>
      </c>
      <c r="F656" t="s">
        <v>48</v>
      </c>
      <c r="H656" s="1">
        <v>1215.6559999999997</v>
      </c>
      <c r="I656" s="1">
        <v>1266.3083333333332</v>
      </c>
      <c r="J656" s="1">
        <v>10</v>
      </c>
    </row>
    <row r="657" spans="1:10" x14ac:dyDescent="0.3">
      <c r="A657">
        <v>2017</v>
      </c>
      <c r="B657" t="s">
        <v>27</v>
      </c>
      <c r="C657" t="s">
        <v>3</v>
      </c>
      <c r="D657" t="s">
        <v>12</v>
      </c>
      <c r="E657" t="s">
        <v>37</v>
      </c>
      <c r="F657" t="s">
        <v>49</v>
      </c>
      <c r="H657" s="1">
        <v>359.64404999999999</v>
      </c>
      <c r="I657" s="1">
        <v>444.005</v>
      </c>
      <c r="J657" s="1">
        <v>4</v>
      </c>
    </row>
    <row r="658" spans="1:10" x14ac:dyDescent="0.3">
      <c r="A658">
        <v>2017</v>
      </c>
      <c r="B658" t="s">
        <v>27</v>
      </c>
      <c r="C658" t="s">
        <v>1</v>
      </c>
      <c r="D658" t="s">
        <v>1</v>
      </c>
      <c r="E658" t="s">
        <v>38</v>
      </c>
      <c r="F658" t="s">
        <v>51</v>
      </c>
      <c r="H658" s="1">
        <v>18311.714550000001</v>
      </c>
      <c r="I658" s="1">
        <v>22607.055</v>
      </c>
      <c r="J658" s="1">
        <v>685</v>
      </c>
    </row>
    <row r="659" spans="1:10" x14ac:dyDescent="0.3">
      <c r="A659">
        <v>2017</v>
      </c>
      <c r="B659" t="s">
        <v>27</v>
      </c>
      <c r="C659" t="s">
        <v>1</v>
      </c>
      <c r="D659" t="s">
        <v>55</v>
      </c>
      <c r="E659" t="s">
        <v>38</v>
      </c>
      <c r="F659" t="s">
        <v>53</v>
      </c>
      <c r="H659" s="1">
        <v>1714.4800500000001</v>
      </c>
      <c r="I659" s="1">
        <v>1697.5050000000001</v>
      </c>
      <c r="J659" s="1">
        <v>4</v>
      </c>
    </row>
    <row r="660" spans="1:10" x14ac:dyDescent="0.3">
      <c r="A660">
        <v>2017</v>
      </c>
      <c r="B660" t="s">
        <v>27</v>
      </c>
      <c r="C660" t="s">
        <v>1</v>
      </c>
      <c r="D660" t="s">
        <v>55</v>
      </c>
      <c r="E660" t="s">
        <v>38</v>
      </c>
      <c r="F660" t="s">
        <v>50</v>
      </c>
      <c r="H660" s="1">
        <v>888.01600000000008</v>
      </c>
      <c r="I660" s="1">
        <v>1110.02</v>
      </c>
      <c r="J660" s="1">
        <v>10</v>
      </c>
    </row>
    <row r="661" spans="1:10" x14ac:dyDescent="0.3">
      <c r="A661">
        <v>2017</v>
      </c>
      <c r="B661" t="s">
        <v>27</v>
      </c>
      <c r="C661" t="s">
        <v>1</v>
      </c>
      <c r="D661" t="s">
        <v>55</v>
      </c>
      <c r="E661" t="s">
        <v>38</v>
      </c>
      <c r="F661" t="s">
        <v>52</v>
      </c>
      <c r="H661" s="1">
        <v>9667.6113999999998</v>
      </c>
      <c r="I661" s="1">
        <v>11789.77</v>
      </c>
      <c r="J661" s="1">
        <v>90</v>
      </c>
    </row>
    <row r="662" spans="1:10" x14ac:dyDescent="0.3">
      <c r="A662">
        <v>2017</v>
      </c>
      <c r="B662" t="s">
        <v>27</v>
      </c>
      <c r="C662" t="s">
        <v>2</v>
      </c>
      <c r="D662" t="s">
        <v>9</v>
      </c>
      <c r="E662" t="s">
        <v>38</v>
      </c>
      <c r="F662" t="s">
        <v>54</v>
      </c>
      <c r="H662" s="1">
        <v>39891.381600000001</v>
      </c>
      <c r="I662" s="1">
        <v>42437.64</v>
      </c>
      <c r="J662" s="1">
        <v>88</v>
      </c>
    </row>
    <row r="663" spans="1:10" x14ac:dyDescent="0.3">
      <c r="A663">
        <v>2017</v>
      </c>
      <c r="B663" t="s">
        <v>27</v>
      </c>
      <c r="C663" t="s">
        <v>2</v>
      </c>
      <c r="D663" t="s">
        <v>10</v>
      </c>
      <c r="E663" t="s">
        <v>37</v>
      </c>
      <c r="F663" t="s">
        <v>47</v>
      </c>
      <c r="H663" s="1">
        <v>4158.3779999999997</v>
      </c>
      <c r="I663" s="1">
        <v>3960.36</v>
      </c>
      <c r="J663" s="1">
        <v>120</v>
      </c>
    </row>
    <row r="664" spans="1:10" x14ac:dyDescent="0.3">
      <c r="A664">
        <v>2017</v>
      </c>
      <c r="B664" t="s">
        <v>27</v>
      </c>
      <c r="C664" t="s">
        <v>2</v>
      </c>
      <c r="D664" t="s">
        <v>10</v>
      </c>
      <c r="E664" t="s">
        <v>37</v>
      </c>
      <c r="F664" t="s">
        <v>48</v>
      </c>
      <c r="H664" s="1">
        <v>20646.334800000001</v>
      </c>
      <c r="I664" s="1">
        <v>22200.36</v>
      </c>
      <c r="J664" s="1">
        <v>200</v>
      </c>
    </row>
    <row r="665" spans="1:10" x14ac:dyDescent="0.3">
      <c r="A665">
        <v>2017</v>
      </c>
      <c r="B665" t="s">
        <v>27</v>
      </c>
      <c r="C665" t="s">
        <v>2</v>
      </c>
      <c r="D665" t="s">
        <v>13</v>
      </c>
      <c r="E665" t="s">
        <v>37</v>
      </c>
      <c r="F665" t="s">
        <v>49</v>
      </c>
      <c r="H665" s="1">
        <v>11155.036800000002</v>
      </c>
      <c r="I665" s="1">
        <v>12125.04</v>
      </c>
      <c r="J665" s="1">
        <v>25</v>
      </c>
    </row>
    <row r="666" spans="1:10" x14ac:dyDescent="0.3">
      <c r="A666">
        <v>2017</v>
      </c>
      <c r="B666" t="s">
        <v>27</v>
      </c>
      <c r="C666" t="s">
        <v>2</v>
      </c>
      <c r="D666" t="s">
        <v>13</v>
      </c>
      <c r="E666" t="s">
        <v>38</v>
      </c>
      <c r="F666" t="s">
        <v>51</v>
      </c>
      <c r="H666" s="1">
        <v>38184.619200000001</v>
      </c>
      <c r="I666" s="1">
        <v>44400.72</v>
      </c>
      <c r="J666" s="1">
        <v>400</v>
      </c>
    </row>
    <row r="667" spans="1:10" x14ac:dyDescent="0.3">
      <c r="A667">
        <v>2017</v>
      </c>
      <c r="B667" t="s">
        <v>27</v>
      </c>
      <c r="C667" t="s">
        <v>3</v>
      </c>
      <c r="D667" t="s">
        <v>7</v>
      </c>
      <c r="E667" t="s">
        <v>38</v>
      </c>
      <c r="F667" t="s">
        <v>53</v>
      </c>
      <c r="H667" s="1">
        <v>324.74869999999999</v>
      </c>
      <c r="I667" s="1">
        <v>396.03499999999997</v>
      </c>
      <c r="J667" s="1">
        <v>12</v>
      </c>
    </row>
    <row r="668" spans="1:10" x14ac:dyDescent="0.3">
      <c r="A668">
        <v>2017</v>
      </c>
      <c r="B668" t="s">
        <v>27</v>
      </c>
      <c r="C668" t="s">
        <v>3</v>
      </c>
      <c r="D668" t="s">
        <v>7</v>
      </c>
      <c r="E668" t="s">
        <v>38</v>
      </c>
      <c r="F668" t="s">
        <v>50</v>
      </c>
      <c r="H668" s="1">
        <v>2240.7083999999995</v>
      </c>
      <c r="I668" s="1">
        <v>2667.5099999999998</v>
      </c>
      <c r="J668" s="1">
        <v>6</v>
      </c>
    </row>
    <row r="669" spans="1:10" x14ac:dyDescent="0.3">
      <c r="A669">
        <v>2017</v>
      </c>
      <c r="B669" t="s">
        <v>27</v>
      </c>
      <c r="C669" t="s">
        <v>3</v>
      </c>
      <c r="D669" t="s">
        <v>11</v>
      </c>
      <c r="E669" t="s">
        <v>38</v>
      </c>
      <c r="F669" t="s">
        <v>52</v>
      </c>
      <c r="H669" s="1">
        <v>1104.9423000000002</v>
      </c>
      <c r="I669" s="1">
        <v>1188.1100000000001</v>
      </c>
      <c r="J669" s="1">
        <v>36</v>
      </c>
    </row>
    <row r="670" spans="1:10" x14ac:dyDescent="0.3">
      <c r="A670">
        <v>2017</v>
      </c>
      <c r="B670" t="s">
        <v>27</v>
      </c>
      <c r="C670" t="s">
        <v>3</v>
      </c>
      <c r="D670" t="s">
        <v>11</v>
      </c>
      <c r="E670" t="s">
        <v>38</v>
      </c>
      <c r="F670" t="s">
        <v>54</v>
      </c>
      <c r="H670" s="1">
        <v>16654.955549999999</v>
      </c>
      <c r="I670" s="1">
        <v>16490.055</v>
      </c>
      <c r="J670" s="1">
        <v>34</v>
      </c>
    </row>
    <row r="671" spans="1:10" x14ac:dyDescent="0.3">
      <c r="A671">
        <v>2017</v>
      </c>
      <c r="B671" t="s">
        <v>27</v>
      </c>
      <c r="C671" t="s">
        <v>3</v>
      </c>
      <c r="D671" t="s">
        <v>11</v>
      </c>
      <c r="E671" t="s">
        <v>37</v>
      </c>
      <c r="F671" t="s">
        <v>47</v>
      </c>
      <c r="H671" s="1">
        <v>476.83090000000004</v>
      </c>
      <c r="I671" s="1">
        <v>523.99</v>
      </c>
      <c r="J671" s="1">
        <v>4</v>
      </c>
    </row>
    <row r="672" spans="1:10" x14ac:dyDescent="0.3">
      <c r="A672">
        <v>2017</v>
      </c>
      <c r="B672" t="s">
        <v>27</v>
      </c>
      <c r="C672" t="s">
        <v>3</v>
      </c>
      <c r="D672" t="s">
        <v>12</v>
      </c>
      <c r="E672" t="s">
        <v>37</v>
      </c>
      <c r="F672" t="s">
        <v>48</v>
      </c>
      <c r="H672" s="1">
        <v>17199.8452</v>
      </c>
      <c r="I672" s="1">
        <v>19999.82</v>
      </c>
      <c r="J672" s="1">
        <v>606</v>
      </c>
    </row>
    <row r="673" spans="1:10" x14ac:dyDescent="0.3">
      <c r="A673">
        <v>2017</v>
      </c>
      <c r="B673" t="s">
        <v>27</v>
      </c>
      <c r="C673" t="s">
        <v>3</v>
      </c>
      <c r="D673" t="s">
        <v>12</v>
      </c>
      <c r="E673" t="s">
        <v>37</v>
      </c>
      <c r="F673" t="s">
        <v>49</v>
      </c>
      <c r="H673" s="1">
        <v>1087.8195999999998</v>
      </c>
      <c r="I673" s="1">
        <v>1110.02</v>
      </c>
      <c r="J673" s="1">
        <v>10</v>
      </c>
    </row>
    <row r="674" spans="1:10" x14ac:dyDescent="0.3">
      <c r="A674">
        <v>2018</v>
      </c>
      <c r="B674" t="s">
        <v>6</v>
      </c>
      <c r="C674" t="s">
        <v>1</v>
      </c>
      <c r="D674" t="s">
        <v>1</v>
      </c>
      <c r="E674" t="s">
        <v>38</v>
      </c>
      <c r="F674" t="s">
        <v>51</v>
      </c>
      <c r="H674" s="1">
        <v>227047.4388</v>
      </c>
      <c r="I674" s="1">
        <v>249502.68</v>
      </c>
      <c r="J674" s="1">
        <v>7560</v>
      </c>
    </row>
    <row r="675" spans="1:10" x14ac:dyDescent="0.3">
      <c r="A675">
        <v>2018</v>
      </c>
      <c r="B675" t="s">
        <v>6</v>
      </c>
      <c r="C675" t="s">
        <v>1</v>
      </c>
      <c r="D675" t="s">
        <v>1</v>
      </c>
      <c r="E675" t="s">
        <v>38</v>
      </c>
      <c r="F675" t="s">
        <v>53</v>
      </c>
      <c r="H675" s="1">
        <v>317331.6874</v>
      </c>
      <c r="I675" s="1">
        <v>348716.14</v>
      </c>
      <c r="J675" s="1">
        <v>719</v>
      </c>
    </row>
    <row r="676" spans="1:10" x14ac:dyDescent="0.3">
      <c r="A676">
        <v>2018</v>
      </c>
      <c r="B676" t="s">
        <v>6</v>
      </c>
      <c r="C676" t="s">
        <v>1</v>
      </c>
      <c r="D676" t="s">
        <v>1</v>
      </c>
      <c r="E676" t="s">
        <v>38</v>
      </c>
      <c r="F676" t="s">
        <v>50</v>
      </c>
      <c r="H676" s="1">
        <v>3122.4785000000002</v>
      </c>
      <c r="I676" s="1">
        <v>3219.05</v>
      </c>
      <c r="J676" s="1">
        <v>29</v>
      </c>
    </row>
    <row r="677" spans="1:10" x14ac:dyDescent="0.3">
      <c r="A677">
        <v>2018</v>
      </c>
      <c r="B677" t="s">
        <v>6</v>
      </c>
      <c r="C677" t="s">
        <v>2</v>
      </c>
      <c r="D677" t="s">
        <v>10</v>
      </c>
      <c r="E677" t="s">
        <v>38</v>
      </c>
      <c r="F677" t="s">
        <v>52</v>
      </c>
      <c r="H677" s="1">
        <v>124887.912</v>
      </c>
      <c r="I677" s="1">
        <v>121250.4</v>
      </c>
      <c r="J677" s="1">
        <v>250</v>
      </c>
    </row>
    <row r="678" spans="1:10" x14ac:dyDescent="0.3">
      <c r="A678">
        <v>2018</v>
      </c>
      <c r="B678" t="s">
        <v>6</v>
      </c>
      <c r="C678" t="s">
        <v>2</v>
      </c>
      <c r="D678" t="s">
        <v>13</v>
      </c>
      <c r="E678" t="s">
        <v>38</v>
      </c>
      <c r="F678" t="s">
        <v>54</v>
      </c>
      <c r="H678" s="1">
        <v>10791.285600000001</v>
      </c>
      <c r="I678" s="1">
        <v>12125.04</v>
      </c>
      <c r="J678" s="1">
        <v>25</v>
      </c>
    </row>
    <row r="679" spans="1:10" x14ac:dyDescent="0.3">
      <c r="A679">
        <v>2018</v>
      </c>
      <c r="B679" t="s">
        <v>6</v>
      </c>
      <c r="C679" t="s">
        <v>2</v>
      </c>
      <c r="D679" t="s">
        <v>15</v>
      </c>
      <c r="E679" t="s">
        <v>37</v>
      </c>
      <c r="F679" t="s">
        <v>47</v>
      </c>
      <c r="H679" s="1">
        <v>2328.0095999999994</v>
      </c>
      <c r="I679" s="1">
        <v>2425.0099999999998</v>
      </c>
      <c r="J679" s="1">
        <v>5</v>
      </c>
    </row>
    <row r="680" spans="1:10" x14ac:dyDescent="0.3">
      <c r="A680">
        <v>2018</v>
      </c>
      <c r="B680" t="s">
        <v>6</v>
      </c>
      <c r="C680" t="s">
        <v>3</v>
      </c>
      <c r="D680" t="s">
        <v>7</v>
      </c>
      <c r="E680" t="s">
        <v>37</v>
      </c>
      <c r="F680" t="s">
        <v>48</v>
      </c>
      <c r="H680" s="1">
        <v>49964.861600000004</v>
      </c>
      <c r="I680" s="1">
        <v>49470.16</v>
      </c>
      <c r="J680" s="1">
        <v>102</v>
      </c>
    </row>
    <row r="681" spans="1:10" x14ac:dyDescent="0.3">
      <c r="A681">
        <v>2018</v>
      </c>
      <c r="B681" t="s">
        <v>6</v>
      </c>
      <c r="C681" t="s">
        <v>3</v>
      </c>
      <c r="D681" t="s">
        <v>7</v>
      </c>
      <c r="E681" t="s">
        <v>37</v>
      </c>
      <c r="F681" t="s">
        <v>49</v>
      </c>
      <c r="H681" s="1">
        <v>1776.0320000000002</v>
      </c>
      <c r="I681" s="1">
        <v>2220.04</v>
      </c>
      <c r="J681" s="1">
        <v>20</v>
      </c>
    </row>
    <row r="682" spans="1:10" x14ac:dyDescent="0.3">
      <c r="A682">
        <v>2018</v>
      </c>
      <c r="B682" t="s">
        <v>6</v>
      </c>
      <c r="C682" t="s">
        <v>3</v>
      </c>
      <c r="D682" t="s">
        <v>7</v>
      </c>
      <c r="E682" t="s">
        <v>38</v>
      </c>
      <c r="F682" t="s">
        <v>51</v>
      </c>
      <c r="H682" s="1">
        <v>24627.511200000001</v>
      </c>
      <c r="I682" s="1">
        <v>26199.48</v>
      </c>
      <c r="J682" s="1">
        <v>200</v>
      </c>
    </row>
    <row r="683" spans="1:10" x14ac:dyDescent="0.3">
      <c r="A683">
        <v>2018</v>
      </c>
      <c r="B683" t="s">
        <v>6</v>
      </c>
      <c r="C683" t="s">
        <v>3</v>
      </c>
      <c r="D683" t="s">
        <v>11</v>
      </c>
      <c r="E683" t="s">
        <v>38</v>
      </c>
      <c r="F683" t="s">
        <v>53</v>
      </c>
      <c r="H683" s="1">
        <v>22795.075199999999</v>
      </c>
      <c r="I683" s="1">
        <v>24250.080000000002</v>
      </c>
      <c r="J683" s="1">
        <v>50</v>
      </c>
    </row>
    <row r="684" spans="1:10" x14ac:dyDescent="0.3">
      <c r="A684">
        <v>2018</v>
      </c>
      <c r="B684" t="s">
        <v>6</v>
      </c>
      <c r="C684" t="s">
        <v>3</v>
      </c>
      <c r="D684" t="s">
        <v>11</v>
      </c>
      <c r="E684" t="s">
        <v>38</v>
      </c>
      <c r="F684" t="s">
        <v>50</v>
      </c>
      <c r="H684" s="1">
        <v>1580.6667000000002</v>
      </c>
      <c r="I684" s="1">
        <v>1776.0300000000002</v>
      </c>
      <c r="J684" s="1">
        <v>16</v>
      </c>
    </row>
    <row r="685" spans="1:10" x14ac:dyDescent="0.3">
      <c r="A685">
        <v>2018</v>
      </c>
      <c r="B685" t="s">
        <v>6</v>
      </c>
      <c r="C685" t="s">
        <v>3</v>
      </c>
      <c r="D685" t="s">
        <v>12</v>
      </c>
      <c r="E685" t="s">
        <v>38</v>
      </c>
      <c r="F685" t="s">
        <v>52</v>
      </c>
      <c r="H685" s="1">
        <v>415.84199999999998</v>
      </c>
      <c r="I685" s="1">
        <v>396.03999999999996</v>
      </c>
      <c r="J685" s="1">
        <v>12</v>
      </c>
    </row>
    <row r="686" spans="1:10" x14ac:dyDescent="0.3">
      <c r="A686">
        <v>2018</v>
      </c>
      <c r="B686" t="s">
        <v>6</v>
      </c>
      <c r="C686" t="s">
        <v>3</v>
      </c>
      <c r="D686" t="s">
        <v>12</v>
      </c>
      <c r="E686" t="s">
        <v>38</v>
      </c>
      <c r="F686" t="s">
        <v>54</v>
      </c>
      <c r="H686" s="1">
        <v>7397.1674000000003</v>
      </c>
      <c r="I686" s="1">
        <v>7548.13</v>
      </c>
      <c r="J686" s="1">
        <v>68</v>
      </c>
    </row>
    <row r="687" spans="1:10" x14ac:dyDescent="0.3">
      <c r="A687">
        <v>2018</v>
      </c>
      <c r="B687" t="s">
        <v>6</v>
      </c>
      <c r="C687" t="s">
        <v>3</v>
      </c>
      <c r="D687" t="s">
        <v>12</v>
      </c>
      <c r="E687" t="s">
        <v>37</v>
      </c>
      <c r="F687" t="s">
        <v>47</v>
      </c>
      <c r="H687" s="1">
        <v>3914.2052999999996</v>
      </c>
      <c r="I687" s="1">
        <v>4715.91</v>
      </c>
      <c r="J687" s="1">
        <v>36</v>
      </c>
    </row>
    <row r="688" spans="1:10" x14ac:dyDescent="0.3">
      <c r="A688">
        <v>2018</v>
      </c>
      <c r="B688" t="s">
        <v>14</v>
      </c>
      <c r="C688" t="s">
        <v>4</v>
      </c>
      <c r="D688" t="s">
        <v>19</v>
      </c>
      <c r="E688" t="s">
        <v>37</v>
      </c>
      <c r="F688" t="s">
        <v>48</v>
      </c>
      <c r="H688" s="1">
        <v>59999.454000000005</v>
      </c>
      <c r="I688" s="1">
        <v>59405.4</v>
      </c>
      <c r="J688" s="1">
        <v>1800</v>
      </c>
    </row>
    <row r="689" spans="1:10" x14ac:dyDescent="0.3">
      <c r="A689">
        <v>2018</v>
      </c>
      <c r="B689" t="s">
        <v>14</v>
      </c>
      <c r="C689" t="s">
        <v>4</v>
      </c>
      <c r="D689" t="s">
        <v>19</v>
      </c>
      <c r="E689" t="s">
        <v>37</v>
      </c>
      <c r="F689" t="s">
        <v>49</v>
      </c>
      <c r="H689" s="1">
        <v>11650.748599999999</v>
      </c>
      <c r="I689" s="1">
        <v>14208.23</v>
      </c>
      <c r="J689" s="1">
        <v>128</v>
      </c>
    </row>
    <row r="690" spans="1:10" x14ac:dyDescent="0.3">
      <c r="A690">
        <v>2018</v>
      </c>
      <c r="B690" t="s">
        <v>14</v>
      </c>
      <c r="C690" t="s">
        <v>4</v>
      </c>
      <c r="D690" t="s">
        <v>19</v>
      </c>
      <c r="E690" t="s">
        <v>38</v>
      </c>
      <c r="F690" t="s">
        <v>51</v>
      </c>
      <c r="H690" s="1">
        <v>5973.4859999999999</v>
      </c>
      <c r="I690" s="1">
        <v>6287.88</v>
      </c>
      <c r="J690" s="1">
        <v>48</v>
      </c>
    </row>
    <row r="691" spans="1:10" x14ac:dyDescent="0.3">
      <c r="A691">
        <v>2018</v>
      </c>
      <c r="B691" t="s">
        <v>14</v>
      </c>
      <c r="C691" t="s">
        <v>3</v>
      </c>
      <c r="D691" t="s">
        <v>12</v>
      </c>
      <c r="E691" t="s">
        <v>38</v>
      </c>
      <c r="F691" t="s">
        <v>53</v>
      </c>
      <c r="H691" s="1">
        <v>843.9</v>
      </c>
      <c r="I691" s="1">
        <v>970</v>
      </c>
      <c r="J691" s="1">
        <v>2</v>
      </c>
    </row>
    <row r="692" spans="1:10" x14ac:dyDescent="0.3">
      <c r="A692">
        <v>2018</v>
      </c>
      <c r="B692" t="s">
        <v>14</v>
      </c>
      <c r="C692" t="s">
        <v>1</v>
      </c>
      <c r="D692" t="s">
        <v>55</v>
      </c>
      <c r="E692" t="s">
        <v>38</v>
      </c>
      <c r="F692" t="s">
        <v>50</v>
      </c>
      <c r="H692" s="1">
        <v>450.49550000000005</v>
      </c>
      <c r="I692" s="1">
        <v>495.05</v>
      </c>
      <c r="J692" s="1">
        <v>15</v>
      </c>
    </row>
    <row r="693" spans="1:10" x14ac:dyDescent="0.3">
      <c r="A693">
        <v>2018</v>
      </c>
      <c r="B693" t="s">
        <v>14</v>
      </c>
      <c r="C693" t="s">
        <v>1</v>
      </c>
      <c r="D693" t="s">
        <v>1</v>
      </c>
      <c r="E693" t="s">
        <v>38</v>
      </c>
      <c r="F693" t="s">
        <v>52</v>
      </c>
      <c r="H693" s="1">
        <v>1193.0999999999999</v>
      </c>
      <c r="I693" s="1">
        <v>1455</v>
      </c>
      <c r="J693" s="1">
        <v>3</v>
      </c>
    </row>
    <row r="694" spans="1:10" x14ac:dyDescent="0.3">
      <c r="A694">
        <v>2018</v>
      </c>
      <c r="B694" t="s">
        <v>14</v>
      </c>
      <c r="C694" t="s">
        <v>1</v>
      </c>
      <c r="D694" t="s">
        <v>1</v>
      </c>
      <c r="E694" t="s">
        <v>38</v>
      </c>
      <c r="F694" t="s">
        <v>54</v>
      </c>
      <c r="H694" s="1">
        <v>108859.4535</v>
      </c>
      <c r="I694" s="1">
        <v>103675.67</v>
      </c>
      <c r="J694" s="1">
        <v>934</v>
      </c>
    </row>
    <row r="695" spans="1:10" x14ac:dyDescent="0.3">
      <c r="A695">
        <v>2018</v>
      </c>
      <c r="B695" t="s">
        <v>14</v>
      </c>
      <c r="C695" t="s">
        <v>1</v>
      </c>
      <c r="D695" t="s">
        <v>1</v>
      </c>
      <c r="E695" t="s">
        <v>37</v>
      </c>
      <c r="F695" t="s">
        <v>47</v>
      </c>
      <c r="H695" s="1">
        <v>107962.81880000001</v>
      </c>
      <c r="I695" s="1">
        <v>106893.88</v>
      </c>
      <c r="J695" s="1">
        <v>816</v>
      </c>
    </row>
    <row r="696" spans="1:10" x14ac:dyDescent="0.3">
      <c r="A696">
        <v>2018</v>
      </c>
      <c r="B696" t="s">
        <v>14</v>
      </c>
      <c r="C696" t="s">
        <v>2</v>
      </c>
      <c r="D696" t="s">
        <v>9</v>
      </c>
      <c r="E696" t="s">
        <v>37</v>
      </c>
      <c r="F696" t="s">
        <v>48</v>
      </c>
      <c r="H696" s="1">
        <v>72022.737600000008</v>
      </c>
      <c r="I696" s="1">
        <v>72750.240000000005</v>
      </c>
      <c r="J696" s="1">
        <v>150</v>
      </c>
    </row>
    <row r="697" spans="1:10" x14ac:dyDescent="0.3">
      <c r="A697">
        <v>2018</v>
      </c>
      <c r="B697" t="s">
        <v>14</v>
      </c>
      <c r="C697" t="s">
        <v>2</v>
      </c>
      <c r="D697" t="s">
        <v>10</v>
      </c>
      <c r="E697" t="s">
        <v>37</v>
      </c>
      <c r="F697" t="s">
        <v>49</v>
      </c>
      <c r="H697" s="1">
        <v>9009.8189999999995</v>
      </c>
      <c r="I697" s="1">
        <v>9900.9</v>
      </c>
      <c r="J697" s="1">
        <v>300</v>
      </c>
    </row>
    <row r="698" spans="1:10" x14ac:dyDescent="0.3">
      <c r="A698">
        <v>2018</v>
      </c>
      <c r="B698" t="s">
        <v>14</v>
      </c>
      <c r="C698" t="s">
        <v>2</v>
      </c>
      <c r="D698" t="s">
        <v>13</v>
      </c>
      <c r="E698" t="s">
        <v>38</v>
      </c>
      <c r="F698" t="s">
        <v>51</v>
      </c>
      <c r="H698" s="1">
        <v>36852.597600000001</v>
      </c>
      <c r="I698" s="1">
        <v>44400.72</v>
      </c>
      <c r="J698" s="1">
        <v>400</v>
      </c>
    </row>
    <row r="699" spans="1:10" x14ac:dyDescent="0.3">
      <c r="A699">
        <v>2018</v>
      </c>
      <c r="B699" t="s">
        <v>14</v>
      </c>
      <c r="C699" t="s">
        <v>3</v>
      </c>
      <c r="D699" t="s">
        <v>7</v>
      </c>
      <c r="E699" t="s">
        <v>38</v>
      </c>
      <c r="F699" t="s">
        <v>53</v>
      </c>
      <c r="H699" s="1">
        <v>45649.749600000003</v>
      </c>
      <c r="I699" s="1">
        <v>50164.56</v>
      </c>
      <c r="J699" s="1">
        <v>1520</v>
      </c>
    </row>
    <row r="700" spans="1:10" x14ac:dyDescent="0.3">
      <c r="A700">
        <v>2018</v>
      </c>
      <c r="B700" t="s">
        <v>14</v>
      </c>
      <c r="C700" t="s">
        <v>3</v>
      </c>
      <c r="D700" t="s">
        <v>7</v>
      </c>
      <c r="E700" t="s">
        <v>38</v>
      </c>
      <c r="F700" t="s">
        <v>50</v>
      </c>
      <c r="H700" s="1">
        <v>21689.268800000005</v>
      </c>
      <c r="I700" s="1">
        <v>25220.080000000002</v>
      </c>
      <c r="J700" s="1">
        <v>52</v>
      </c>
    </row>
    <row r="701" spans="1:10" x14ac:dyDescent="0.3">
      <c r="A701">
        <v>2018</v>
      </c>
      <c r="B701" t="s">
        <v>14</v>
      </c>
      <c r="C701" t="s">
        <v>3</v>
      </c>
      <c r="D701" t="s">
        <v>7</v>
      </c>
      <c r="E701" t="s">
        <v>38</v>
      </c>
      <c r="F701" t="s">
        <v>52</v>
      </c>
      <c r="H701" s="1">
        <v>399.60900000000004</v>
      </c>
      <c r="I701" s="1">
        <v>444.01</v>
      </c>
      <c r="J701" s="1">
        <v>4</v>
      </c>
    </row>
    <row r="702" spans="1:10" x14ac:dyDescent="0.3">
      <c r="A702">
        <v>2018</v>
      </c>
      <c r="B702" t="s">
        <v>14</v>
      </c>
      <c r="C702" t="s">
        <v>3</v>
      </c>
      <c r="D702" t="s">
        <v>8</v>
      </c>
      <c r="E702" t="s">
        <v>38</v>
      </c>
      <c r="F702" t="s">
        <v>54</v>
      </c>
      <c r="H702" s="1">
        <v>343794.77140000003</v>
      </c>
      <c r="I702" s="1">
        <v>386286.26</v>
      </c>
      <c r="J702" s="1">
        <v>3480</v>
      </c>
    </row>
    <row r="703" spans="1:10" x14ac:dyDescent="0.3">
      <c r="A703">
        <v>2018</v>
      </c>
      <c r="B703" t="s">
        <v>14</v>
      </c>
      <c r="C703" t="s">
        <v>3</v>
      </c>
      <c r="D703" t="s">
        <v>11</v>
      </c>
      <c r="E703" t="s">
        <v>37</v>
      </c>
      <c r="F703" t="s">
        <v>47</v>
      </c>
      <c r="H703" s="1">
        <v>2079.1889999999999</v>
      </c>
      <c r="I703" s="1">
        <v>1980.18</v>
      </c>
      <c r="J703" s="1">
        <v>60</v>
      </c>
    </row>
    <row r="704" spans="1:10" x14ac:dyDescent="0.3">
      <c r="A704">
        <v>2018</v>
      </c>
      <c r="B704" t="s">
        <v>14</v>
      </c>
      <c r="C704" t="s">
        <v>3</v>
      </c>
      <c r="D704" t="s">
        <v>11</v>
      </c>
      <c r="E704" t="s">
        <v>37</v>
      </c>
      <c r="F704" t="s">
        <v>48</v>
      </c>
      <c r="H704" s="1">
        <v>4573.2720999999992</v>
      </c>
      <c r="I704" s="1">
        <v>4440.07</v>
      </c>
      <c r="J704" s="1">
        <v>40</v>
      </c>
    </row>
    <row r="705" spans="1:10" x14ac:dyDescent="0.3">
      <c r="A705">
        <v>2018</v>
      </c>
      <c r="B705" t="s">
        <v>14</v>
      </c>
      <c r="C705" t="s">
        <v>3</v>
      </c>
      <c r="D705" t="s">
        <v>12</v>
      </c>
      <c r="E705" t="s">
        <v>37</v>
      </c>
      <c r="F705" t="s">
        <v>49</v>
      </c>
      <c r="H705" s="1">
        <v>3881.1626000000001</v>
      </c>
      <c r="I705" s="1">
        <v>3960.37</v>
      </c>
      <c r="J705" s="1">
        <v>120</v>
      </c>
    </row>
    <row r="706" spans="1:10" x14ac:dyDescent="0.3">
      <c r="A706">
        <v>2018</v>
      </c>
      <c r="B706" t="s">
        <v>14</v>
      </c>
      <c r="C706" t="s">
        <v>3</v>
      </c>
      <c r="D706" t="s">
        <v>12</v>
      </c>
      <c r="E706" t="s">
        <v>38</v>
      </c>
      <c r="F706" t="s">
        <v>51</v>
      </c>
      <c r="H706" s="1">
        <v>19642.564800000004</v>
      </c>
      <c r="I706" s="1">
        <v>24250.080000000002</v>
      </c>
      <c r="J706" s="1">
        <v>50</v>
      </c>
    </row>
    <row r="707" spans="1:10" x14ac:dyDescent="0.3">
      <c r="A707">
        <v>2018</v>
      </c>
      <c r="B707" t="s">
        <v>14</v>
      </c>
      <c r="C707" t="s">
        <v>3</v>
      </c>
      <c r="D707" t="s">
        <v>12</v>
      </c>
      <c r="E707" t="s">
        <v>38</v>
      </c>
      <c r="F707" t="s">
        <v>53</v>
      </c>
      <c r="H707" s="1">
        <v>448.45010000000002</v>
      </c>
      <c r="I707" s="1">
        <v>444.01</v>
      </c>
      <c r="J707" s="1">
        <v>4</v>
      </c>
    </row>
    <row r="708" spans="1:10" x14ac:dyDescent="0.3">
      <c r="A708">
        <v>2018</v>
      </c>
      <c r="B708" t="s">
        <v>14</v>
      </c>
      <c r="C708" t="s">
        <v>3</v>
      </c>
      <c r="D708" t="s">
        <v>12</v>
      </c>
      <c r="E708" t="s">
        <v>38</v>
      </c>
      <c r="F708" t="s">
        <v>50</v>
      </c>
      <c r="H708" s="1">
        <v>13833.3272</v>
      </c>
      <c r="I708" s="1">
        <v>15719.69</v>
      </c>
      <c r="J708" s="1">
        <v>120</v>
      </c>
    </row>
    <row r="709" spans="1:10" x14ac:dyDescent="0.3">
      <c r="A709">
        <v>2018</v>
      </c>
      <c r="B709" t="s">
        <v>16</v>
      </c>
      <c r="C709" t="s">
        <v>1</v>
      </c>
      <c r="D709" t="s">
        <v>1</v>
      </c>
      <c r="E709" t="s">
        <v>38</v>
      </c>
      <c r="F709" t="s">
        <v>52</v>
      </c>
      <c r="H709" s="1">
        <v>807.9215999999999</v>
      </c>
      <c r="I709" s="1">
        <v>792.07999999999993</v>
      </c>
      <c r="J709" s="1">
        <v>24</v>
      </c>
    </row>
    <row r="710" spans="1:10" x14ac:dyDescent="0.3">
      <c r="A710">
        <v>2018</v>
      </c>
      <c r="B710" t="s">
        <v>16</v>
      </c>
      <c r="C710" t="s">
        <v>1</v>
      </c>
      <c r="D710" t="s">
        <v>1</v>
      </c>
      <c r="E710" t="s">
        <v>38</v>
      </c>
      <c r="F710" t="s">
        <v>54</v>
      </c>
      <c r="H710" s="1">
        <v>100424.42640000001</v>
      </c>
      <c r="I710" s="1">
        <v>98455.32</v>
      </c>
      <c r="J710" s="1">
        <v>203</v>
      </c>
    </row>
    <row r="711" spans="1:10" x14ac:dyDescent="0.3">
      <c r="A711">
        <v>2018</v>
      </c>
      <c r="B711" t="s">
        <v>16</v>
      </c>
      <c r="C711" t="s">
        <v>1</v>
      </c>
      <c r="D711" t="s">
        <v>55</v>
      </c>
      <c r="E711" t="s">
        <v>37</v>
      </c>
      <c r="F711" t="s">
        <v>47</v>
      </c>
      <c r="H711" s="1">
        <v>24708.999</v>
      </c>
      <c r="I711" s="1">
        <v>23532.379999999997</v>
      </c>
      <c r="J711" s="1">
        <v>212</v>
      </c>
    </row>
    <row r="712" spans="1:10" x14ac:dyDescent="0.3">
      <c r="A712">
        <v>2018</v>
      </c>
      <c r="B712" t="s">
        <v>16</v>
      </c>
      <c r="C712" t="s">
        <v>1</v>
      </c>
      <c r="D712" t="s">
        <v>55</v>
      </c>
      <c r="E712" t="s">
        <v>37</v>
      </c>
      <c r="F712" t="s">
        <v>48</v>
      </c>
      <c r="H712" s="1">
        <v>1323.0697</v>
      </c>
      <c r="I712" s="1">
        <v>1309.97</v>
      </c>
      <c r="J712" s="1">
        <v>10</v>
      </c>
    </row>
    <row r="713" spans="1:10" x14ac:dyDescent="0.3">
      <c r="A713">
        <v>2018</v>
      </c>
      <c r="B713" t="s">
        <v>16</v>
      </c>
      <c r="C713" t="s">
        <v>2</v>
      </c>
      <c r="D713" t="s">
        <v>9</v>
      </c>
      <c r="E713" t="s">
        <v>37</v>
      </c>
      <c r="F713" t="s">
        <v>49</v>
      </c>
      <c r="H713" s="1">
        <v>69840.233999999997</v>
      </c>
      <c r="I713" s="1">
        <v>77600.260000000009</v>
      </c>
      <c r="J713" s="1">
        <v>160</v>
      </c>
    </row>
    <row r="714" spans="1:10" x14ac:dyDescent="0.3">
      <c r="A714">
        <v>2018</v>
      </c>
      <c r="B714" t="s">
        <v>16</v>
      </c>
      <c r="C714" t="s">
        <v>2</v>
      </c>
      <c r="D714" t="s">
        <v>9</v>
      </c>
      <c r="E714" t="s">
        <v>38</v>
      </c>
      <c r="F714" t="s">
        <v>51</v>
      </c>
      <c r="H714" s="1">
        <v>19980.324000000001</v>
      </c>
      <c r="I714" s="1">
        <v>22200.36</v>
      </c>
      <c r="J714" s="1">
        <v>200</v>
      </c>
    </row>
    <row r="715" spans="1:10" x14ac:dyDescent="0.3">
      <c r="A715">
        <v>2018</v>
      </c>
      <c r="B715" t="s">
        <v>16</v>
      </c>
      <c r="C715" t="s">
        <v>2</v>
      </c>
      <c r="D715" t="s">
        <v>9</v>
      </c>
      <c r="E715" t="s">
        <v>38</v>
      </c>
      <c r="F715" t="s">
        <v>53</v>
      </c>
      <c r="H715" s="1">
        <v>109566.22700000001</v>
      </c>
      <c r="I715" s="1">
        <v>133617.35</v>
      </c>
      <c r="J715" s="1">
        <v>1020</v>
      </c>
    </row>
    <row r="716" spans="1:10" x14ac:dyDescent="0.3">
      <c r="A716">
        <v>2018</v>
      </c>
      <c r="B716" t="s">
        <v>16</v>
      </c>
      <c r="C716" t="s">
        <v>2</v>
      </c>
      <c r="D716" t="s">
        <v>10</v>
      </c>
      <c r="E716" t="s">
        <v>38</v>
      </c>
      <c r="F716" t="s">
        <v>50</v>
      </c>
      <c r="H716" s="1">
        <v>91088.28</v>
      </c>
      <c r="I716" s="1">
        <v>99009</v>
      </c>
      <c r="J716" s="1">
        <v>3000</v>
      </c>
    </row>
    <row r="717" spans="1:10" x14ac:dyDescent="0.3">
      <c r="A717">
        <v>2018</v>
      </c>
      <c r="B717" t="s">
        <v>16</v>
      </c>
      <c r="C717" t="s">
        <v>2</v>
      </c>
      <c r="D717" t="s">
        <v>13</v>
      </c>
      <c r="E717" t="s">
        <v>38</v>
      </c>
      <c r="F717" t="s">
        <v>52</v>
      </c>
      <c r="H717" s="1">
        <v>12731.292000000001</v>
      </c>
      <c r="I717" s="1">
        <v>12125.04</v>
      </c>
      <c r="J717" s="1">
        <v>25</v>
      </c>
    </row>
    <row r="718" spans="1:10" x14ac:dyDescent="0.3">
      <c r="A718">
        <v>2018</v>
      </c>
      <c r="B718" t="s">
        <v>16</v>
      </c>
      <c r="C718" t="s">
        <v>2</v>
      </c>
      <c r="D718" t="s">
        <v>15</v>
      </c>
      <c r="E718" t="s">
        <v>38</v>
      </c>
      <c r="F718" t="s">
        <v>54</v>
      </c>
      <c r="H718" s="1">
        <v>2619.9499999999998</v>
      </c>
      <c r="I718" s="1">
        <v>2619.9499999999998</v>
      </c>
      <c r="J718" s="1">
        <v>20</v>
      </c>
    </row>
    <row r="719" spans="1:10" x14ac:dyDescent="0.3">
      <c r="A719">
        <v>2018</v>
      </c>
      <c r="B719" t="s">
        <v>16</v>
      </c>
      <c r="C719" t="s">
        <v>3</v>
      </c>
      <c r="D719" t="s">
        <v>7</v>
      </c>
      <c r="E719" t="s">
        <v>37</v>
      </c>
      <c r="F719" t="s">
        <v>47</v>
      </c>
      <c r="H719" s="1">
        <v>32876.272000000004</v>
      </c>
      <c r="I719" s="1">
        <v>37359.4</v>
      </c>
      <c r="J719" s="1">
        <v>1132</v>
      </c>
    </row>
    <row r="720" spans="1:10" x14ac:dyDescent="0.3">
      <c r="A720">
        <v>2018</v>
      </c>
      <c r="B720" t="s">
        <v>16</v>
      </c>
      <c r="C720" t="s">
        <v>3</v>
      </c>
      <c r="D720" t="s">
        <v>7</v>
      </c>
      <c r="E720" t="s">
        <v>37</v>
      </c>
      <c r="F720" t="s">
        <v>48</v>
      </c>
      <c r="H720" s="1">
        <v>21335.216400000001</v>
      </c>
      <c r="I720" s="1">
        <v>25705.08</v>
      </c>
      <c r="J720" s="1">
        <v>53</v>
      </c>
    </row>
    <row r="721" spans="1:10" x14ac:dyDescent="0.3">
      <c r="A721">
        <v>2018</v>
      </c>
      <c r="B721" t="s">
        <v>16</v>
      </c>
      <c r="C721" t="s">
        <v>3</v>
      </c>
      <c r="D721" t="s">
        <v>7</v>
      </c>
      <c r="E721" t="s">
        <v>37</v>
      </c>
      <c r="F721" t="s">
        <v>49</v>
      </c>
      <c r="H721" s="1">
        <v>448.45010000000002</v>
      </c>
      <c r="I721" s="1">
        <v>444.01</v>
      </c>
      <c r="J721" s="1">
        <v>4</v>
      </c>
    </row>
    <row r="722" spans="1:10" x14ac:dyDescent="0.3">
      <c r="A722">
        <v>2018</v>
      </c>
      <c r="B722" t="s">
        <v>16</v>
      </c>
      <c r="C722" t="s">
        <v>3</v>
      </c>
      <c r="D722" t="s">
        <v>7</v>
      </c>
      <c r="E722" t="s">
        <v>38</v>
      </c>
      <c r="F722" t="s">
        <v>51</v>
      </c>
      <c r="H722" s="1">
        <v>434.9117</v>
      </c>
      <c r="I722" s="1">
        <v>523.99</v>
      </c>
      <c r="J722" s="1">
        <v>4</v>
      </c>
    </row>
    <row r="723" spans="1:10" x14ac:dyDescent="0.3">
      <c r="A723">
        <v>2018</v>
      </c>
      <c r="B723" t="s">
        <v>16</v>
      </c>
      <c r="C723" t="s">
        <v>3</v>
      </c>
      <c r="D723" t="s">
        <v>11</v>
      </c>
      <c r="E723" t="s">
        <v>38</v>
      </c>
      <c r="F723" t="s">
        <v>53</v>
      </c>
      <c r="H723" s="1">
        <v>36039.275999999998</v>
      </c>
      <c r="I723" s="1">
        <v>39603.599999999999</v>
      </c>
      <c r="J723" s="1">
        <v>1200</v>
      </c>
    </row>
    <row r="724" spans="1:10" x14ac:dyDescent="0.3">
      <c r="A724">
        <v>2018</v>
      </c>
      <c r="B724" t="s">
        <v>16</v>
      </c>
      <c r="C724" t="s">
        <v>3</v>
      </c>
      <c r="D724" t="s">
        <v>11</v>
      </c>
      <c r="E724" t="s">
        <v>38</v>
      </c>
      <c r="F724" t="s">
        <v>50</v>
      </c>
      <c r="H724" s="1">
        <v>2182.5089999999996</v>
      </c>
      <c r="I724" s="1">
        <v>2425.0099999999998</v>
      </c>
      <c r="J724" s="1">
        <v>5</v>
      </c>
    </row>
    <row r="725" spans="1:10" x14ac:dyDescent="0.3">
      <c r="A725">
        <v>2018</v>
      </c>
      <c r="B725" t="s">
        <v>16</v>
      </c>
      <c r="C725" t="s">
        <v>3</v>
      </c>
      <c r="D725" t="s">
        <v>11</v>
      </c>
      <c r="E725" t="s">
        <v>38</v>
      </c>
      <c r="F725" t="s">
        <v>52</v>
      </c>
      <c r="H725" s="1">
        <v>7370.5162</v>
      </c>
      <c r="I725" s="1">
        <v>8880.14</v>
      </c>
      <c r="J725" s="1">
        <v>80</v>
      </c>
    </row>
    <row r="726" spans="1:10" x14ac:dyDescent="0.3">
      <c r="A726">
        <v>2018</v>
      </c>
      <c r="B726" t="s">
        <v>16</v>
      </c>
      <c r="C726" t="s">
        <v>3</v>
      </c>
      <c r="D726" t="s">
        <v>12</v>
      </c>
      <c r="E726" t="s">
        <v>38</v>
      </c>
      <c r="F726" t="s">
        <v>54</v>
      </c>
      <c r="H726" s="1">
        <v>23765.078400000002</v>
      </c>
      <c r="I726" s="1">
        <v>24250.080000000002</v>
      </c>
      <c r="J726" s="1">
        <v>50</v>
      </c>
    </row>
    <row r="727" spans="1:10" x14ac:dyDescent="0.3">
      <c r="A727">
        <v>2018</v>
      </c>
      <c r="B727" t="s">
        <v>16</v>
      </c>
      <c r="C727" t="s">
        <v>3</v>
      </c>
      <c r="D727" t="s">
        <v>12</v>
      </c>
      <c r="E727" t="s">
        <v>37</v>
      </c>
      <c r="F727" t="s">
        <v>47</v>
      </c>
      <c r="H727" s="1">
        <v>1238.7786000000001</v>
      </c>
      <c r="I727" s="1">
        <v>1332.02</v>
      </c>
      <c r="J727" s="1">
        <v>12</v>
      </c>
    </row>
    <row r="728" spans="1:10" x14ac:dyDescent="0.3">
      <c r="A728">
        <v>2018</v>
      </c>
      <c r="B728" t="s">
        <v>18</v>
      </c>
      <c r="C728" t="s">
        <v>1</v>
      </c>
      <c r="D728" t="s">
        <v>1</v>
      </c>
      <c r="E728" t="s">
        <v>37</v>
      </c>
      <c r="F728" t="s">
        <v>48</v>
      </c>
      <c r="H728" s="1">
        <v>6245.4926999999998</v>
      </c>
      <c r="I728" s="1">
        <v>7524.6900000000005</v>
      </c>
      <c r="J728" s="1">
        <v>228</v>
      </c>
    </row>
    <row r="729" spans="1:10" x14ac:dyDescent="0.3">
      <c r="A729">
        <v>2018</v>
      </c>
      <c r="B729" t="s">
        <v>18</v>
      </c>
      <c r="C729" t="s">
        <v>1</v>
      </c>
      <c r="D729" t="s">
        <v>1</v>
      </c>
      <c r="E729" t="s">
        <v>37</v>
      </c>
      <c r="F729" t="s">
        <v>49</v>
      </c>
      <c r="H729" s="1">
        <v>82862.521999999997</v>
      </c>
      <c r="I729" s="1">
        <v>97485.32</v>
      </c>
      <c r="J729" s="1">
        <v>201</v>
      </c>
    </row>
    <row r="730" spans="1:10" x14ac:dyDescent="0.3">
      <c r="A730">
        <v>2018</v>
      </c>
      <c r="B730" t="s">
        <v>18</v>
      </c>
      <c r="C730" t="s">
        <v>1</v>
      </c>
      <c r="D730" t="s">
        <v>1</v>
      </c>
      <c r="E730" t="s">
        <v>38</v>
      </c>
      <c r="F730" t="s">
        <v>51</v>
      </c>
      <c r="H730" s="1">
        <v>1598.4270000000001</v>
      </c>
      <c r="I730" s="1">
        <v>1776.03</v>
      </c>
      <c r="J730" s="1">
        <v>16</v>
      </c>
    </row>
    <row r="731" spans="1:10" x14ac:dyDescent="0.3">
      <c r="A731">
        <v>2018</v>
      </c>
      <c r="B731" t="s">
        <v>18</v>
      </c>
      <c r="C731" t="s">
        <v>1</v>
      </c>
      <c r="D731" t="s">
        <v>1</v>
      </c>
      <c r="E731" t="s">
        <v>38</v>
      </c>
      <c r="F731" t="s">
        <v>53</v>
      </c>
      <c r="H731" s="1">
        <v>126561.8268</v>
      </c>
      <c r="I731" s="1">
        <v>122875.56</v>
      </c>
      <c r="J731" s="1">
        <v>938</v>
      </c>
    </row>
    <row r="732" spans="1:10" x14ac:dyDescent="0.3">
      <c r="A732">
        <v>2018</v>
      </c>
      <c r="B732" t="s">
        <v>18</v>
      </c>
      <c r="C732" t="s">
        <v>2</v>
      </c>
      <c r="D732" t="s">
        <v>9</v>
      </c>
      <c r="E732" t="s">
        <v>38</v>
      </c>
      <c r="F732" t="s">
        <v>50</v>
      </c>
      <c r="H732" s="1">
        <v>20855.068800000001</v>
      </c>
      <c r="I732" s="1">
        <v>24250.080000000002</v>
      </c>
      <c r="J732" s="1">
        <v>50</v>
      </c>
    </row>
    <row r="733" spans="1:10" x14ac:dyDescent="0.3">
      <c r="A733">
        <v>2018</v>
      </c>
      <c r="B733" t="s">
        <v>18</v>
      </c>
      <c r="C733" t="s">
        <v>2</v>
      </c>
      <c r="D733" t="s">
        <v>10</v>
      </c>
      <c r="E733" t="s">
        <v>38</v>
      </c>
      <c r="F733" t="s">
        <v>52</v>
      </c>
      <c r="H733" s="1">
        <v>42180.684000000001</v>
      </c>
      <c r="I733" s="1">
        <v>44400.72</v>
      </c>
      <c r="J733" s="1">
        <v>400</v>
      </c>
    </row>
    <row r="734" spans="1:10" x14ac:dyDescent="0.3">
      <c r="A734">
        <v>2018</v>
      </c>
      <c r="B734" t="s">
        <v>18</v>
      </c>
      <c r="C734" t="s">
        <v>2</v>
      </c>
      <c r="D734" t="s">
        <v>13</v>
      </c>
      <c r="E734" t="s">
        <v>38</v>
      </c>
      <c r="F734" t="s">
        <v>54</v>
      </c>
      <c r="H734" s="1">
        <v>6680.8725000000004</v>
      </c>
      <c r="I734" s="1">
        <v>7859.8499999999995</v>
      </c>
      <c r="J734" s="1">
        <v>60</v>
      </c>
    </row>
    <row r="735" spans="1:10" x14ac:dyDescent="0.3">
      <c r="A735">
        <v>2018</v>
      </c>
      <c r="B735" t="s">
        <v>18</v>
      </c>
      <c r="C735" t="s">
        <v>3</v>
      </c>
      <c r="D735" t="s">
        <v>7</v>
      </c>
      <c r="E735" t="s">
        <v>37</v>
      </c>
      <c r="F735" t="s">
        <v>47</v>
      </c>
      <c r="H735" s="1">
        <v>1324.05</v>
      </c>
      <c r="I735" s="1">
        <v>1455</v>
      </c>
      <c r="J735" s="1">
        <v>3</v>
      </c>
    </row>
    <row r="736" spans="1:10" x14ac:dyDescent="0.3">
      <c r="A736">
        <v>2018</v>
      </c>
      <c r="B736" t="s">
        <v>18</v>
      </c>
      <c r="C736" t="s">
        <v>3</v>
      </c>
      <c r="D736" t="s">
        <v>7</v>
      </c>
      <c r="E736" t="s">
        <v>37</v>
      </c>
      <c r="F736" t="s">
        <v>48</v>
      </c>
      <c r="H736" s="1">
        <v>843.60950000000003</v>
      </c>
      <c r="I736" s="1">
        <v>888.01</v>
      </c>
      <c r="J736" s="1">
        <v>8</v>
      </c>
    </row>
    <row r="737" spans="1:10" x14ac:dyDescent="0.3">
      <c r="A737">
        <v>2018</v>
      </c>
      <c r="B737" t="s">
        <v>18</v>
      </c>
      <c r="C737" t="s">
        <v>3</v>
      </c>
      <c r="D737" t="s">
        <v>7</v>
      </c>
      <c r="E737" t="s">
        <v>37</v>
      </c>
      <c r="F737" t="s">
        <v>49</v>
      </c>
      <c r="H737" s="1">
        <v>518.75009999999997</v>
      </c>
      <c r="I737" s="1">
        <v>523.99</v>
      </c>
      <c r="J737" s="1">
        <v>4</v>
      </c>
    </row>
    <row r="738" spans="1:10" x14ac:dyDescent="0.3">
      <c r="A738">
        <v>2018</v>
      </c>
      <c r="B738" t="s">
        <v>18</v>
      </c>
      <c r="C738" t="s">
        <v>3</v>
      </c>
      <c r="D738" t="s">
        <v>8</v>
      </c>
      <c r="E738" t="s">
        <v>38</v>
      </c>
      <c r="F738" t="s">
        <v>51</v>
      </c>
      <c r="H738" s="1">
        <v>165741.06600000002</v>
      </c>
      <c r="I738" s="1">
        <v>178216.2</v>
      </c>
      <c r="J738" s="1">
        <v>5400</v>
      </c>
    </row>
    <row r="739" spans="1:10" x14ac:dyDescent="0.3">
      <c r="A739">
        <v>2018</v>
      </c>
      <c r="B739" t="s">
        <v>18</v>
      </c>
      <c r="C739" t="s">
        <v>3</v>
      </c>
      <c r="D739" t="s">
        <v>8</v>
      </c>
      <c r="E739" t="s">
        <v>38</v>
      </c>
      <c r="F739" t="s">
        <v>53</v>
      </c>
      <c r="H739" s="1">
        <v>20959.583999999999</v>
      </c>
      <c r="I739" s="1">
        <v>26199.48</v>
      </c>
      <c r="J739" s="1">
        <v>200</v>
      </c>
    </row>
    <row r="740" spans="1:10" x14ac:dyDescent="0.3">
      <c r="A740">
        <v>2018</v>
      </c>
      <c r="B740" t="s">
        <v>18</v>
      </c>
      <c r="C740" t="s">
        <v>3</v>
      </c>
      <c r="D740" t="s">
        <v>11</v>
      </c>
      <c r="E740" t="s">
        <v>38</v>
      </c>
      <c r="F740" t="s">
        <v>50</v>
      </c>
      <c r="H740" s="1">
        <v>387719.24400000001</v>
      </c>
      <c r="I740" s="1">
        <v>435639.6</v>
      </c>
      <c r="J740" s="1">
        <v>13200</v>
      </c>
    </row>
    <row r="741" spans="1:10" x14ac:dyDescent="0.3">
      <c r="A741">
        <v>2018</v>
      </c>
      <c r="B741" t="s">
        <v>18</v>
      </c>
      <c r="C741" t="s">
        <v>3</v>
      </c>
      <c r="D741" t="s">
        <v>11</v>
      </c>
      <c r="E741" t="s">
        <v>38</v>
      </c>
      <c r="F741" t="s">
        <v>52</v>
      </c>
      <c r="H741" s="1">
        <v>20176.064000000002</v>
      </c>
      <c r="I741" s="1">
        <v>25220.080000000002</v>
      </c>
      <c r="J741" s="1">
        <v>52</v>
      </c>
    </row>
    <row r="742" spans="1:10" x14ac:dyDescent="0.3">
      <c r="A742">
        <v>2018</v>
      </c>
      <c r="B742" t="s">
        <v>18</v>
      </c>
      <c r="C742" t="s">
        <v>3</v>
      </c>
      <c r="D742" t="s">
        <v>11</v>
      </c>
      <c r="E742" t="s">
        <v>38</v>
      </c>
      <c r="F742" t="s">
        <v>54</v>
      </c>
      <c r="H742" s="1">
        <v>8968.9413999999997</v>
      </c>
      <c r="I742" s="1">
        <v>8880.14</v>
      </c>
      <c r="J742" s="1">
        <v>80</v>
      </c>
    </row>
    <row r="743" spans="1:10" x14ac:dyDescent="0.3">
      <c r="A743">
        <v>2018</v>
      </c>
      <c r="B743" t="s">
        <v>18</v>
      </c>
      <c r="C743" t="s">
        <v>3</v>
      </c>
      <c r="D743" t="s">
        <v>12</v>
      </c>
      <c r="E743" t="s">
        <v>37</v>
      </c>
      <c r="F743" t="s">
        <v>47</v>
      </c>
      <c r="H743" s="1">
        <v>50732.209500000004</v>
      </c>
      <c r="I743" s="1">
        <v>48316.39</v>
      </c>
      <c r="J743" s="1">
        <v>1464</v>
      </c>
    </row>
    <row r="744" spans="1:10" x14ac:dyDescent="0.3">
      <c r="A744">
        <v>2018</v>
      </c>
      <c r="B744" t="s">
        <v>18</v>
      </c>
      <c r="C744" t="s">
        <v>3</v>
      </c>
      <c r="D744" t="s">
        <v>12</v>
      </c>
      <c r="E744" t="s">
        <v>37</v>
      </c>
      <c r="F744" t="s">
        <v>48</v>
      </c>
      <c r="H744" s="1">
        <v>10592.4336</v>
      </c>
      <c r="I744" s="1">
        <v>12610.04</v>
      </c>
      <c r="J744" s="1">
        <v>26</v>
      </c>
    </row>
    <row r="745" spans="1:10" x14ac:dyDescent="0.3">
      <c r="A745">
        <v>2018</v>
      </c>
      <c r="B745" t="s">
        <v>18</v>
      </c>
      <c r="C745" t="s">
        <v>3</v>
      </c>
      <c r="D745" t="s">
        <v>12</v>
      </c>
      <c r="E745" t="s">
        <v>37</v>
      </c>
      <c r="F745" t="s">
        <v>49</v>
      </c>
      <c r="H745" s="1">
        <v>417.36940000000004</v>
      </c>
      <c r="I745" s="1">
        <v>444.01</v>
      </c>
      <c r="J745" s="1">
        <v>4</v>
      </c>
    </row>
    <row r="746" spans="1:10" x14ac:dyDescent="0.3">
      <c r="A746">
        <v>2018</v>
      </c>
      <c r="B746" t="s">
        <v>18</v>
      </c>
      <c r="C746" t="s">
        <v>3</v>
      </c>
      <c r="D746" t="s">
        <v>12</v>
      </c>
      <c r="E746" t="s">
        <v>38</v>
      </c>
      <c r="F746" t="s">
        <v>51</v>
      </c>
      <c r="H746" s="1">
        <v>9824.81</v>
      </c>
      <c r="I746" s="1">
        <v>9824.81</v>
      </c>
      <c r="J746" s="1">
        <v>75</v>
      </c>
    </row>
    <row r="747" spans="1:10" x14ac:dyDescent="0.3">
      <c r="A747">
        <v>2018</v>
      </c>
      <c r="B747" t="s">
        <v>20</v>
      </c>
      <c r="C747" t="s">
        <v>1</v>
      </c>
      <c r="D747" t="s">
        <v>1</v>
      </c>
      <c r="E747" t="s">
        <v>38</v>
      </c>
      <c r="F747" t="s">
        <v>53</v>
      </c>
      <c r="H747" s="1">
        <v>95428.838399999993</v>
      </c>
      <c r="I747" s="1">
        <v>99405.04</v>
      </c>
      <c r="J747" s="1">
        <v>3012</v>
      </c>
    </row>
    <row r="748" spans="1:10" x14ac:dyDescent="0.3">
      <c r="A748">
        <v>2018</v>
      </c>
      <c r="B748" t="s">
        <v>20</v>
      </c>
      <c r="C748" t="s">
        <v>1</v>
      </c>
      <c r="D748" t="s">
        <v>55</v>
      </c>
      <c r="E748" t="s">
        <v>38</v>
      </c>
      <c r="F748" t="s">
        <v>50</v>
      </c>
      <c r="H748" s="1">
        <v>25802.085499999997</v>
      </c>
      <c r="I748" s="1">
        <v>27160.09</v>
      </c>
      <c r="J748" s="1">
        <v>56</v>
      </c>
    </row>
    <row r="749" spans="1:10" x14ac:dyDescent="0.3">
      <c r="A749">
        <v>2018</v>
      </c>
      <c r="B749" t="s">
        <v>20</v>
      </c>
      <c r="C749" t="s">
        <v>1</v>
      </c>
      <c r="D749" t="s">
        <v>1</v>
      </c>
      <c r="E749" t="s">
        <v>38</v>
      </c>
      <c r="F749" t="s">
        <v>52</v>
      </c>
      <c r="H749" s="1">
        <v>6002.9840000000004</v>
      </c>
      <c r="I749" s="1">
        <v>5772.1</v>
      </c>
      <c r="J749" s="1">
        <v>52</v>
      </c>
    </row>
    <row r="750" spans="1:10" x14ac:dyDescent="0.3">
      <c r="A750">
        <v>2018</v>
      </c>
      <c r="B750" t="s">
        <v>20</v>
      </c>
      <c r="C750" t="s">
        <v>1</v>
      </c>
      <c r="D750" t="s">
        <v>55</v>
      </c>
      <c r="E750" t="s">
        <v>38</v>
      </c>
      <c r="F750" t="s">
        <v>54</v>
      </c>
      <c r="H750" s="1">
        <v>25151.504000000001</v>
      </c>
      <c r="I750" s="1">
        <v>31439.38</v>
      </c>
      <c r="J750" s="1">
        <v>240</v>
      </c>
    </row>
    <row r="751" spans="1:10" x14ac:dyDescent="0.3">
      <c r="A751">
        <v>2018</v>
      </c>
      <c r="B751" t="s">
        <v>20</v>
      </c>
      <c r="C751" t="s">
        <v>2</v>
      </c>
      <c r="D751" t="s">
        <v>10</v>
      </c>
      <c r="E751" t="s">
        <v>37</v>
      </c>
      <c r="F751" t="s">
        <v>47</v>
      </c>
      <c r="H751" s="1">
        <v>15524.611200000001</v>
      </c>
      <c r="I751" s="1">
        <v>15841.44</v>
      </c>
      <c r="J751" s="1">
        <v>480</v>
      </c>
    </row>
    <row r="752" spans="1:10" x14ac:dyDescent="0.3">
      <c r="A752">
        <v>2018</v>
      </c>
      <c r="B752" t="s">
        <v>20</v>
      </c>
      <c r="C752" t="s">
        <v>2</v>
      </c>
      <c r="D752" t="s">
        <v>15</v>
      </c>
      <c r="E752" t="s">
        <v>37</v>
      </c>
      <c r="F752" t="s">
        <v>48</v>
      </c>
      <c r="H752" s="1">
        <v>1663.3512000000001</v>
      </c>
      <c r="I752" s="1">
        <v>1980.18</v>
      </c>
      <c r="J752" s="1">
        <v>60</v>
      </c>
    </row>
    <row r="753" spans="1:10" x14ac:dyDescent="0.3">
      <c r="A753">
        <v>2018</v>
      </c>
      <c r="B753" t="s">
        <v>20</v>
      </c>
      <c r="C753" t="s">
        <v>3</v>
      </c>
      <c r="D753" t="s">
        <v>7</v>
      </c>
      <c r="E753" t="s">
        <v>37</v>
      </c>
      <c r="F753" t="s">
        <v>49</v>
      </c>
      <c r="H753" s="1">
        <v>1372.9247999999998</v>
      </c>
      <c r="I753" s="1">
        <v>1320.12</v>
      </c>
      <c r="J753" s="1">
        <v>40</v>
      </c>
    </row>
    <row r="754" spans="1:10" x14ac:dyDescent="0.3">
      <c r="A754">
        <v>2018</v>
      </c>
      <c r="B754" t="s">
        <v>20</v>
      </c>
      <c r="C754" t="s">
        <v>3</v>
      </c>
      <c r="D754" t="s">
        <v>7</v>
      </c>
      <c r="E754" t="s">
        <v>38</v>
      </c>
      <c r="F754" t="s">
        <v>51</v>
      </c>
      <c r="H754" s="1">
        <v>27043.682000000008</v>
      </c>
      <c r="I754" s="1">
        <v>32980.100000000006</v>
      </c>
      <c r="J754" s="1">
        <v>68</v>
      </c>
    </row>
    <row r="755" spans="1:10" x14ac:dyDescent="0.3">
      <c r="A755">
        <v>2018</v>
      </c>
      <c r="B755" t="s">
        <v>20</v>
      </c>
      <c r="C755" t="s">
        <v>3</v>
      </c>
      <c r="D755" t="s">
        <v>7</v>
      </c>
      <c r="E755" t="s">
        <v>38</v>
      </c>
      <c r="F755" t="s">
        <v>53</v>
      </c>
      <c r="H755" s="1">
        <v>888.01</v>
      </c>
      <c r="I755" s="1">
        <v>888.01</v>
      </c>
      <c r="J755" s="1">
        <v>8</v>
      </c>
    </row>
    <row r="756" spans="1:10" x14ac:dyDescent="0.3">
      <c r="A756">
        <v>2018</v>
      </c>
      <c r="B756" t="s">
        <v>20</v>
      </c>
      <c r="C756" t="s">
        <v>3</v>
      </c>
      <c r="D756" t="s">
        <v>8</v>
      </c>
      <c r="E756" t="s">
        <v>38</v>
      </c>
      <c r="F756" t="s">
        <v>50</v>
      </c>
      <c r="H756" s="1">
        <v>10791.285600000001</v>
      </c>
      <c r="I756" s="1">
        <v>12125.04</v>
      </c>
      <c r="J756" s="1">
        <v>25</v>
      </c>
    </row>
    <row r="757" spans="1:10" x14ac:dyDescent="0.3">
      <c r="A757">
        <v>2018</v>
      </c>
      <c r="B757" t="s">
        <v>20</v>
      </c>
      <c r="C757" t="s">
        <v>3</v>
      </c>
      <c r="D757" t="s">
        <v>11</v>
      </c>
      <c r="E757" t="s">
        <v>38</v>
      </c>
      <c r="F757" t="s">
        <v>52</v>
      </c>
      <c r="H757" s="1">
        <v>14415.7104</v>
      </c>
      <c r="I757" s="1">
        <v>13861.26</v>
      </c>
      <c r="J757" s="1">
        <v>420</v>
      </c>
    </row>
    <row r="758" spans="1:10" x14ac:dyDescent="0.3">
      <c r="A758">
        <v>2018</v>
      </c>
      <c r="B758" t="s">
        <v>20</v>
      </c>
      <c r="C758" t="s">
        <v>3</v>
      </c>
      <c r="D758" t="s">
        <v>11</v>
      </c>
      <c r="E758" t="s">
        <v>38</v>
      </c>
      <c r="F758" t="s">
        <v>54</v>
      </c>
      <c r="H758" s="1">
        <v>30894.600100000003</v>
      </c>
      <c r="I758" s="1">
        <v>33950.11</v>
      </c>
      <c r="J758" s="1">
        <v>70</v>
      </c>
    </row>
    <row r="759" spans="1:10" x14ac:dyDescent="0.3">
      <c r="A759">
        <v>2018</v>
      </c>
      <c r="B759" t="s">
        <v>20</v>
      </c>
      <c r="C759" t="s">
        <v>3</v>
      </c>
      <c r="D759" t="s">
        <v>11</v>
      </c>
      <c r="E759" t="s">
        <v>37</v>
      </c>
      <c r="F759" t="s">
        <v>47</v>
      </c>
      <c r="H759" s="1">
        <v>6793.3121999999994</v>
      </c>
      <c r="I759" s="1">
        <v>6660.11</v>
      </c>
      <c r="J759" s="1">
        <v>60</v>
      </c>
    </row>
    <row r="760" spans="1:10" x14ac:dyDescent="0.3">
      <c r="A760">
        <v>2018</v>
      </c>
      <c r="B760" t="s">
        <v>20</v>
      </c>
      <c r="C760" t="s">
        <v>3</v>
      </c>
      <c r="D760" t="s">
        <v>12</v>
      </c>
      <c r="E760" t="s">
        <v>37</v>
      </c>
      <c r="F760" t="s">
        <v>48</v>
      </c>
      <c r="H760" s="1">
        <v>27278.964599999999</v>
      </c>
      <c r="I760" s="1">
        <v>33267.03</v>
      </c>
      <c r="J760" s="1">
        <v>1008</v>
      </c>
    </row>
    <row r="761" spans="1:10" x14ac:dyDescent="0.3">
      <c r="A761">
        <v>2018</v>
      </c>
      <c r="B761" t="s">
        <v>20</v>
      </c>
      <c r="C761" t="s">
        <v>3</v>
      </c>
      <c r="D761" t="s">
        <v>12</v>
      </c>
      <c r="E761" t="s">
        <v>37</v>
      </c>
      <c r="F761" t="s">
        <v>49</v>
      </c>
      <c r="H761" s="1">
        <v>19788.064000000002</v>
      </c>
      <c r="I761" s="1">
        <v>24735.08</v>
      </c>
      <c r="J761" s="1">
        <v>51</v>
      </c>
    </row>
    <row r="762" spans="1:10" x14ac:dyDescent="0.3">
      <c r="A762">
        <v>2018</v>
      </c>
      <c r="B762" t="s">
        <v>20</v>
      </c>
      <c r="C762" t="s">
        <v>3</v>
      </c>
      <c r="D762" t="s">
        <v>12</v>
      </c>
      <c r="E762" t="s">
        <v>38</v>
      </c>
      <c r="F762" t="s">
        <v>51</v>
      </c>
      <c r="H762" s="1">
        <v>12737.4625</v>
      </c>
      <c r="I762" s="1">
        <v>14985.25</v>
      </c>
      <c r="J762" s="1">
        <v>135</v>
      </c>
    </row>
    <row r="763" spans="1:10" x14ac:dyDescent="0.3">
      <c r="A763">
        <v>2018</v>
      </c>
      <c r="B763" t="s">
        <v>20</v>
      </c>
      <c r="C763" t="s">
        <v>3</v>
      </c>
      <c r="D763" t="s">
        <v>12</v>
      </c>
      <c r="E763" t="s">
        <v>38</v>
      </c>
      <c r="F763" t="s">
        <v>53</v>
      </c>
      <c r="H763" s="1">
        <v>440.15160000000003</v>
      </c>
      <c r="I763" s="1">
        <v>523.99</v>
      </c>
      <c r="J763" s="1">
        <v>4</v>
      </c>
    </row>
    <row r="764" spans="1:10" x14ac:dyDescent="0.3">
      <c r="A764">
        <v>2018</v>
      </c>
      <c r="B764" t="s">
        <v>21</v>
      </c>
      <c r="C764" t="s">
        <v>4</v>
      </c>
      <c r="D764" t="s">
        <v>19</v>
      </c>
      <c r="E764" t="s">
        <v>38</v>
      </c>
      <c r="F764" t="s">
        <v>50</v>
      </c>
      <c r="H764" s="1">
        <v>55841.076000000008</v>
      </c>
      <c r="I764" s="1">
        <v>59405.4</v>
      </c>
      <c r="J764" s="1">
        <v>1800</v>
      </c>
    </row>
    <row r="765" spans="1:10" x14ac:dyDescent="0.3">
      <c r="A765">
        <v>2018</v>
      </c>
      <c r="B765" t="s">
        <v>21</v>
      </c>
      <c r="C765" t="s">
        <v>1</v>
      </c>
      <c r="D765" t="s">
        <v>55</v>
      </c>
      <c r="E765" t="s">
        <v>38</v>
      </c>
      <c r="F765" t="s">
        <v>52</v>
      </c>
      <c r="H765" s="1">
        <v>52507.77</v>
      </c>
      <c r="I765" s="1">
        <v>52507.77</v>
      </c>
      <c r="J765" s="1">
        <v>1591</v>
      </c>
    </row>
    <row r="766" spans="1:10" x14ac:dyDescent="0.3">
      <c r="A766">
        <v>2018</v>
      </c>
      <c r="B766" t="s">
        <v>21</v>
      </c>
      <c r="C766" t="s">
        <v>1</v>
      </c>
      <c r="D766" t="s">
        <v>55</v>
      </c>
      <c r="E766" t="s">
        <v>38</v>
      </c>
      <c r="F766" t="s">
        <v>54</v>
      </c>
      <c r="H766" s="1">
        <v>12105.638400000002</v>
      </c>
      <c r="I766" s="1">
        <v>12610.04</v>
      </c>
      <c r="J766" s="1">
        <v>26</v>
      </c>
    </row>
    <row r="767" spans="1:10" x14ac:dyDescent="0.3">
      <c r="A767">
        <v>2018</v>
      </c>
      <c r="B767" t="s">
        <v>21</v>
      </c>
      <c r="C767" t="s">
        <v>1</v>
      </c>
      <c r="D767" t="s">
        <v>1</v>
      </c>
      <c r="E767" t="s">
        <v>37</v>
      </c>
      <c r="F767" t="s">
        <v>47</v>
      </c>
      <c r="H767" s="1">
        <v>97894.700799999977</v>
      </c>
      <c r="I767" s="1">
        <v>94129.51999999999</v>
      </c>
      <c r="J767" s="1">
        <v>848</v>
      </c>
    </row>
    <row r="768" spans="1:10" x14ac:dyDescent="0.3">
      <c r="A768">
        <v>2018</v>
      </c>
      <c r="B768" t="s">
        <v>21</v>
      </c>
      <c r="C768" t="s">
        <v>1</v>
      </c>
      <c r="D768" t="s">
        <v>1</v>
      </c>
      <c r="E768" t="s">
        <v>37</v>
      </c>
      <c r="F768" t="s">
        <v>48</v>
      </c>
      <c r="H768" s="1">
        <v>6539.395199999999</v>
      </c>
      <c r="I768" s="1">
        <v>6287.8799999999992</v>
      </c>
      <c r="J768" s="1">
        <v>48</v>
      </c>
    </row>
    <row r="769" spans="1:10" x14ac:dyDescent="0.3">
      <c r="A769">
        <v>2018</v>
      </c>
      <c r="B769" t="s">
        <v>21</v>
      </c>
      <c r="C769" t="s">
        <v>2</v>
      </c>
      <c r="D769" t="s">
        <v>9</v>
      </c>
      <c r="E769" t="s">
        <v>37</v>
      </c>
      <c r="F769" t="s">
        <v>49</v>
      </c>
      <c r="H769" s="1">
        <v>44280.649400000002</v>
      </c>
      <c r="I769" s="1">
        <v>53350.18</v>
      </c>
      <c r="J769" s="1">
        <v>110</v>
      </c>
    </row>
    <row r="770" spans="1:10" x14ac:dyDescent="0.3">
      <c r="A770">
        <v>2018</v>
      </c>
      <c r="B770" t="s">
        <v>21</v>
      </c>
      <c r="C770" t="s">
        <v>2</v>
      </c>
      <c r="D770" t="s">
        <v>9</v>
      </c>
      <c r="E770" t="s">
        <v>38</v>
      </c>
      <c r="F770" t="s">
        <v>51</v>
      </c>
      <c r="H770" s="1">
        <v>27509.453999999998</v>
      </c>
      <c r="I770" s="1">
        <v>26199.48</v>
      </c>
      <c r="J770" s="1">
        <v>200</v>
      </c>
    </row>
    <row r="771" spans="1:10" x14ac:dyDescent="0.3">
      <c r="A771">
        <v>2018</v>
      </c>
      <c r="B771" t="s">
        <v>21</v>
      </c>
      <c r="C771" t="s">
        <v>2</v>
      </c>
      <c r="D771" t="s">
        <v>10</v>
      </c>
      <c r="E771" t="s">
        <v>38</v>
      </c>
      <c r="F771" t="s">
        <v>53</v>
      </c>
      <c r="H771" s="1">
        <v>18613.691999999999</v>
      </c>
      <c r="I771" s="1">
        <v>19801.8</v>
      </c>
      <c r="J771" s="1">
        <v>600</v>
      </c>
    </row>
    <row r="772" spans="1:10" x14ac:dyDescent="0.3">
      <c r="A772">
        <v>2018</v>
      </c>
      <c r="B772" t="s">
        <v>21</v>
      </c>
      <c r="C772" t="s">
        <v>2</v>
      </c>
      <c r="D772" t="s">
        <v>10</v>
      </c>
      <c r="E772" t="s">
        <v>38</v>
      </c>
      <c r="F772" t="s">
        <v>50</v>
      </c>
      <c r="H772" s="1">
        <v>17396.451399999998</v>
      </c>
      <c r="I772" s="1">
        <v>20959.579999999998</v>
      </c>
      <c r="J772" s="1">
        <v>160</v>
      </c>
    </row>
    <row r="773" spans="1:10" x14ac:dyDescent="0.3">
      <c r="A773">
        <v>2018</v>
      </c>
      <c r="B773" t="s">
        <v>21</v>
      </c>
      <c r="C773" t="s">
        <v>2</v>
      </c>
      <c r="D773" t="s">
        <v>13</v>
      </c>
      <c r="E773" t="s">
        <v>38</v>
      </c>
      <c r="F773" t="s">
        <v>52</v>
      </c>
      <c r="H773" s="1">
        <v>12610.041600000002</v>
      </c>
      <c r="I773" s="1">
        <v>12125.04</v>
      </c>
      <c r="J773" s="1">
        <v>25</v>
      </c>
    </row>
    <row r="774" spans="1:10" x14ac:dyDescent="0.3">
      <c r="A774">
        <v>2018</v>
      </c>
      <c r="B774" t="s">
        <v>21</v>
      </c>
      <c r="C774" t="s">
        <v>3</v>
      </c>
      <c r="D774" t="s">
        <v>7</v>
      </c>
      <c r="E774" t="s">
        <v>38</v>
      </c>
      <c r="F774" t="s">
        <v>54</v>
      </c>
      <c r="H774" s="1">
        <v>752.47599999999989</v>
      </c>
      <c r="I774" s="1">
        <v>792.07999999999993</v>
      </c>
      <c r="J774" s="1">
        <v>24</v>
      </c>
    </row>
    <row r="775" spans="1:10" x14ac:dyDescent="0.3">
      <c r="A775">
        <v>2018</v>
      </c>
      <c r="B775" t="s">
        <v>21</v>
      </c>
      <c r="C775" t="s">
        <v>3</v>
      </c>
      <c r="D775" t="s">
        <v>7</v>
      </c>
      <c r="E775" t="s">
        <v>37</v>
      </c>
      <c r="F775" t="s">
        <v>47</v>
      </c>
      <c r="H775" s="1">
        <v>863.3</v>
      </c>
      <c r="I775" s="1">
        <v>970</v>
      </c>
      <c r="J775" s="1">
        <v>2</v>
      </c>
    </row>
    <row r="776" spans="1:10" x14ac:dyDescent="0.3">
      <c r="A776">
        <v>2018</v>
      </c>
      <c r="B776" t="s">
        <v>21</v>
      </c>
      <c r="C776" t="s">
        <v>3</v>
      </c>
      <c r="D776" t="s">
        <v>7</v>
      </c>
      <c r="E776" t="s">
        <v>37</v>
      </c>
      <c r="F776" t="s">
        <v>48</v>
      </c>
      <c r="H776" s="1">
        <v>461.7704</v>
      </c>
      <c r="I776" s="1">
        <v>444.01</v>
      </c>
      <c r="J776" s="1">
        <v>4</v>
      </c>
    </row>
    <row r="777" spans="1:10" x14ac:dyDescent="0.3">
      <c r="A777">
        <v>2018</v>
      </c>
      <c r="B777" t="s">
        <v>21</v>
      </c>
      <c r="C777" t="s">
        <v>3</v>
      </c>
      <c r="D777" t="s">
        <v>11</v>
      </c>
      <c r="E777" t="s">
        <v>37</v>
      </c>
      <c r="F777" t="s">
        <v>49</v>
      </c>
      <c r="H777" s="1">
        <v>64949.903999999995</v>
      </c>
      <c r="I777" s="1">
        <v>79207.199999999997</v>
      </c>
      <c r="J777" s="1">
        <v>2400</v>
      </c>
    </row>
    <row r="778" spans="1:10" x14ac:dyDescent="0.3">
      <c r="A778">
        <v>2018</v>
      </c>
      <c r="B778" t="s">
        <v>21</v>
      </c>
      <c r="C778" t="s">
        <v>3</v>
      </c>
      <c r="D778" t="s">
        <v>11</v>
      </c>
      <c r="E778" t="s">
        <v>38</v>
      </c>
      <c r="F778" t="s">
        <v>51</v>
      </c>
      <c r="H778" s="1">
        <v>32820.061099999999</v>
      </c>
      <c r="I778" s="1">
        <v>32495.11</v>
      </c>
      <c r="J778" s="1">
        <v>67</v>
      </c>
    </row>
    <row r="779" spans="1:10" x14ac:dyDescent="0.3">
      <c r="A779">
        <v>2018</v>
      </c>
      <c r="B779" t="s">
        <v>21</v>
      </c>
      <c r="C779" t="s">
        <v>3</v>
      </c>
      <c r="D779" t="s">
        <v>11</v>
      </c>
      <c r="E779" t="s">
        <v>38</v>
      </c>
      <c r="F779" t="s">
        <v>53</v>
      </c>
      <c r="H779" s="1">
        <v>201401.6643</v>
      </c>
      <c r="I779" s="1">
        <v>248644.03</v>
      </c>
      <c r="J779" s="1">
        <v>2240</v>
      </c>
    </row>
    <row r="780" spans="1:10" x14ac:dyDescent="0.3">
      <c r="A780">
        <v>2018</v>
      </c>
      <c r="B780" t="s">
        <v>21</v>
      </c>
      <c r="C780" t="s">
        <v>3</v>
      </c>
      <c r="D780" t="s">
        <v>11</v>
      </c>
      <c r="E780" t="s">
        <v>38</v>
      </c>
      <c r="F780" t="s">
        <v>50</v>
      </c>
      <c r="H780" s="1">
        <v>9746.2046999999984</v>
      </c>
      <c r="I780" s="1">
        <v>10479.789999999999</v>
      </c>
      <c r="J780" s="1">
        <v>80</v>
      </c>
    </row>
    <row r="781" spans="1:10" x14ac:dyDescent="0.3">
      <c r="A781">
        <v>2018</v>
      </c>
      <c r="B781" t="s">
        <v>21</v>
      </c>
      <c r="C781" t="s">
        <v>3</v>
      </c>
      <c r="D781" t="s">
        <v>12</v>
      </c>
      <c r="E781" t="s">
        <v>38</v>
      </c>
      <c r="F781" t="s">
        <v>52</v>
      </c>
      <c r="H781" s="1">
        <v>2091.0823999999998</v>
      </c>
      <c r="I781" s="1">
        <v>2376.23</v>
      </c>
      <c r="J781" s="1">
        <v>72</v>
      </c>
    </row>
    <row r="782" spans="1:10" x14ac:dyDescent="0.3">
      <c r="A782">
        <v>2018</v>
      </c>
      <c r="B782" t="s">
        <v>21</v>
      </c>
      <c r="C782" t="s">
        <v>3</v>
      </c>
      <c r="D782" t="s">
        <v>12</v>
      </c>
      <c r="E782" t="s">
        <v>38</v>
      </c>
      <c r="F782" t="s">
        <v>54</v>
      </c>
      <c r="H782" s="1">
        <v>20297.3151</v>
      </c>
      <c r="I782" s="1">
        <v>21825.07</v>
      </c>
      <c r="J782" s="1">
        <v>45</v>
      </c>
    </row>
    <row r="783" spans="1:10" x14ac:dyDescent="0.3">
      <c r="A783">
        <v>2018</v>
      </c>
      <c r="B783" t="s">
        <v>21</v>
      </c>
      <c r="C783" t="s">
        <v>3</v>
      </c>
      <c r="D783" t="s">
        <v>12</v>
      </c>
      <c r="E783" t="s">
        <v>37</v>
      </c>
      <c r="F783" t="s">
        <v>47</v>
      </c>
      <c r="H783" s="1">
        <v>359.6481</v>
      </c>
      <c r="I783" s="1">
        <v>444.01</v>
      </c>
      <c r="J783" s="1">
        <v>4</v>
      </c>
    </row>
    <row r="784" spans="1:10" x14ac:dyDescent="0.3">
      <c r="A784">
        <v>2018</v>
      </c>
      <c r="B784" t="s">
        <v>21</v>
      </c>
      <c r="C784" t="s">
        <v>3</v>
      </c>
      <c r="D784" t="s">
        <v>17</v>
      </c>
      <c r="E784" t="s">
        <v>37</v>
      </c>
      <c r="F784" t="s">
        <v>48</v>
      </c>
      <c r="H784" s="1">
        <v>74932.747200000013</v>
      </c>
      <c r="I784" s="1">
        <v>72750.240000000005</v>
      </c>
      <c r="J784" s="1">
        <v>150</v>
      </c>
    </row>
    <row r="785" spans="1:10" x14ac:dyDescent="0.3">
      <c r="A785">
        <v>2018</v>
      </c>
      <c r="B785" t="s">
        <v>22</v>
      </c>
      <c r="C785" t="s">
        <v>1</v>
      </c>
      <c r="D785" t="s">
        <v>55</v>
      </c>
      <c r="E785" t="s">
        <v>37</v>
      </c>
      <c r="F785" t="s">
        <v>49</v>
      </c>
      <c r="H785" s="1">
        <v>4562.3424000000005</v>
      </c>
      <c r="I785" s="1">
        <v>4752.4400000000005</v>
      </c>
      <c r="J785" s="1">
        <v>144</v>
      </c>
    </row>
    <row r="786" spans="1:10" x14ac:dyDescent="0.3">
      <c r="A786">
        <v>2018</v>
      </c>
      <c r="B786" t="s">
        <v>22</v>
      </c>
      <c r="C786" t="s">
        <v>1</v>
      </c>
      <c r="D786" t="s">
        <v>1</v>
      </c>
      <c r="E786" t="s">
        <v>38</v>
      </c>
      <c r="F786" t="s">
        <v>51</v>
      </c>
      <c r="H786" s="1">
        <v>3753.9086000000007</v>
      </c>
      <c r="I786" s="1">
        <v>4365.01</v>
      </c>
      <c r="J786" s="1">
        <v>9</v>
      </c>
    </row>
    <row r="787" spans="1:10" x14ac:dyDescent="0.3">
      <c r="A787">
        <v>2018</v>
      </c>
      <c r="B787" t="s">
        <v>22</v>
      </c>
      <c r="C787" t="s">
        <v>1</v>
      </c>
      <c r="D787" t="s">
        <v>1</v>
      </c>
      <c r="E787" t="s">
        <v>38</v>
      </c>
      <c r="F787" t="s">
        <v>53</v>
      </c>
      <c r="H787" s="1">
        <v>58848.71880000001</v>
      </c>
      <c r="I787" s="1">
        <v>62605.020000000004</v>
      </c>
      <c r="J787" s="1">
        <v>564</v>
      </c>
    </row>
    <row r="788" spans="1:10" x14ac:dyDescent="0.3">
      <c r="A788">
        <v>2018</v>
      </c>
      <c r="B788" t="s">
        <v>22</v>
      </c>
      <c r="C788" t="s">
        <v>1</v>
      </c>
      <c r="D788" t="s">
        <v>1</v>
      </c>
      <c r="E788" t="s">
        <v>38</v>
      </c>
      <c r="F788" t="s">
        <v>50</v>
      </c>
      <c r="H788" s="1">
        <v>6748.9912000000004</v>
      </c>
      <c r="I788" s="1">
        <v>7335.86</v>
      </c>
      <c r="J788" s="1">
        <v>56</v>
      </c>
    </row>
    <row r="789" spans="1:10" x14ac:dyDescent="0.3">
      <c r="A789">
        <v>2018</v>
      </c>
      <c r="B789" t="s">
        <v>22</v>
      </c>
      <c r="C789" t="s">
        <v>2</v>
      </c>
      <c r="D789" t="s">
        <v>9</v>
      </c>
      <c r="E789" t="s">
        <v>38</v>
      </c>
      <c r="F789" t="s">
        <v>52</v>
      </c>
      <c r="H789" s="1">
        <v>41292.669600000001</v>
      </c>
      <c r="I789" s="1">
        <v>44400.72</v>
      </c>
      <c r="J789" s="1">
        <v>400</v>
      </c>
    </row>
    <row r="790" spans="1:10" x14ac:dyDescent="0.3">
      <c r="A790">
        <v>2018</v>
      </c>
      <c r="B790" t="s">
        <v>22</v>
      </c>
      <c r="C790" t="s">
        <v>2</v>
      </c>
      <c r="D790" t="s">
        <v>10</v>
      </c>
      <c r="E790" t="s">
        <v>38</v>
      </c>
      <c r="F790" t="s">
        <v>54</v>
      </c>
      <c r="H790" s="1">
        <v>146955.48480000001</v>
      </c>
      <c r="I790" s="1">
        <v>145500.48000000001</v>
      </c>
      <c r="J790" s="1">
        <v>300</v>
      </c>
    </row>
    <row r="791" spans="1:10" x14ac:dyDescent="0.3">
      <c r="A791">
        <v>2018</v>
      </c>
      <c r="B791" t="s">
        <v>22</v>
      </c>
      <c r="C791" t="s">
        <v>2</v>
      </c>
      <c r="D791" t="s">
        <v>10</v>
      </c>
      <c r="E791" t="s">
        <v>37</v>
      </c>
      <c r="F791" t="s">
        <v>47</v>
      </c>
      <c r="H791" s="1">
        <v>9536.6088999999993</v>
      </c>
      <c r="I791" s="1">
        <v>10479.789999999999</v>
      </c>
      <c r="J791" s="1">
        <v>80</v>
      </c>
    </row>
    <row r="792" spans="1:10" x14ac:dyDescent="0.3">
      <c r="A792">
        <v>2018</v>
      </c>
      <c r="B792" t="s">
        <v>22</v>
      </c>
      <c r="C792" t="s">
        <v>2</v>
      </c>
      <c r="D792" t="s">
        <v>13</v>
      </c>
      <c r="E792" t="s">
        <v>37</v>
      </c>
      <c r="F792" t="s">
        <v>48</v>
      </c>
      <c r="H792" s="1">
        <v>139196.261</v>
      </c>
      <c r="I792" s="1">
        <v>146522.38</v>
      </c>
      <c r="J792" s="1">
        <v>1320</v>
      </c>
    </row>
    <row r="793" spans="1:10" x14ac:dyDescent="0.3">
      <c r="A793">
        <v>2018</v>
      </c>
      <c r="B793" t="s">
        <v>22</v>
      </c>
      <c r="C793" t="s">
        <v>3</v>
      </c>
      <c r="D793" t="s">
        <v>7</v>
      </c>
      <c r="E793" t="s">
        <v>37</v>
      </c>
      <c r="F793" t="s">
        <v>49</v>
      </c>
      <c r="H793" s="1">
        <v>368.31719999999996</v>
      </c>
      <c r="I793" s="1">
        <v>396.03999999999996</v>
      </c>
      <c r="J793" s="1">
        <v>12</v>
      </c>
    </row>
    <row r="794" spans="1:10" x14ac:dyDescent="0.3">
      <c r="A794">
        <v>2018</v>
      </c>
      <c r="B794" t="s">
        <v>22</v>
      </c>
      <c r="C794" t="s">
        <v>3</v>
      </c>
      <c r="D794" t="s">
        <v>7</v>
      </c>
      <c r="E794" t="s">
        <v>38</v>
      </c>
      <c r="F794" t="s">
        <v>51</v>
      </c>
      <c r="H794" s="1">
        <v>5529.0189999999993</v>
      </c>
      <c r="I794" s="1">
        <v>5820.0199999999995</v>
      </c>
      <c r="J794" s="1">
        <v>12</v>
      </c>
    </row>
    <row r="795" spans="1:10" x14ac:dyDescent="0.3">
      <c r="A795">
        <v>2018</v>
      </c>
      <c r="B795" t="s">
        <v>22</v>
      </c>
      <c r="C795" t="s">
        <v>3</v>
      </c>
      <c r="D795" t="s">
        <v>11</v>
      </c>
      <c r="E795" t="s">
        <v>38</v>
      </c>
      <c r="F795" t="s">
        <v>53</v>
      </c>
      <c r="H795" s="1">
        <v>352.47559999999999</v>
      </c>
      <c r="I795" s="1">
        <v>396.03999999999996</v>
      </c>
      <c r="J795" s="1">
        <v>12</v>
      </c>
    </row>
    <row r="796" spans="1:10" x14ac:dyDescent="0.3">
      <c r="A796">
        <v>2018</v>
      </c>
      <c r="B796" t="s">
        <v>22</v>
      </c>
      <c r="C796" t="s">
        <v>3</v>
      </c>
      <c r="D796" t="s">
        <v>11</v>
      </c>
      <c r="E796" t="s">
        <v>38</v>
      </c>
      <c r="F796" t="s">
        <v>50</v>
      </c>
      <c r="H796" s="1">
        <v>2255.2592999999997</v>
      </c>
      <c r="I796" s="1">
        <v>2425.0099999999998</v>
      </c>
      <c r="J796" s="1">
        <v>5</v>
      </c>
    </row>
    <row r="797" spans="1:10" x14ac:dyDescent="0.3">
      <c r="A797">
        <v>2018</v>
      </c>
      <c r="B797" t="s">
        <v>22</v>
      </c>
      <c r="C797" t="s">
        <v>3</v>
      </c>
      <c r="D797" t="s">
        <v>11</v>
      </c>
      <c r="E797" t="s">
        <v>38</v>
      </c>
      <c r="F797" t="s">
        <v>52</v>
      </c>
      <c r="H797" s="1">
        <v>23310.378000000004</v>
      </c>
      <c r="I797" s="1">
        <v>22200.36</v>
      </c>
      <c r="J797" s="1">
        <v>200</v>
      </c>
    </row>
    <row r="798" spans="1:10" x14ac:dyDescent="0.3">
      <c r="A798">
        <v>2018</v>
      </c>
      <c r="B798" t="s">
        <v>22</v>
      </c>
      <c r="C798" t="s">
        <v>3</v>
      </c>
      <c r="D798" t="s">
        <v>12</v>
      </c>
      <c r="E798" t="s">
        <v>38</v>
      </c>
      <c r="F798" t="s">
        <v>54</v>
      </c>
      <c r="H798" s="1">
        <v>1378.2104999999999</v>
      </c>
      <c r="I798" s="1">
        <v>1584.1499999999999</v>
      </c>
      <c r="J798" s="1">
        <v>48</v>
      </c>
    </row>
    <row r="799" spans="1:10" x14ac:dyDescent="0.3">
      <c r="A799">
        <v>2018</v>
      </c>
      <c r="B799" t="s">
        <v>22</v>
      </c>
      <c r="C799" t="s">
        <v>3</v>
      </c>
      <c r="D799" t="s">
        <v>12</v>
      </c>
      <c r="E799" t="s">
        <v>37</v>
      </c>
      <c r="F799" t="s">
        <v>47</v>
      </c>
      <c r="H799" s="1">
        <v>45105.148799999995</v>
      </c>
      <c r="I799" s="1">
        <v>48500.160000000003</v>
      </c>
      <c r="J799" s="1">
        <v>100</v>
      </c>
    </row>
    <row r="800" spans="1:10" x14ac:dyDescent="0.3">
      <c r="A800">
        <v>2018</v>
      </c>
      <c r="B800" t="s">
        <v>22</v>
      </c>
      <c r="C800" t="s">
        <v>3</v>
      </c>
      <c r="D800" t="s">
        <v>12</v>
      </c>
      <c r="E800" t="s">
        <v>37</v>
      </c>
      <c r="F800" t="s">
        <v>48</v>
      </c>
      <c r="H800" s="1">
        <v>5079.4431999999997</v>
      </c>
      <c r="I800" s="1">
        <v>4884.08</v>
      </c>
      <c r="J800" s="1">
        <v>44</v>
      </c>
    </row>
    <row r="801" spans="1:10" x14ac:dyDescent="0.3">
      <c r="A801">
        <v>2018</v>
      </c>
      <c r="B801" t="s">
        <v>23</v>
      </c>
      <c r="C801" t="s">
        <v>1</v>
      </c>
      <c r="D801" t="s">
        <v>1</v>
      </c>
      <c r="E801" t="s">
        <v>37</v>
      </c>
      <c r="F801" t="s">
        <v>49</v>
      </c>
      <c r="H801" s="1">
        <v>4054.4413</v>
      </c>
      <c r="I801" s="1">
        <v>4455.43</v>
      </c>
      <c r="J801" s="1">
        <v>135</v>
      </c>
    </row>
    <row r="802" spans="1:10" x14ac:dyDescent="0.3">
      <c r="A802">
        <v>2018</v>
      </c>
      <c r="B802" t="s">
        <v>23</v>
      </c>
      <c r="C802" t="s">
        <v>1</v>
      </c>
      <c r="D802" t="s">
        <v>55</v>
      </c>
      <c r="E802" t="s">
        <v>38</v>
      </c>
      <c r="F802" t="s">
        <v>51</v>
      </c>
      <c r="H802" s="1">
        <v>5068.2595000000001</v>
      </c>
      <c r="I802" s="1">
        <v>5335.01</v>
      </c>
      <c r="J802" s="1">
        <v>11</v>
      </c>
    </row>
    <row r="803" spans="1:10" x14ac:dyDescent="0.3">
      <c r="A803">
        <v>2018</v>
      </c>
      <c r="B803" t="s">
        <v>23</v>
      </c>
      <c r="C803" t="s">
        <v>1</v>
      </c>
      <c r="D803" t="s">
        <v>1</v>
      </c>
      <c r="E803" t="s">
        <v>38</v>
      </c>
      <c r="F803" t="s">
        <v>53</v>
      </c>
      <c r="H803" s="1">
        <v>24664.5939</v>
      </c>
      <c r="I803" s="1">
        <v>24420.39</v>
      </c>
      <c r="J803" s="1">
        <v>220</v>
      </c>
    </row>
    <row r="804" spans="1:10" x14ac:dyDescent="0.3">
      <c r="A804">
        <v>2018</v>
      </c>
      <c r="B804" t="s">
        <v>23</v>
      </c>
      <c r="C804" t="s">
        <v>1</v>
      </c>
      <c r="D804" t="s">
        <v>55</v>
      </c>
      <c r="E804" t="s">
        <v>38</v>
      </c>
      <c r="F804" t="s">
        <v>50</v>
      </c>
      <c r="H804" s="1">
        <v>3615.5263999999997</v>
      </c>
      <c r="I804" s="1">
        <v>3929.9199999999996</v>
      </c>
      <c r="J804" s="1">
        <v>30</v>
      </c>
    </row>
    <row r="805" spans="1:10" x14ac:dyDescent="0.3">
      <c r="A805">
        <v>2018</v>
      </c>
      <c r="B805" t="s">
        <v>23</v>
      </c>
      <c r="C805" t="s">
        <v>2</v>
      </c>
      <c r="D805" t="s">
        <v>9</v>
      </c>
      <c r="E805" t="s">
        <v>38</v>
      </c>
      <c r="F805" t="s">
        <v>52</v>
      </c>
      <c r="H805" s="1">
        <v>37296.604800000001</v>
      </c>
      <c r="I805" s="1">
        <v>44400.72</v>
      </c>
      <c r="J805" s="1">
        <v>400</v>
      </c>
    </row>
    <row r="806" spans="1:10" x14ac:dyDescent="0.3">
      <c r="A806">
        <v>2018</v>
      </c>
      <c r="B806" t="s">
        <v>23</v>
      </c>
      <c r="C806" t="s">
        <v>2</v>
      </c>
      <c r="D806" t="s">
        <v>10</v>
      </c>
      <c r="E806" t="s">
        <v>38</v>
      </c>
      <c r="F806" t="s">
        <v>54</v>
      </c>
      <c r="H806" s="1">
        <v>7366.2696000000005</v>
      </c>
      <c r="I806" s="1">
        <v>7920.72</v>
      </c>
      <c r="J806" s="1">
        <v>240</v>
      </c>
    </row>
    <row r="807" spans="1:10" x14ac:dyDescent="0.3">
      <c r="A807">
        <v>2018</v>
      </c>
      <c r="B807" t="s">
        <v>23</v>
      </c>
      <c r="C807" t="s">
        <v>2</v>
      </c>
      <c r="D807" t="s">
        <v>13</v>
      </c>
      <c r="E807" t="s">
        <v>37</v>
      </c>
      <c r="F807" t="s">
        <v>47</v>
      </c>
      <c r="H807" s="1">
        <v>72817.180800000002</v>
      </c>
      <c r="I807" s="1">
        <v>88801.44</v>
      </c>
      <c r="J807" s="1">
        <v>800</v>
      </c>
    </row>
    <row r="808" spans="1:10" x14ac:dyDescent="0.3">
      <c r="A808">
        <v>2018</v>
      </c>
      <c r="B808" t="s">
        <v>23</v>
      </c>
      <c r="C808" t="s">
        <v>2</v>
      </c>
      <c r="D808" t="s">
        <v>13</v>
      </c>
      <c r="E808" t="s">
        <v>37</v>
      </c>
      <c r="F808" t="s">
        <v>48</v>
      </c>
      <c r="H808" s="1">
        <v>12444.753000000001</v>
      </c>
      <c r="I808" s="1">
        <v>13099.74</v>
      </c>
      <c r="J808" s="1">
        <v>100</v>
      </c>
    </row>
    <row r="809" spans="1:10" x14ac:dyDescent="0.3">
      <c r="A809">
        <v>2018</v>
      </c>
      <c r="B809" t="s">
        <v>23</v>
      </c>
      <c r="C809" t="s">
        <v>3</v>
      </c>
      <c r="D809" t="s">
        <v>7</v>
      </c>
      <c r="E809" t="s">
        <v>37</v>
      </c>
      <c r="F809" t="s">
        <v>49</v>
      </c>
      <c r="H809" s="1">
        <v>52672.788</v>
      </c>
      <c r="I809" s="1">
        <v>50164.56</v>
      </c>
      <c r="J809" s="1">
        <v>1520</v>
      </c>
    </row>
    <row r="810" spans="1:10" x14ac:dyDescent="0.3">
      <c r="A810">
        <v>2018</v>
      </c>
      <c r="B810" t="s">
        <v>23</v>
      </c>
      <c r="C810" t="s">
        <v>3</v>
      </c>
      <c r="D810" t="s">
        <v>7</v>
      </c>
      <c r="E810" t="s">
        <v>38</v>
      </c>
      <c r="F810" t="s">
        <v>51</v>
      </c>
      <c r="H810" s="1">
        <v>14695.5404</v>
      </c>
      <c r="I810" s="1">
        <v>14550.04</v>
      </c>
      <c r="J810" s="1">
        <v>30</v>
      </c>
    </row>
    <row r="811" spans="1:10" x14ac:dyDescent="0.3">
      <c r="A811">
        <v>2018</v>
      </c>
      <c r="B811" t="s">
        <v>23</v>
      </c>
      <c r="C811" t="s">
        <v>3</v>
      </c>
      <c r="D811" t="s">
        <v>7</v>
      </c>
      <c r="E811" t="s">
        <v>38</v>
      </c>
      <c r="F811" t="s">
        <v>53</v>
      </c>
      <c r="H811" s="1">
        <v>455.87129999999996</v>
      </c>
      <c r="I811" s="1">
        <v>523.99</v>
      </c>
      <c r="J811" s="1">
        <v>4</v>
      </c>
    </row>
    <row r="812" spans="1:10" x14ac:dyDescent="0.3">
      <c r="A812">
        <v>2018</v>
      </c>
      <c r="B812" t="s">
        <v>23</v>
      </c>
      <c r="C812" t="s">
        <v>3</v>
      </c>
      <c r="D812" t="s">
        <v>11</v>
      </c>
      <c r="E812" t="s">
        <v>38</v>
      </c>
      <c r="F812" t="s">
        <v>50</v>
      </c>
      <c r="H812" s="1">
        <v>13116.715999999999</v>
      </c>
      <c r="I812" s="1">
        <v>14257.3</v>
      </c>
      <c r="J812" s="1">
        <v>432</v>
      </c>
    </row>
    <row r="813" spans="1:10" x14ac:dyDescent="0.3">
      <c r="A813">
        <v>2018</v>
      </c>
      <c r="B813" t="s">
        <v>23</v>
      </c>
      <c r="C813" t="s">
        <v>3</v>
      </c>
      <c r="D813" t="s">
        <v>11</v>
      </c>
      <c r="E813" t="s">
        <v>38</v>
      </c>
      <c r="F813" t="s">
        <v>52</v>
      </c>
      <c r="H813" s="1">
        <v>35308.118300000002</v>
      </c>
      <c r="I813" s="1">
        <v>38800.130000000005</v>
      </c>
      <c r="J813" s="1">
        <v>80</v>
      </c>
    </row>
    <row r="814" spans="1:10" x14ac:dyDescent="0.3">
      <c r="A814">
        <v>2018</v>
      </c>
      <c r="B814" t="s">
        <v>23</v>
      </c>
      <c r="C814" t="s">
        <v>3</v>
      </c>
      <c r="D814" t="s">
        <v>11</v>
      </c>
      <c r="E814" t="s">
        <v>38</v>
      </c>
      <c r="F814" t="s">
        <v>54</v>
      </c>
      <c r="H814" s="1">
        <v>118327.91879999998</v>
      </c>
      <c r="I814" s="1">
        <v>144302.34</v>
      </c>
      <c r="J814" s="1">
        <v>1300</v>
      </c>
    </row>
    <row r="815" spans="1:10" x14ac:dyDescent="0.3">
      <c r="A815">
        <v>2018</v>
      </c>
      <c r="B815" t="s">
        <v>23</v>
      </c>
      <c r="C815" t="s">
        <v>3</v>
      </c>
      <c r="D815" t="s">
        <v>11</v>
      </c>
      <c r="E815" t="s">
        <v>37</v>
      </c>
      <c r="F815" t="s">
        <v>47</v>
      </c>
      <c r="H815" s="1">
        <v>80170.407000000007</v>
      </c>
      <c r="I815" s="1">
        <v>89078.23000000001</v>
      </c>
      <c r="J815" s="1">
        <v>680</v>
      </c>
    </row>
    <row r="816" spans="1:10" x14ac:dyDescent="0.3">
      <c r="A816">
        <v>2018</v>
      </c>
      <c r="B816" t="s">
        <v>23</v>
      </c>
      <c r="C816" t="s">
        <v>3</v>
      </c>
      <c r="D816" t="s">
        <v>12</v>
      </c>
      <c r="E816" t="s">
        <v>37</v>
      </c>
      <c r="F816" t="s">
        <v>48</v>
      </c>
      <c r="H816" s="1">
        <v>17774.099200000001</v>
      </c>
      <c r="I816" s="1">
        <v>20197.84</v>
      </c>
      <c r="J816" s="1">
        <v>612</v>
      </c>
    </row>
    <row r="817" spans="1:10" x14ac:dyDescent="0.3">
      <c r="A817">
        <v>2018</v>
      </c>
      <c r="B817" t="s">
        <v>23</v>
      </c>
      <c r="C817" t="s">
        <v>3</v>
      </c>
      <c r="D817" t="s">
        <v>12</v>
      </c>
      <c r="E817" t="s">
        <v>37</v>
      </c>
      <c r="F817" t="s">
        <v>49</v>
      </c>
      <c r="H817" s="1">
        <v>364.08819999999997</v>
      </c>
      <c r="I817" s="1">
        <v>444.01</v>
      </c>
      <c r="J817" s="1">
        <v>4</v>
      </c>
    </row>
    <row r="818" spans="1:10" x14ac:dyDescent="0.3">
      <c r="A818">
        <v>2018</v>
      </c>
      <c r="B818" t="s">
        <v>23</v>
      </c>
      <c r="C818" t="s">
        <v>3</v>
      </c>
      <c r="D818" t="s">
        <v>12</v>
      </c>
      <c r="E818" t="s">
        <v>38</v>
      </c>
      <c r="F818" t="s">
        <v>51</v>
      </c>
      <c r="H818" s="1">
        <v>13204.5396</v>
      </c>
      <c r="I818" s="1">
        <v>15719.69</v>
      </c>
      <c r="J818" s="1">
        <v>120</v>
      </c>
    </row>
    <row r="819" spans="1:10" x14ac:dyDescent="0.3">
      <c r="A819">
        <v>2018</v>
      </c>
      <c r="B819" t="s">
        <v>24</v>
      </c>
      <c r="C819" t="s">
        <v>1</v>
      </c>
      <c r="D819" t="s">
        <v>1</v>
      </c>
      <c r="E819" t="s">
        <v>38</v>
      </c>
      <c r="F819" t="s">
        <v>53</v>
      </c>
      <c r="H819" s="1">
        <v>970.28819999999996</v>
      </c>
      <c r="I819" s="1">
        <v>990.08999999999992</v>
      </c>
      <c r="J819" s="1">
        <v>30</v>
      </c>
    </row>
    <row r="820" spans="1:10" x14ac:dyDescent="0.3">
      <c r="A820">
        <v>2018</v>
      </c>
      <c r="B820" t="s">
        <v>24</v>
      </c>
      <c r="C820" t="s">
        <v>1</v>
      </c>
      <c r="D820" t="s">
        <v>55</v>
      </c>
      <c r="E820" t="s">
        <v>38</v>
      </c>
      <c r="F820" t="s">
        <v>50</v>
      </c>
      <c r="H820" s="1">
        <v>6906.4089000000004</v>
      </c>
      <c r="I820" s="1">
        <v>7760.01</v>
      </c>
      <c r="J820" s="1">
        <v>16</v>
      </c>
    </row>
    <row r="821" spans="1:10" x14ac:dyDescent="0.3">
      <c r="A821">
        <v>2018</v>
      </c>
      <c r="B821" t="s">
        <v>24</v>
      </c>
      <c r="C821" t="s">
        <v>1</v>
      </c>
      <c r="D821" t="s">
        <v>1</v>
      </c>
      <c r="E821" t="s">
        <v>38</v>
      </c>
      <c r="F821" t="s">
        <v>52</v>
      </c>
      <c r="H821" s="1">
        <v>5921.947000000001</v>
      </c>
      <c r="I821" s="1">
        <v>6105.1</v>
      </c>
      <c r="J821" s="1">
        <v>55</v>
      </c>
    </row>
    <row r="822" spans="1:10" x14ac:dyDescent="0.3">
      <c r="A822">
        <v>2018</v>
      </c>
      <c r="B822" t="s">
        <v>24</v>
      </c>
      <c r="C822" t="s">
        <v>1</v>
      </c>
      <c r="D822" t="s">
        <v>55</v>
      </c>
      <c r="E822" t="s">
        <v>38</v>
      </c>
      <c r="F822" t="s">
        <v>54</v>
      </c>
      <c r="H822" s="1">
        <v>3772.7231999999999</v>
      </c>
      <c r="I822" s="1">
        <v>3929.92</v>
      </c>
      <c r="J822" s="1">
        <v>30</v>
      </c>
    </row>
    <row r="823" spans="1:10" x14ac:dyDescent="0.3">
      <c r="A823">
        <v>2018</v>
      </c>
      <c r="B823" t="s">
        <v>24</v>
      </c>
      <c r="C823" t="s">
        <v>2</v>
      </c>
      <c r="D823" t="s">
        <v>9</v>
      </c>
      <c r="E823" t="s">
        <v>37</v>
      </c>
      <c r="F823" t="s">
        <v>47</v>
      </c>
      <c r="H823" s="1">
        <v>19642.564800000004</v>
      </c>
      <c r="I823" s="1">
        <v>24250.080000000002</v>
      </c>
      <c r="J823" s="1">
        <v>50</v>
      </c>
    </row>
    <row r="824" spans="1:10" x14ac:dyDescent="0.3">
      <c r="A824">
        <v>2018</v>
      </c>
      <c r="B824" t="s">
        <v>24</v>
      </c>
      <c r="C824" t="s">
        <v>2</v>
      </c>
      <c r="D824" t="s">
        <v>10</v>
      </c>
      <c r="E824" t="s">
        <v>37</v>
      </c>
      <c r="F824" t="s">
        <v>48</v>
      </c>
      <c r="H824" s="1">
        <v>16475.097600000001</v>
      </c>
      <c r="I824" s="1">
        <v>15841.44</v>
      </c>
      <c r="J824" s="1">
        <v>480</v>
      </c>
    </row>
    <row r="825" spans="1:10" x14ac:dyDescent="0.3">
      <c r="A825">
        <v>2018</v>
      </c>
      <c r="B825" t="s">
        <v>24</v>
      </c>
      <c r="C825" t="s">
        <v>2</v>
      </c>
      <c r="D825" t="s">
        <v>10</v>
      </c>
      <c r="E825" t="s">
        <v>37</v>
      </c>
      <c r="F825" t="s">
        <v>49</v>
      </c>
      <c r="H825" s="1">
        <v>103062.84</v>
      </c>
      <c r="I825" s="1">
        <v>121250.4</v>
      </c>
      <c r="J825" s="1">
        <v>250</v>
      </c>
    </row>
    <row r="826" spans="1:10" x14ac:dyDescent="0.3">
      <c r="A826">
        <v>2018</v>
      </c>
      <c r="B826" t="s">
        <v>24</v>
      </c>
      <c r="C826" t="s">
        <v>2</v>
      </c>
      <c r="D826" t="s">
        <v>10</v>
      </c>
      <c r="E826" t="s">
        <v>38</v>
      </c>
      <c r="F826" t="s">
        <v>51</v>
      </c>
      <c r="H826" s="1">
        <v>4453.9149999999991</v>
      </c>
      <c r="I826" s="1">
        <v>5239.8999999999996</v>
      </c>
      <c r="J826" s="1">
        <v>40</v>
      </c>
    </row>
    <row r="827" spans="1:10" x14ac:dyDescent="0.3">
      <c r="A827">
        <v>2018</v>
      </c>
      <c r="B827" t="s">
        <v>24</v>
      </c>
      <c r="C827" t="s">
        <v>2</v>
      </c>
      <c r="D827" t="s">
        <v>13</v>
      </c>
      <c r="E827" t="s">
        <v>38</v>
      </c>
      <c r="F827" t="s">
        <v>53</v>
      </c>
      <c r="H827" s="1">
        <v>19256.621999999999</v>
      </c>
      <c r="I827" s="1">
        <v>18339.64</v>
      </c>
      <c r="J827" s="1">
        <v>140</v>
      </c>
    </row>
    <row r="828" spans="1:10" x14ac:dyDescent="0.3">
      <c r="A828">
        <v>2018</v>
      </c>
      <c r="B828" t="s">
        <v>24</v>
      </c>
      <c r="C828" t="s">
        <v>2</v>
      </c>
      <c r="D828" t="s">
        <v>15</v>
      </c>
      <c r="E828" t="s">
        <v>38</v>
      </c>
      <c r="F828" t="s">
        <v>50</v>
      </c>
      <c r="H828" s="1">
        <v>136265.8077</v>
      </c>
      <c r="I828" s="1">
        <v>137642.23000000001</v>
      </c>
      <c r="J828" s="1">
        <v>1240</v>
      </c>
    </row>
    <row r="829" spans="1:10" x14ac:dyDescent="0.3">
      <c r="A829">
        <v>2018</v>
      </c>
      <c r="B829" t="s">
        <v>24</v>
      </c>
      <c r="C829" t="s">
        <v>3</v>
      </c>
      <c r="D829" t="s">
        <v>7</v>
      </c>
      <c r="E829" t="s">
        <v>38</v>
      </c>
      <c r="F829" t="s">
        <v>52</v>
      </c>
      <c r="H829" s="1">
        <v>29972.007999999998</v>
      </c>
      <c r="I829" s="1">
        <v>34059.1</v>
      </c>
      <c r="J829" s="1">
        <v>1032</v>
      </c>
    </row>
    <row r="830" spans="1:10" x14ac:dyDescent="0.3">
      <c r="A830">
        <v>2018</v>
      </c>
      <c r="B830" t="s">
        <v>24</v>
      </c>
      <c r="C830" t="s">
        <v>3</v>
      </c>
      <c r="D830" t="s">
        <v>7</v>
      </c>
      <c r="E830" t="s">
        <v>38</v>
      </c>
      <c r="F830" t="s">
        <v>54</v>
      </c>
      <c r="H830" s="1">
        <v>480.15</v>
      </c>
      <c r="I830" s="1">
        <v>485</v>
      </c>
      <c r="J830" s="1">
        <v>1</v>
      </c>
    </row>
    <row r="831" spans="1:10" x14ac:dyDescent="0.3">
      <c r="A831">
        <v>2018</v>
      </c>
      <c r="B831" t="s">
        <v>24</v>
      </c>
      <c r="C831" t="s">
        <v>3</v>
      </c>
      <c r="D831" t="s">
        <v>7</v>
      </c>
      <c r="E831" t="s">
        <v>37</v>
      </c>
      <c r="F831" t="s">
        <v>47</v>
      </c>
      <c r="H831" s="1">
        <v>1265.4189999999999</v>
      </c>
      <c r="I831" s="1">
        <v>1332.02</v>
      </c>
      <c r="J831" s="1">
        <v>12</v>
      </c>
    </row>
    <row r="832" spans="1:10" x14ac:dyDescent="0.3">
      <c r="A832">
        <v>2018</v>
      </c>
      <c r="B832" t="s">
        <v>24</v>
      </c>
      <c r="C832" t="s">
        <v>3</v>
      </c>
      <c r="D832" t="s">
        <v>11</v>
      </c>
      <c r="E832" t="s">
        <v>37</v>
      </c>
      <c r="F832" t="s">
        <v>48</v>
      </c>
      <c r="H832" s="1">
        <v>712.87199999999996</v>
      </c>
      <c r="I832" s="1">
        <v>792.07999999999993</v>
      </c>
      <c r="J832" s="1">
        <v>24</v>
      </c>
    </row>
    <row r="833" spans="1:10" x14ac:dyDescent="0.3">
      <c r="A833">
        <v>2018</v>
      </c>
      <c r="B833" t="s">
        <v>24</v>
      </c>
      <c r="C833" t="s">
        <v>3</v>
      </c>
      <c r="D833" t="s">
        <v>11</v>
      </c>
      <c r="E833" t="s">
        <v>37</v>
      </c>
      <c r="F833" t="s">
        <v>49</v>
      </c>
      <c r="H833" s="1">
        <v>16296.0525</v>
      </c>
      <c r="I833" s="1">
        <v>15520.050000000001</v>
      </c>
      <c r="J833" s="1">
        <v>32</v>
      </c>
    </row>
    <row r="834" spans="1:10" x14ac:dyDescent="0.3">
      <c r="A834">
        <v>2018</v>
      </c>
      <c r="B834" t="s">
        <v>24</v>
      </c>
      <c r="C834" t="s">
        <v>3</v>
      </c>
      <c r="D834" t="s">
        <v>11</v>
      </c>
      <c r="E834" t="s">
        <v>38</v>
      </c>
      <c r="F834" t="s">
        <v>51</v>
      </c>
      <c r="H834" s="1">
        <v>1687.2285000000002</v>
      </c>
      <c r="I834" s="1">
        <v>1776.0300000000002</v>
      </c>
      <c r="J834" s="1">
        <v>16</v>
      </c>
    </row>
    <row r="835" spans="1:10" x14ac:dyDescent="0.3">
      <c r="A835">
        <v>2018</v>
      </c>
      <c r="B835" t="s">
        <v>24</v>
      </c>
      <c r="C835" t="s">
        <v>3</v>
      </c>
      <c r="D835" t="s">
        <v>12</v>
      </c>
      <c r="E835" t="s">
        <v>38</v>
      </c>
      <c r="F835" t="s">
        <v>53</v>
      </c>
      <c r="H835" s="1">
        <v>48773.159400000004</v>
      </c>
      <c r="I835" s="1">
        <v>49768.530000000006</v>
      </c>
      <c r="J835" s="1">
        <v>1508</v>
      </c>
    </row>
    <row r="836" spans="1:10" x14ac:dyDescent="0.3">
      <c r="A836">
        <v>2018</v>
      </c>
      <c r="B836" t="s">
        <v>24</v>
      </c>
      <c r="C836" t="s">
        <v>3</v>
      </c>
      <c r="D836" t="s">
        <v>12</v>
      </c>
      <c r="E836" t="s">
        <v>38</v>
      </c>
      <c r="F836" t="s">
        <v>50</v>
      </c>
      <c r="H836" s="1">
        <v>7992.8206000000009</v>
      </c>
      <c r="I836" s="1">
        <v>7760.02</v>
      </c>
      <c r="J836" s="1">
        <v>16</v>
      </c>
    </row>
    <row r="837" spans="1:10" x14ac:dyDescent="0.3">
      <c r="A837">
        <v>2018</v>
      </c>
      <c r="B837" t="s">
        <v>24</v>
      </c>
      <c r="C837" t="s">
        <v>3</v>
      </c>
      <c r="D837" t="s">
        <v>12</v>
      </c>
      <c r="E837" t="s">
        <v>38</v>
      </c>
      <c r="F837" t="s">
        <v>52</v>
      </c>
      <c r="H837" s="1">
        <v>825.84929999999997</v>
      </c>
      <c r="I837" s="1">
        <v>888.01</v>
      </c>
      <c r="J837" s="1">
        <v>8</v>
      </c>
    </row>
    <row r="838" spans="1:10" x14ac:dyDescent="0.3">
      <c r="A838">
        <v>2018</v>
      </c>
      <c r="B838" t="s">
        <v>25</v>
      </c>
      <c r="C838" t="s">
        <v>1</v>
      </c>
      <c r="D838" t="s">
        <v>1</v>
      </c>
      <c r="E838" t="s">
        <v>38</v>
      </c>
      <c r="F838" t="s">
        <v>54</v>
      </c>
      <c r="H838" s="1">
        <v>2744.5275000000001</v>
      </c>
      <c r="I838" s="1">
        <v>2772.25</v>
      </c>
      <c r="J838" s="1">
        <v>84</v>
      </c>
    </row>
    <row r="839" spans="1:10" x14ac:dyDescent="0.3">
      <c r="A839">
        <v>2018</v>
      </c>
      <c r="B839" t="s">
        <v>25</v>
      </c>
      <c r="C839" t="s">
        <v>1</v>
      </c>
      <c r="D839" t="s">
        <v>1</v>
      </c>
      <c r="E839" t="s">
        <v>37</v>
      </c>
      <c r="F839" t="s">
        <v>47</v>
      </c>
      <c r="H839" s="1">
        <v>33465.110399999998</v>
      </c>
      <c r="I839" s="1">
        <v>36375.120000000003</v>
      </c>
      <c r="J839" s="1">
        <v>75</v>
      </c>
    </row>
    <row r="840" spans="1:10" x14ac:dyDescent="0.3">
      <c r="A840">
        <v>2018</v>
      </c>
      <c r="B840" t="s">
        <v>25</v>
      </c>
      <c r="C840" t="s">
        <v>1</v>
      </c>
      <c r="D840" t="s">
        <v>1</v>
      </c>
      <c r="E840" t="s">
        <v>37</v>
      </c>
      <c r="F840" t="s">
        <v>48</v>
      </c>
      <c r="H840" s="1">
        <v>32061.762900000005</v>
      </c>
      <c r="I840" s="1">
        <v>38628.630000000005</v>
      </c>
      <c r="J840" s="1">
        <v>348</v>
      </c>
    </row>
    <row r="841" spans="1:10" x14ac:dyDescent="0.3">
      <c r="A841">
        <v>2018</v>
      </c>
      <c r="B841" t="s">
        <v>25</v>
      </c>
      <c r="C841" t="s">
        <v>1</v>
      </c>
      <c r="D841" t="s">
        <v>1</v>
      </c>
      <c r="E841" t="s">
        <v>37</v>
      </c>
      <c r="F841" t="s">
        <v>49</v>
      </c>
      <c r="H841" s="1">
        <v>29144.303199999998</v>
      </c>
      <c r="I841" s="1">
        <v>28295.439999999999</v>
      </c>
      <c r="J841" s="1">
        <v>216</v>
      </c>
    </row>
    <row r="842" spans="1:10" x14ac:dyDescent="0.3">
      <c r="A842">
        <v>2018</v>
      </c>
      <c r="B842" t="s">
        <v>25</v>
      </c>
      <c r="C842" t="s">
        <v>3</v>
      </c>
      <c r="D842" t="s">
        <v>7</v>
      </c>
      <c r="E842" t="s">
        <v>38</v>
      </c>
      <c r="F842" t="s">
        <v>51</v>
      </c>
      <c r="H842" s="1">
        <v>11712.791999999999</v>
      </c>
      <c r="I842" s="1">
        <v>11155.039999999999</v>
      </c>
      <c r="J842" s="1">
        <v>23</v>
      </c>
    </row>
    <row r="843" spans="1:10" x14ac:dyDescent="0.3">
      <c r="A843">
        <v>2018</v>
      </c>
      <c r="B843" t="s">
        <v>25</v>
      </c>
      <c r="C843" t="s">
        <v>3</v>
      </c>
      <c r="D843" t="s">
        <v>7</v>
      </c>
      <c r="E843" t="s">
        <v>38</v>
      </c>
      <c r="F843" t="s">
        <v>53</v>
      </c>
      <c r="H843" s="1">
        <v>87913.425600000002</v>
      </c>
      <c r="I843" s="1">
        <v>88801.44</v>
      </c>
      <c r="J843" s="1">
        <v>800</v>
      </c>
    </row>
    <row r="844" spans="1:10" x14ac:dyDescent="0.3">
      <c r="A844">
        <v>2018</v>
      </c>
      <c r="B844" t="s">
        <v>25</v>
      </c>
      <c r="C844" t="s">
        <v>3</v>
      </c>
      <c r="D844" t="s">
        <v>7</v>
      </c>
      <c r="E844" t="s">
        <v>38</v>
      </c>
      <c r="F844" t="s">
        <v>50</v>
      </c>
      <c r="H844" s="1">
        <v>419.19199999999995</v>
      </c>
      <c r="I844" s="1">
        <v>523.99</v>
      </c>
      <c r="J844" s="1">
        <v>4</v>
      </c>
    </row>
    <row r="845" spans="1:10" x14ac:dyDescent="0.3">
      <c r="A845">
        <v>2018</v>
      </c>
      <c r="B845" t="s">
        <v>25</v>
      </c>
      <c r="C845" t="s">
        <v>3</v>
      </c>
      <c r="D845" t="s">
        <v>8</v>
      </c>
      <c r="E845" t="s">
        <v>38</v>
      </c>
      <c r="F845" t="s">
        <v>52</v>
      </c>
      <c r="H845" s="1">
        <v>149701.60800000001</v>
      </c>
      <c r="I845" s="1">
        <v>178216.2</v>
      </c>
      <c r="J845" s="1">
        <v>5400</v>
      </c>
    </row>
    <row r="846" spans="1:10" x14ac:dyDescent="0.3">
      <c r="A846">
        <v>2018</v>
      </c>
      <c r="B846" t="s">
        <v>25</v>
      </c>
      <c r="C846" t="s">
        <v>3</v>
      </c>
      <c r="D846" t="s">
        <v>11</v>
      </c>
      <c r="E846" t="s">
        <v>38</v>
      </c>
      <c r="F846" t="s">
        <v>54</v>
      </c>
      <c r="H846" s="1">
        <v>4171.0171999999993</v>
      </c>
      <c r="I846" s="1">
        <v>4850.0199999999995</v>
      </c>
      <c r="J846" s="1">
        <v>10</v>
      </c>
    </row>
    <row r="847" spans="1:10" x14ac:dyDescent="0.3">
      <c r="A847">
        <v>2018</v>
      </c>
      <c r="B847" t="s">
        <v>25</v>
      </c>
      <c r="C847" t="s">
        <v>3</v>
      </c>
      <c r="D847" t="s">
        <v>11</v>
      </c>
      <c r="E847" t="s">
        <v>37</v>
      </c>
      <c r="F847" t="s">
        <v>47</v>
      </c>
      <c r="H847" s="1">
        <v>57143.730600000003</v>
      </c>
      <c r="I847" s="1">
        <v>57720.94</v>
      </c>
      <c r="J847" s="1">
        <v>520</v>
      </c>
    </row>
    <row r="848" spans="1:10" x14ac:dyDescent="0.3">
      <c r="A848">
        <v>2018</v>
      </c>
      <c r="B848" t="s">
        <v>25</v>
      </c>
      <c r="C848" t="s">
        <v>3</v>
      </c>
      <c r="D848" t="s">
        <v>11</v>
      </c>
      <c r="E848" t="s">
        <v>37</v>
      </c>
      <c r="F848" t="s">
        <v>48</v>
      </c>
      <c r="H848" s="1">
        <v>2619.9499999999998</v>
      </c>
      <c r="I848" s="1">
        <v>2619.9499999999998</v>
      </c>
      <c r="J848" s="1">
        <v>20</v>
      </c>
    </row>
    <row r="849" spans="1:10" x14ac:dyDescent="0.3">
      <c r="A849">
        <v>2018</v>
      </c>
      <c r="B849" t="s">
        <v>25</v>
      </c>
      <c r="C849" t="s">
        <v>3</v>
      </c>
      <c r="D849" t="s">
        <v>12</v>
      </c>
      <c r="E849" t="s">
        <v>37</v>
      </c>
      <c r="F849" t="s">
        <v>49</v>
      </c>
      <c r="H849" s="1">
        <v>80399.272399999987</v>
      </c>
      <c r="I849" s="1">
        <v>79603.239999999991</v>
      </c>
      <c r="J849" s="1">
        <v>2412</v>
      </c>
    </row>
    <row r="850" spans="1:10" x14ac:dyDescent="0.3">
      <c r="A850">
        <v>2018</v>
      </c>
      <c r="B850" t="s">
        <v>25</v>
      </c>
      <c r="C850" t="s">
        <v>3</v>
      </c>
      <c r="D850" t="s">
        <v>12</v>
      </c>
      <c r="E850" t="s">
        <v>38</v>
      </c>
      <c r="F850" t="s">
        <v>51</v>
      </c>
      <c r="H850" s="1">
        <v>7061.6182000000008</v>
      </c>
      <c r="I850" s="1">
        <v>7760.02</v>
      </c>
      <c r="J850" s="1">
        <v>16</v>
      </c>
    </row>
    <row r="851" spans="1:10" x14ac:dyDescent="0.3">
      <c r="A851">
        <v>2018</v>
      </c>
      <c r="B851" t="s">
        <v>26</v>
      </c>
      <c r="C851" t="s">
        <v>1</v>
      </c>
      <c r="D851" t="s">
        <v>55</v>
      </c>
      <c r="E851" t="s">
        <v>38</v>
      </c>
      <c r="F851" t="s">
        <v>53</v>
      </c>
      <c r="H851" s="1">
        <v>153757.01480000003</v>
      </c>
      <c r="I851" s="1">
        <v>167127.19000000003</v>
      </c>
      <c r="J851" s="1">
        <v>5064</v>
      </c>
    </row>
    <row r="852" spans="1:10" x14ac:dyDescent="0.3">
      <c r="A852">
        <v>2018</v>
      </c>
      <c r="B852" t="s">
        <v>26</v>
      </c>
      <c r="C852" t="s">
        <v>1</v>
      </c>
      <c r="D852" t="s">
        <v>1</v>
      </c>
      <c r="E852" t="s">
        <v>38</v>
      </c>
      <c r="F852" t="s">
        <v>50</v>
      </c>
      <c r="H852" s="1">
        <v>8856.1248999999989</v>
      </c>
      <c r="I852" s="1">
        <v>10670.029999999999</v>
      </c>
      <c r="J852" s="1">
        <v>22</v>
      </c>
    </row>
    <row r="853" spans="1:10" x14ac:dyDescent="0.3">
      <c r="A853">
        <v>2018</v>
      </c>
      <c r="B853" t="s">
        <v>26</v>
      </c>
      <c r="C853" t="s">
        <v>1</v>
      </c>
      <c r="D853" t="s">
        <v>55</v>
      </c>
      <c r="E853" t="s">
        <v>38</v>
      </c>
      <c r="F853" t="s">
        <v>52</v>
      </c>
      <c r="H853" s="1">
        <v>43050.940800000004</v>
      </c>
      <c r="I853" s="1">
        <v>44844.73</v>
      </c>
      <c r="J853" s="1">
        <v>404</v>
      </c>
    </row>
    <row r="854" spans="1:10" x14ac:dyDescent="0.3">
      <c r="A854">
        <v>2018</v>
      </c>
      <c r="B854" t="s">
        <v>26</v>
      </c>
      <c r="C854" t="s">
        <v>1</v>
      </c>
      <c r="D854" t="s">
        <v>1</v>
      </c>
      <c r="E854" t="s">
        <v>38</v>
      </c>
      <c r="F854" t="s">
        <v>54</v>
      </c>
      <c r="H854" s="1">
        <v>424.43190000000004</v>
      </c>
      <c r="I854" s="1">
        <v>523.99</v>
      </c>
      <c r="J854" s="1">
        <v>4</v>
      </c>
    </row>
    <row r="855" spans="1:10" x14ac:dyDescent="0.3">
      <c r="A855">
        <v>2018</v>
      </c>
      <c r="B855" t="s">
        <v>26</v>
      </c>
      <c r="C855" t="s">
        <v>2</v>
      </c>
      <c r="D855" t="s">
        <v>9</v>
      </c>
      <c r="E855" t="s">
        <v>37</v>
      </c>
      <c r="F855" t="s">
        <v>47</v>
      </c>
      <c r="H855" s="1">
        <v>75660.24960000001</v>
      </c>
      <c r="I855" s="1">
        <v>72750.240000000005</v>
      </c>
      <c r="J855" s="1">
        <v>150</v>
      </c>
    </row>
    <row r="856" spans="1:10" x14ac:dyDescent="0.3">
      <c r="A856">
        <v>2018</v>
      </c>
      <c r="B856" t="s">
        <v>26</v>
      </c>
      <c r="C856" t="s">
        <v>2</v>
      </c>
      <c r="D856" t="s">
        <v>9</v>
      </c>
      <c r="E856" t="s">
        <v>37</v>
      </c>
      <c r="F856" t="s">
        <v>48</v>
      </c>
      <c r="H856" s="1">
        <v>43512.705600000008</v>
      </c>
      <c r="I856" s="1">
        <v>44400.72</v>
      </c>
      <c r="J856" s="1">
        <v>400</v>
      </c>
    </row>
    <row r="857" spans="1:10" x14ac:dyDescent="0.3">
      <c r="A857">
        <v>2018</v>
      </c>
      <c r="B857" t="s">
        <v>26</v>
      </c>
      <c r="C857" t="s">
        <v>2</v>
      </c>
      <c r="D857" t="s">
        <v>9</v>
      </c>
      <c r="E857" t="s">
        <v>37</v>
      </c>
      <c r="F857" t="s">
        <v>49</v>
      </c>
      <c r="H857" s="1">
        <v>36941.266800000005</v>
      </c>
      <c r="I857" s="1">
        <v>39299.22</v>
      </c>
      <c r="J857" s="1">
        <v>300</v>
      </c>
    </row>
    <row r="858" spans="1:10" x14ac:dyDescent="0.3">
      <c r="A858">
        <v>2018</v>
      </c>
      <c r="B858" t="s">
        <v>26</v>
      </c>
      <c r="C858" t="s">
        <v>2</v>
      </c>
      <c r="D858" t="s">
        <v>13</v>
      </c>
      <c r="E858" t="s">
        <v>38</v>
      </c>
      <c r="F858" t="s">
        <v>51</v>
      </c>
      <c r="H858" s="1">
        <v>46176.748800000001</v>
      </c>
      <c r="I858" s="1">
        <v>44400.72</v>
      </c>
      <c r="J858" s="1">
        <v>400</v>
      </c>
    </row>
    <row r="859" spans="1:10" x14ac:dyDescent="0.3">
      <c r="A859">
        <v>2018</v>
      </c>
      <c r="B859" t="s">
        <v>26</v>
      </c>
      <c r="C859" t="s">
        <v>2</v>
      </c>
      <c r="D859" t="s">
        <v>15</v>
      </c>
      <c r="E859" t="s">
        <v>38</v>
      </c>
      <c r="F859" t="s">
        <v>53</v>
      </c>
      <c r="H859" s="1">
        <v>26640.432000000001</v>
      </c>
      <c r="I859" s="1">
        <v>33300.54</v>
      </c>
      <c r="J859" s="1">
        <v>300</v>
      </c>
    </row>
    <row r="860" spans="1:10" x14ac:dyDescent="0.3">
      <c r="A860">
        <v>2018</v>
      </c>
      <c r="B860" t="s">
        <v>26</v>
      </c>
      <c r="C860" t="s">
        <v>3</v>
      </c>
      <c r="D860" t="s">
        <v>7</v>
      </c>
      <c r="E860" t="s">
        <v>38</v>
      </c>
      <c r="F860" t="s">
        <v>50</v>
      </c>
      <c r="H860" s="1">
        <v>50494.59</v>
      </c>
      <c r="I860" s="1">
        <v>59405.4</v>
      </c>
      <c r="J860" s="1">
        <v>1800</v>
      </c>
    </row>
    <row r="861" spans="1:10" x14ac:dyDescent="0.3">
      <c r="A861">
        <v>2018</v>
      </c>
      <c r="B861" t="s">
        <v>26</v>
      </c>
      <c r="C861" t="s">
        <v>3</v>
      </c>
      <c r="D861" t="s">
        <v>7</v>
      </c>
      <c r="E861" t="s">
        <v>38</v>
      </c>
      <c r="F861" t="s">
        <v>52</v>
      </c>
      <c r="H861" s="1">
        <v>11271.433200000001</v>
      </c>
      <c r="I861" s="1">
        <v>13580.04</v>
      </c>
      <c r="J861" s="1">
        <v>28</v>
      </c>
    </row>
    <row r="862" spans="1:10" x14ac:dyDescent="0.3">
      <c r="A862">
        <v>2018</v>
      </c>
      <c r="B862" t="s">
        <v>26</v>
      </c>
      <c r="C862" t="s">
        <v>3</v>
      </c>
      <c r="D862" t="s">
        <v>7</v>
      </c>
      <c r="E862" t="s">
        <v>38</v>
      </c>
      <c r="F862" t="s">
        <v>54</v>
      </c>
      <c r="H862" s="1">
        <v>435.12979999999993</v>
      </c>
      <c r="I862" s="1">
        <v>444.01</v>
      </c>
      <c r="J862" s="1">
        <v>4</v>
      </c>
    </row>
    <row r="863" spans="1:10" x14ac:dyDescent="0.3">
      <c r="A863">
        <v>2018</v>
      </c>
      <c r="B863" t="s">
        <v>26</v>
      </c>
      <c r="C863" t="s">
        <v>3</v>
      </c>
      <c r="D863" t="s">
        <v>7</v>
      </c>
      <c r="E863" t="s">
        <v>37</v>
      </c>
      <c r="F863" t="s">
        <v>47</v>
      </c>
      <c r="H863" s="1">
        <v>25675.490399999999</v>
      </c>
      <c r="I863" s="1">
        <v>26199.48</v>
      </c>
      <c r="J863" s="1">
        <v>200</v>
      </c>
    </row>
    <row r="864" spans="1:10" x14ac:dyDescent="0.3">
      <c r="A864">
        <v>2018</v>
      </c>
      <c r="B864" t="s">
        <v>26</v>
      </c>
      <c r="C864" t="s">
        <v>3</v>
      </c>
      <c r="D864" t="s">
        <v>8</v>
      </c>
      <c r="E864" t="s">
        <v>37</v>
      </c>
      <c r="F864" t="s">
        <v>48</v>
      </c>
      <c r="H864" s="1">
        <v>11640.038400000001</v>
      </c>
      <c r="I864" s="1">
        <v>12125.04</v>
      </c>
      <c r="J864" s="1">
        <v>25</v>
      </c>
    </row>
    <row r="865" spans="1:10" x14ac:dyDescent="0.3">
      <c r="A865">
        <v>2018</v>
      </c>
      <c r="B865" t="s">
        <v>26</v>
      </c>
      <c r="C865" t="s">
        <v>3</v>
      </c>
      <c r="D865" t="s">
        <v>11</v>
      </c>
      <c r="E865" t="s">
        <v>37</v>
      </c>
      <c r="F865" t="s">
        <v>49</v>
      </c>
      <c r="H865" s="1">
        <v>2158.2588999999998</v>
      </c>
      <c r="I865" s="1">
        <v>2425.0099999999998</v>
      </c>
      <c r="J865" s="1">
        <v>5</v>
      </c>
    </row>
    <row r="866" spans="1:10" x14ac:dyDescent="0.3">
      <c r="A866">
        <v>2018</v>
      </c>
      <c r="B866" t="s">
        <v>26</v>
      </c>
      <c r="C866" t="s">
        <v>3</v>
      </c>
      <c r="D866" t="s">
        <v>11</v>
      </c>
      <c r="E866" t="s">
        <v>38</v>
      </c>
      <c r="F866" t="s">
        <v>51</v>
      </c>
      <c r="H866" s="1">
        <v>3996.0630000000001</v>
      </c>
      <c r="I866" s="1">
        <v>4440.07</v>
      </c>
      <c r="J866" s="1">
        <v>40</v>
      </c>
    </row>
    <row r="867" spans="1:10" x14ac:dyDescent="0.3">
      <c r="A867">
        <v>2018</v>
      </c>
      <c r="B867" t="s">
        <v>26</v>
      </c>
      <c r="C867" t="s">
        <v>3</v>
      </c>
      <c r="D867" t="s">
        <v>12</v>
      </c>
      <c r="E867" t="s">
        <v>38</v>
      </c>
      <c r="F867" t="s">
        <v>53</v>
      </c>
      <c r="H867" s="1">
        <v>22217.619599999998</v>
      </c>
      <c r="I867" s="1">
        <v>21781.98</v>
      </c>
      <c r="J867" s="1">
        <v>660</v>
      </c>
    </row>
    <row r="868" spans="1:10" x14ac:dyDescent="0.3">
      <c r="A868">
        <v>2018</v>
      </c>
      <c r="B868" t="s">
        <v>26</v>
      </c>
      <c r="C868" t="s">
        <v>3</v>
      </c>
      <c r="D868" t="s">
        <v>12</v>
      </c>
      <c r="E868" t="s">
        <v>38</v>
      </c>
      <c r="F868" t="s">
        <v>50</v>
      </c>
      <c r="H868" s="1">
        <v>3996.4103000000005</v>
      </c>
      <c r="I868" s="1">
        <v>3880.01</v>
      </c>
      <c r="J868" s="1">
        <v>8</v>
      </c>
    </row>
    <row r="869" spans="1:10" x14ac:dyDescent="0.3">
      <c r="A869">
        <v>2018</v>
      </c>
      <c r="B869" t="s">
        <v>27</v>
      </c>
      <c r="C869" t="s">
        <v>1</v>
      </c>
      <c r="D869" t="s">
        <v>55</v>
      </c>
      <c r="E869" t="s">
        <v>38</v>
      </c>
      <c r="F869" t="s">
        <v>52</v>
      </c>
      <c r="H869" s="1">
        <v>10391.999400000001</v>
      </c>
      <c r="I869" s="1">
        <v>12673.17</v>
      </c>
      <c r="J869" s="1">
        <v>384</v>
      </c>
    </row>
    <row r="870" spans="1:10" x14ac:dyDescent="0.3">
      <c r="A870">
        <v>2018</v>
      </c>
      <c r="B870" t="s">
        <v>27</v>
      </c>
      <c r="C870" t="s">
        <v>1</v>
      </c>
      <c r="D870" t="s">
        <v>1</v>
      </c>
      <c r="E870" t="s">
        <v>38</v>
      </c>
      <c r="F870" t="s">
        <v>54</v>
      </c>
      <c r="H870" s="1">
        <v>940.9</v>
      </c>
      <c r="I870" s="1">
        <v>970</v>
      </c>
      <c r="J870" s="1">
        <v>2</v>
      </c>
    </row>
    <row r="871" spans="1:10" x14ac:dyDescent="0.3">
      <c r="A871">
        <v>2018</v>
      </c>
      <c r="B871" t="s">
        <v>27</v>
      </c>
      <c r="C871" t="s">
        <v>1</v>
      </c>
      <c r="D871" t="s">
        <v>1</v>
      </c>
      <c r="E871" t="s">
        <v>37</v>
      </c>
      <c r="F871" t="s">
        <v>47</v>
      </c>
      <c r="H871" s="1">
        <v>108932.7261</v>
      </c>
      <c r="I871" s="1">
        <v>125210.03</v>
      </c>
      <c r="J871" s="1">
        <v>1128</v>
      </c>
    </row>
    <row r="872" spans="1:10" x14ac:dyDescent="0.3">
      <c r="A872">
        <v>2018</v>
      </c>
      <c r="B872" t="s">
        <v>27</v>
      </c>
      <c r="C872" t="s">
        <v>1</v>
      </c>
      <c r="D872" t="s">
        <v>1</v>
      </c>
      <c r="E872" t="s">
        <v>37</v>
      </c>
      <c r="F872" t="s">
        <v>48</v>
      </c>
      <c r="H872" s="1">
        <v>38749.034399999997</v>
      </c>
      <c r="I872" s="1">
        <v>44539.119999999995</v>
      </c>
      <c r="J872" s="1">
        <v>340</v>
      </c>
    </row>
    <row r="873" spans="1:10" x14ac:dyDescent="0.3">
      <c r="A873">
        <v>2018</v>
      </c>
      <c r="B873" t="s">
        <v>27</v>
      </c>
      <c r="C873" t="s">
        <v>2</v>
      </c>
      <c r="D873" t="s">
        <v>9</v>
      </c>
      <c r="E873" t="s">
        <v>37</v>
      </c>
      <c r="F873" t="s">
        <v>49</v>
      </c>
      <c r="H873" s="1">
        <v>48985.161599999999</v>
      </c>
      <c r="I873" s="1">
        <v>48500.160000000003</v>
      </c>
      <c r="J873" s="1">
        <v>100</v>
      </c>
    </row>
    <row r="874" spans="1:10" x14ac:dyDescent="0.3">
      <c r="A874">
        <v>2018</v>
      </c>
      <c r="B874" t="s">
        <v>27</v>
      </c>
      <c r="C874" t="s">
        <v>2</v>
      </c>
      <c r="D874" t="s">
        <v>9</v>
      </c>
      <c r="E874" t="s">
        <v>38</v>
      </c>
      <c r="F874" t="s">
        <v>51</v>
      </c>
      <c r="H874" s="1">
        <v>43202.946400000008</v>
      </c>
      <c r="I874" s="1">
        <v>44539.12</v>
      </c>
      <c r="J874" s="1">
        <v>340</v>
      </c>
    </row>
    <row r="875" spans="1:10" x14ac:dyDescent="0.3">
      <c r="A875">
        <v>2018</v>
      </c>
      <c r="B875" t="s">
        <v>27</v>
      </c>
      <c r="C875" t="s">
        <v>2</v>
      </c>
      <c r="D875" t="s">
        <v>13</v>
      </c>
      <c r="E875" t="s">
        <v>38</v>
      </c>
      <c r="F875" t="s">
        <v>53</v>
      </c>
      <c r="H875" s="1">
        <v>80631.516000000003</v>
      </c>
      <c r="I875" s="1">
        <v>84875.28</v>
      </c>
      <c r="J875" s="1">
        <v>175</v>
      </c>
    </row>
    <row r="876" spans="1:10" x14ac:dyDescent="0.3">
      <c r="A876">
        <v>2018</v>
      </c>
      <c r="B876" t="s">
        <v>27</v>
      </c>
      <c r="C876" t="s">
        <v>2</v>
      </c>
      <c r="D876" t="s">
        <v>15</v>
      </c>
      <c r="E876" t="s">
        <v>38</v>
      </c>
      <c r="F876" t="s">
        <v>50</v>
      </c>
      <c r="H876" s="1">
        <v>18019.637999999999</v>
      </c>
      <c r="I876" s="1">
        <v>19801.8</v>
      </c>
      <c r="J876" s="1">
        <v>600</v>
      </c>
    </row>
    <row r="877" spans="1:10" x14ac:dyDescent="0.3">
      <c r="A877">
        <v>2018</v>
      </c>
      <c r="B877" t="s">
        <v>27</v>
      </c>
      <c r="C877" t="s">
        <v>2</v>
      </c>
      <c r="D877" t="s">
        <v>15</v>
      </c>
      <c r="E877" t="s">
        <v>38</v>
      </c>
      <c r="F877" t="s">
        <v>52</v>
      </c>
      <c r="H877" s="1">
        <v>5044.0207999999993</v>
      </c>
      <c r="I877" s="1">
        <v>4850.0199999999995</v>
      </c>
      <c r="J877" s="1">
        <v>10</v>
      </c>
    </row>
    <row r="878" spans="1:10" x14ac:dyDescent="0.3">
      <c r="A878">
        <v>2018</v>
      </c>
      <c r="B878" t="s">
        <v>27</v>
      </c>
      <c r="C878" t="s">
        <v>3</v>
      </c>
      <c r="D878" t="s">
        <v>7</v>
      </c>
      <c r="E878" t="s">
        <v>38</v>
      </c>
      <c r="F878" t="s">
        <v>54</v>
      </c>
      <c r="H878" s="1">
        <v>60157.868399999999</v>
      </c>
      <c r="I878" s="1">
        <v>61385.58</v>
      </c>
      <c r="J878" s="1">
        <v>1860</v>
      </c>
    </row>
    <row r="879" spans="1:10" x14ac:dyDescent="0.3">
      <c r="A879">
        <v>2018</v>
      </c>
      <c r="B879" t="s">
        <v>27</v>
      </c>
      <c r="C879" t="s">
        <v>3</v>
      </c>
      <c r="D879" t="s">
        <v>7</v>
      </c>
      <c r="E879" t="s">
        <v>37</v>
      </c>
      <c r="F879" t="s">
        <v>47</v>
      </c>
      <c r="H879" s="1">
        <v>9821.2824000000019</v>
      </c>
      <c r="I879" s="1">
        <v>12125.04</v>
      </c>
      <c r="J879" s="1">
        <v>25</v>
      </c>
    </row>
    <row r="880" spans="1:10" x14ac:dyDescent="0.3">
      <c r="A880">
        <v>2018</v>
      </c>
      <c r="B880" t="s">
        <v>27</v>
      </c>
      <c r="C880" t="s">
        <v>3</v>
      </c>
      <c r="D880" t="s">
        <v>11</v>
      </c>
      <c r="E880" t="s">
        <v>37</v>
      </c>
      <c r="F880" t="s">
        <v>48</v>
      </c>
      <c r="H880" s="1">
        <v>18662.862400000002</v>
      </c>
      <c r="I880" s="1">
        <v>17945.060000000001</v>
      </c>
      <c r="J880" s="1">
        <v>37</v>
      </c>
    </row>
    <row r="881" spans="1:10" x14ac:dyDescent="0.3">
      <c r="A881">
        <v>2018</v>
      </c>
      <c r="B881" t="s">
        <v>27</v>
      </c>
      <c r="C881" t="s">
        <v>3</v>
      </c>
      <c r="D881" t="s">
        <v>11</v>
      </c>
      <c r="E881" t="s">
        <v>37</v>
      </c>
      <c r="F881" t="s">
        <v>49</v>
      </c>
      <c r="H881" s="1">
        <v>8014.3329999999996</v>
      </c>
      <c r="I881" s="1">
        <v>8436.14</v>
      </c>
      <c r="J881" s="1">
        <v>76</v>
      </c>
    </row>
    <row r="882" spans="1:10" x14ac:dyDescent="0.3">
      <c r="A882">
        <v>2018</v>
      </c>
      <c r="B882" t="s">
        <v>27</v>
      </c>
      <c r="C882" t="s">
        <v>3</v>
      </c>
      <c r="D882" t="s">
        <v>12</v>
      </c>
      <c r="E882" t="s">
        <v>38</v>
      </c>
      <c r="F882" t="s">
        <v>51</v>
      </c>
      <c r="H882" s="1">
        <v>29892.803399999997</v>
      </c>
      <c r="I882" s="1">
        <v>29306.67</v>
      </c>
      <c r="J882" s="1">
        <v>888</v>
      </c>
    </row>
    <row r="883" spans="1:10" x14ac:dyDescent="0.3">
      <c r="A883">
        <v>2018</v>
      </c>
      <c r="B883" t="s">
        <v>27</v>
      </c>
      <c r="C883" t="s">
        <v>3</v>
      </c>
      <c r="D883" t="s">
        <v>12</v>
      </c>
      <c r="E883" t="s">
        <v>38</v>
      </c>
      <c r="F883" t="s">
        <v>53</v>
      </c>
      <c r="H883" s="1">
        <v>38184.619200000001</v>
      </c>
      <c r="I883" s="1">
        <v>44400.72</v>
      </c>
      <c r="J883" s="1">
        <v>400</v>
      </c>
    </row>
  </sheetData>
  <hyperlinks>
    <hyperlink ref="M1" r:id="rId1" tooltip="قائمة التشغيل الخاصة بالسلسلة - يوتيوب" xr:uid="{00000000-0004-0000-0000-000000000000}"/>
  </hyperlinks>
  <pageMargins left="0.7" right="0.7" top="0.75" bottom="0.75" header="0.3" footer="0.3"/>
  <pageSetup orientation="portrait" horizontalDpi="300" verticalDpi="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12A7E8-1965-4FD1-B1AB-1A142EF4E694}">
  <dimension ref="A1:X73"/>
  <sheetViews>
    <sheetView showGridLines="0" workbookViewId="0">
      <selection activeCell="E4" sqref="E4"/>
    </sheetView>
  </sheetViews>
  <sheetFormatPr defaultRowHeight="14.4" x14ac:dyDescent="0.3"/>
  <cols>
    <col min="1" max="1" width="13.88671875" customWidth="1"/>
    <col min="3" max="3" width="11.109375" bestFit="1" customWidth="1"/>
    <col min="4" max="6" width="10.109375" bestFit="1" customWidth="1"/>
    <col min="7" max="7" width="15.33203125" customWidth="1"/>
    <col min="8" max="8" width="13.5546875" customWidth="1"/>
    <col min="9" max="10" width="9" bestFit="1" customWidth="1"/>
    <col min="11" max="11" width="15" customWidth="1"/>
    <col min="12" max="12" width="13.77734375" customWidth="1"/>
    <col min="13" max="17" width="9" customWidth="1"/>
    <col min="20" max="20" width="11.6640625" customWidth="1"/>
    <col min="21" max="21" width="13.44140625" customWidth="1"/>
    <col min="24" max="24" width="15.6640625" customWidth="1"/>
  </cols>
  <sheetData>
    <row r="1" spans="1:24" x14ac:dyDescent="0.3">
      <c r="A1" s="4" t="s">
        <v>58</v>
      </c>
      <c r="B1" t="str">
        <f>lst!E7</f>
        <v>Sales</v>
      </c>
    </row>
    <row r="2" spans="1:24" x14ac:dyDescent="0.3">
      <c r="A2" s="4" t="s">
        <v>28</v>
      </c>
      <c r="B2">
        <f>lst!F7</f>
        <v>2018</v>
      </c>
      <c r="E2" t="str">
        <f>"Monthly " &amp;B1&amp;" Current Year VS Last Year"</f>
        <v>Monthly Sales Current Year VS Last Year</v>
      </c>
    </row>
    <row r="3" spans="1:24" x14ac:dyDescent="0.3">
      <c r="A3" s="4" t="s">
        <v>0</v>
      </c>
      <c r="B3" t="str">
        <f>lst!G7</f>
        <v>Cairo</v>
      </c>
      <c r="E3" t="str">
        <f>B1&amp;" Current Year VS Last Year By Governorate"</f>
        <v>Sales Current Year VS Last Year By Governorate</v>
      </c>
    </row>
    <row r="4" spans="1:24" x14ac:dyDescent="0.3">
      <c r="A4" s="4" t="s">
        <v>61</v>
      </c>
      <c r="B4" s="12" t="str">
        <f>lst!H7</f>
        <v>Handsets</v>
      </c>
    </row>
    <row r="5" spans="1:24" x14ac:dyDescent="0.3">
      <c r="A5" s="4" t="s">
        <v>62</v>
      </c>
      <c r="B5" t="str">
        <f>lst!I7</f>
        <v>Apple</v>
      </c>
    </row>
    <row r="8" spans="1:24" x14ac:dyDescent="0.3">
      <c r="C8" t="s">
        <v>32</v>
      </c>
      <c r="D8" t="s">
        <v>66</v>
      </c>
      <c r="E8" t="s">
        <v>67</v>
      </c>
      <c r="F8" t="s">
        <v>68</v>
      </c>
      <c r="G8" t="s">
        <v>69</v>
      </c>
      <c r="H8" t="s">
        <v>70</v>
      </c>
      <c r="I8" t="s">
        <v>71</v>
      </c>
      <c r="J8" t="s">
        <v>72</v>
      </c>
      <c r="T8" t="s">
        <v>74</v>
      </c>
      <c r="U8" t="s">
        <v>75</v>
      </c>
    </row>
    <row r="9" spans="1:24" ht="15.6" x14ac:dyDescent="0.3">
      <c r="B9" t="s">
        <v>6</v>
      </c>
      <c r="C9" s="13">
        <f>SUMIFS(TblSales[Sales],TblSales[Year],$B$2,TblSales[Territory],$B$3,TblSales[Product Category],$B$4,TblSales[Month],$B9,TblSales[Product Sub Category],$B$5)</f>
        <v>0</v>
      </c>
      <c r="D9" s="13">
        <f>SUMIFS(TblSales[Sales],TblSales[Year],$B$2-1,TblSales[Territory],$B$3,TblSales[Product Category],$B$4,TblSales[Month],$B9,TblSales[Product Sub Category],$B$5)</f>
        <v>0</v>
      </c>
      <c r="E9" s="13">
        <f>SUMIFS(TblSales[COGS],TblSales[Year],$B$2,TblSales[Territory],$B$3,TblSales[Product Category],$B$4,TblSales[Month],$B9,TblSales[Product Sub Category],$B$5)</f>
        <v>0</v>
      </c>
      <c r="F9" s="13">
        <f>SUMIFS(TblSales[COGS],TblSales[Year],$B$2-1,TblSales[Territory],$B$3,TblSales[Product Category],$B$4,TblSales[Month],$B9,TblSales[Product Sub Category],$B$5)</f>
        <v>0</v>
      </c>
      <c r="G9" s="13">
        <f>C9-E9</f>
        <v>0</v>
      </c>
      <c r="H9" s="13">
        <f>D9-F9</f>
        <v>0</v>
      </c>
      <c r="I9" s="13">
        <f>SUMIFS(TblSales[Qty],TblSales[Year],$B$2,TblSales[Territory],$B$3,TblSales[Product Category],$B$4,TblSales[Month],$B9,TblSales[Product Sub Category],$B$5)</f>
        <v>0</v>
      </c>
      <c r="J9" s="13">
        <f>SUMIFS(TblSales[Qty],TblSales[Year],$B$2-1,TblSales[Territory],$B$3,TblSales[Product Category],$B$4,TblSales[Month],$B9,TblSales[Product Sub Category],$B$5)</f>
        <v>0</v>
      </c>
      <c r="K9" s="13"/>
      <c r="L9" s="13"/>
      <c r="M9" s="13"/>
      <c r="N9" s="13"/>
      <c r="O9" s="13"/>
      <c r="P9" s="13"/>
      <c r="Q9" s="13"/>
      <c r="S9" t="s">
        <v>6</v>
      </c>
      <c r="T9" s="13">
        <f>CHOOSE(lst!$E$9,Calc!C9,Calc!G9,Calc!I9)</f>
        <v>0</v>
      </c>
      <c r="U9" s="13">
        <f>CHOOSE(lst!$E$9,Calc!D9,Calc!H9,Calc!J9)</f>
        <v>0</v>
      </c>
      <c r="W9" s="26" t="s">
        <v>32</v>
      </c>
      <c r="X9" s="26"/>
    </row>
    <row r="10" spans="1:24" x14ac:dyDescent="0.3">
      <c r="B10" t="s">
        <v>14</v>
      </c>
      <c r="C10" s="13">
        <f>SUMIFS(TblSales[Sales],TblSales[Year],$B$2,TblSales[Territory],$B$3,TblSales[Product Category],$B$4,TblSales[Month],$B10,TblSales[Product Sub Category],$B$5)</f>
        <v>0</v>
      </c>
      <c r="D10" s="13">
        <f>SUMIFS(TblSales[Sales],TblSales[Year],$B$2-1,TblSales[Territory],$B$3,TblSales[Product Category],$B$4,TblSales[Month],$B10,TblSales[Product Sub Category],$B$5)</f>
        <v>0</v>
      </c>
      <c r="E10" s="13">
        <f>SUMIFS(TblSales[COGS],TblSales[Year],$B$2,TblSales[Territory],$B$3,TblSales[Product Category],$B$4,TblSales[Month],$B10,TblSales[Product Sub Category],$B$5)</f>
        <v>0</v>
      </c>
      <c r="F10" s="13">
        <f>SUMIFS(TblSales[COGS],TblSales[Year],$B$2-1,TblSales[Territory],$B$3,TblSales[Product Category],$B$4,TblSales[Month],$B10,TblSales[Product Sub Category],$B$5)</f>
        <v>0</v>
      </c>
      <c r="G10" s="13">
        <f>C10-E10</f>
        <v>0</v>
      </c>
      <c r="H10" s="13">
        <f t="shared" ref="H10:H20" si="0">D10-F10</f>
        <v>0</v>
      </c>
      <c r="I10" s="13">
        <f>SUMIFS(TblSales[Qty],TblSales[Year],$B$2,TblSales[Territory],$B$3,TblSales[Product Category],$B$4,TblSales[Month],$B10,TblSales[Product Sub Category],$B$5)</f>
        <v>0</v>
      </c>
      <c r="J10" s="13">
        <f>SUMIFS(TblSales[Qty],TblSales[Year],$B$2-1,TblSales[Territory],$B$3,TblSales[Product Category],$B$4,TblSales[Month],$B10,TblSales[Product Sub Category],$B$5)</f>
        <v>0</v>
      </c>
      <c r="K10" s="13"/>
      <c r="L10" s="13"/>
      <c r="M10" s="13"/>
      <c r="N10" s="13"/>
      <c r="O10" s="13"/>
      <c r="P10" s="13"/>
      <c r="Q10" s="13"/>
      <c r="S10" t="s">
        <v>14</v>
      </c>
      <c r="T10" s="13">
        <f>CHOOSE(lst!$E$9,Calc!C10,Calc!G10,Calc!I10)</f>
        <v>0</v>
      </c>
      <c r="U10" s="13">
        <f>CHOOSE(lst!$E$9,Calc!D10,Calc!H10,Calc!J10)</f>
        <v>0</v>
      </c>
      <c r="W10" s="27">
        <f>C21</f>
        <v>134988.63</v>
      </c>
      <c r="X10" s="27"/>
    </row>
    <row r="11" spans="1:24" x14ac:dyDescent="0.3">
      <c r="B11" t="s">
        <v>16</v>
      </c>
      <c r="C11" s="13">
        <f>SUMIFS(TblSales[Sales],TblSales[Year],$B$2,TblSales[Territory],$B$3,TblSales[Product Category],$B$4,TblSales[Month],$B11,TblSales[Product Sub Category],$B$5)</f>
        <v>0</v>
      </c>
      <c r="D11" s="13">
        <f>SUMIFS(TblSales[Sales],TblSales[Year],$B$2-1,TblSales[Territory],$B$3,TblSales[Product Category],$B$4,TblSales[Month],$B11,TblSales[Product Sub Category],$B$5)</f>
        <v>0</v>
      </c>
      <c r="E11" s="13">
        <f>SUMIFS(TblSales[COGS],TblSales[Year],$B$2,TblSales[Territory],$B$3,TblSales[Product Category],$B$4,TblSales[Month],$B11,TblSales[Product Sub Category],$B$5)</f>
        <v>0</v>
      </c>
      <c r="F11" s="13">
        <f>SUMIFS(TblSales[COGS],TblSales[Year],$B$2-1,TblSales[Territory],$B$3,TblSales[Product Category],$B$4,TblSales[Month],$B11,TblSales[Product Sub Category],$B$5)</f>
        <v>0</v>
      </c>
      <c r="G11" s="13">
        <f t="shared" ref="G11:G20" si="1">C11-E11</f>
        <v>0</v>
      </c>
      <c r="H11" s="13">
        <f t="shared" si="0"/>
        <v>0</v>
      </c>
      <c r="I11" s="13">
        <f>SUMIFS(TblSales[Qty],TblSales[Year],$B$2,TblSales[Territory],$B$3,TblSales[Product Category],$B$4,TblSales[Month],$B11,TblSales[Product Sub Category],$B$5)</f>
        <v>0</v>
      </c>
      <c r="J11" s="13">
        <f>SUMIFS(TblSales[Qty],TblSales[Year],$B$2-1,TblSales[Territory],$B$3,TblSales[Product Category],$B$4,TblSales[Month],$B11,TblSales[Product Sub Category],$B$5)</f>
        <v>0</v>
      </c>
      <c r="K11" s="13"/>
      <c r="L11" s="13"/>
      <c r="M11" s="13"/>
      <c r="N11" s="13"/>
      <c r="O11" s="13"/>
      <c r="P11" s="13"/>
      <c r="Q11" s="13"/>
      <c r="S11" t="s">
        <v>16</v>
      </c>
      <c r="T11" s="13">
        <f>CHOOSE(lst!$E$9,Calc!C11,Calc!G11,Calc!I11)</f>
        <v>0</v>
      </c>
      <c r="U11" s="13">
        <f>CHOOSE(lst!$E$9,Calc!D11,Calc!H11,Calc!J11)</f>
        <v>0</v>
      </c>
      <c r="W11" s="27"/>
      <c r="X11" s="27"/>
    </row>
    <row r="12" spans="1:24" x14ac:dyDescent="0.3">
      <c r="B12" t="s">
        <v>18</v>
      </c>
      <c r="C12" s="13">
        <f>SUMIFS(TblSales[Sales],TblSales[Year],$B$2,TblSales[Territory],$B$3,TblSales[Product Category],$B$4,TblSales[Month],$B12,TblSales[Product Sub Category],$B$5)</f>
        <v>97485.32</v>
      </c>
      <c r="D12" s="13">
        <f>SUMIFS(TblSales[Sales],TblSales[Year],$B$2-1,TblSales[Territory],$B$3,TblSales[Product Category],$B$4,TblSales[Month],$B12,TblSales[Product Sub Category],$B$5)</f>
        <v>0</v>
      </c>
      <c r="E12" s="13">
        <f>SUMIFS(TblSales[COGS],TblSales[Year],$B$2,TblSales[Territory],$B$3,TblSales[Product Category],$B$4,TblSales[Month],$B12,TblSales[Product Sub Category],$B$5)</f>
        <v>82862.521999999997</v>
      </c>
      <c r="F12" s="13">
        <f>SUMIFS(TblSales[COGS],TblSales[Year],$B$2-1,TblSales[Territory],$B$3,TblSales[Product Category],$B$4,TblSales[Month],$B12,TblSales[Product Sub Category],$B$5)</f>
        <v>0</v>
      </c>
      <c r="G12" s="13">
        <f t="shared" si="1"/>
        <v>14622.79800000001</v>
      </c>
      <c r="H12" s="13">
        <f t="shared" si="0"/>
        <v>0</v>
      </c>
      <c r="I12" s="13">
        <f>SUMIFS(TblSales[Qty],TblSales[Year],$B$2,TblSales[Territory],$B$3,TblSales[Product Category],$B$4,TblSales[Month],$B12,TblSales[Product Sub Category],$B$5)</f>
        <v>201</v>
      </c>
      <c r="J12" s="13">
        <f>SUMIFS(TblSales[Qty],TblSales[Year],$B$2-1,TblSales[Territory],$B$3,TblSales[Product Category],$B$4,TblSales[Month],$B12,TblSales[Product Sub Category],$B$5)</f>
        <v>0</v>
      </c>
      <c r="K12" s="13"/>
      <c r="L12" s="13"/>
      <c r="M12" s="13"/>
      <c r="N12" s="13"/>
      <c r="O12" s="13"/>
      <c r="P12" s="13"/>
      <c r="Q12" s="13"/>
      <c r="S12" t="s">
        <v>18</v>
      </c>
      <c r="T12" s="13">
        <f>CHOOSE(lst!$E$9,Calc!C12,Calc!G12,Calc!I12)</f>
        <v>97485.32</v>
      </c>
      <c r="U12" s="13">
        <f>CHOOSE(lst!$E$9,Calc!D12,Calc!H12,Calc!J12)</f>
        <v>0</v>
      </c>
      <c r="W12" s="25" t="s">
        <v>76</v>
      </c>
      <c r="X12" s="25"/>
    </row>
    <row r="13" spans="1:24" x14ac:dyDescent="0.3">
      <c r="B13" t="s">
        <v>20</v>
      </c>
      <c r="C13" s="13">
        <f>SUMIFS(TblSales[Sales],TblSales[Year],$B$2,TblSales[Territory],$B$3,TblSales[Product Category],$B$4,TblSales[Month],$B13,TblSales[Product Sub Category],$B$5)</f>
        <v>0</v>
      </c>
      <c r="D13" s="13">
        <f>SUMIFS(TblSales[Sales],TblSales[Year],$B$2-1,TblSales[Territory],$B$3,TblSales[Product Category],$B$4,TblSales[Month],$B13,TblSales[Product Sub Category],$B$5)</f>
        <v>0</v>
      </c>
      <c r="E13" s="13">
        <f>SUMIFS(TblSales[COGS],TblSales[Year],$B$2,TblSales[Territory],$B$3,TblSales[Product Category],$B$4,TblSales[Month],$B13,TblSales[Product Sub Category],$B$5)</f>
        <v>0</v>
      </c>
      <c r="F13" s="13">
        <f>SUMIFS(TblSales[COGS],TblSales[Year],$B$2-1,TblSales[Territory],$B$3,TblSales[Product Category],$B$4,TblSales[Month],$B13,TblSales[Product Sub Category],$B$5)</f>
        <v>0</v>
      </c>
      <c r="G13" s="13">
        <f t="shared" si="1"/>
        <v>0</v>
      </c>
      <c r="H13" s="13">
        <f t="shared" si="0"/>
        <v>0</v>
      </c>
      <c r="I13" s="13">
        <f>SUMIFS(TblSales[Qty],TblSales[Year],$B$2,TblSales[Territory],$B$3,TblSales[Product Category],$B$4,TblSales[Month],$B13,TblSales[Product Sub Category],$B$5)</f>
        <v>0</v>
      </c>
      <c r="J13" s="13">
        <f>SUMIFS(TblSales[Qty],TblSales[Year],$B$2-1,TblSales[Territory],$B$3,TblSales[Product Category],$B$4,TblSales[Month],$B13,TblSales[Product Sub Category],$B$5)</f>
        <v>0</v>
      </c>
      <c r="K13" s="13"/>
      <c r="L13" s="13"/>
      <c r="M13" s="13"/>
      <c r="N13" s="13"/>
      <c r="O13" s="13"/>
      <c r="P13" s="13"/>
      <c r="Q13" s="13"/>
      <c r="S13" t="s">
        <v>20</v>
      </c>
      <c r="T13" s="13">
        <f>CHOOSE(lst!$E$9,Calc!C13,Calc!G13,Calc!I13)</f>
        <v>0</v>
      </c>
      <c r="U13" s="13">
        <f>CHOOSE(lst!$E$9,Calc!D13,Calc!H13,Calc!J13)</f>
        <v>0</v>
      </c>
      <c r="W13" s="28">
        <f>C22</f>
        <v>0.19549721001693499</v>
      </c>
      <c r="X13" s="29"/>
    </row>
    <row r="14" spans="1:24" ht="15.6" x14ac:dyDescent="0.3">
      <c r="B14" t="s">
        <v>21</v>
      </c>
      <c r="C14" s="13">
        <f>SUMIFS(TblSales[Sales],TblSales[Year],$B$2,TblSales[Territory],$B$3,TblSales[Product Category],$B$4,TblSales[Month],$B14,TblSales[Product Sub Category],$B$5)</f>
        <v>0</v>
      </c>
      <c r="D14" s="13">
        <f>SUMIFS(TblSales[Sales],TblSales[Year],$B$2-1,TblSales[Territory],$B$3,TblSales[Product Category],$B$4,TblSales[Month],$B14,TblSales[Product Sub Category],$B$5)</f>
        <v>0</v>
      </c>
      <c r="E14" s="13">
        <f>SUMIFS(TblSales[COGS],TblSales[Year],$B$2,TblSales[Territory],$B$3,TblSales[Product Category],$B$4,TblSales[Month],$B14,TblSales[Product Sub Category],$B$5)</f>
        <v>0</v>
      </c>
      <c r="F14" s="13">
        <f>SUMIFS(TblSales[COGS],TblSales[Year],$B$2-1,TblSales[Territory],$B$3,TblSales[Product Category],$B$4,TblSales[Month],$B14,TblSales[Product Sub Category],$B$5)</f>
        <v>0</v>
      </c>
      <c r="G14" s="13">
        <f t="shared" si="1"/>
        <v>0</v>
      </c>
      <c r="H14" s="13">
        <f t="shared" si="0"/>
        <v>0</v>
      </c>
      <c r="I14" s="13">
        <f>SUMIFS(TblSales[Qty],TblSales[Year],$B$2,TblSales[Territory],$B$3,TblSales[Product Category],$B$4,TblSales[Month],$B14,TblSales[Product Sub Category],$B$5)</f>
        <v>0</v>
      </c>
      <c r="J14" s="13">
        <f>SUMIFS(TblSales[Qty],TblSales[Year],$B$2-1,TblSales[Territory],$B$3,TblSales[Product Category],$B$4,TblSales[Month],$B14,TblSales[Product Sub Category],$B$5)</f>
        <v>0</v>
      </c>
      <c r="K14" s="13"/>
      <c r="L14" s="13"/>
      <c r="M14" s="13"/>
      <c r="N14" s="13"/>
      <c r="O14" s="13"/>
      <c r="P14" s="13"/>
      <c r="Q14" s="13"/>
      <c r="S14" t="s">
        <v>21</v>
      </c>
      <c r="T14" s="13">
        <f>CHOOSE(lst!$E$9,Calc!C14,Calc!G14,Calc!I14)</f>
        <v>0</v>
      </c>
      <c r="U14" s="13">
        <f>CHOOSE(lst!$E$9,Calc!D14,Calc!H14,Calc!J14)</f>
        <v>0</v>
      </c>
      <c r="W14" s="26" t="s">
        <v>78</v>
      </c>
      <c r="X14" s="26"/>
    </row>
    <row r="15" spans="1:24" x14ac:dyDescent="0.3">
      <c r="B15" t="s">
        <v>22</v>
      </c>
      <c r="C15" s="13">
        <f>SUMIFS(TblSales[Sales],TblSales[Year],$B$2,TblSales[Territory],$B$3,TblSales[Product Category],$B$4,TblSales[Month],$B15,TblSales[Product Sub Category],$B$5)</f>
        <v>4752.4400000000005</v>
      </c>
      <c r="D15" s="13">
        <f>SUMIFS(TblSales[Sales],TblSales[Year],$B$2-1,TblSales[Territory],$B$3,TblSales[Product Category],$B$4,TblSales[Month],$B15,TblSales[Product Sub Category],$B$5)</f>
        <v>0</v>
      </c>
      <c r="E15" s="13">
        <f>SUMIFS(TblSales[COGS],TblSales[Year],$B$2,TblSales[Territory],$B$3,TblSales[Product Category],$B$4,TblSales[Month],$B15,TblSales[Product Sub Category],$B$5)</f>
        <v>4562.3424000000005</v>
      </c>
      <c r="F15" s="13">
        <f>SUMIFS(TblSales[COGS],TblSales[Year],$B$2-1,TblSales[Territory],$B$3,TblSales[Product Category],$B$4,TblSales[Month],$B15,TblSales[Product Sub Category],$B$5)</f>
        <v>0</v>
      </c>
      <c r="G15" s="13">
        <f t="shared" si="1"/>
        <v>190.09760000000006</v>
      </c>
      <c r="H15" s="13">
        <f t="shared" si="0"/>
        <v>0</v>
      </c>
      <c r="I15" s="13">
        <f>SUMIFS(TblSales[Qty],TblSales[Year],$B$2,TblSales[Territory],$B$3,TblSales[Product Category],$B$4,TblSales[Month],$B15,TblSales[Product Sub Category],$B$5)</f>
        <v>144</v>
      </c>
      <c r="J15" s="13">
        <f>SUMIFS(TblSales[Qty],TblSales[Year],$B$2-1,TblSales[Territory],$B$3,TblSales[Product Category],$B$4,TblSales[Month],$B15,TblSales[Product Sub Category],$B$5)</f>
        <v>0</v>
      </c>
      <c r="K15" s="13"/>
      <c r="L15" s="13"/>
      <c r="M15" s="13"/>
      <c r="N15" s="13"/>
      <c r="O15" s="13"/>
      <c r="P15" s="13"/>
      <c r="Q15" s="13"/>
      <c r="S15" t="s">
        <v>22</v>
      </c>
      <c r="T15" s="13">
        <f>CHOOSE(lst!$E$9,Calc!C15,Calc!G15,Calc!I15)</f>
        <v>4752.4400000000005</v>
      </c>
      <c r="U15" s="13">
        <f>CHOOSE(lst!$E$9,Calc!D15,Calc!H15,Calc!J15)</f>
        <v>0</v>
      </c>
      <c r="W15" s="27">
        <f>G21</f>
        <v>14365.021100000011</v>
      </c>
      <c r="X15" s="27"/>
    </row>
    <row r="16" spans="1:24" x14ac:dyDescent="0.3">
      <c r="B16" t="s">
        <v>23</v>
      </c>
      <c r="C16" s="13">
        <f>SUMIFS(TblSales[Sales],TblSales[Year],$B$2,TblSales[Territory],$B$3,TblSales[Product Category],$B$4,TblSales[Month],$B16,TblSales[Product Sub Category],$B$5)</f>
        <v>4455.43</v>
      </c>
      <c r="D16" s="13">
        <f>SUMIFS(TblSales[Sales],TblSales[Year],$B$2-1,TblSales[Territory],$B$3,TblSales[Product Category],$B$4,TblSales[Month],$B16,TblSales[Product Sub Category],$B$5)</f>
        <v>18217.66</v>
      </c>
      <c r="E16" s="13">
        <f>SUMIFS(TblSales[COGS],TblSales[Year],$B$2,TblSales[Territory],$B$3,TblSales[Product Category],$B$4,TblSales[Month],$B16,TblSales[Product Sub Category],$B$5)</f>
        <v>4054.4413</v>
      </c>
      <c r="F16" s="13">
        <f>SUMIFS(TblSales[COGS],TblSales[Year],$B$2-1,TblSales[Territory],$B$3,TblSales[Product Category],$B$4,TblSales[Month],$B16,TblSales[Product Sub Category],$B$5)</f>
        <v>17853.306799999998</v>
      </c>
      <c r="G16" s="13">
        <f t="shared" si="1"/>
        <v>400.98870000000034</v>
      </c>
      <c r="H16" s="13">
        <f t="shared" si="0"/>
        <v>364.35320000000138</v>
      </c>
      <c r="I16" s="13">
        <f>SUMIFS(TblSales[Qty],TblSales[Year],$B$2,TblSales[Territory],$B$3,TblSales[Product Category],$B$4,TblSales[Month],$B16,TblSales[Product Sub Category],$B$5)</f>
        <v>135</v>
      </c>
      <c r="J16" s="13">
        <f>SUMIFS(TblSales[Qty],TblSales[Year],$B$2-1,TblSales[Territory],$B$3,TblSales[Product Category],$B$4,TblSales[Month],$B16,TblSales[Product Sub Category],$B$5)</f>
        <v>552</v>
      </c>
      <c r="K16" s="13"/>
      <c r="L16" s="13"/>
      <c r="M16" s="13"/>
      <c r="N16" s="13"/>
      <c r="O16" s="13"/>
      <c r="P16" s="13"/>
      <c r="Q16" s="13"/>
      <c r="S16" t="s">
        <v>23</v>
      </c>
      <c r="T16" s="13">
        <f>CHOOSE(lst!$E$9,Calc!C16,Calc!G16,Calc!I16)</f>
        <v>4455.43</v>
      </c>
      <c r="U16" s="13">
        <f>CHOOSE(lst!$E$9,Calc!D16,Calc!H16,Calc!J16)</f>
        <v>18217.66</v>
      </c>
      <c r="W16" s="27"/>
      <c r="X16" s="27"/>
    </row>
    <row r="17" spans="2:24" x14ac:dyDescent="0.3">
      <c r="B17" t="s">
        <v>24</v>
      </c>
      <c r="C17" s="13">
        <f>SUMIFS(TblSales[Sales],TblSales[Year],$B$2,TblSales[Territory],$B$3,TblSales[Product Category],$B$4,TblSales[Month],$B17,TblSales[Product Sub Category],$B$5)</f>
        <v>0</v>
      </c>
      <c r="D17" s="13">
        <f>SUMIFS(TblSales[Sales],TblSales[Year],$B$2-1,TblSales[Territory],$B$3,TblSales[Product Category],$B$4,TblSales[Month],$B17,TblSales[Product Sub Category],$B$5)</f>
        <v>0</v>
      </c>
      <c r="E17" s="13">
        <f>SUMIFS(TblSales[COGS],TblSales[Year],$B$2,TblSales[Territory],$B$3,TblSales[Product Category],$B$4,TblSales[Month],$B17,TblSales[Product Sub Category],$B$5)</f>
        <v>0</v>
      </c>
      <c r="F17" s="13">
        <f>SUMIFS(TblSales[COGS],TblSales[Year],$B$2-1,TblSales[Territory],$B$3,TblSales[Product Category],$B$4,TblSales[Month],$B17,TblSales[Product Sub Category],$B$5)</f>
        <v>0</v>
      </c>
      <c r="G17" s="13">
        <f t="shared" si="1"/>
        <v>0</v>
      </c>
      <c r="H17" s="13">
        <f t="shared" si="0"/>
        <v>0</v>
      </c>
      <c r="I17" s="13">
        <f>SUMIFS(TblSales[Qty],TblSales[Year],$B$2,TblSales[Territory],$B$3,TblSales[Product Category],$B$4,TblSales[Month],$B17,TblSales[Product Sub Category],$B$5)</f>
        <v>0</v>
      </c>
      <c r="J17" s="13">
        <f>SUMIFS(TblSales[Qty],TblSales[Year],$B$2-1,TblSales[Territory],$B$3,TblSales[Product Category],$B$4,TblSales[Month],$B17,TblSales[Product Sub Category],$B$5)</f>
        <v>0</v>
      </c>
      <c r="K17" s="13"/>
      <c r="L17" s="13"/>
      <c r="M17" s="13"/>
      <c r="N17" s="13"/>
      <c r="O17" s="13"/>
      <c r="P17" s="13"/>
      <c r="Q17" s="13"/>
      <c r="S17" t="s">
        <v>24</v>
      </c>
      <c r="T17" s="13">
        <f>CHOOSE(lst!$E$9,Calc!C17,Calc!G17,Calc!I17)</f>
        <v>0</v>
      </c>
      <c r="U17" s="13">
        <f>CHOOSE(lst!$E$9,Calc!D17,Calc!H17,Calc!J17)</f>
        <v>0</v>
      </c>
      <c r="W17" s="25" t="s">
        <v>76</v>
      </c>
      <c r="X17" s="25"/>
    </row>
    <row r="18" spans="2:24" x14ac:dyDescent="0.3">
      <c r="B18" t="s">
        <v>25</v>
      </c>
      <c r="C18" s="13">
        <f>SUMIFS(TblSales[Sales],TblSales[Year],$B$2,TblSales[Territory],$B$3,TblSales[Product Category],$B$4,TblSales[Month],$B18,TblSales[Product Sub Category],$B$5)</f>
        <v>28295.439999999999</v>
      </c>
      <c r="D18" s="13">
        <f>SUMIFS(TblSales[Sales],TblSales[Year],$B$2-1,TblSales[Territory],$B$3,TblSales[Product Category],$B$4,TblSales[Month],$B18,TblSales[Product Sub Category],$B$5)</f>
        <v>18349.225000000002</v>
      </c>
      <c r="E18" s="13">
        <f>SUMIFS(TblSales[COGS],TblSales[Year],$B$2,TblSales[Territory],$B$3,TblSales[Product Category],$B$4,TblSales[Month],$B18,TblSales[Product Sub Category],$B$5)</f>
        <v>29144.303199999998</v>
      </c>
      <c r="F18" s="13">
        <f>SUMIFS(TblSales[COGS],TblSales[Year],$B$2-1,TblSales[Territory],$B$3,TblSales[Product Category],$B$4,TblSales[Month],$B18,TblSales[Product Sub Category],$B$5)</f>
        <v>16881.287</v>
      </c>
      <c r="G18" s="13">
        <f t="shared" si="1"/>
        <v>-848.86319999999978</v>
      </c>
      <c r="H18" s="13">
        <f t="shared" si="0"/>
        <v>1467.9380000000019</v>
      </c>
      <c r="I18" s="13">
        <f>SUMIFS(TblSales[Qty],TblSales[Year],$B$2,TblSales[Territory],$B$3,TblSales[Product Category],$B$4,TblSales[Month],$B18,TblSales[Product Sub Category],$B$5)</f>
        <v>216</v>
      </c>
      <c r="J18" s="13">
        <f>SUMIFS(TblSales[Qty],TblSales[Year],$B$2-1,TblSales[Territory],$B$3,TblSales[Product Category],$B$4,TblSales[Month],$B18,TblSales[Product Sub Category],$B$5)</f>
        <v>38</v>
      </c>
      <c r="K18" s="13"/>
      <c r="L18" s="13"/>
      <c r="M18" s="13"/>
      <c r="N18" s="13"/>
      <c r="O18" s="13"/>
      <c r="P18" s="13"/>
      <c r="Q18" s="13"/>
      <c r="S18" t="s">
        <v>25</v>
      </c>
      <c r="T18" s="13">
        <f>CHOOSE(lst!$E$9,Calc!C18,Calc!G18,Calc!I18)</f>
        <v>28295.439999999999</v>
      </c>
      <c r="U18" s="13">
        <f>CHOOSE(lst!$E$9,Calc!D18,Calc!H18,Calc!J18)</f>
        <v>18349.225000000002</v>
      </c>
      <c r="W18" s="28">
        <f>G22</f>
        <v>-8.2365117829428129</v>
      </c>
      <c r="X18" s="29"/>
    </row>
    <row r="19" spans="2:24" ht="15.6" x14ac:dyDescent="0.3">
      <c r="B19" t="s">
        <v>26</v>
      </c>
      <c r="C19" s="13">
        <f>SUMIFS(TblSales[Sales],TblSales[Year],$B$2,TblSales[Territory],$B$3,TblSales[Product Category],$B$4,TblSales[Month],$B19,TblSales[Product Sub Category],$B$5)</f>
        <v>0</v>
      </c>
      <c r="D19" s="13">
        <f>SUMIFS(TblSales[Sales],TblSales[Year],$B$2-1,TblSales[Territory],$B$3,TblSales[Product Category],$B$4,TblSales[Month],$B19,TblSales[Product Sub Category],$B$5)</f>
        <v>76347.330833333326</v>
      </c>
      <c r="E19" s="13">
        <f>SUMIFS(TblSales[COGS],TblSales[Year],$B$2,TblSales[Territory],$B$3,TblSales[Product Category],$B$4,TblSales[Month],$B19,TblSales[Product Sub Category],$B$5)</f>
        <v>0</v>
      </c>
      <c r="F19" s="13">
        <f>SUMIFS(TblSales[COGS],TblSales[Year],$B$2-1,TblSales[Territory],$B$3,TblSales[Product Category],$B$4,TblSales[Month],$B19,TblSales[Product Sub Category],$B$5)</f>
        <v>80164.697374999989</v>
      </c>
      <c r="G19" s="13">
        <f t="shared" si="1"/>
        <v>0</v>
      </c>
      <c r="H19" s="13">
        <f t="shared" si="0"/>
        <v>-3817.3665416666627</v>
      </c>
      <c r="I19" s="13">
        <f>SUMIFS(TblSales[Qty],TblSales[Year],$B$2,TblSales[Territory],$B$3,TblSales[Product Category],$B$4,TblSales[Month],$B19,TblSales[Product Sub Category],$B$5)</f>
        <v>0</v>
      </c>
      <c r="J19" s="13">
        <f>SUMIFS(TblSales[Qty],TblSales[Year],$B$2-1,TblSales[Territory],$B$3,TblSales[Product Category],$B$4,TblSales[Month],$B19,TblSales[Product Sub Category],$B$5)</f>
        <v>158</v>
      </c>
      <c r="K19" s="13"/>
      <c r="L19" s="13"/>
      <c r="M19" s="13"/>
      <c r="N19" s="13"/>
      <c r="O19" s="13"/>
      <c r="P19" s="13"/>
      <c r="Q19" s="13"/>
      <c r="S19" t="s">
        <v>26</v>
      </c>
      <c r="T19" s="13">
        <f>CHOOSE(lst!$E$9,Calc!C19,Calc!G19,Calc!I19)</f>
        <v>0</v>
      </c>
      <c r="U19" s="13">
        <f>CHOOSE(lst!$E$9,Calc!D19,Calc!H19,Calc!J19)</f>
        <v>76347.330833333326</v>
      </c>
      <c r="W19" s="26" t="s">
        <v>60</v>
      </c>
      <c r="X19" s="26"/>
    </row>
    <row r="20" spans="2:24" x14ac:dyDescent="0.3">
      <c r="B20" t="s">
        <v>27</v>
      </c>
      <c r="C20" s="13">
        <f>SUMIFS(TblSales[Sales],TblSales[Year],$B$2,TblSales[Territory],$B$3,TblSales[Product Category],$B$4,TblSales[Month],$B20,TblSales[Product Sub Category],$B$5)</f>
        <v>0</v>
      </c>
      <c r="D20" s="13">
        <f>SUMIFS(TblSales[Sales],TblSales[Year],$B$2-1,TblSales[Territory],$B$3,TblSales[Product Category],$B$4,TblSales[Month],$B20,TblSales[Product Sub Category],$B$5)</f>
        <v>0</v>
      </c>
      <c r="E20" s="13">
        <f>SUMIFS(TblSales[COGS],TblSales[Year],$B$2,TblSales[Territory],$B$3,TblSales[Product Category],$B$4,TblSales[Month],$B20,TblSales[Product Sub Category],$B$5)</f>
        <v>0</v>
      </c>
      <c r="F20" s="13">
        <f>SUMIFS(TblSales[COGS],TblSales[Year],$B$2-1,TblSales[Territory],$B$3,TblSales[Product Category],$B$4,TblSales[Month],$B20,TblSales[Product Sub Category],$B$5)</f>
        <v>0</v>
      </c>
      <c r="G20" s="13">
        <f t="shared" si="1"/>
        <v>0</v>
      </c>
      <c r="H20" s="13">
        <f t="shared" si="0"/>
        <v>0</v>
      </c>
      <c r="I20" s="13">
        <f>SUMIFS(TblSales[Qty],TblSales[Year],$B$2,TblSales[Territory],$B$3,TblSales[Product Category],$B$4,TblSales[Month],$B20,TblSales[Product Sub Category],$B$5)</f>
        <v>0</v>
      </c>
      <c r="J20" s="13">
        <f>SUMIFS(TblSales[Qty],TblSales[Year],$B$2-1,TblSales[Territory],$B$3,TblSales[Product Category],$B$4,TblSales[Month],$B20,TblSales[Product Sub Category],$B$5)</f>
        <v>0</v>
      </c>
      <c r="K20" s="13"/>
      <c r="L20" s="13"/>
      <c r="M20" s="13"/>
      <c r="N20" s="13"/>
      <c r="O20" s="13"/>
      <c r="P20" s="13"/>
      <c r="Q20" s="13"/>
      <c r="S20" t="s">
        <v>27</v>
      </c>
      <c r="T20" s="13">
        <f>CHOOSE(lst!$E$9,Calc!C20,Calc!G20,Calc!I20)</f>
        <v>0</v>
      </c>
      <c r="U20" s="13">
        <f>CHOOSE(lst!$E$9,Calc!D20,Calc!H20,Calc!J20)</f>
        <v>0</v>
      </c>
      <c r="W20" s="27">
        <f>I21</f>
        <v>696</v>
      </c>
      <c r="X20" s="27"/>
    </row>
    <row r="21" spans="2:24" x14ac:dyDescent="0.3">
      <c r="B21" t="s">
        <v>73</v>
      </c>
      <c r="C21" s="14">
        <f>SUM(C9:C20)</f>
        <v>134988.63</v>
      </c>
      <c r="D21" s="14">
        <f t="shared" ref="D21:J21" si="2">SUM(D9:D20)</f>
        <v>112914.21583333332</v>
      </c>
      <c r="E21" s="14">
        <f t="shared" si="2"/>
        <v>120623.60889999999</v>
      </c>
      <c r="F21" s="14">
        <f t="shared" si="2"/>
        <v>114899.29117499999</v>
      </c>
      <c r="G21" s="14">
        <f t="shared" si="2"/>
        <v>14365.021100000011</v>
      </c>
      <c r="H21" s="14">
        <f t="shared" si="2"/>
        <v>-1985.0753416666594</v>
      </c>
      <c r="I21" s="14">
        <f t="shared" si="2"/>
        <v>696</v>
      </c>
      <c r="J21" s="14">
        <f t="shared" si="2"/>
        <v>748</v>
      </c>
      <c r="K21" s="14"/>
      <c r="L21" s="14"/>
      <c r="M21" s="14"/>
      <c r="N21" s="14"/>
      <c r="O21" s="14"/>
      <c r="P21" s="14"/>
      <c r="Q21" s="14"/>
      <c r="W21" s="27"/>
      <c r="X21" s="27"/>
    </row>
    <row r="22" spans="2:24" x14ac:dyDescent="0.3">
      <c r="B22" t="s">
        <v>77</v>
      </c>
      <c r="C22" s="15">
        <f>C21/D21-1</f>
        <v>0.19549721001693499</v>
      </c>
      <c r="D22" s="16"/>
      <c r="E22" s="15">
        <f>E21/F21-1</f>
        <v>4.9820304951067484E-2</v>
      </c>
      <c r="F22" s="16"/>
      <c r="G22" s="15">
        <f>G21/H21-1</f>
        <v>-8.2365117829428129</v>
      </c>
      <c r="H22" s="16"/>
      <c r="I22" s="15">
        <f>I21/J21-1</f>
        <v>-6.9518716577540052E-2</v>
      </c>
      <c r="W22" s="25" t="s">
        <v>76</v>
      </c>
      <c r="X22" s="25"/>
    </row>
    <row r="23" spans="2:24" x14ac:dyDescent="0.3">
      <c r="W23" s="24">
        <f>I22</f>
        <v>-6.9518716577540052E-2</v>
      </c>
      <c r="X23" s="25"/>
    </row>
    <row r="27" spans="2:24" x14ac:dyDescent="0.3">
      <c r="M27" s="14">
        <f>MAX(M29:M70)</f>
        <v>2</v>
      </c>
      <c r="N27" s="14"/>
      <c r="O27" s="14">
        <f>MAX(O29:O70)</f>
        <v>2</v>
      </c>
      <c r="P27" s="14"/>
      <c r="R27" s="14">
        <f>MAX(O27,M27)</f>
        <v>2</v>
      </c>
    </row>
    <row r="28" spans="2:24" x14ac:dyDescent="0.3">
      <c r="B28" s="17"/>
      <c r="C28" s="17" t="s">
        <v>32</v>
      </c>
      <c r="D28" s="17" t="s">
        <v>66</v>
      </c>
      <c r="E28" s="17" t="s">
        <v>67</v>
      </c>
      <c r="F28" s="17" t="s">
        <v>68</v>
      </c>
      <c r="G28" s="17" t="s">
        <v>69</v>
      </c>
      <c r="H28" s="17" t="s">
        <v>70</v>
      </c>
      <c r="I28" s="17" t="s">
        <v>71</v>
      </c>
      <c r="J28" s="17" t="s">
        <v>72</v>
      </c>
      <c r="K28" s="22" t="s">
        <v>82</v>
      </c>
      <c r="L28" s="22" t="s">
        <v>83</v>
      </c>
      <c r="M28" s="22" t="s">
        <v>84</v>
      </c>
      <c r="N28" s="22" t="s">
        <v>86</v>
      </c>
      <c r="O28" s="22" t="s">
        <v>87</v>
      </c>
      <c r="R28" t="s">
        <v>85</v>
      </c>
      <c r="S28" s="17"/>
      <c r="T28" s="17" t="s">
        <v>74</v>
      </c>
      <c r="U28" s="17" t="s">
        <v>75</v>
      </c>
    </row>
    <row r="29" spans="2:24" x14ac:dyDescent="0.3">
      <c r="B29" s="18" t="s">
        <v>55</v>
      </c>
      <c r="C29" s="19">
        <f>SUMIFS(TblSales[Sales],TblSales[Year],$B$2,TblSales[Territory],$B$3,TblSales[Product Category],$B$4,TblSales[Governorate],$B29,TblSales[Product Sub Category],$B$5)</f>
        <v>4752.4400000000005</v>
      </c>
      <c r="D29" s="19">
        <f>SUMIFS(TblSales[Sales],TblSales[Year],$B$2-1,TblSales[Territory],$B$3,TblSales[Product Category],$B$4,TblSales[Governorate],$B29,TblSales[Product Sub Category],$B$5)</f>
        <v>94696.555833333332</v>
      </c>
      <c r="E29" s="19">
        <f>SUMIFS(TblSales[COGS],TblSales[Year],$B$2,TblSales[Territory],$B$3,TblSales[Product Category],$B$4,TblSales[Governorate],$B29,TblSales[Product Sub Category],$B$5)</f>
        <v>4562.3424000000005</v>
      </c>
      <c r="F29" s="19">
        <f>SUMIFS(TblSales[COGS],TblSales[Year],$B$2-1,TblSales[Territory],$B$3,TblSales[Product Category],$B$4,TblSales[Governorate],$B29,TblSales[Product Sub Category],$B$5)</f>
        <v>97045.984374999985</v>
      </c>
      <c r="G29" s="19">
        <f>C29-E29</f>
        <v>190.09760000000006</v>
      </c>
      <c r="H29" s="19">
        <f>D29-F29</f>
        <v>-2349.4285416666535</v>
      </c>
      <c r="I29" s="19">
        <f>SUMIFS(TblSales[Qty],TblSales[Year],$B$2,TblSales[Territory],$B$3,TblSales[Product Category],$B$4,TblSales[Governorate],$B29,TblSales[Product Sub Category],$B$5)</f>
        <v>144</v>
      </c>
      <c r="J29" s="19">
        <f>SUMIFS(TblSales[Qty],TblSales[Year],$B$2-1,TblSales[Territory],$B$3,TblSales[Product Category],$B$4,TblSales[Governorate],$B29,TblSales[Product Sub Category],$B$5)</f>
        <v>196</v>
      </c>
      <c r="K29" s="23">
        <f>CHOOSE(lst!$E$9,Calc!C29,Calc!G29,Calc!I29)+ROW(A1)/1000000</f>
        <v>4752.4400010000008</v>
      </c>
      <c r="L29" s="23">
        <f>CHOOSE(lst!$E$9,Calc!D29,Calc!H29,Calc!J29)+ROW(B1)/1000000</f>
        <v>94696.555834333325</v>
      </c>
      <c r="M29" s="21">
        <f>IF(INT(K29)&lt;&gt;0,_xlfn.RANK.EQ(K29,$K$29:$K$61),"")</f>
        <v>2</v>
      </c>
      <c r="N29" s="21">
        <f>AND(INT(K29)=0,INT(L29)&lt;&gt;0)*1</f>
        <v>0</v>
      </c>
      <c r="O29" s="21">
        <f>SUM($N$29+N29)+$M$27</f>
        <v>2</v>
      </c>
      <c r="P29" s="21"/>
      <c r="R29" s="14">
        <f>+R27</f>
        <v>2</v>
      </c>
      <c r="S29" s="18" t="str">
        <f>IFERROR(IF(R29&lt;=$M$27,INDEX($B$29:$B$71,MATCH(R29,$M$29:$M$71,0)),INDEX($B$29:$B$71,MATCH(R29,$O$29:$O$73,0))),"")</f>
        <v>Giza</v>
      </c>
      <c r="T29" s="19">
        <f>IFERROR(VLOOKUP(S29,$B$29:$L$55,10,0),"")</f>
        <v>4752.4400010000008</v>
      </c>
      <c r="U29" s="19">
        <f>IFERROR(VLOOKUP(S29,$B$29:$L$55,11,0),"")</f>
        <v>94696.555834333325</v>
      </c>
    </row>
    <row r="30" spans="2:24" x14ac:dyDescent="0.3">
      <c r="B30" s="18" t="s">
        <v>1</v>
      </c>
      <c r="C30" s="19">
        <f>SUMIFS(TblSales[Sales],TblSales[Year],$B$2,TblSales[Territory],$B$3,TblSales[Product Category],$B$4,TblSales[Governorate],$B30,TblSales[Product Sub Category],$B$5)</f>
        <v>130236.19</v>
      </c>
      <c r="D30" s="19">
        <f>SUMIFS(TblSales[Sales],TblSales[Year],$B$2-1,TblSales[Territory],$B$3,TblSales[Product Category],$B$4,TblSales[Governorate],$B30,TblSales[Product Sub Category],$B$5)</f>
        <v>18217.66</v>
      </c>
      <c r="E30" s="19">
        <f>SUMIFS(TblSales[COGS],TblSales[Year],$B$2,TblSales[Territory],$B$3,TblSales[Product Category],$B$4,TblSales[Governorate],$B30,TblSales[Product Sub Category],$B$5)</f>
        <v>116061.2665</v>
      </c>
      <c r="F30" s="19">
        <f>SUMIFS(TblSales[COGS],TblSales[Year],$B$2-1,TblSales[Territory],$B$3,TblSales[Product Category],$B$4,TblSales[Governorate],$B30,TblSales[Product Sub Category],$B$5)</f>
        <v>17853.306799999998</v>
      </c>
      <c r="G30" s="19">
        <f>C30-E30</f>
        <v>14174.923500000004</v>
      </c>
      <c r="H30" s="19">
        <f t="shared" ref="H30:H41" si="3">D30-F30</f>
        <v>364.35320000000138</v>
      </c>
      <c r="I30" s="19">
        <f>SUMIFS(TblSales[Qty],TblSales[Year],$B$2,TblSales[Territory],$B$3,TblSales[Product Category],$B$4,TblSales[Governorate],$B30,TblSales[Product Sub Category],$B$5)</f>
        <v>552</v>
      </c>
      <c r="J30" s="19">
        <f>SUMIFS(TblSales[Qty],TblSales[Year],$B$2-1,TblSales[Territory],$B$3,TblSales[Product Category],$B$4,TblSales[Governorate],$B30,TblSales[Product Sub Category],$B$5)</f>
        <v>552</v>
      </c>
      <c r="K30" s="23">
        <f>CHOOSE(lst!$E$9,Calc!C30,Calc!G30,Calc!I30)+ROW(A2)/1000000</f>
        <v>130236.190002</v>
      </c>
      <c r="L30" s="23">
        <f>CHOOSE(lst!$E$9,Calc!D30,Calc!H30,Calc!J30)+ROW(B2)/1000000</f>
        <v>18217.660002000001</v>
      </c>
      <c r="M30" s="21">
        <f t="shared" ref="M30:M71" si="4">IF(INT(K30)&lt;&gt;0,_xlfn.RANK.EQ(K30,$K$29:$K$61),"")</f>
        <v>1</v>
      </c>
      <c r="N30" s="21">
        <f t="shared" ref="N30:N73" si="5">AND(INT(K30)=0,INT(L30)&lt;&gt;0)*1</f>
        <v>0</v>
      </c>
      <c r="O30" s="21">
        <f t="shared" ref="O30:O73" si="6">SUM($N$29+N30)+$M$27</f>
        <v>2</v>
      </c>
      <c r="P30" s="21"/>
      <c r="Q30">
        <v>1</v>
      </c>
      <c r="R30" s="14">
        <f>$R$29-Q30</f>
        <v>1</v>
      </c>
      <c r="S30" s="18" t="str">
        <f t="shared" ref="S30:S70" si="7">IFERROR(IF(R30&lt;=$M$27,INDEX($B$29:$B$71,MATCH(R30,$M$29:$M$71,0)),INDEX($B$29:$B$71,MATCH(R30,$O$29:$O$73,0))),"")</f>
        <v>Cairo</v>
      </c>
      <c r="T30" s="19">
        <f t="shared" ref="T30:T71" si="8">IFERROR(VLOOKUP(S30,$B$29:$L$55,10,0),"")</f>
        <v>130236.190002</v>
      </c>
      <c r="U30" s="19">
        <f t="shared" ref="U30:U71" si="9">IFERROR(VLOOKUP(S30,$B$29:$L$55,11,0),"")</f>
        <v>18217.660002000001</v>
      </c>
    </row>
    <row r="31" spans="2:24" x14ac:dyDescent="0.3">
      <c r="B31" s="17" t="s">
        <v>9</v>
      </c>
      <c r="C31" s="19">
        <f>SUMIFS(TblSales[Sales],TblSales[Year],$B$2,TblSales[Territory],$B$3,TblSales[Product Category],$B$4,TblSales[Governorate],$B31,TblSales[Product Sub Category],$B$5)</f>
        <v>0</v>
      </c>
      <c r="D31" s="19">
        <f>SUMIFS(TblSales[Sales],TblSales[Year],$B$2-1,TblSales[Territory],$B$3,TblSales[Product Category],$B$4,TblSales[Governorate],$B31,TblSales[Product Sub Category],$B$5)</f>
        <v>0</v>
      </c>
      <c r="E31" s="19">
        <f>SUMIFS(TblSales[COGS],TblSales[Year],$B$2,TblSales[Territory],$B$3,TblSales[Product Category],$B$4,TblSales[Month],$B31,TblSales[Product Sub Category],$B$5)</f>
        <v>0</v>
      </c>
      <c r="F31" s="19">
        <f>SUMIFS(TblSales[COGS],TblSales[Year],$B$2-1,TblSales[Territory],$B$3,TblSales[Product Category],$B$4,TblSales[Governorate],$B31,TblSales[Product Sub Category],$B$5)</f>
        <v>0</v>
      </c>
      <c r="G31" s="19">
        <f t="shared" ref="G31:G42" si="10">C31-E31</f>
        <v>0</v>
      </c>
      <c r="H31" s="19">
        <f t="shared" si="3"/>
        <v>0</v>
      </c>
      <c r="I31" s="19">
        <f>SUMIFS(TblSales[Qty],TblSales[Year],$B$2,TblSales[Territory],$B$3,TblSales[Product Category],$B$4,TblSales[Governorate],$B31,TblSales[Product Sub Category],$B$5)</f>
        <v>0</v>
      </c>
      <c r="J31" s="19">
        <f>SUMIFS(TblSales[Qty],TblSales[Year],$B$2-1,TblSales[Territory],$B$3,TblSales[Product Category],$B$4,TblSales[Governorate],$B31,TblSales[Product Sub Category],$B$5)</f>
        <v>0</v>
      </c>
      <c r="K31" s="23">
        <f>CHOOSE(lst!$E$9,Calc!C31,Calc!G31,Calc!I31)+ROW(A3)/1000000</f>
        <v>3.0000000000000001E-6</v>
      </c>
      <c r="L31" s="23">
        <f>CHOOSE(lst!$E$9,Calc!D31,Calc!H31,Calc!J31)+ROW(B3)/1000000</f>
        <v>3.0000000000000001E-6</v>
      </c>
      <c r="M31" s="21" t="str">
        <f t="shared" si="4"/>
        <v/>
      </c>
      <c r="N31" s="21">
        <f t="shared" si="5"/>
        <v>0</v>
      </c>
      <c r="O31" s="21">
        <f t="shared" si="6"/>
        <v>2</v>
      </c>
      <c r="P31" s="21"/>
      <c r="Q31" s="21">
        <v>2</v>
      </c>
      <c r="R31" s="14">
        <f t="shared" ref="R31:R58" si="11">$R$29-Q31</f>
        <v>0</v>
      </c>
      <c r="S31" s="18" t="str">
        <f t="shared" si="7"/>
        <v/>
      </c>
      <c r="T31" s="19" t="str">
        <f t="shared" si="8"/>
        <v/>
      </c>
      <c r="U31" s="19" t="str">
        <f t="shared" si="9"/>
        <v/>
      </c>
    </row>
    <row r="32" spans="2:24" x14ac:dyDescent="0.3">
      <c r="B32" s="18" t="s">
        <v>13</v>
      </c>
      <c r="C32" s="19">
        <f>SUMIFS(TblSales[Sales],TblSales[Year],$B$2,TblSales[Territory],$B$3,TblSales[Product Category],$B$4,TblSales[Governorate],$B32,TblSales[Product Sub Category],$B$5)</f>
        <v>0</v>
      </c>
      <c r="D32" s="19">
        <f>SUMIFS(TblSales[Sales],TblSales[Year],$B$2-1,TblSales[Territory],$B$3,TblSales[Product Category],$B$4,TblSales[Governorate],$B32,TblSales[Product Sub Category],$B$5)</f>
        <v>0</v>
      </c>
      <c r="E32" s="19">
        <f>SUMIFS(TblSales[COGS],TblSales[Year],$B$2,TblSales[Territory],$B$3,TblSales[Product Category],$B$4,TblSales[Month],$B32,TblSales[Product Sub Category],$B$5)</f>
        <v>0</v>
      </c>
      <c r="F32" s="19">
        <f>SUMIFS(TblSales[COGS],TblSales[Year],$B$2-1,TblSales[Territory],$B$3,TblSales[Product Category],$B$4,TblSales[Month],$B32,TblSales[Product Sub Category],$B$5)</f>
        <v>0</v>
      </c>
      <c r="G32" s="19">
        <f t="shared" si="10"/>
        <v>0</v>
      </c>
      <c r="H32" s="19">
        <f t="shared" si="3"/>
        <v>0</v>
      </c>
      <c r="I32" s="19">
        <f>SUMIFS(TblSales[Qty],TblSales[Year],$B$2,TblSales[Territory],$B$3,TblSales[Product Category],$B$4,TblSales[Governorate],$B32,TblSales[Product Sub Category],$B$5)</f>
        <v>0</v>
      </c>
      <c r="J32" s="19">
        <f>SUMIFS(TblSales[Qty],TblSales[Year],$B$2-1,TblSales[Territory],$B$3,TblSales[Product Category],$B$4,TblSales[Governorate],$B32,TblSales[Product Sub Category],$B$5)</f>
        <v>0</v>
      </c>
      <c r="K32" s="23">
        <f>CHOOSE(lst!$E$9,Calc!C32,Calc!G32,Calc!I32)+ROW(A4)/1000000</f>
        <v>3.9999999999999998E-6</v>
      </c>
      <c r="L32" s="23">
        <f>CHOOSE(lst!$E$9,Calc!D32,Calc!H32,Calc!J32)+ROW(B4)/1000000</f>
        <v>3.9999999999999998E-6</v>
      </c>
      <c r="M32" s="21" t="str">
        <f t="shared" si="4"/>
        <v/>
      </c>
      <c r="N32" s="21">
        <f t="shared" si="5"/>
        <v>0</v>
      </c>
      <c r="O32" s="21">
        <f t="shared" si="6"/>
        <v>2</v>
      </c>
      <c r="P32" s="21"/>
      <c r="Q32" s="21">
        <v>3</v>
      </c>
      <c r="R32" s="14">
        <f t="shared" si="11"/>
        <v>-1</v>
      </c>
      <c r="S32" s="18" t="str">
        <f t="shared" si="7"/>
        <v/>
      </c>
      <c r="T32" s="19" t="str">
        <f t="shared" si="8"/>
        <v/>
      </c>
      <c r="U32" s="19" t="str">
        <f t="shared" si="9"/>
        <v/>
      </c>
    </row>
    <row r="33" spans="2:21" x14ac:dyDescent="0.3">
      <c r="B33" s="17" t="s">
        <v>11</v>
      </c>
      <c r="C33" s="19">
        <f>SUMIFS(TblSales[Sales],TblSales[Year],$B$2,TblSales[Territory],$B$3,TblSales[Product Category],$B$4,TblSales[Governorate],$B33,TblSales[Product Sub Category],$B$5)</f>
        <v>0</v>
      </c>
      <c r="D33" s="19">
        <f>SUMIFS(TblSales[Sales],TblSales[Year],$B$2-1,TblSales[Territory],$B$3,TblSales[Product Category],$B$4,TblSales[Governorate],$B33,TblSales[Product Sub Category],$B$5)</f>
        <v>0</v>
      </c>
      <c r="E33" s="19">
        <f>SUMIFS(TblSales[COGS],TblSales[Year],$B$2,TblSales[Territory],$B$3,TblSales[Product Category],$B$4,TblSales[Month],$B33,TblSales[Product Sub Category],$B$5)</f>
        <v>0</v>
      </c>
      <c r="F33" s="19">
        <f>SUMIFS(TblSales[COGS],TblSales[Year],$B$2-1,TblSales[Territory],$B$3,TblSales[Product Category],$B$4,TblSales[Month],$B33,TblSales[Product Sub Category],$B$5)</f>
        <v>0</v>
      </c>
      <c r="G33" s="19">
        <f t="shared" si="10"/>
        <v>0</v>
      </c>
      <c r="H33" s="19">
        <f t="shared" si="3"/>
        <v>0</v>
      </c>
      <c r="I33" s="19">
        <f>SUMIFS(TblSales[Qty],TblSales[Year],$B$2,TblSales[Territory],$B$3,TblSales[Product Category],$B$4,TblSales[Governorate],$B33,TblSales[Product Sub Category],$B$5)</f>
        <v>0</v>
      </c>
      <c r="J33" s="19">
        <f>SUMIFS(TblSales[Qty],TblSales[Year],$B$2-1,TblSales[Territory],$B$3,TblSales[Product Category],$B$4,TblSales[Governorate],$B33,TblSales[Product Sub Category],$B$5)</f>
        <v>0</v>
      </c>
      <c r="K33" s="23">
        <f>CHOOSE(lst!$E$9,Calc!C33,Calc!G33,Calc!I33)+ROW(A5)/1000000</f>
        <v>5.0000000000000004E-6</v>
      </c>
      <c r="L33" s="23">
        <f>CHOOSE(lst!$E$9,Calc!D33,Calc!H33,Calc!J33)+ROW(B5)/1000000</f>
        <v>5.0000000000000004E-6</v>
      </c>
      <c r="M33" s="21" t="str">
        <f t="shared" si="4"/>
        <v/>
      </c>
      <c r="N33" s="21">
        <f t="shared" si="5"/>
        <v>0</v>
      </c>
      <c r="O33" s="21">
        <f t="shared" si="6"/>
        <v>2</v>
      </c>
      <c r="P33" s="21"/>
      <c r="Q33">
        <v>4</v>
      </c>
      <c r="R33" s="14">
        <f t="shared" si="11"/>
        <v>-2</v>
      </c>
      <c r="S33" s="18" t="str">
        <f t="shared" si="7"/>
        <v/>
      </c>
      <c r="T33" s="19" t="str">
        <f t="shared" si="8"/>
        <v/>
      </c>
      <c r="U33" s="19" t="str">
        <f t="shared" si="9"/>
        <v/>
      </c>
    </row>
    <row r="34" spans="2:21" x14ac:dyDescent="0.3">
      <c r="B34" s="18" t="s">
        <v>12</v>
      </c>
      <c r="C34" s="19">
        <f>SUMIFS(TblSales[Sales],TblSales[Year],$B$2,TblSales[Territory],$B$3,TblSales[Product Category],$B$4,TblSales[Governorate],$B34,TblSales[Product Sub Category],$B$5)</f>
        <v>0</v>
      </c>
      <c r="D34" s="19">
        <f>SUMIFS(TblSales[Sales],TblSales[Year],$B$2-1,TblSales[Territory],$B$3,TblSales[Product Category],$B$4,TblSales[Governorate],$B34,TblSales[Product Sub Category],$B$5)</f>
        <v>0</v>
      </c>
      <c r="E34" s="19">
        <f>SUMIFS(TblSales[COGS],TblSales[Year],$B$2,TblSales[Territory],$B$3,TblSales[Product Category],$B$4,TblSales[Month],$B34,TblSales[Product Sub Category],$B$5)</f>
        <v>0</v>
      </c>
      <c r="F34" s="19">
        <f>SUMIFS(TblSales[COGS],TblSales[Year],$B$2-1,TblSales[Territory],$B$3,TblSales[Product Category],$B$4,TblSales[Month],$B34,TblSales[Product Sub Category],$B$5)</f>
        <v>0</v>
      </c>
      <c r="G34" s="19">
        <f t="shared" si="10"/>
        <v>0</v>
      </c>
      <c r="H34" s="19">
        <f t="shared" si="3"/>
        <v>0</v>
      </c>
      <c r="I34" s="19">
        <f>SUMIFS(TblSales[Qty],TblSales[Year],$B$2,TblSales[Territory],$B$3,TblSales[Product Category],$B$4,TblSales[Governorate],$B34,TblSales[Product Sub Category],$B$5)</f>
        <v>0</v>
      </c>
      <c r="J34" s="19">
        <f>SUMIFS(TblSales[Qty],TblSales[Year],$B$2-1,TblSales[Territory],$B$3,TblSales[Product Category],$B$4,TblSales[Governorate],$B34,TblSales[Product Sub Category],$B$5)</f>
        <v>0</v>
      </c>
      <c r="K34" s="23">
        <f>CHOOSE(lst!$E$9,Calc!C34,Calc!G34,Calc!I34)+ROW(A6)/1000000</f>
        <v>6.0000000000000002E-6</v>
      </c>
      <c r="L34" s="23">
        <f>CHOOSE(lst!$E$9,Calc!D34,Calc!H34,Calc!J34)+ROW(B6)/1000000</f>
        <v>6.0000000000000002E-6</v>
      </c>
      <c r="M34" s="21" t="str">
        <f t="shared" si="4"/>
        <v/>
      </c>
      <c r="N34" s="21">
        <f t="shared" si="5"/>
        <v>0</v>
      </c>
      <c r="O34" s="21">
        <f t="shared" si="6"/>
        <v>2</v>
      </c>
      <c r="P34" s="21"/>
      <c r="Q34" s="21">
        <v>5</v>
      </c>
      <c r="R34" s="14">
        <f t="shared" si="11"/>
        <v>-3</v>
      </c>
      <c r="S34" s="18" t="str">
        <f t="shared" si="7"/>
        <v/>
      </c>
      <c r="T34" s="19" t="str">
        <f t="shared" si="8"/>
        <v/>
      </c>
      <c r="U34" s="19" t="str">
        <f t="shared" si="9"/>
        <v/>
      </c>
    </row>
    <row r="35" spans="2:21" x14ac:dyDescent="0.3">
      <c r="B35" s="18" t="s">
        <v>7</v>
      </c>
      <c r="C35" s="19">
        <f>SUMIFS(TblSales[Sales],TblSales[Year],$B$2,TblSales[Territory],$B$3,TblSales[Product Category],$B$4,TblSales[Governorate],$B35,TblSales[Product Sub Category],$B$5)</f>
        <v>0</v>
      </c>
      <c r="D35" s="19">
        <f>SUMIFS(TblSales[Sales],TblSales[Year],$B$2-1,TblSales[Territory],$B$3,TblSales[Product Category],$B$4,TblSales[Governorate],$B35,TblSales[Product Sub Category],$B$5)</f>
        <v>0</v>
      </c>
      <c r="E35" s="19">
        <f>SUMIFS(TblSales[COGS],TblSales[Year],$B$2,TblSales[Territory],$B$3,TblSales[Product Category],$B$4,TblSales[Month],$B35,TblSales[Product Sub Category],$B$5)</f>
        <v>0</v>
      </c>
      <c r="F35" s="19">
        <f>SUMIFS(TblSales[COGS],TblSales[Year],$B$2-1,TblSales[Territory],$B$3,TblSales[Product Category],$B$4,TblSales[Month],$B35,TblSales[Product Sub Category],$B$5)</f>
        <v>0</v>
      </c>
      <c r="G35" s="19">
        <f t="shared" si="10"/>
        <v>0</v>
      </c>
      <c r="H35" s="19">
        <f t="shared" si="3"/>
        <v>0</v>
      </c>
      <c r="I35" s="19">
        <f>SUMIFS(TblSales[Qty],TblSales[Year],$B$2,TblSales[Territory],$B$3,TblSales[Product Category],$B$4,TblSales[Governorate],$B35,TblSales[Product Sub Category],$B$5)</f>
        <v>0</v>
      </c>
      <c r="J35" s="19">
        <f>SUMIFS(TblSales[Qty],TblSales[Year],$B$2-1,TblSales[Territory],$B$3,TblSales[Product Category],$B$4,TblSales[Governorate],$B35,TblSales[Product Sub Category],$B$5)</f>
        <v>0</v>
      </c>
      <c r="K35" s="23">
        <f>CHOOSE(lst!$E$9,Calc!C35,Calc!G35,Calc!I35)+ROW(A7)/1000000</f>
        <v>6.9999999999999999E-6</v>
      </c>
      <c r="L35" s="23">
        <f>CHOOSE(lst!$E$9,Calc!D35,Calc!H35,Calc!J35)+ROW(B7)/1000000</f>
        <v>6.9999999999999999E-6</v>
      </c>
      <c r="M35" s="21" t="str">
        <f t="shared" si="4"/>
        <v/>
      </c>
      <c r="N35" s="21">
        <f t="shared" si="5"/>
        <v>0</v>
      </c>
      <c r="O35" s="21">
        <f t="shared" si="6"/>
        <v>2</v>
      </c>
      <c r="P35" s="21"/>
      <c r="Q35" s="21">
        <v>6</v>
      </c>
      <c r="R35" s="14">
        <f t="shared" si="11"/>
        <v>-4</v>
      </c>
      <c r="S35" s="18" t="str">
        <f t="shared" si="7"/>
        <v/>
      </c>
      <c r="T35" s="19" t="str">
        <f t="shared" si="8"/>
        <v/>
      </c>
      <c r="U35" s="19" t="str">
        <f t="shared" si="9"/>
        <v/>
      </c>
    </row>
    <row r="36" spans="2:21" x14ac:dyDescent="0.3">
      <c r="B36" s="18" t="s">
        <v>17</v>
      </c>
      <c r="C36" s="19">
        <f>SUMIFS(TblSales[Sales],TblSales[Year],$B$2,TblSales[Territory],$B$3,TblSales[Product Category],$B$4,TblSales[Governorate],$B36,TblSales[Product Sub Category],$B$5)</f>
        <v>0</v>
      </c>
      <c r="D36" s="19">
        <f>SUMIFS(TblSales[Sales],TblSales[Year],$B$2-1,TblSales[Territory],$B$3,TblSales[Product Category],$B$4,TblSales[Governorate],$B36,TblSales[Product Sub Category],$B$5)</f>
        <v>0</v>
      </c>
      <c r="E36" s="19">
        <f>SUMIFS(TblSales[COGS],TblSales[Year],$B$2,TblSales[Territory],$B$3,TblSales[Product Category],$B$4,TblSales[Month],$B36,TblSales[Product Sub Category],$B$5)</f>
        <v>0</v>
      </c>
      <c r="F36" s="19">
        <f>SUMIFS(TblSales[COGS],TblSales[Year],$B$2-1,TblSales[Territory],$B$3,TblSales[Product Category],$B$4,TblSales[Month],$B36,TblSales[Product Sub Category],$B$5)</f>
        <v>0</v>
      </c>
      <c r="G36" s="19">
        <f t="shared" si="10"/>
        <v>0</v>
      </c>
      <c r="H36" s="19">
        <f t="shared" si="3"/>
        <v>0</v>
      </c>
      <c r="I36" s="19">
        <f>SUMIFS(TblSales[Qty],TblSales[Year],$B$2,TblSales[Territory],$B$3,TblSales[Product Category],$B$4,TblSales[Governorate],$B36,TblSales[Product Sub Category],$B$5)</f>
        <v>0</v>
      </c>
      <c r="J36" s="19">
        <f>SUMIFS(TblSales[Qty],TblSales[Year],$B$2-1,TblSales[Territory],$B$3,TblSales[Product Category],$B$4,TblSales[Governorate],$B36,TblSales[Product Sub Category],$B$5)</f>
        <v>0</v>
      </c>
      <c r="K36" s="23">
        <f>CHOOSE(lst!$E$9,Calc!C36,Calc!G36,Calc!I36)+ROW(A8)/1000000</f>
        <v>7.9999999999999996E-6</v>
      </c>
      <c r="L36" s="23">
        <f>CHOOSE(lst!$E$9,Calc!D36,Calc!H36,Calc!J36)+ROW(B8)/1000000</f>
        <v>7.9999999999999996E-6</v>
      </c>
      <c r="M36" s="21" t="str">
        <f t="shared" si="4"/>
        <v/>
      </c>
      <c r="N36" s="21">
        <f t="shared" si="5"/>
        <v>0</v>
      </c>
      <c r="O36" s="21">
        <f t="shared" si="6"/>
        <v>2</v>
      </c>
      <c r="P36" s="21"/>
      <c r="Q36">
        <v>7</v>
      </c>
      <c r="R36" s="14">
        <f t="shared" si="11"/>
        <v>-5</v>
      </c>
      <c r="S36" s="18" t="str">
        <f t="shared" si="7"/>
        <v/>
      </c>
      <c r="T36" s="19" t="str">
        <f t="shared" si="8"/>
        <v/>
      </c>
      <c r="U36" s="19" t="str">
        <f t="shared" si="9"/>
        <v/>
      </c>
    </row>
    <row r="37" spans="2:21" x14ac:dyDescent="0.3">
      <c r="B37" s="18" t="s">
        <v>15</v>
      </c>
      <c r="C37" s="19">
        <f>SUMIFS(TblSales[Sales],TblSales[Year],$B$2,TblSales[Territory],$B$3,TblSales[Product Category],$B$4,TblSales[Governorate],$B37,TblSales[Product Sub Category],$B$5)</f>
        <v>0</v>
      </c>
      <c r="D37" s="19">
        <f>SUMIFS(TblSales[Sales],TblSales[Year],$B$2-1,TblSales[Territory],$B$3,TblSales[Product Category],$B$4,TblSales[Governorate],$B37,TblSales[Product Sub Category],$B$5)</f>
        <v>0</v>
      </c>
      <c r="E37" s="19">
        <f>SUMIFS(TblSales[COGS],TblSales[Year],$B$2,TblSales[Territory],$B$3,TblSales[Product Category],$B$4,TblSales[Month],$B37,TblSales[Product Sub Category],$B$5)</f>
        <v>0</v>
      </c>
      <c r="F37" s="19">
        <f>SUMIFS(TblSales[COGS],TblSales[Year],$B$2-1,TblSales[Territory],$B$3,TblSales[Product Category],$B$4,TblSales[Month],$B37,TblSales[Product Sub Category],$B$5)</f>
        <v>0</v>
      </c>
      <c r="G37" s="19">
        <f t="shared" si="10"/>
        <v>0</v>
      </c>
      <c r="H37" s="19">
        <f t="shared" si="3"/>
        <v>0</v>
      </c>
      <c r="I37" s="19">
        <f>SUMIFS(TblSales[Qty],TblSales[Year],$B$2,TblSales[Territory],$B$3,TblSales[Product Category],$B$4,TblSales[Governorate],$B37,TblSales[Product Sub Category],$B$5)</f>
        <v>0</v>
      </c>
      <c r="J37" s="19">
        <f>SUMIFS(TblSales[Qty],TblSales[Year],$B$2-1,TblSales[Territory],$B$3,TblSales[Product Category],$B$4,TblSales[Governorate],$B37,TblSales[Product Sub Category],$B$5)</f>
        <v>0</v>
      </c>
      <c r="K37" s="23">
        <f>CHOOSE(lst!$E$9,Calc!C37,Calc!G37,Calc!I37)+ROW(A9)/1000000</f>
        <v>9.0000000000000002E-6</v>
      </c>
      <c r="L37" s="23">
        <f>CHOOSE(lst!$E$9,Calc!D37,Calc!H37,Calc!J37)+ROW(B9)/1000000</f>
        <v>9.0000000000000002E-6</v>
      </c>
      <c r="M37" s="21" t="str">
        <f t="shared" si="4"/>
        <v/>
      </c>
      <c r="N37" s="21">
        <f t="shared" si="5"/>
        <v>0</v>
      </c>
      <c r="O37" s="21">
        <f t="shared" si="6"/>
        <v>2</v>
      </c>
      <c r="P37" s="21"/>
      <c r="Q37" s="21">
        <v>8</v>
      </c>
      <c r="R37" s="14">
        <f t="shared" si="11"/>
        <v>-6</v>
      </c>
      <c r="S37" s="18" t="str">
        <f t="shared" si="7"/>
        <v/>
      </c>
      <c r="T37" s="19" t="str">
        <f t="shared" si="8"/>
        <v/>
      </c>
      <c r="U37" s="19" t="str">
        <f t="shared" si="9"/>
        <v/>
      </c>
    </row>
    <row r="38" spans="2:21" x14ac:dyDescent="0.3">
      <c r="B38" s="18" t="s">
        <v>10</v>
      </c>
      <c r="C38" s="19">
        <f>SUMIFS(TblSales[Sales],TblSales[Year],$B$2,TblSales[Territory],$B$3,TblSales[Product Category],$B$4,TblSales[Governorate],$B38,TblSales[Product Sub Category],$B$5)</f>
        <v>0</v>
      </c>
      <c r="D38" s="19">
        <f>SUMIFS(TblSales[Sales],TblSales[Year],$B$2-1,TblSales[Territory],$B$3,TblSales[Product Category],$B$4,TblSales[Governorate],$B38,TblSales[Product Sub Category],$B$5)</f>
        <v>0</v>
      </c>
      <c r="E38" s="19">
        <f>SUMIFS(TblSales[COGS],TblSales[Year],$B$2,TblSales[Territory],$B$3,TblSales[Product Category],$B$4,TblSales[Month],$B38,TblSales[Product Sub Category],$B$5)</f>
        <v>0</v>
      </c>
      <c r="F38" s="19">
        <f>SUMIFS(TblSales[COGS],TblSales[Year],$B$2-1,TblSales[Territory],$B$3,TblSales[Product Category],$B$4,TblSales[Month],$B38,TblSales[Product Sub Category],$B$5)</f>
        <v>0</v>
      </c>
      <c r="G38" s="19">
        <f t="shared" si="10"/>
        <v>0</v>
      </c>
      <c r="H38" s="19">
        <f t="shared" si="3"/>
        <v>0</v>
      </c>
      <c r="I38" s="19">
        <f>SUMIFS(TblSales[Qty],TblSales[Year],$B$2,TblSales[Territory],$B$3,TblSales[Product Category],$B$4,TblSales[Governorate],$B38,TblSales[Product Sub Category],$B$5)</f>
        <v>0</v>
      </c>
      <c r="J38" s="19">
        <f>SUMIFS(TblSales[Qty],TblSales[Year],$B$2-1,TblSales[Territory],$B$3,TblSales[Product Category],$B$4,TblSales[Governorate],$B38,TblSales[Product Sub Category],$B$5)</f>
        <v>0</v>
      </c>
      <c r="K38" s="23">
        <f>CHOOSE(lst!$E$9,Calc!C38,Calc!G38,Calc!I38)+ROW(A10)/1000000</f>
        <v>1.0000000000000001E-5</v>
      </c>
      <c r="L38" s="23">
        <f>CHOOSE(lst!$E$9,Calc!D38,Calc!H38,Calc!J38)+ROW(B10)/1000000</f>
        <v>1.0000000000000001E-5</v>
      </c>
      <c r="M38" s="21" t="str">
        <f t="shared" si="4"/>
        <v/>
      </c>
      <c r="N38" s="21">
        <f t="shared" si="5"/>
        <v>0</v>
      </c>
      <c r="O38" s="21">
        <f t="shared" si="6"/>
        <v>2</v>
      </c>
      <c r="P38" s="21"/>
      <c r="Q38" s="21">
        <v>9</v>
      </c>
      <c r="R38" s="14">
        <f t="shared" si="11"/>
        <v>-7</v>
      </c>
      <c r="S38" s="18" t="str">
        <f t="shared" si="7"/>
        <v/>
      </c>
      <c r="T38" s="19" t="str">
        <f t="shared" si="8"/>
        <v/>
      </c>
      <c r="U38" s="19" t="str">
        <f t="shared" si="9"/>
        <v/>
      </c>
    </row>
    <row r="39" spans="2:21" x14ac:dyDescent="0.3">
      <c r="B39" s="17" t="s">
        <v>8</v>
      </c>
      <c r="C39" s="19">
        <f>SUMIFS(TblSales[Sales],TblSales[Year],$B$2,TblSales[Territory],$B$3,TblSales[Product Category],$B$4,TblSales[Governorate],$B39,TblSales[Product Sub Category],$B$5)</f>
        <v>0</v>
      </c>
      <c r="D39" s="19">
        <f>SUMIFS(TblSales[Sales],TblSales[Year],$B$2-1,TblSales[Territory],$B$3,TblSales[Product Category],$B$4,TblSales[Governorate],$B39,TblSales[Product Sub Category],$B$5)</f>
        <v>0</v>
      </c>
      <c r="E39" s="19">
        <f>SUMIFS(TblSales[COGS],TblSales[Year],$B$2,TblSales[Territory],$B$3,TblSales[Product Category],$B$4,TblSales[Month],$B39,TblSales[Product Sub Category],$B$5)</f>
        <v>0</v>
      </c>
      <c r="F39" s="19">
        <f>SUMIFS(TblSales[COGS],TblSales[Year],$B$2-1,TblSales[Territory],$B$3,TblSales[Product Category],$B$4,TblSales[Month],$B39,TblSales[Product Sub Category],$B$5)</f>
        <v>0</v>
      </c>
      <c r="G39" s="19">
        <f t="shared" si="10"/>
        <v>0</v>
      </c>
      <c r="H39" s="19">
        <f t="shared" si="3"/>
        <v>0</v>
      </c>
      <c r="I39" s="19">
        <f>SUMIFS(TblSales[Qty],TblSales[Year],$B$2,TblSales[Territory],$B$3,TblSales[Product Category],$B$4,TblSales[Governorate],$B39,TblSales[Product Sub Category],$B$5)</f>
        <v>0</v>
      </c>
      <c r="J39" s="19">
        <f>SUMIFS(TblSales[Qty],TblSales[Year],$B$2-1,TblSales[Territory],$B$3,TblSales[Product Category],$B$4,TblSales[Governorate],$B39,TblSales[Product Sub Category],$B$5)</f>
        <v>0</v>
      </c>
      <c r="K39" s="23">
        <f>CHOOSE(lst!$E$9,Calc!C39,Calc!G39,Calc!I39)+ROW(A11)/1000000</f>
        <v>1.1E-5</v>
      </c>
      <c r="L39" s="23">
        <f>CHOOSE(lst!$E$9,Calc!D39,Calc!H39,Calc!J39)+ROW(B11)/1000000</f>
        <v>1.1E-5</v>
      </c>
      <c r="M39" s="21" t="str">
        <f t="shared" si="4"/>
        <v/>
      </c>
      <c r="N39" s="21">
        <f t="shared" si="5"/>
        <v>0</v>
      </c>
      <c r="O39" s="21">
        <f t="shared" si="6"/>
        <v>2</v>
      </c>
      <c r="P39" s="21"/>
      <c r="Q39">
        <v>10</v>
      </c>
      <c r="R39" s="14">
        <f t="shared" si="11"/>
        <v>-8</v>
      </c>
      <c r="S39" s="18" t="str">
        <f t="shared" si="7"/>
        <v/>
      </c>
      <c r="T39" s="19" t="str">
        <f t="shared" si="8"/>
        <v/>
      </c>
      <c r="U39" s="19" t="str">
        <f t="shared" si="9"/>
        <v/>
      </c>
    </row>
    <row r="40" spans="2:21" x14ac:dyDescent="0.3">
      <c r="B40" s="18" t="s">
        <v>19</v>
      </c>
      <c r="C40" s="19">
        <f>SUMIFS(TblSales[Sales],TblSales[Year],$B$2,TblSales[Territory],$B$3,TblSales[Product Category],$B$4,TblSales[Governorate],$B40,TblSales[Product Sub Category],$B$5)</f>
        <v>0</v>
      </c>
      <c r="D40" s="19">
        <f>SUMIFS(TblSales[Sales],TblSales[Year],$B$2-1,TblSales[Territory],$B$3,TblSales[Product Category],$B$4,TblSales[Governorate],$B40,TblSales[Product Sub Category],$B$5)</f>
        <v>0</v>
      </c>
      <c r="E40" s="19">
        <f>SUMIFS(TblSales[COGS],TblSales[Year],$B$2,TblSales[Territory],$B$3,TblSales[Product Category],$B$4,TblSales[Month],$B40,TblSales[Product Sub Category],$B$5)</f>
        <v>0</v>
      </c>
      <c r="F40" s="19">
        <f>SUMIFS(TblSales[COGS],TblSales[Year],$B$2-1,TblSales[Territory],$B$3,TblSales[Product Category],$B$4,TblSales[Month],$B40,TblSales[Product Sub Category],$B$5)</f>
        <v>0</v>
      </c>
      <c r="G40" s="19">
        <f t="shared" si="10"/>
        <v>0</v>
      </c>
      <c r="H40" s="19">
        <f t="shared" si="3"/>
        <v>0</v>
      </c>
      <c r="I40" s="19">
        <f>SUMIFS(TblSales[Qty],TblSales[Year],$B$2,TblSales[Territory],$B$3,TblSales[Product Category],$B$4,TblSales[Governorate],$B40,TblSales[Product Sub Category],$B$5)</f>
        <v>0</v>
      </c>
      <c r="J40" s="19">
        <f>SUMIFS(TblSales[Qty],TblSales[Year],$B$2-1,TblSales[Territory],$B$3,TblSales[Product Category],$B$4,TblSales[Governorate],$B40,TblSales[Product Sub Category],$B$5)</f>
        <v>0</v>
      </c>
      <c r="K40" s="23">
        <f>CHOOSE(lst!$E$9,Calc!C40,Calc!G40,Calc!I40)+ROW(A12)/1000000</f>
        <v>1.2E-5</v>
      </c>
      <c r="L40" s="23">
        <f>CHOOSE(lst!$E$9,Calc!D40,Calc!H40,Calc!J40)+ROW(B12)/1000000</f>
        <v>1.2E-5</v>
      </c>
      <c r="M40" s="21" t="str">
        <f t="shared" si="4"/>
        <v/>
      </c>
      <c r="N40" s="21">
        <f t="shared" si="5"/>
        <v>0</v>
      </c>
      <c r="O40" s="21">
        <f t="shared" si="6"/>
        <v>2</v>
      </c>
      <c r="P40" s="21"/>
      <c r="Q40" s="21">
        <v>11</v>
      </c>
      <c r="R40" s="14">
        <f t="shared" si="11"/>
        <v>-9</v>
      </c>
      <c r="S40" s="18" t="str">
        <f t="shared" si="7"/>
        <v/>
      </c>
      <c r="T40" s="19" t="str">
        <f t="shared" si="8"/>
        <v/>
      </c>
      <c r="U40" s="19" t="str">
        <f t="shared" si="9"/>
        <v/>
      </c>
    </row>
    <row r="41" spans="2:21" x14ac:dyDescent="0.3">
      <c r="B41" s="17"/>
      <c r="C41" s="19">
        <f>SUMIFS(TblSales[Sales],TblSales[Year],$B$2,TblSales[Territory],$B$3,TblSales[Product Category],$B$4,TblSales[Governorate],$B41,TblSales[Product Sub Category],$B$5)</f>
        <v>0</v>
      </c>
      <c r="D41" s="19">
        <f>SUMIFS(TblSales[Sales],TblSales[Year],$B$2-1,TblSales[Territory],$B$3,TblSales[Product Category],$B$4,TblSales[Governorate],$B41,TblSales[Product Sub Category],$B$5)</f>
        <v>0</v>
      </c>
      <c r="E41" s="19">
        <f>SUMIFS(TblSales[COGS],TblSales[Year],$B$2,TblSales[Territory],$B$3,TblSales[Product Category],$B$4,TblSales[Governorate],$B41,TblSales[Product Sub Category],$B$5)</f>
        <v>0</v>
      </c>
      <c r="F41" s="19">
        <f>SUMIFS(TblSales[COGS],TblSales[Year],$B$2-1,TblSales[Territory],$B$3,TblSales[Product Category],$B$4,TblSales[Governorate],$B41,TblSales[Product Sub Category],$B$5)</f>
        <v>0</v>
      </c>
      <c r="G41" s="19">
        <f t="shared" si="10"/>
        <v>0</v>
      </c>
      <c r="H41" s="19">
        <f t="shared" si="3"/>
        <v>0</v>
      </c>
      <c r="I41" s="19">
        <f>SUMIFS(TblSales[Qty],TblSales[Year],$B$2,TblSales[Territory],$B$3,TblSales[Product Category],$B$4,TblSales[Governorate],$B41,TblSales[Product Sub Category],$B$5)</f>
        <v>0</v>
      </c>
      <c r="J41" s="19">
        <f>SUMIFS(TblSales[Qty],TblSales[Year],$B$2-1,TblSales[Territory],$B$3,TblSales[Product Category],$B$4,TblSales[Governorate],$B41,TblSales[Product Sub Category],$B$5)</f>
        <v>0</v>
      </c>
      <c r="K41" s="23">
        <f>CHOOSE(lst!$E$9,Calc!C41,Calc!G41,Calc!I41)+ROW(A13)/1000000</f>
        <v>1.2999999999999999E-5</v>
      </c>
      <c r="L41" s="23">
        <f>CHOOSE(lst!$E$9,Calc!D41,Calc!H41,Calc!J41)+ROW(B13)/1000000</f>
        <v>1.2999999999999999E-5</v>
      </c>
      <c r="M41" s="21" t="str">
        <f t="shared" si="4"/>
        <v/>
      </c>
      <c r="N41" s="21">
        <f t="shared" si="5"/>
        <v>0</v>
      </c>
      <c r="O41" s="21">
        <f t="shared" si="6"/>
        <v>2</v>
      </c>
      <c r="P41" s="21"/>
      <c r="Q41" s="21">
        <v>12</v>
      </c>
      <c r="R41" s="14">
        <f t="shared" si="11"/>
        <v>-10</v>
      </c>
      <c r="S41" s="18" t="str">
        <f t="shared" si="7"/>
        <v/>
      </c>
      <c r="T41" s="19" t="str">
        <f t="shared" si="8"/>
        <v/>
      </c>
      <c r="U41" s="19" t="str">
        <f t="shared" si="9"/>
        <v/>
      </c>
    </row>
    <row r="42" spans="2:21" x14ac:dyDescent="0.3">
      <c r="B42" s="17"/>
      <c r="C42" s="19">
        <f>SUMIFS(TblSales[Sales],TblSales[Year],$B$2,TblSales[Territory],$B$3,TblSales[Product Category],$B$4,TblSales[Governorate],$B42,TblSales[Product Sub Category],$B$5)</f>
        <v>0</v>
      </c>
      <c r="D42" s="19">
        <f>SUMIFS(TblSales[Sales],TblSales[Year],$B$2-1,TblSales[Territory],$B$3,TblSales[Product Category],$B$4,TblSales[Governorate],$B42,TblSales[Product Sub Category],$B$5)</f>
        <v>0</v>
      </c>
      <c r="E42" s="19">
        <f>SUMIFS(TblSales[COGS],TblSales[Year],$B$2,TblSales[Territory],$B$3,TblSales[Product Category],$B$4,TblSales[Governorate],$B42,TblSales[Product Sub Category],$B$5)</f>
        <v>0</v>
      </c>
      <c r="F42" s="19">
        <f>SUMIFS(TblSales[COGS],TblSales[Year],$B$2-1,TblSales[Territory],$B$3,TblSales[Product Category],$B$4,TblSales[Governorate],$B42,TblSales[Product Sub Category],$B$5)</f>
        <v>0</v>
      </c>
      <c r="G42" s="19">
        <f t="shared" si="10"/>
        <v>0</v>
      </c>
      <c r="H42" s="19">
        <f t="shared" ref="H42:H71" si="12">D42-F42</f>
        <v>0</v>
      </c>
      <c r="I42" s="19">
        <f>SUMIFS(TblSales[Qty],TblSales[Year],$B$2,TblSales[Territory],$B$3,TblSales[Product Category],$B$4,TblSales[Governorate],$B42,TblSales[Product Sub Category],$B$5)</f>
        <v>0</v>
      </c>
      <c r="J42" s="19">
        <f>SUMIFS(TblSales[Qty],TblSales[Year],$B$2-1,TblSales[Territory],$B$3,TblSales[Product Category],$B$4,TblSales[Governorate],$B42,TblSales[Product Sub Category],$B$5)</f>
        <v>0</v>
      </c>
      <c r="K42" s="23">
        <f>CHOOSE(lst!$E$9,Calc!C42,Calc!G42,Calc!I42)+ROW(A14)/1000000</f>
        <v>1.4E-5</v>
      </c>
      <c r="L42" s="23">
        <f>CHOOSE(lst!$E$9,Calc!D42,Calc!H42,Calc!J42)+ROW(B14)/1000000</f>
        <v>1.4E-5</v>
      </c>
      <c r="M42" s="21" t="str">
        <f t="shared" si="4"/>
        <v/>
      </c>
      <c r="N42" s="21">
        <f t="shared" si="5"/>
        <v>0</v>
      </c>
      <c r="O42" s="21">
        <f t="shared" si="6"/>
        <v>2</v>
      </c>
      <c r="P42" s="21"/>
      <c r="Q42">
        <v>13</v>
      </c>
      <c r="R42" s="14">
        <f t="shared" si="11"/>
        <v>-11</v>
      </c>
      <c r="S42" s="18" t="str">
        <f t="shared" si="7"/>
        <v/>
      </c>
      <c r="T42" s="19" t="str">
        <f t="shared" si="8"/>
        <v/>
      </c>
      <c r="U42" s="19" t="str">
        <f t="shared" si="9"/>
        <v/>
      </c>
    </row>
    <row r="43" spans="2:21" x14ac:dyDescent="0.3">
      <c r="B43" s="17"/>
      <c r="C43" s="19">
        <f>SUMIFS(TblSales[Sales],TblSales[Year],$B$2,TblSales[Territory],$B$3,TblSales[Product Category],$B$4,TblSales[Governorate],$B43,TblSales[Product Sub Category],$B$5)</f>
        <v>0</v>
      </c>
      <c r="D43" s="19">
        <f>SUMIFS(TblSales[Sales],TblSales[Year],$B$2-1,TblSales[Territory],$B$3,TblSales[Product Category],$B$4,TblSales[Governorate],$B43,TblSales[Product Sub Category],$B$5)</f>
        <v>0</v>
      </c>
      <c r="E43" s="19">
        <f>SUMIFS(TblSales[COGS],TblSales[Year],$B$2,TblSales[Territory],$B$3,TblSales[Product Category],$B$4,TblSales[Month],$B43,TblSales[Product Sub Category],$B$5)</f>
        <v>0</v>
      </c>
      <c r="F43" s="19">
        <f>SUMIFS(TblSales[COGS],TblSales[Year],$B$2-1,TblSales[Territory],$B$3,TblSales[Product Category],$B$4,TblSales[Governorate],$B43,TblSales[Product Sub Category],$B$5)</f>
        <v>0</v>
      </c>
      <c r="G43" s="19">
        <f t="shared" ref="G43:G71" si="13">C43-E43</f>
        <v>0</v>
      </c>
      <c r="H43" s="19">
        <f t="shared" si="12"/>
        <v>0</v>
      </c>
      <c r="I43" s="19">
        <f>SUMIFS(TblSales[Qty],TblSales[Year],$B$2,TblSales[Territory],$B$3,TblSales[Product Category],$B$4,TblSales[Governorate],$B43,TblSales[Product Sub Category],$B$5)</f>
        <v>0</v>
      </c>
      <c r="J43" s="19">
        <f>SUMIFS(TblSales[Qty],TblSales[Year],$B$2-1,TblSales[Territory],$B$3,TblSales[Product Category],$B$4,TblSales[Governorate],$B43,TblSales[Product Sub Category],$B$5)</f>
        <v>0</v>
      </c>
      <c r="K43" s="23">
        <f>CHOOSE(lst!$E$9,Calc!C43,Calc!G43,Calc!I43)+ROW(A15)/1000000</f>
        <v>1.5E-5</v>
      </c>
      <c r="L43" s="23">
        <f>CHOOSE(lst!$E$9,Calc!D43,Calc!H43,Calc!J43)+ROW(B15)/1000000</f>
        <v>1.5E-5</v>
      </c>
      <c r="M43" s="21" t="str">
        <f t="shared" si="4"/>
        <v/>
      </c>
      <c r="N43" s="21">
        <f t="shared" si="5"/>
        <v>0</v>
      </c>
      <c r="O43" s="21">
        <f t="shared" si="6"/>
        <v>2</v>
      </c>
      <c r="P43" s="21"/>
      <c r="Q43" s="21">
        <v>14</v>
      </c>
      <c r="R43" s="14">
        <f t="shared" si="11"/>
        <v>-12</v>
      </c>
      <c r="S43" s="18" t="str">
        <f t="shared" si="7"/>
        <v/>
      </c>
      <c r="T43" s="19" t="str">
        <f t="shared" si="8"/>
        <v/>
      </c>
      <c r="U43" s="19" t="str">
        <f t="shared" si="9"/>
        <v/>
      </c>
    </row>
    <row r="44" spans="2:21" x14ac:dyDescent="0.3">
      <c r="B44" s="17"/>
      <c r="C44" s="19">
        <f>SUMIFS(TblSales[Sales],TblSales[Year],$B$2,TblSales[Territory],$B$3,TblSales[Product Category],$B$4,TblSales[Governorate],$B44,TblSales[Product Sub Category],$B$5)</f>
        <v>0</v>
      </c>
      <c r="D44" s="19">
        <f>SUMIFS(TblSales[Sales],TblSales[Year],$B$2-1,TblSales[Territory],$B$3,TblSales[Product Category],$B$4,TblSales[Governorate],$B44,TblSales[Product Sub Category],$B$5)</f>
        <v>0</v>
      </c>
      <c r="E44" s="19">
        <f>SUMIFS(TblSales[COGS],TblSales[Year],$B$2,TblSales[Territory],$B$3,TblSales[Product Category],$B$4,TblSales[Month],$B44,TblSales[Product Sub Category],$B$5)</f>
        <v>0</v>
      </c>
      <c r="F44" s="19">
        <f>SUMIFS(TblSales[COGS],TblSales[Year],$B$2-1,TblSales[Territory],$B$3,TblSales[Product Category],$B$4,TblSales[Month],$B44,TblSales[Product Sub Category],$B$5)</f>
        <v>0</v>
      </c>
      <c r="G44" s="19">
        <f t="shared" si="13"/>
        <v>0</v>
      </c>
      <c r="H44" s="19">
        <f t="shared" si="12"/>
        <v>0</v>
      </c>
      <c r="I44" s="19">
        <f>SUMIFS(TblSales[Qty],TblSales[Year],$B$2,TblSales[Territory],$B$3,TblSales[Product Category],$B$4,TblSales[Governorate],$B44,TblSales[Product Sub Category],$B$5)</f>
        <v>0</v>
      </c>
      <c r="J44" s="19">
        <f>SUMIFS(TblSales[Qty],TblSales[Year],$B$2-1,TblSales[Territory],$B$3,TblSales[Product Category],$B$4,TblSales[Governorate],$B44,TblSales[Product Sub Category],$B$5)</f>
        <v>0</v>
      </c>
      <c r="K44" s="23">
        <f>CHOOSE(lst!$E$9,Calc!C44,Calc!G44,Calc!I44)+ROW(A16)/1000000</f>
        <v>1.5999999999999999E-5</v>
      </c>
      <c r="L44" s="23">
        <f>CHOOSE(lst!$E$9,Calc!D44,Calc!H44,Calc!J44)+ROW(B16)/1000000</f>
        <v>1.5999999999999999E-5</v>
      </c>
      <c r="M44" s="21" t="str">
        <f t="shared" si="4"/>
        <v/>
      </c>
      <c r="N44" s="21">
        <f t="shared" si="5"/>
        <v>0</v>
      </c>
      <c r="O44" s="21">
        <f t="shared" si="6"/>
        <v>2</v>
      </c>
      <c r="P44" s="21"/>
      <c r="Q44" s="21">
        <v>15</v>
      </c>
      <c r="R44" s="14">
        <f t="shared" si="11"/>
        <v>-13</v>
      </c>
      <c r="S44" s="18" t="str">
        <f t="shared" si="7"/>
        <v/>
      </c>
      <c r="T44" s="19" t="str">
        <f t="shared" si="8"/>
        <v/>
      </c>
      <c r="U44" s="19" t="str">
        <f t="shared" si="9"/>
        <v/>
      </c>
    </row>
    <row r="45" spans="2:21" x14ac:dyDescent="0.3">
      <c r="B45" s="17"/>
      <c r="C45" s="19">
        <f>SUMIFS(TblSales[Sales],TblSales[Year],$B$2,TblSales[Territory],$B$3,TblSales[Product Category],$B$4,TblSales[Governorate],$B45,TblSales[Product Sub Category],$B$5)</f>
        <v>0</v>
      </c>
      <c r="D45" s="19">
        <f>SUMIFS(TblSales[Sales],TblSales[Year],$B$2-1,TblSales[Territory],$B$3,TblSales[Product Category],$B$4,TblSales[Governorate],$B45,TblSales[Product Sub Category],$B$5)</f>
        <v>0</v>
      </c>
      <c r="E45" s="19">
        <f>SUMIFS(TblSales[COGS],TblSales[Year],$B$2,TblSales[Territory],$B$3,TblSales[Product Category],$B$4,TblSales[Month],$B45,TblSales[Product Sub Category],$B$5)</f>
        <v>0</v>
      </c>
      <c r="F45" s="19">
        <f>SUMIFS(TblSales[COGS],TblSales[Year],$B$2-1,TblSales[Territory],$B$3,TblSales[Product Category],$B$4,TblSales[Month],$B45,TblSales[Product Sub Category],$B$5)</f>
        <v>0</v>
      </c>
      <c r="G45" s="19">
        <f t="shared" si="13"/>
        <v>0</v>
      </c>
      <c r="H45" s="19">
        <f t="shared" si="12"/>
        <v>0</v>
      </c>
      <c r="I45" s="19">
        <f>SUMIFS(TblSales[Qty],TblSales[Year],$B$2,TblSales[Territory],$B$3,TblSales[Product Category],$B$4,TblSales[Governorate],$B45,TblSales[Product Sub Category],$B$5)</f>
        <v>0</v>
      </c>
      <c r="J45" s="19">
        <f>SUMIFS(TblSales[Qty],TblSales[Year],$B$2-1,TblSales[Territory],$B$3,TblSales[Product Category],$B$4,TblSales[Governorate],$B45,TblSales[Product Sub Category],$B$5)</f>
        <v>0</v>
      </c>
      <c r="K45" s="23">
        <f>CHOOSE(lst!$E$9,Calc!C45,Calc!G45,Calc!I45)+ROW(A17)/1000000</f>
        <v>1.7E-5</v>
      </c>
      <c r="L45" s="23">
        <f>CHOOSE(lst!$E$9,Calc!D45,Calc!H45,Calc!J45)+ROW(B17)/1000000</f>
        <v>1.7E-5</v>
      </c>
      <c r="M45" s="21" t="str">
        <f t="shared" si="4"/>
        <v/>
      </c>
      <c r="N45" s="21">
        <f t="shared" si="5"/>
        <v>0</v>
      </c>
      <c r="O45" s="21">
        <f t="shared" si="6"/>
        <v>2</v>
      </c>
      <c r="P45" s="21"/>
      <c r="Q45">
        <v>16</v>
      </c>
      <c r="R45" s="14">
        <f t="shared" si="11"/>
        <v>-14</v>
      </c>
      <c r="S45" s="18" t="str">
        <f t="shared" si="7"/>
        <v/>
      </c>
      <c r="T45" s="19" t="str">
        <f t="shared" si="8"/>
        <v/>
      </c>
      <c r="U45" s="19" t="str">
        <f t="shared" si="9"/>
        <v/>
      </c>
    </row>
    <row r="46" spans="2:21" x14ac:dyDescent="0.3">
      <c r="B46" s="17"/>
      <c r="C46" s="19">
        <f>SUMIFS(TblSales[Sales],TblSales[Year],$B$2,TblSales[Territory],$B$3,TblSales[Product Category],$B$4,TblSales[Governorate],$B46,TblSales[Product Sub Category],$B$5)</f>
        <v>0</v>
      </c>
      <c r="D46" s="19">
        <f>SUMIFS(TblSales[Sales],TblSales[Year],$B$2-1,TblSales[Territory],$B$3,TblSales[Product Category],$B$4,TblSales[Governorate],$B46,TblSales[Product Sub Category],$B$5)</f>
        <v>0</v>
      </c>
      <c r="E46" s="19">
        <f>SUMIFS(TblSales[COGS],TblSales[Year],$B$2,TblSales[Territory],$B$3,TblSales[Product Category],$B$4,TblSales[Month],$B46,TblSales[Product Sub Category],$B$5)</f>
        <v>0</v>
      </c>
      <c r="F46" s="19">
        <f>SUMIFS(TblSales[COGS],TblSales[Year],$B$2-1,TblSales[Territory],$B$3,TblSales[Product Category],$B$4,TblSales[Month],$B46,TblSales[Product Sub Category],$B$5)</f>
        <v>0</v>
      </c>
      <c r="G46" s="19">
        <f t="shared" si="13"/>
        <v>0</v>
      </c>
      <c r="H46" s="19">
        <f t="shared" si="12"/>
        <v>0</v>
      </c>
      <c r="I46" s="19">
        <f>SUMIFS(TblSales[Qty],TblSales[Year],$B$2,TblSales[Territory],$B$3,TblSales[Product Category],$B$4,TblSales[Governorate],$B46,TblSales[Product Sub Category],$B$5)</f>
        <v>0</v>
      </c>
      <c r="J46" s="19">
        <f>SUMIFS(TblSales[Qty],TblSales[Year],$B$2-1,TblSales[Territory],$B$3,TblSales[Product Category],$B$4,TblSales[Governorate],$B46,TblSales[Product Sub Category],$B$5)</f>
        <v>0</v>
      </c>
      <c r="K46" s="23">
        <f>CHOOSE(lst!$E$9,Calc!C46,Calc!G46,Calc!I46)+ROW(A18)/1000000</f>
        <v>1.8E-5</v>
      </c>
      <c r="L46" s="23">
        <f>CHOOSE(lst!$E$9,Calc!D46,Calc!H46,Calc!J46)+ROW(B18)/1000000</f>
        <v>1.8E-5</v>
      </c>
      <c r="M46" s="21" t="str">
        <f t="shared" si="4"/>
        <v/>
      </c>
      <c r="N46" s="21">
        <f t="shared" si="5"/>
        <v>0</v>
      </c>
      <c r="O46" s="21">
        <f t="shared" si="6"/>
        <v>2</v>
      </c>
      <c r="P46" s="21"/>
      <c r="Q46" s="21">
        <v>17</v>
      </c>
      <c r="R46" s="14">
        <f t="shared" si="11"/>
        <v>-15</v>
      </c>
      <c r="S46" s="18" t="str">
        <f t="shared" si="7"/>
        <v/>
      </c>
      <c r="T46" s="19" t="str">
        <f t="shared" si="8"/>
        <v/>
      </c>
      <c r="U46" s="19" t="str">
        <f t="shared" si="9"/>
        <v/>
      </c>
    </row>
    <row r="47" spans="2:21" x14ac:dyDescent="0.3">
      <c r="B47" s="17"/>
      <c r="C47" s="19">
        <f>SUMIFS(TblSales[Sales],TblSales[Year],$B$2,TblSales[Territory],$B$3,TblSales[Product Category],$B$4,TblSales[Governorate],$B47,TblSales[Product Sub Category],$B$5)</f>
        <v>0</v>
      </c>
      <c r="D47" s="19">
        <f>SUMIFS(TblSales[Sales],TblSales[Year],$B$2-1,TblSales[Territory],$B$3,TblSales[Product Category],$B$4,TblSales[Governorate],$B47,TblSales[Product Sub Category],$B$5)</f>
        <v>0</v>
      </c>
      <c r="E47" s="19">
        <f>SUMIFS(TblSales[COGS],TblSales[Year],$B$2,TblSales[Territory],$B$3,TblSales[Product Category],$B$4,TblSales[Month],$B47,TblSales[Product Sub Category],$B$5)</f>
        <v>0</v>
      </c>
      <c r="F47" s="19">
        <f>SUMIFS(TblSales[COGS],TblSales[Year],$B$2-1,TblSales[Territory],$B$3,TblSales[Product Category],$B$4,TblSales[Month],$B47,TblSales[Product Sub Category],$B$5)</f>
        <v>0</v>
      </c>
      <c r="G47" s="19">
        <f t="shared" si="13"/>
        <v>0</v>
      </c>
      <c r="H47" s="19">
        <f t="shared" si="12"/>
        <v>0</v>
      </c>
      <c r="I47" s="19">
        <f>SUMIFS(TblSales[Qty],TblSales[Year],$B$2,TblSales[Territory],$B$3,TblSales[Product Category],$B$4,TblSales[Governorate],$B47,TblSales[Product Sub Category],$B$5)</f>
        <v>0</v>
      </c>
      <c r="J47" s="19">
        <f>SUMIFS(TblSales[Qty],TblSales[Year],$B$2-1,TblSales[Territory],$B$3,TblSales[Product Category],$B$4,TblSales[Governorate],$B47,TblSales[Product Sub Category],$B$5)</f>
        <v>0</v>
      </c>
      <c r="K47" s="23">
        <f>CHOOSE(lst!$E$9,Calc!C47,Calc!G47,Calc!I47)+ROW(A19)/1000000</f>
        <v>1.9000000000000001E-5</v>
      </c>
      <c r="L47" s="23">
        <f>CHOOSE(lst!$E$9,Calc!D47,Calc!H47,Calc!J47)+ROW(B19)/1000000</f>
        <v>1.9000000000000001E-5</v>
      </c>
      <c r="M47" s="21" t="str">
        <f t="shared" si="4"/>
        <v/>
      </c>
      <c r="N47" s="21">
        <f t="shared" si="5"/>
        <v>0</v>
      </c>
      <c r="O47" s="21">
        <f t="shared" si="6"/>
        <v>2</v>
      </c>
      <c r="P47" s="21"/>
      <c r="Q47" s="21">
        <v>18</v>
      </c>
      <c r="R47" s="14">
        <f t="shared" si="11"/>
        <v>-16</v>
      </c>
      <c r="S47" s="18" t="str">
        <f t="shared" si="7"/>
        <v/>
      </c>
      <c r="T47" s="19" t="str">
        <f t="shared" si="8"/>
        <v/>
      </c>
      <c r="U47" s="19" t="str">
        <f t="shared" si="9"/>
        <v/>
      </c>
    </row>
    <row r="48" spans="2:21" x14ac:dyDescent="0.3">
      <c r="B48" s="17"/>
      <c r="C48" s="19">
        <f>SUMIFS(TblSales[Sales],TblSales[Year],$B$2,TblSales[Territory],$B$3,TblSales[Product Category],$B$4,TblSales[Governorate],$B48,TblSales[Product Sub Category],$B$5)</f>
        <v>0</v>
      </c>
      <c r="D48" s="19">
        <f>SUMIFS(TblSales[Sales],TblSales[Year],$B$2-1,TblSales[Territory],$B$3,TblSales[Product Category],$B$4,TblSales[Governorate],$B48,TblSales[Product Sub Category],$B$5)</f>
        <v>0</v>
      </c>
      <c r="E48" s="19">
        <f>SUMIFS(TblSales[COGS],TblSales[Year],$B$2,TblSales[Territory],$B$3,TblSales[Product Category],$B$4,TblSales[Month],$B48,TblSales[Product Sub Category],$B$5)</f>
        <v>0</v>
      </c>
      <c r="F48" s="19">
        <f>SUMIFS(TblSales[COGS],TblSales[Year],$B$2-1,TblSales[Territory],$B$3,TblSales[Product Category],$B$4,TblSales[Month],$B48,TblSales[Product Sub Category],$B$5)</f>
        <v>0</v>
      </c>
      <c r="G48" s="19">
        <f t="shared" si="13"/>
        <v>0</v>
      </c>
      <c r="H48" s="19">
        <f t="shared" si="12"/>
        <v>0</v>
      </c>
      <c r="I48" s="19">
        <f>SUMIFS(TblSales[Qty],TblSales[Year],$B$2,TblSales[Territory],$B$3,TblSales[Product Category],$B$4,TblSales[Governorate],$B48,TblSales[Product Sub Category],$B$5)</f>
        <v>0</v>
      </c>
      <c r="J48" s="19">
        <f>SUMIFS(TblSales[Qty],TblSales[Year],$B$2-1,TblSales[Territory],$B$3,TblSales[Product Category],$B$4,TblSales[Governorate],$B48,TblSales[Product Sub Category],$B$5)</f>
        <v>0</v>
      </c>
      <c r="K48" s="23">
        <f>CHOOSE(lst!$E$9,Calc!C48,Calc!G48,Calc!I48)+ROW(A20)/1000000</f>
        <v>2.0000000000000002E-5</v>
      </c>
      <c r="L48" s="23">
        <f>CHOOSE(lst!$E$9,Calc!D48,Calc!H48,Calc!J48)+ROW(B20)/1000000</f>
        <v>2.0000000000000002E-5</v>
      </c>
      <c r="M48" s="21" t="str">
        <f t="shared" si="4"/>
        <v/>
      </c>
      <c r="N48" s="21">
        <f t="shared" si="5"/>
        <v>0</v>
      </c>
      <c r="O48" s="21">
        <f t="shared" si="6"/>
        <v>2</v>
      </c>
      <c r="P48" s="21"/>
      <c r="Q48">
        <v>19</v>
      </c>
      <c r="R48" s="14">
        <f t="shared" si="11"/>
        <v>-17</v>
      </c>
      <c r="S48" s="18" t="str">
        <f t="shared" si="7"/>
        <v/>
      </c>
      <c r="T48" s="19" t="str">
        <f t="shared" si="8"/>
        <v/>
      </c>
      <c r="U48" s="19" t="str">
        <f t="shared" si="9"/>
        <v/>
      </c>
    </row>
    <row r="49" spans="2:21" x14ac:dyDescent="0.3">
      <c r="B49" s="17"/>
      <c r="C49" s="19">
        <f>SUMIFS(TblSales[Sales],TblSales[Year],$B$2,TblSales[Territory],$B$3,TblSales[Product Category],$B$4,TblSales[Governorate],$B49,TblSales[Product Sub Category],$B$5)</f>
        <v>0</v>
      </c>
      <c r="D49" s="19">
        <f>SUMIFS(TblSales[Sales],TblSales[Year],$B$2-1,TblSales[Territory],$B$3,TblSales[Product Category],$B$4,TblSales[Governorate],$B49,TblSales[Product Sub Category],$B$5)</f>
        <v>0</v>
      </c>
      <c r="E49" s="19">
        <f>SUMIFS(TblSales[COGS],TblSales[Year],$B$2,TblSales[Territory],$B$3,TblSales[Product Category],$B$4,TblSales[Month],$B49,TblSales[Product Sub Category],$B$5)</f>
        <v>0</v>
      </c>
      <c r="F49" s="19">
        <f>SUMIFS(TblSales[COGS],TblSales[Year],$B$2-1,TblSales[Territory],$B$3,TblSales[Product Category],$B$4,TblSales[Month],$B49,TblSales[Product Sub Category],$B$5)</f>
        <v>0</v>
      </c>
      <c r="G49" s="19">
        <f t="shared" si="13"/>
        <v>0</v>
      </c>
      <c r="H49" s="19">
        <f t="shared" si="12"/>
        <v>0</v>
      </c>
      <c r="I49" s="19">
        <f>SUMIFS(TblSales[Qty],TblSales[Year],$B$2,TblSales[Territory],$B$3,TblSales[Product Category],$B$4,TblSales[Governorate],$B49,TblSales[Product Sub Category],$B$5)</f>
        <v>0</v>
      </c>
      <c r="J49" s="19">
        <f>SUMIFS(TblSales[Qty],TblSales[Year],$B$2-1,TblSales[Territory],$B$3,TblSales[Product Category],$B$4,TblSales[Governorate],$B49,TblSales[Product Sub Category],$B$5)</f>
        <v>0</v>
      </c>
      <c r="K49" s="23">
        <f>CHOOSE(lst!$E$9,Calc!C49,Calc!G49,Calc!I49)+ROW(A21)/1000000</f>
        <v>2.0999999999999999E-5</v>
      </c>
      <c r="L49" s="23">
        <f>CHOOSE(lst!$E$9,Calc!D49,Calc!H49,Calc!J49)+ROW(B21)/1000000</f>
        <v>2.0999999999999999E-5</v>
      </c>
      <c r="M49" s="21" t="str">
        <f t="shared" si="4"/>
        <v/>
      </c>
      <c r="N49" s="21">
        <f t="shared" si="5"/>
        <v>0</v>
      </c>
      <c r="O49" s="21">
        <f t="shared" si="6"/>
        <v>2</v>
      </c>
      <c r="P49" s="21"/>
      <c r="Q49" s="21">
        <v>20</v>
      </c>
      <c r="R49" s="14">
        <f t="shared" si="11"/>
        <v>-18</v>
      </c>
      <c r="S49" s="18" t="str">
        <f t="shared" si="7"/>
        <v/>
      </c>
      <c r="T49" s="19" t="str">
        <f t="shared" si="8"/>
        <v/>
      </c>
      <c r="U49" s="19" t="str">
        <f t="shared" si="9"/>
        <v/>
      </c>
    </row>
    <row r="50" spans="2:21" x14ac:dyDescent="0.3">
      <c r="B50" s="17"/>
      <c r="C50" s="19">
        <f>SUMIFS(TblSales[Sales],TblSales[Year],$B$2,TblSales[Territory],$B$3,TblSales[Product Category],$B$4,TblSales[Governorate],$B50,TblSales[Product Sub Category],$B$5)</f>
        <v>0</v>
      </c>
      <c r="D50" s="19">
        <f>SUMIFS(TblSales[Sales],TblSales[Year],$B$2-1,TblSales[Territory],$B$3,TblSales[Product Category],$B$4,TblSales[Governorate],$B50,TblSales[Product Sub Category],$B$5)</f>
        <v>0</v>
      </c>
      <c r="E50" s="19">
        <f>SUMIFS(TblSales[COGS],TblSales[Year],$B$2,TblSales[Territory],$B$3,TblSales[Product Category],$B$4,TblSales[Month],$B50,TblSales[Product Sub Category],$B$5)</f>
        <v>0</v>
      </c>
      <c r="F50" s="19">
        <f>SUMIFS(TblSales[COGS],TblSales[Year],$B$2-1,TblSales[Territory],$B$3,TblSales[Product Category],$B$4,TblSales[Month],$B50,TblSales[Product Sub Category],$B$5)</f>
        <v>0</v>
      </c>
      <c r="G50" s="19">
        <f t="shared" si="13"/>
        <v>0</v>
      </c>
      <c r="H50" s="19">
        <f t="shared" si="12"/>
        <v>0</v>
      </c>
      <c r="I50" s="19">
        <f>SUMIFS(TblSales[Qty],TblSales[Year],$B$2,TblSales[Territory],$B$3,TblSales[Product Category],$B$4,TblSales[Governorate],$B50,TblSales[Product Sub Category],$B$5)</f>
        <v>0</v>
      </c>
      <c r="J50" s="19">
        <f>SUMIFS(TblSales[Qty],TblSales[Year],$B$2-1,TblSales[Territory],$B$3,TblSales[Product Category],$B$4,TblSales[Governorate],$B50,TblSales[Product Sub Category],$B$5)</f>
        <v>0</v>
      </c>
      <c r="K50" s="23">
        <f>CHOOSE(lst!$E$9,Calc!C50,Calc!G50,Calc!I50)+ROW(A22)/1000000</f>
        <v>2.1999999999999999E-5</v>
      </c>
      <c r="L50" s="23">
        <f>CHOOSE(lst!$E$9,Calc!D50,Calc!H50,Calc!J50)+ROW(B22)/1000000</f>
        <v>2.1999999999999999E-5</v>
      </c>
      <c r="M50" s="21" t="str">
        <f t="shared" si="4"/>
        <v/>
      </c>
      <c r="N50" s="21">
        <f t="shared" si="5"/>
        <v>0</v>
      </c>
      <c r="O50" s="21">
        <f t="shared" si="6"/>
        <v>2</v>
      </c>
      <c r="P50" s="21"/>
      <c r="Q50" s="21">
        <v>21</v>
      </c>
      <c r="R50" s="14">
        <f t="shared" si="11"/>
        <v>-19</v>
      </c>
      <c r="S50" s="18" t="str">
        <f t="shared" si="7"/>
        <v/>
      </c>
      <c r="T50" s="19" t="str">
        <f t="shared" si="8"/>
        <v/>
      </c>
      <c r="U50" s="19" t="str">
        <f t="shared" si="9"/>
        <v/>
      </c>
    </row>
    <row r="51" spans="2:21" x14ac:dyDescent="0.3">
      <c r="B51" s="17"/>
      <c r="C51" s="19">
        <f>SUMIFS(TblSales[Sales],TblSales[Year],$B$2,TblSales[Territory],$B$3,TblSales[Product Category],$B$4,TblSales[Governorate],$B51,TblSales[Product Sub Category],$B$5)</f>
        <v>0</v>
      </c>
      <c r="D51" s="19">
        <f>SUMIFS(TblSales[Sales],TblSales[Year],$B$2-1,TblSales[Territory],$B$3,TblSales[Product Category],$B$4,TblSales[Governorate],$B51,TblSales[Product Sub Category],$B$5)</f>
        <v>0</v>
      </c>
      <c r="E51" s="19">
        <f>SUMIFS(TblSales[COGS],TblSales[Year],$B$2,TblSales[Territory],$B$3,TblSales[Product Category],$B$4,TblSales[Month],$B51,TblSales[Product Sub Category],$B$5)</f>
        <v>0</v>
      </c>
      <c r="F51" s="19">
        <f>SUMIFS(TblSales[COGS],TblSales[Year],$B$2-1,TblSales[Territory],$B$3,TblSales[Product Category],$B$4,TblSales[Month],$B51,TblSales[Product Sub Category],$B$5)</f>
        <v>0</v>
      </c>
      <c r="G51" s="19">
        <f t="shared" si="13"/>
        <v>0</v>
      </c>
      <c r="H51" s="19">
        <f t="shared" si="12"/>
        <v>0</v>
      </c>
      <c r="I51" s="19">
        <f>SUMIFS(TblSales[Qty],TblSales[Year],$B$2,TblSales[Territory],$B$3,TblSales[Product Category],$B$4,TblSales[Governorate],$B51,TblSales[Product Sub Category],$B$5)</f>
        <v>0</v>
      </c>
      <c r="J51" s="19">
        <f>SUMIFS(TblSales[Qty],TblSales[Year],$B$2-1,TblSales[Territory],$B$3,TblSales[Product Category],$B$4,TblSales[Governorate],$B51,TblSales[Product Sub Category],$B$5)</f>
        <v>0</v>
      </c>
      <c r="K51" s="23">
        <f>CHOOSE(lst!$E$9,Calc!C51,Calc!G51,Calc!I51)+ROW(A23)/1000000</f>
        <v>2.3E-5</v>
      </c>
      <c r="L51" s="23">
        <f>CHOOSE(lst!$E$9,Calc!D51,Calc!H51,Calc!J51)+ROW(B23)/1000000</f>
        <v>2.3E-5</v>
      </c>
      <c r="M51" s="21" t="str">
        <f t="shared" si="4"/>
        <v/>
      </c>
      <c r="N51" s="21">
        <f t="shared" si="5"/>
        <v>0</v>
      </c>
      <c r="O51" s="21">
        <f t="shared" si="6"/>
        <v>2</v>
      </c>
      <c r="P51" s="21"/>
      <c r="Q51">
        <v>22</v>
      </c>
      <c r="R51" s="14">
        <f t="shared" si="11"/>
        <v>-20</v>
      </c>
      <c r="S51" s="18" t="str">
        <f t="shared" si="7"/>
        <v/>
      </c>
      <c r="T51" s="19" t="str">
        <f t="shared" si="8"/>
        <v/>
      </c>
      <c r="U51" s="19" t="str">
        <f t="shared" si="9"/>
        <v/>
      </c>
    </row>
    <row r="52" spans="2:21" x14ac:dyDescent="0.3">
      <c r="B52" s="17"/>
      <c r="C52" s="19">
        <f>SUMIFS(TblSales[Sales],TblSales[Year],$B$2,TblSales[Territory],$B$3,TblSales[Product Category],$B$4,TblSales[Governorate],$B52,TblSales[Product Sub Category],$B$5)</f>
        <v>0</v>
      </c>
      <c r="D52" s="19">
        <f>SUMIFS(TblSales[Sales],TblSales[Year],$B$2-1,TblSales[Territory],$B$3,TblSales[Product Category],$B$4,TblSales[Governorate],$B52,TblSales[Product Sub Category],$B$5)</f>
        <v>0</v>
      </c>
      <c r="E52" s="19">
        <f>SUMIFS(TblSales[COGS],TblSales[Year],$B$2,TblSales[Territory],$B$3,TblSales[Product Category],$B$4,TblSales[Month],$B52,TblSales[Product Sub Category],$B$5)</f>
        <v>0</v>
      </c>
      <c r="F52" s="19">
        <f>SUMIFS(TblSales[COGS],TblSales[Year],$B$2-1,TblSales[Territory],$B$3,TblSales[Product Category],$B$4,TblSales[Month],$B52,TblSales[Product Sub Category],$B$5)</f>
        <v>0</v>
      </c>
      <c r="G52" s="19">
        <f t="shared" si="13"/>
        <v>0</v>
      </c>
      <c r="H52" s="19">
        <f t="shared" si="12"/>
        <v>0</v>
      </c>
      <c r="I52" s="19">
        <f>SUMIFS(TblSales[Qty],TblSales[Year],$B$2,TblSales[Territory],$B$3,TblSales[Product Category],$B$4,TblSales[Governorate],$B52,TblSales[Product Sub Category],$B$5)</f>
        <v>0</v>
      </c>
      <c r="J52" s="19">
        <f>SUMIFS(TblSales[Qty],TblSales[Year],$B$2-1,TblSales[Territory],$B$3,TblSales[Product Category],$B$4,TblSales[Governorate],$B52,TblSales[Product Sub Category],$B$5)</f>
        <v>0</v>
      </c>
      <c r="K52" s="23">
        <f>CHOOSE(lst!$E$9,Calc!C52,Calc!G52,Calc!I52)+ROW(A24)/1000000</f>
        <v>2.4000000000000001E-5</v>
      </c>
      <c r="L52" s="23">
        <f>CHOOSE(lst!$E$9,Calc!D52,Calc!H52,Calc!J52)+ROW(B24)/1000000</f>
        <v>2.4000000000000001E-5</v>
      </c>
      <c r="M52" s="21" t="str">
        <f t="shared" si="4"/>
        <v/>
      </c>
      <c r="N52" s="21">
        <f t="shared" si="5"/>
        <v>0</v>
      </c>
      <c r="O52" s="21">
        <f t="shared" si="6"/>
        <v>2</v>
      </c>
      <c r="P52" s="21"/>
      <c r="Q52" s="21">
        <v>23</v>
      </c>
      <c r="R52" s="14">
        <f t="shared" si="11"/>
        <v>-21</v>
      </c>
      <c r="S52" s="18" t="str">
        <f t="shared" si="7"/>
        <v/>
      </c>
      <c r="T52" s="19" t="str">
        <f t="shared" si="8"/>
        <v/>
      </c>
      <c r="U52" s="19" t="str">
        <f t="shared" si="9"/>
        <v/>
      </c>
    </row>
    <row r="53" spans="2:21" x14ac:dyDescent="0.3">
      <c r="B53" s="17"/>
      <c r="C53" s="19">
        <f>SUMIFS(TblSales[Sales],TblSales[Year],$B$2,TblSales[Territory],$B$3,TblSales[Product Category],$B$4,TblSales[Governorate],$B53,TblSales[Product Sub Category],$B$5)</f>
        <v>0</v>
      </c>
      <c r="D53" s="19">
        <f>SUMIFS(TblSales[Sales],TblSales[Year],$B$2-1,TblSales[Territory],$B$3,TblSales[Product Category],$B$4,TblSales[Governorate],$B53,TblSales[Product Sub Category],$B$5)</f>
        <v>0</v>
      </c>
      <c r="E53" s="19">
        <f>SUMIFS(TblSales[COGS],TblSales[Year],$B$2,TblSales[Territory],$B$3,TblSales[Product Category],$B$4,TblSales[Governorate],$B53,TblSales[Product Sub Category],$B$5)</f>
        <v>0</v>
      </c>
      <c r="F53" s="19">
        <f>SUMIFS(TblSales[COGS],TblSales[Year],$B$2-1,TblSales[Territory],$B$3,TblSales[Product Category],$B$4,TblSales[Governorate],$B53,TblSales[Product Sub Category],$B$5)</f>
        <v>0</v>
      </c>
      <c r="G53" s="19">
        <f t="shared" si="13"/>
        <v>0</v>
      </c>
      <c r="H53" s="19">
        <f t="shared" si="12"/>
        <v>0</v>
      </c>
      <c r="I53" s="19">
        <f>SUMIFS(TblSales[Qty],TblSales[Year],$B$2,TblSales[Territory],$B$3,TblSales[Product Category],$B$4,TblSales[Governorate],$B53,TblSales[Product Sub Category],$B$5)</f>
        <v>0</v>
      </c>
      <c r="J53" s="19">
        <f>SUMIFS(TblSales[Qty],TblSales[Year],$B$2-1,TblSales[Territory],$B$3,TblSales[Product Category],$B$4,TblSales[Governorate],$B53,TblSales[Product Sub Category],$B$5)</f>
        <v>0</v>
      </c>
      <c r="K53" s="23">
        <f>CHOOSE(lst!$E$9,Calc!C53,Calc!G53,Calc!I53)+ROW(A25)/1000000</f>
        <v>2.5000000000000001E-5</v>
      </c>
      <c r="L53" s="23">
        <f>CHOOSE(lst!$E$9,Calc!D53,Calc!H53,Calc!J53)+ROW(B25)/1000000</f>
        <v>2.5000000000000001E-5</v>
      </c>
      <c r="M53" s="21" t="str">
        <f t="shared" si="4"/>
        <v/>
      </c>
      <c r="N53" s="21">
        <f t="shared" si="5"/>
        <v>0</v>
      </c>
      <c r="O53" s="21">
        <f t="shared" si="6"/>
        <v>2</v>
      </c>
      <c r="P53" s="21"/>
      <c r="Q53" s="21">
        <v>24</v>
      </c>
      <c r="R53" s="14">
        <f t="shared" si="11"/>
        <v>-22</v>
      </c>
      <c r="S53" s="18" t="str">
        <f t="shared" si="7"/>
        <v/>
      </c>
      <c r="T53" s="19" t="str">
        <f t="shared" si="8"/>
        <v/>
      </c>
      <c r="U53" s="19" t="str">
        <f t="shared" si="9"/>
        <v/>
      </c>
    </row>
    <row r="54" spans="2:21" x14ac:dyDescent="0.3">
      <c r="B54" s="17"/>
      <c r="C54" s="19">
        <f>SUMIFS(TblSales[Sales],TblSales[Year],$B$2,TblSales[Territory],$B$3,TblSales[Product Category],$B$4,TblSales[Governorate],$B54,TblSales[Product Sub Category],$B$5)</f>
        <v>0</v>
      </c>
      <c r="D54" s="19">
        <f>SUMIFS(TblSales[Sales],TblSales[Year],$B$2-1,TblSales[Territory],$B$3,TblSales[Product Category],$B$4,TblSales[Governorate],$B54,TblSales[Product Sub Category],$B$5)</f>
        <v>0</v>
      </c>
      <c r="E54" s="19">
        <f>SUMIFS(TblSales[COGS],TblSales[Year],$B$2,TblSales[Territory],$B$3,TblSales[Product Category],$B$4,TblSales[Governorate],$B54,TblSales[Product Sub Category],$B$5)</f>
        <v>0</v>
      </c>
      <c r="F54" s="19">
        <f>SUMIFS(TblSales[COGS],TblSales[Year],$B$2-1,TblSales[Territory],$B$3,TblSales[Product Category],$B$4,TblSales[Governorate],$B54,TblSales[Product Sub Category],$B$5)</f>
        <v>0</v>
      </c>
      <c r="G54" s="19">
        <f t="shared" si="13"/>
        <v>0</v>
      </c>
      <c r="H54" s="19">
        <f t="shared" si="12"/>
        <v>0</v>
      </c>
      <c r="I54" s="19">
        <f>SUMIFS(TblSales[Qty],TblSales[Year],$B$2,TblSales[Territory],$B$3,TblSales[Product Category],$B$4,TblSales[Governorate],$B54,TblSales[Product Sub Category],$B$5)</f>
        <v>0</v>
      </c>
      <c r="J54" s="19">
        <f>SUMIFS(TblSales[Qty],TblSales[Year],$B$2-1,TblSales[Territory],$B$3,TblSales[Product Category],$B$4,TblSales[Governorate],$B54,TblSales[Product Sub Category],$B$5)</f>
        <v>0</v>
      </c>
      <c r="K54" s="23">
        <f>CHOOSE(lst!$E$9,Calc!C54,Calc!G54,Calc!I54)+ROW(A26)/1000000</f>
        <v>2.5999999999999998E-5</v>
      </c>
      <c r="L54" s="23">
        <f>CHOOSE(lst!$E$9,Calc!D54,Calc!H54,Calc!J54)+ROW(B26)/1000000</f>
        <v>2.5999999999999998E-5</v>
      </c>
      <c r="M54" s="21" t="str">
        <f t="shared" si="4"/>
        <v/>
      </c>
      <c r="N54" s="21">
        <f t="shared" si="5"/>
        <v>0</v>
      </c>
      <c r="O54" s="21">
        <f t="shared" si="6"/>
        <v>2</v>
      </c>
      <c r="P54" s="21"/>
      <c r="Q54">
        <v>25</v>
      </c>
      <c r="R54" s="14">
        <f t="shared" si="11"/>
        <v>-23</v>
      </c>
      <c r="S54" s="18" t="str">
        <f t="shared" si="7"/>
        <v/>
      </c>
      <c r="T54" s="19" t="str">
        <f t="shared" si="8"/>
        <v/>
      </c>
      <c r="U54" s="19" t="str">
        <f t="shared" si="9"/>
        <v/>
      </c>
    </row>
    <row r="55" spans="2:21" x14ac:dyDescent="0.3">
      <c r="B55" s="17"/>
      <c r="C55" s="19">
        <f>SUMIFS(TblSales[Sales],TblSales[Year],$B$2,TblSales[Territory],$B$3,TblSales[Product Category],$B$4,TblSales[Governorate],$B55,TblSales[Product Sub Category],$B$5)</f>
        <v>0</v>
      </c>
      <c r="D55" s="19">
        <f>SUMIFS(TblSales[Sales],TblSales[Year],$B$2-1,TblSales[Territory],$B$3,TblSales[Product Category],$B$4,TblSales[Governorate],$B55,TblSales[Product Sub Category],$B$5)</f>
        <v>0</v>
      </c>
      <c r="E55" s="19">
        <f>SUMIFS(TblSales[COGS],TblSales[Year],$B$2,TblSales[Territory],$B$3,TblSales[Product Category],$B$4,TblSales[Month],$B55,TblSales[Product Sub Category],$B$5)</f>
        <v>0</v>
      </c>
      <c r="F55" s="19">
        <f>SUMIFS(TblSales[COGS],TblSales[Year],$B$2-1,TblSales[Territory],$B$3,TblSales[Product Category],$B$4,TblSales[Governorate],$B55,TblSales[Product Sub Category],$B$5)</f>
        <v>0</v>
      </c>
      <c r="G55" s="19">
        <f t="shared" si="13"/>
        <v>0</v>
      </c>
      <c r="H55" s="19">
        <f t="shared" si="12"/>
        <v>0</v>
      </c>
      <c r="I55" s="19">
        <f>SUMIFS(TblSales[Qty],TblSales[Year],$B$2,TblSales[Territory],$B$3,TblSales[Product Category],$B$4,TblSales[Governorate],$B55,TblSales[Product Sub Category],$B$5)</f>
        <v>0</v>
      </c>
      <c r="J55" s="19">
        <f>SUMIFS(TblSales[Qty],TblSales[Year],$B$2-1,TblSales[Territory],$B$3,TblSales[Product Category],$B$4,TblSales[Governorate],$B55,TblSales[Product Sub Category],$B$5)</f>
        <v>0</v>
      </c>
      <c r="K55" s="23">
        <f>CHOOSE(lst!$E$9,Calc!C55,Calc!G55,Calc!I55)+ROW(A27)/1000000</f>
        <v>2.6999999999999999E-5</v>
      </c>
      <c r="L55" s="23">
        <f>CHOOSE(lst!$E$9,Calc!D55,Calc!H55,Calc!J55)+ROW(B27)/1000000</f>
        <v>2.6999999999999999E-5</v>
      </c>
      <c r="M55" s="21" t="str">
        <f t="shared" si="4"/>
        <v/>
      </c>
      <c r="N55" s="21">
        <f t="shared" si="5"/>
        <v>0</v>
      </c>
      <c r="O55" s="21">
        <f t="shared" si="6"/>
        <v>2</v>
      </c>
      <c r="P55" s="21"/>
      <c r="Q55" s="21">
        <v>26</v>
      </c>
      <c r="R55" s="14">
        <f t="shared" si="11"/>
        <v>-24</v>
      </c>
      <c r="S55" s="18" t="str">
        <f t="shared" si="7"/>
        <v/>
      </c>
      <c r="T55" s="19" t="str">
        <f t="shared" si="8"/>
        <v/>
      </c>
      <c r="U55" s="19" t="str">
        <f t="shared" si="9"/>
        <v/>
      </c>
    </row>
    <row r="56" spans="2:21" x14ac:dyDescent="0.3">
      <c r="B56" s="17"/>
      <c r="C56" s="19">
        <f>SUMIFS(TblSales[Sales],TblSales[Year],$B$2,TblSales[Territory],$B$3,TblSales[Product Category],$B$4,TblSales[Governorate],$B56,TblSales[Product Sub Category],$B$5)</f>
        <v>0</v>
      </c>
      <c r="D56" s="19">
        <f>SUMIFS(TblSales[Sales],TblSales[Year],$B$2-1,TblSales[Territory],$B$3,TblSales[Product Category],$B$4,TblSales[Governorate],$B56,TblSales[Product Sub Category],$B$5)</f>
        <v>0</v>
      </c>
      <c r="E56" s="19">
        <f>SUMIFS(TblSales[COGS],TblSales[Year],$B$2,TblSales[Territory],$B$3,TblSales[Product Category],$B$4,TblSales[Month],$B56,TblSales[Product Sub Category],$B$5)</f>
        <v>0</v>
      </c>
      <c r="F56" s="19">
        <f>SUMIFS(TblSales[COGS],TblSales[Year],$B$2-1,TblSales[Territory],$B$3,TblSales[Product Category],$B$4,TblSales[Month],$B56,TblSales[Product Sub Category],$B$5)</f>
        <v>0</v>
      </c>
      <c r="G56" s="19">
        <f t="shared" si="13"/>
        <v>0</v>
      </c>
      <c r="H56" s="19">
        <f t="shared" si="12"/>
        <v>0</v>
      </c>
      <c r="I56" s="19">
        <f>SUMIFS(TblSales[Qty],TblSales[Year],$B$2,TblSales[Territory],$B$3,TblSales[Product Category],$B$4,TblSales[Governorate],$B56,TblSales[Product Sub Category],$B$5)</f>
        <v>0</v>
      </c>
      <c r="J56" s="19">
        <f>SUMIFS(TblSales[Qty],TblSales[Year],$B$2-1,TblSales[Territory],$B$3,TblSales[Product Category],$B$4,TblSales[Governorate],$B56,TblSales[Product Sub Category],$B$5)</f>
        <v>0</v>
      </c>
      <c r="K56" s="23">
        <f>CHOOSE(lst!$E$9,Calc!C56,Calc!G56,Calc!I56)+ROW(A28)/1000000</f>
        <v>2.8E-5</v>
      </c>
      <c r="L56" s="23">
        <f>CHOOSE(lst!$E$9,Calc!D56,Calc!H56,Calc!J56)+ROW(B28)/1000000</f>
        <v>2.8E-5</v>
      </c>
      <c r="M56" s="21" t="str">
        <f t="shared" si="4"/>
        <v/>
      </c>
      <c r="N56" s="21">
        <f t="shared" si="5"/>
        <v>0</v>
      </c>
      <c r="O56" s="21">
        <f t="shared" si="6"/>
        <v>2</v>
      </c>
      <c r="P56" s="21"/>
      <c r="Q56" s="21">
        <v>27</v>
      </c>
      <c r="R56" s="14">
        <f t="shared" si="11"/>
        <v>-25</v>
      </c>
      <c r="S56" s="18" t="str">
        <f t="shared" si="7"/>
        <v/>
      </c>
      <c r="T56" s="19" t="str">
        <f t="shared" si="8"/>
        <v/>
      </c>
      <c r="U56" s="19" t="str">
        <f t="shared" si="9"/>
        <v/>
      </c>
    </row>
    <row r="57" spans="2:21" x14ac:dyDescent="0.3">
      <c r="B57" s="17"/>
      <c r="C57" s="19">
        <f>SUMIFS(TblSales[Sales],TblSales[Year],$B$2,TblSales[Territory],$B$3,TblSales[Product Category],$B$4,TblSales[Governorate],$B57,TblSales[Product Sub Category],$B$5)</f>
        <v>0</v>
      </c>
      <c r="D57" s="19">
        <f>SUMIFS(TblSales[Sales],TblSales[Year],$B$2-1,TblSales[Territory],$B$3,TblSales[Product Category],$B$4,TblSales[Governorate],$B57,TblSales[Product Sub Category],$B$5)</f>
        <v>0</v>
      </c>
      <c r="E57" s="19">
        <f>SUMIFS(TblSales[COGS],TblSales[Year],$B$2,TblSales[Territory],$B$3,TblSales[Product Category],$B$4,TblSales[Month],$B57,TblSales[Product Sub Category],$B$5)</f>
        <v>0</v>
      </c>
      <c r="F57" s="19">
        <f>SUMIFS(TblSales[COGS],TblSales[Year],$B$2-1,TblSales[Territory],$B$3,TblSales[Product Category],$B$4,TblSales[Month],$B57,TblSales[Product Sub Category],$B$5)</f>
        <v>0</v>
      </c>
      <c r="G57" s="19">
        <f t="shared" si="13"/>
        <v>0</v>
      </c>
      <c r="H57" s="19">
        <f t="shared" si="12"/>
        <v>0</v>
      </c>
      <c r="I57" s="19">
        <f>SUMIFS(TblSales[Qty],TblSales[Year],$B$2,TblSales[Territory],$B$3,TblSales[Product Category],$B$4,TblSales[Governorate],$B57,TblSales[Product Sub Category],$B$5)</f>
        <v>0</v>
      </c>
      <c r="J57" s="19">
        <f>SUMIFS(TblSales[Qty],TblSales[Year],$B$2-1,TblSales[Territory],$B$3,TblSales[Product Category],$B$4,TblSales[Governorate],$B57,TblSales[Product Sub Category],$B$5)</f>
        <v>0</v>
      </c>
      <c r="K57" s="23">
        <f>CHOOSE(lst!$E$9,Calc!C57,Calc!G57,Calc!I57)+ROW(A29)/1000000</f>
        <v>2.9E-5</v>
      </c>
      <c r="L57" s="23">
        <f>CHOOSE(lst!$E$9,Calc!D57,Calc!H57,Calc!J57)+ROW(B29)/1000000</f>
        <v>2.9E-5</v>
      </c>
      <c r="M57" s="21" t="str">
        <f t="shared" si="4"/>
        <v/>
      </c>
      <c r="N57" s="21">
        <f t="shared" si="5"/>
        <v>0</v>
      </c>
      <c r="O57" s="21">
        <f t="shared" si="6"/>
        <v>2</v>
      </c>
      <c r="P57" s="21"/>
      <c r="Q57">
        <v>28</v>
      </c>
      <c r="R57" s="14">
        <f t="shared" si="11"/>
        <v>-26</v>
      </c>
      <c r="S57" s="18" t="str">
        <f t="shared" si="7"/>
        <v/>
      </c>
      <c r="T57" s="19" t="str">
        <f t="shared" si="8"/>
        <v/>
      </c>
      <c r="U57" s="19" t="str">
        <f t="shared" si="9"/>
        <v/>
      </c>
    </row>
    <row r="58" spans="2:21" x14ac:dyDescent="0.3">
      <c r="B58" s="17"/>
      <c r="C58" s="19">
        <f>SUMIFS(TblSales[Sales],TblSales[Year],$B$2,TblSales[Territory],$B$3,TblSales[Product Category],$B$4,TblSales[Governorate],$B58,TblSales[Product Sub Category],$B$5)</f>
        <v>0</v>
      </c>
      <c r="D58" s="19">
        <f>SUMIFS(TblSales[Sales],TblSales[Year],$B$2-1,TblSales[Territory],$B$3,TblSales[Product Category],$B$4,TblSales[Governorate],$B58,TblSales[Product Sub Category],$B$5)</f>
        <v>0</v>
      </c>
      <c r="E58" s="19">
        <f>SUMIFS(TblSales[COGS],TblSales[Year],$B$2,TblSales[Territory],$B$3,TblSales[Product Category],$B$4,TblSales[Month],$B58,TblSales[Product Sub Category],$B$5)</f>
        <v>0</v>
      </c>
      <c r="F58" s="19">
        <f>SUMIFS(TblSales[COGS],TblSales[Year],$B$2-1,TblSales[Territory],$B$3,TblSales[Product Category],$B$4,TblSales[Month],$B58,TblSales[Product Sub Category],$B$5)</f>
        <v>0</v>
      </c>
      <c r="G58" s="19">
        <f t="shared" si="13"/>
        <v>0</v>
      </c>
      <c r="H58" s="19">
        <f t="shared" si="12"/>
        <v>0</v>
      </c>
      <c r="I58" s="19">
        <f>SUMIFS(TblSales[Qty],TblSales[Year],$B$2,TblSales[Territory],$B$3,TblSales[Product Category],$B$4,TblSales[Governorate],$B58,TblSales[Product Sub Category],$B$5)</f>
        <v>0</v>
      </c>
      <c r="J58" s="19">
        <f>SUMIFS(TblSales[Qty],TblSales[Year],$B$2-1,TblSales[Territory],$B$3,TblSales[Product Category],$B$4,TblSales[Governorate],$B58,TblSales[Product Sub Category],$B$5)</f>
        <v>0</v>
      </c>
      <c r="K58" s="23">
        <f>CHOOSE(lst!$E$9,Calc!C58,Calc!G58,Calc!I58)+ROW(A30)/1000000</f>
        <v>3.0000000000000001E-5</v>
      </c>
      <c r="L58" s="23">
        <f>CHOOSE(lst!$E$9,Calc!D58,Calc!H58,Calc!J58)+ROW(B30)/1000000</f>
        <v>3.0000000000000001E-5</v>
      </c>
      <c r="M58" s="21" t="str">
        <f t="shared" si="4"/>
        <v/>
      </c>
      <c r="N58" s="21">
        <f t="shared" si="5"/>
        <v>0</v>
      </c>
      <c r="O58" s="21">
        <f t="shared" si="6"/>
        <v>2</v>
      </c>
      <c r="P58" s="21"/>
      <c r="Q58" s="21">
        <v>29</v>
      </c>
      <c r="R58" s="14">
        <f t="shared" si="11"/>
        <v>-27</v>
      </c>
      <c r="S58" s="18" t="str">
        <f t="shared" si="7"/>
        <v/>
      </c>
      <c r="T58" s="19" t="str">
        <f t="shared" si="8"/>
        <v/>
      </c>
      <c r="U58" s="19" t="str">
        <f t="shared" si="9"/>
        <v/>
      </c>
    </row>
    <row r="59" spans="2:21" x14ac:dyDescent="0.3">
      <c r="B59" s="17"/>
      <c r="C59" s="19">
        <f>SUMIFS(TblSales[Sales],TblSales[Year],$B$2,TblSales[Territory],$B$3,TblSales[Product Category],$B$4,TblSales[Governorate],$B59,TblSales[Product Sub Category],$B$5)</f>
        <v>0</v>
      </c>
      <c r="D59" s="19">
        <f>SUMIFS(TblSales[Sales],TblSales[Year],$B$2-1,TblSales[Territory],$B$3,TblSales[Product Category],$B$4,TblSales[Governorate],$B59,TblSales[Product Sub Category],$B$5)</f>
        <v>0</v>
      </c>
      <c r="E59" s="19">
        <f>SUMIFS(TblSales[COGS],TblSales[Year],$B$2,TblSales[Territory],$B$3,TblSales[Product Category],$B$4,TblSales[Month],$B59,TblSales[Product Sub Category],$B$5)</f>
        <v>0</v>
      </c>
      <c r="F59" s="19">
        <f>SUMIFS(TblSales[COGS],TblSales[Year],$B$2-1,TblSales[Territory],$B$3,TblSales[Product Category],$B$4,TblSales[Month],$B59,TblSales[Product Sub Category],$B$5)</f>
        <v>0</v>
      </c>
      <c r="G59" s="19">
        <f t="shared" si="13"/>
        <v>0</v>
      </c>
      <c r="H59" s="19">
        <f t="shared" si="12"/>
        <v>0</v>
      </c>
      <c r="I59" s="19">
        <f>SUMIFS(TblSales[Qty],TblSales[Year],$B$2,TblSales[Territory],$B$3,TblSales[Product Category],$B$4,TblSales[Governorate],$B59,TblSales[Product Sub Category],$B$5)</f>
        <v>0</v>
      </c>
      <c r="J59" s="19">
        <f>SUMIFS(TblSales[Qty],TblSales[Year],$B$2-1,TblSales[Territory],$B$3,TblSales[Product Category],$B$4,TblSales[Governorate],$B59,TblSales[Product Sub Category],$B$5)</f>
        <v>0</v>
      </c>
      <c r="K59" s="23">
        <f>CHOOSE(lst!$E$9,Calc!C59,Calc!G59,Calc!I59)+ROW(A31)/1000000</f>
        <v>3.1000000000000001E-5</v>
      </c>
      <c r="L59" s="23">
        <f>CHOOSE(lst!$E$9,Calc!D59,Calc!H59,Calc!J59)+ROW(B31)/1000000</f>
        <v>3.1000000000000001E-5</v>
      </c>
      <c r="M59" s="21" t="str">
        <f t="shared" si="4"/>
        <v/>
      </c>
      <c r="N59" s="21">
        <f t="shared" si="5"/>
        <v>0</v>
      </c>
      <c r="O59" s="21">
        <f t="shared" si="6"/>
        <v>2</v>
      </c>
      <c r="P59" s="21"/>
      <c r="Q59" s="21"/>
      <c r="S59" s="18" t="str">
        <f t="shared" si="7"/>
        <v/>
      </c>
      <c r="T59" s="19" t="str">
        <f t="shared" si="8"/>
        <v/>
      </c>
      <c r="U59" s="19" t="str">
        <f t="shared" si="9"/>
        <v/>
      </c>
    </row>
    <row r="60" spans="2:21" x14ac:dyDescent="0.3">
      <c r="B60" s="17"/>
      <c r="C60" s="19">
        <f>SUMIFS(TblSales[Sales],TblSales[Year],$B$2,TblSales[Territory],$B$3,TblSales[Product Category],$B$4,TblSales[Governorate],$B60,TblSales[Product Sub Category],$B$5)</f>
        <v>0</v>
      </c>
      <c r="D60" s="19">
        <f>SUMIFS(TblSales[Sales],TblSales[Year],$B$2-1,TblSales[Territory],$B$3,TblSales[Product Category],$B$4,TblSales[Governorate],$B60,TblSales[Product Sub Category],$B$5)</f>
        <v>0</v>
      </c>
      <c r="E60" s="19">
        <f>SUMIFS(TblSales[COGS],TblSales[Year],$B$2,TblSales[Territory],$B$3,TblSales[Product Category],$B$4,TblSales[Month],$B60,TblSales[Product Sub Category],$B$5)</f>
        <v>0</v>
      </c>
      <c r="F60" s="19">
        <f>SUMIFS(TblSales[COGS],TblSales[Year],$B$2-1,TblSales[Territory],$B$3,TblSales[Product Category],$B$4,TblSales[Month],$B60,TblSales[Product Sub Category],$B$5)</f>
        <v>0</v>
      </c>
      <c r="G60" s="19">
        <f t="shared" si="13"/>
        <v>0</v>
      </c>
      <c r="H60" s="19">
        <f t="shared" si="12"/>
        <v>0</v>
      </c>
      <c r="I60" s="19">
        <f>SUMIFS(TblSales[Qty],TblSales[Year],$B$2,TblSales[Territory],$B$3,TblSales[Product Category],$B$4,TblSales[Governorate],$B60,TblSales[Product Sub Category],$B$5)</f>
        <v>0</v>
      </c>
      <c r="J60" s="19">
        <f>SUMIFS(TblSales[Qty],TblSales[Year],$B$2-1,TblSales[Territory],$B$3,TblSales[Product Category],$B$4,TblSales[Governorate],$B60,TblSales[Product Sub Category],$B$5)</f>
        <v>0</v>
      </c>
      <c r="K60" s="23">
        <f>CHOOSE(lst!$E$9,Calc!C60,Calc!G60,Calc!I60)+ROW(A32)/1000000</f>
        <v>3.1999999999999999E-5</v>
      </c>
      <c r="L60" s="23">
        <f>CHOOSE(lst!$E$9,Calc!D60,Calc!H60,Calc!J60)+ROW(B32)/1000000</f>
        <v>3.1999999999999999E-5</v>
      </c>
      <c r="M60" s="21" t="str">
        <f t="shared" si="4"/>
        <v/>
      </c>
      <c r="N60" s="21">
        <f t="shared" si="5"/>
        <v>0</v>
      </c>
      <c r="O60" s="21">
        <f t="shared" si="6"/>
        <v>2</v>
      </c>
      <c r="P60" s="21"/>
      <c r="Q60" s="21"/>
      <c r="S60" s="18" t="str">
        <f t="shared" si="7"/>
        <v/>
      </c>
      <c r="T60" s="19" t="str">
        <f t="shared" si="8"/>
        <v/>
      </c>
      <c r="U60" s="19" t="str">
        <f t="shared" si="9"/>
        <v/>
      </c>
    </row>
    <row r="61" spans="2:21" x14ac:dyDescent="0.3">
      <c r="B61" s="17"/>
      <c r="C61" s="19">
        <f>SUMIFS(TblSales[Sales],TblSales[Year],$B$2,TblSales[Territory],$B$3,TblSales[Product Category],$B$4,TblSales[Governorate],$B61,TblSales[Product Sub Category],$B$5)</f>
        <v>0</v>
      </c>
      <c r="D61" s="19">
        <f>SUMIFS(TblSales[Sales],TblSales[Year],$B$2-1,TblSales[Territory],$B$3,TblSales[Product Category],$B$4,TblSales[Governorate],$B61,TblSales[Product Sub Category],$B$5)</f>
        <v>0</v>
      </c>
      <c r="E61" s="19">
        <f>SUMIFS(TblSales[COGS],TblSales[Year],$B$2,TblSales[Territory],$B$3,TblSales[Product Category],$B$4,TblSales[Month],$B61,TblSales[Product Sub Category],$B$5)</f>
        <v>0</v>
      </c>
      <c r="F61" s="19">
        <f>SUMIFS(TblSales[COGS],TblSales[Year],$B$2-1,TblSales[Territory],$B$3,TblSales[Product Category],$B$4,TblSales[Month],$B61,TblSales[Product Sub Category],$B$5)</f>
        <v>0</v>
      </c>
      <c r="G61" s="19">
        <f t="shared" si="13"/>
        <v>0</v>
      </c>
      <c r="H61" s="19">
        <f t="shared" si="12"/>
        <v>0</v>
      </c>
      <c r="I61" s="19">
        <f>SUMIFS(TblSales[Qty],TblSales[Year],$B$2,TblSales[Territory],$B$3,TblSales[Product Category],$B$4,TblSales[Governorate],$B61,TblSales[Product Sub Category],$B$5)</f>
        <v>0</v>
      </c>
      <c r="J61" s="19">
        <f>SUMIFS(TblSales[Qty],TblSales[Year],$B$2-1,TblSales[Territory],$B$3,TblSales[Product Category],$B$4,TblSales[Governorate],$B61,TblSales[Product Sub Category],$B$5)</f>
        <v>0</v>
      </c>
      <c r="K61" s="23">
        <f>CHOOSE(lst!$E$9,Calc!C61,Calc!G61,Calc!I61)+ROW(A33)/1000000</f>
        <v>3.3000000000000003E-5</v>
      </c>
      <c r="L61" s="23">
        <f>CHOOSE(lst!$E$9,Calc!D61,Calc!H61,Calc!J61)+ROW(B33)/1000000</f>
        <v>3.3000000000000003E-5</v>
      </c>
      <c r="M61" s="21" t="str">
        <f t="shared" si="4"/>
        <v/>
      </c>
      <c r="N61" s="21">
        <f t="shared" si="5"/>
        <v>0</v>
      </c>
      <c r="O61" s="21">
        <f t="shared" si="6"/>
        <v>2</v>
      </c>
      <c r="P61" s="21"/>
      <c r="Q61" s="21"/>
      <c r="S61" s="18" t="str">
        <f t="shared" si="7"/>
        <v/>
      </c>
      <c r="T61" s="19" t="str">
        <f t="shared" si="8"/>
        <v/>
      </c>
      <c r="U61" s="19" t="str">
        <f t="shared" si="9"/>
        <v/>
      </c>
    </row>
    <row r="62" spans="2:21" x14ac:dyDescent="0.3">
      <c r="B62" s="17"/>
      <c r="C62" s="19">
        <f>SUMIFS(TblSales[Sales],TblSales[Year],$B$2,TblSales[Territory],$B$3,TblSales[Product Category],$B$4,TblSales[Governorate],$B62,TblSales[Product Sub Category],$B$5)</f>
        <v>0</v>
      </c>
      <c r="D62" s="19">
        <f>SUMIFS(TblSales[Sales],TblSales[Year],$B$2-1,TblSales[Territory],$B$3,TblSales[Product Category],$B$4,TblSales[Governorate],$B62,TblSales[Product Sub Category],$B$5)</f>
        <v>0</v>
      </c>
      <c r="E62" s="19">
        <f>SUMIFS(TblSales[COGS],TblSales[Year],$B$2,TblSales[Territory],$B$3,TblSales[Product Category],$B$4,TblSales[Month],$B62,TblSales[Product Sub Category],$B$5)</f>
        <v>0</v>
      </c>
      <c r="F62" s="19">
        <f>SUMIFS(TblSales[COGS],TblSales[Year],$B$2-1,TblSales[Territory],$B$3,TblSales[Product Category],$B$4,TblSales[Month],$B62,TblSales[Product Sub Category],$B$5)</f>
        <v>0</v>
      </c>
      <c r="G62" s="19">
        <f t="shared" si="13"/>
        <v>0</v>
      </c>
      <c r="H62" s="19">
        <f t="shared" si="12"/>
        <v>0</v>
      </c>
      <c r="I62" s="19">
        <f>SUMIFS(TblSales[Qty],TblSales[Year],$B$2,TblSales[Territory],$B$3,TblSales[Product Category],$B$4,TblSales[Governorate],$B62,TblSales[Product Sub Category],$B$5)</f>
        <v>0</v>
      </c>
      <c r="J62" s="19">
        <f>SUMIFS(TblSales[Qty],TblSales[Year],$B$2-1,TblSales[Territory],$B$3,TblSales[Product Category],$B$4,TblSales[Governorate],$B62,TblSales[Product Sub Category],$B$5)</f>
        <v>0</v>
      </c>
      <c r="K62" s="23">
        <f>CHOOSE(lst!$E$9,Calc!C62,Calc!G62,Calc!I62)+ROW(A34)/1000000</f>
        <v>3.4E-5</v>
      </c>
      <c r="L62" s="23">
        <f>CHOOSE(lst!$E$9,Calc!D62,Calc!H62,Calc!J62)+ROW(B34)/1000000</f>
        <v>3.4E-5</v>
      </c>
      <c r="M62" s="21" t="str">
        <f t="shared" si="4"/>
        <v/>
      </c>
      <c r="N62" s="21">
        <f t="shared" si="5"/>
        <v>0</v>
      </c>
      <c r="O62" s="21">
        <f t="shared" si="6"/>
        <v>2</v>
      </c>
      <c r="P62" s="21"/>
      <c r="Q62" s="21"/>
      <c r="S62" s="18" t="str">
        <f t="shared" si="7"/>
        <v/>
      </c>
      <c r="T62" s="19" t="str">
        <f t="shared" si="8"/>
        <v/>
      </c>
      <c r="U62" s="19" t="str">
        <f t="shared" si="9"/>
        <v/>
      </c>
    </row>
    <row r="63" spans="2:21" x14ac:dyDescent="0.3">
      <c r="B63" s="17"/>
      <c r="C63" s="19">
        <f>SUMIFS(TblSales[Sales],TblSales[Year],$B$2,TblSales[Territory],$B$3,TblSales[Product Category],$B$4,TblSales[Governorate],$B63,TblSales[Product Sub Category],$B$5)</f>
        <v>0</v>
      </c>
      <c r="D63" s="19">
        <f>SUMIFS(TblSales[Sales],TblSales[Year],$B$2-1,TblSales[Territory],$B$3,TblSales[Product Category],$B$4,TblSales[Governorate],$B63,TblSales[Product Sub Category],$B$5)</f>
        <v>0</v>
      </c>
      <c r="E63" s="19">
        <f>SUMIFS(TblSales[COGS],TblSales[Year],$B$2,TblSales[Territory],$B$3,TblSales[Product Category],$B$4,TblSales[Month],$B63,TblSales[Product Sub Category],$B$5)</f>
        <v>0</v>
      </c>
      <c r="F63" s="19">
        <f>SUMIFS(TblSales[COGS],TblSales[Year],$B$2-1,TblSales[Territory],$B$3,TblSales[Product Category],$B$4,TblSales[Month],$B63,TblSales[Product Sub Category],$B$5)</f>
        <v>0</v>
      </c>
      <c r="G63" s="19">
        <f t="shared" si="13"/>
        <v>0</v>
      </c>
      <c r="H63" s="19">
        <f t="shared" si="12"/>
        <v>0</v>
      </c>
      <c r="I63" s="19">
        <f>SUMIFS(TblSales[Qty],TblSales[Year],$B$2,TblSales[Territory],$B$3,TblSales[Product Category],$B$4,TblSales[Governorate],$B63,TblSales[Product Sub Category],$B$5)</f>
        <v>0</v>
      </c>
      <c r="J63" s="19">
        <f>SUMIFS(TblSales[Qty],TblSales[Year],$B$2-1,TblSales[Territory],$B$3,TblSales[Product Category],$B$4,TblSales[Governorate],$B63,TblSales[Product Sub Category],$B$5)</f>
        <v>0</v>
      </c>
      <c r="K63" s="23">
        <f>CHOOSE(lst!$E$9,Calc!C63,Calc!G63,Calc!I63)+ROW(A35)/1000000</f>
        <v>3.4999999999999997E-5</v>
      </c>
      <c r="L63" s="23">
        <f>CHOOSE(lst!$E$9,Calc!D63,Calc!H63,Calc!J63)+ROW(B35)/1000000</f>
        <v>3.4999999999999997E-5</v>
      </c>
      <c r="M63" s="21" t="str">
        <f t="shared" si="4"/>
        <v/>
      </c>
      <c r="N63" s="21">
        <f t="shared" si="5"/>
        <v>0</v>
      </c>
      <c r="O63" s="21">
        <f t="shared" si="6"/>
        <v>2</v>
      </c>
      <c r="P63" s="21"/>
      <c r="Q63" s="21"/>
      <c r="S63" s="18" t="str">
        <f t="shared" si="7"/>
        <v/>
      </c>
      <c r="T63" s="19" t="str">
        <f t="shared" si="8"/>
        <v/>
      </c>
      <c r="U63" s="19" t="str">
        <f t="shared" si="9"/>
        <v/>
      </c>
    </row>
    <row r="64" spans="2:21" x14ac:dyDescent="0.3">
      <c r="B64" s="17"/>
      <c r="C64" s="19">
        <f>SUMIFS(TblSales[Sales],TblSales[Year],$B$2,TblSales[Territory],$B$3,TblSales[Product Category],$B$4,TblSales[Governorate],$B64,TblSales[Product Sub Category],$B$5)</f>
        <v>0</v>
      </c>
      <c r="D64" s="19">
        <f>SUMIFS(TblSales[Sales],TblSales[Year],$B$2-1,TblSales[Territory],$B$3,TblSales[Product Category],$B$4,TblSales[Governorate],$B64,TblSales[Product Sub Category],$B$5)</f>
        <v>0</v>
      </c>
      <c r="E64" s="19">
        <f>SUMIFS(TblSales[COGS],TblSales[Year],$B$2,TblSales[Territory],$B$3,TblSales[Product Category],$B$4,TblSales[Month],$B64,TblSales[Product Sub Category],$B$5)</f>
        <v>0</v>
      </c>
      <c r="F64" s="19">
        <f>SUMIFS(TblSales[COGS],TblSales[Year],$B$2-1,TblSales[Territory],$B$3,TblSales[Product Category],$B$4,TblSales[Month],$B64,TblSales[Product Sub Category],$B$5)</f>
        <v>0</v>
      </c>
      <c r="G64" s="19">
        <f t="shared" si="13"/>
        <v>0</v>
      </c>
      <c r="H64" s="19">
        <f t="shared" si="12"/>
        <v>0</v>
      </c>
      <c r="I64" s="19">
        <f>SUMIFS(TblSales[Qty],TblSales[Year],$B$2,TblSales[Territory],$B$3,TblSales[Product Category],$B$4,TblSales[Governorate],$B64,TblSales[Product Sub Category],$B$5)</f>
        <v>0</v>
      </c>
      <c r="J64" s="19">
        <f>SUMIFS(TblSales[Qty],TblSales[Year],$B$2-1,TblSales[Territory],$B$3,TblSales[Product Category],$B$4,TblSales[Governorate],$B64,TblSales[Product Sub Category],$B$5)</f>
        <v>0</v>
      </c>
      <c r="K64" s="23">
        <f>CHOOSE(lst!$E$9,Calc!C64,Calc!G64,Calc!I64)+ROW(A36)/1000000</f>
        <v>3.6000000000000001E-5</v>
      </c>
      <c r="L64" s="23">
        <f>CHOOSE(lst!$E$9,Calc!D64,Calc!H64,Calc!J64)+ROW(B36)/1000000</f>
        <v>3.6000000000000001E-5</v>
      </c>
      <c r="M64" s="21" t="str">
        <f t="shared" si="4"/>
        <v/>
      </c>
      <c r="N64" s="21">
        <f t="shared" si="5"/>
        <v>0</v>
      </c>
      <c r="O64" s="21">
        <f t="shared" si="6"/>
        <v>2</v>
      </c>
      <c r="P64" s="21"/>
      <c r="Q64" s="21"/>
      <c r="S64" s="18" t="str">
        <f t="shared" si="7"/>
        <v/>
      </c>
      <c r="T64" s="19" t="str">
        <f t="shared" si="8"/>
        <v/>
      </c>
      <c r="U64" s="19" t="str">
        <f t="shared" si="9"/>
        <v/>
      </c>
    </row>
    <row r="65" spans="2:21" x14ac:dyDescent="0.3">
      <c r="B65" s="17"/>
      <c r="C65" s="19">
        <f>SUMIFS(TblSales[Sales],TblSales[Year],$B$2,TblSales[Territory],$B$3,TblSales[Product Category],$B$4,TblSales[Governorate],$B65,TblSales[Product Sub Category],$B$5)</f>
        <v>0</v>
      </c>
      <c r="D65" s="19">
        <f>SUMIFS(TblSales[Sales],TblSales[Year],$B$2-1,TblSales[Territory],$B$3,TblSales[Product Category],$B$4,TblSales[Governorate],$B65,TblSales[Product Sub Category],$B$5)</f>
        <v>0</v>
      </c>
      <c r="E65" s="19">
        <f>SUMIFS(TblSales[COGS],TblSales[Year],$B$2,TblSales[Territory],$B$3,TblSales[Product Category],$B$4,TblSales[Governorate],$B65,TblSales[Product Sub Category],$B$5)</f>
        <v>0</v>
      </c>
      <c r="F65" s="19">
        <f>SUMIFS(TblSales[COGS],TblSales[Year],$B$2-1,TblSales[Territory],$B$3,TblSales[Product Category],$B$4,TblSales[Governorate],$B65,TblSales[Product Sub Category],$B$5)</f>
        <v>0</v>
      </c>
      <c r="G65" s="19">
        <f t="shared" si="13"/>
        <v>0</v>
      </c>
      <c r="H65" s="19">
        <f t="shared" si="12"/>
        <v>0</v>
      </c>
      <c r="I65" s="19">
        <f>SUMIFS(TblSales[Qty],TblSales[Year],$B$2,TblSales[Territory],$B$3,TblSales[Product Category],$B$4,TblSales[Governorate],$B65,TblSales[Product Sub Category],$B$5)</f>
        <v>0</v>
      </c>
      <c r="J65" s="19">
        <f>SUMIFS(TblSales[Qty],TblSales[Year],$B$2-1,TblSales[Territory],$B$3,TblSales[Product Category],$B$4,TblSales[Governorate],$B65,TblSales[Product Sub Category],$B$5)</f>
        <v>0</v>
      </c>
      <c r="K65" s="23">
        <f>CHOOSE(lst!$E$9,Calc!C65,Calc!G65,Calc!I65)+ROW(A37)/1000000</f>
        <v>3.6999999999999998E-5</v>
      </c>
      <c r="L65" s="23">
        <f>CHOOSE(lst!$E$9,Calc!D65,Calc!H65,Calc!J65)+ROW(B37)/1000000</f>
        <v>3.6999999999999998E-5</v>
      </c>
      <c r="M65" s="21" t="str">
        <f t="shared" si="4"/>
        <v/>
      </c>
      <c r="N65" s="21">
        <f t="shared" si="5"/>
        <v>0</v>
      </c>
      <c r="O65" s="21">
        <f t="shared" si="6"/>
        <v>2</v>
      </c>
      <c r="P65" s="21"/>
      <c r="Q65" s="21"/>
      <c r="S65" s="18" t="str">
        <f t="shared" si="7"/>
        <v/>
      </c>
      <c r="T65" s="19" t="str">
        <f t="shared" si="8"/>
        <v/>
      </c>
      <c r="U65" s="19" t="str">
        <f t="shared" si="9"/>
        <v/>
      </c>
    </row>
    <row r="66" spans="2:21" x14ac:dyDescent="0.3">
      <c r="B66" s="17"/>
      <c r="C66" s="19">
        <f>SUMIFS(TblSales[Sales],TblSales[Year],$B$2,TblSales[Territory],$B$3,TblSales[Product Category],$B$4,TblSales[Governorate],$B66,TblSales[Product Sub Category],$B$5)</f>
        <v>0</v>
      </c>
      <c r="D66" s="19">
        <f>SUMIFS(TblSales[Sales],TblSales[Year],$B$2-1,TblSales[Territory],$B$3,TblSales[Product Category],$B$4,TblSales[Governorate],$B66,TblSales[Product Sub Category],$B$5)</f>
        <v>0</v>
      </c>
      <c r="E66" s="19">
        <f>SUMIFS(TblSales[COGS],TblSales[Year],$B$2,TblSales[Territory],$B$3,TblSales[Product Category],$B$4,TblSales[Governorate],$B66,TblSales[Product Sub Category],$B$5)</f>
        <v>0</v>
      </c>
      <c r="F66" s="19">
        <f>SUMIFS(TblSales[COGS],TblSales[Year],$B$2-1,TblSales[Territory],$B$3,TblSales[Product Category],$B$4,TblSales[Governorate],$B66,TblSales[Product Sub Category],$B$5)</f>
        <v>0</v>
      </c>
      <c r="G66" s="19">
        <f t="shared" si="13"/>
        <v>0</v>
      </c>
      <c r="H66" s="19">
        <f t="shared" si="12"/>
        <v>0</v>
      </c>
      <c r="I66" s="19">
        <f>SUMIFS(TblSales[Qty],TblSales[Year],$B$2,TblSales[Territory],$B$3,TblSales[Product Category],$B$4,TblSales[Governorate],$B66,TblSales[Product Sub Category],$B$5)</f>
        <v>0</v>
      </c>
      <c r="J66" s="19">
        <f>SUMIFS(TblSales[Qty],TblSales[Year],$B$2-1,TblSales[Territory],$B$3,TblSales[Product Category],$B$4,TblSales[Governorate],$B66,TblSales[Product Sub Category],$B$5)</f>
        <v>0</v>
      </c>
      <c r="K66" s="23">
        <f>CHOOSE(lst!$E$9,Calc!C66,Calc!G66,Calc!I66)+ROW(A38)/1000000</f>
        <v>3.8000000000000002E-5</v>
      </c>
      <c r="L66" s="23">
        <f>CHOOSE(lst!$E$9,Calc!D66,Calc!H66,Calc!J66)+ROW(B38)/1000000</f>
        <v>3.8000000000000002E-5</v>
      </c>
      <c r="M66" s="21" t="str">
        <f t="shared" si="4"/>
        <v/>
      </c>
      <c r="N66" s="21">
        <f t="shared" si="5"/>
        <v>0</v>
      </c>
      <c r="O66" s="21">
        <f t="shared" si="6"/>
        <v>2</v>
      </c>
      <c r="P66" s="21"/>
      <c r="Q66" s="21"/>
      <c r="S66" s="18" t="str">
        <f t="shared" si="7"/>
        <v/>
      </c>
      <c r="T66" s="19" t="str">
        <f t="shared" si="8"/>
        <v/>
      </c>
      <c r="U66" s="19" t="str">
        <f t="shared" si="9"/>
        <v/>
      </c>
    </row>
    <row r="67" spans="2:21" x14ac:dyDescent="0.3">
      <c r="B67" s="17"/>
      <c r="C67" s="19">
        <f>SUMIFS(TblSales[Sales],TblSales[Year],$B$2,TblSales[Territory],$B$3,TblSales[Product Category],$B$4,TblSales[Governorate],$B67,TblSales[Product Sub Category],$B$5)</f>
        <v>0</v>
      </c>
      <c r="D67" s="19">
        <f>SUMIFS(TblSales[Sales],TblSales[Year],$B$2-1,TblSales[Territory],$B$3,TblSales[Product Category],$B$4,TblSales[Governorate],$B67,TblSales[Product Sub Category],$B$5)</f>
        <v>0</v>
      </c>
      <c r="E67" s="19">
        <f>SUMIFS(TblSales[COGS],TblSales[Year],$B$2,TblSales[Territory],$B$3,TblSales[Product Category],$B$4,TblSales[Month],$B67,TblSales[Product Sub Category],$B$5)</f>
        <v>0</v>
      </c>
      <c r="F67" s="19">
        <f>SUMIFS(TblSales[COGS],TblSales[Year],$B$2-1,TblSales[Territory],$B$3,TblSales[Product Category],$B$4,TblSales[Governorate],$B67,TblSales[Product Sub Category],$B$5)</f>
        <v>0</v>
      </c>
      <c r="G67" s="19">
        <f t="shared" si="13"/>
        <v>0</v>
      </c>
      <c r="H67" s="19">
        <f t="shared" si="12"/>
        <v>0</v>
      </c>
      <c r="I67" s="19">
        <f>SUMIFS(TblSales[Qty],TblSales[Year],$B$2,TblSales[Territory],$B$3,TblSales[Product Category],$B$4,TblSales[Governorate],$B67,TblSales[Product Sub Category],$B$5)</f>
        <v>0</v>
      </c>
      <c r="J67" s="19">
        <f>SUMIFS(TblSales[Qty],TblSales[Year],$B$2-1,TblSales[Territory],$B$3,TblSales[Product Category],$B$4,TblSales[Governorate],$B67,TblSales[Product Sub Category],$B$5)</f>
        <v>0</v>
      </c>
      <c r="K67" s="23">
        <f>CHOOSE(lst!$E$9,Calc!C67,Calc!G67,Calc!I67)+ROW(A39)/1000000</f>
        <v>3.8999999999999999E-5</v>
      </c>
      <c r="L67" s="23">
        <f>CHOOSE(lst!$E$9,Calc!D67,Calc!H67,Calc!J67)+ROW(B39)/1000000</f>
        <v>3.8999999999999999E-5</v>
      </c>
      <c r="M67" s="21" t="str">
        <f t="shared" si="4"/>
        <v/>
      </c>
      <c r="N67" s="21">
        <f t="shared" si="5"/>
        <v>0</v>
      </c>
      <c r="O67" s="21">
        <f t="shared" si="6"/>
        <v>2</v>
      </c>
      <c r="P67" s="21"/>
      <c r="Q67" s="21"/>
      <c r="S67" s="18" t="str">
        <f t="shared" si="7"/>
        <v/>
      </c>
      <c r="T67" s="19" t="str">
        <f t="shared" si="8"/>
        <v/>
      </c>
      <c r="U67" s="19" t="str">
        <f t="shared" si="9"/>
        <v/>
      </c>
    </row>
    <row r="68" spans="2:21" x14ac:dyDescent="0.3">
      <c r="B68" s="17"/>
      <c r="C68" s="19">
        <f>SUMIFS(TblSales[Sales],TblSales[Year],$B$2,TblSales[Territory],$B$3,TblSales[Product Category],$B$4,TblSales[Governorate],$B68,TblSales[Product Sub Category],$B$5)</f>
        <v>0</v>
      </c>
      <c r="D68" s="19">
        <f>SUMIFS(TblSales[Sales],TblSales[Year],$B$2-1,TblSales[Territory],$B$3,TblSales[Product Category],$B$4,TblSales[Governorate],$B68,TblSales[Product Sub Category],$B$5)</f>
        <v>0</v>
      </c>
      <c r="E68" s="19">
        <f>SUMIFS(TblSales[COGS],TblSales[Year],$B$2,TblSales[Territory],$B$3,TblSales[Product Category],$B$4,TblSales[Month],$B68,TblSales[Product Sub Category],$B$5)</f>
        <v>0</v>
      </c>
      <c r="F68" s="19">
        <f>SUMIFS(TblSales[COGS],TblSales[Year],$B$2-1,TblSales[Territory],$B$3,TblSales[Product Category],$B$4,TblSales[Month],$B68,TblSales[Product Sub Category],$B$5)</f>
        <v>0</v>
      </c>
      <c r="G68" s="19">
        <f t="shared" si="13"/>
        <v>0</v>
      </c>
      <c r="H68" s="19">
        <f t="shared" si="12"/>
        <v>0</v>
      </c>
      <c r="I68" s="19">
        <f>SUMIFS(TblSales[Qty],TblSales[Year],$B$2,TblSales[Territory],$B$3,TblSales[Product Category],$B$4,TblSales[Governorate],$B68,TblSales[Product Sub Category],$B$5)</f>
        <v>0</v>
      </c>
      <c r="J68" s="19">
        <f>SUMIFS(TblSales[Qty],TblSales[Year],$B$2-1,TblSales[Territory],$B$3,TblSales[Product Category],$B$4,TblSales[Governorate],$B68,TblSales[Product Sub Category],$B$5)</f>
        <v>0</v>
      </c>
      <c r="K68" s="23">
        <f>CHOOSE(lst!$E$9,Calc!C68,Calc!G68,Calc!I68)+ROW(A40)/1000000</f>
        <v>4.0000000000000003E-5</v>
      </c>
      <c r="L68" s="23">
        <f>CHOOSE(lst!$E$9,Calc!D68,Calc!H68,Calc!J68)+ROW(B40)/1000000</f>
        <v>4.0000000000000003E-5</v>
      </c>
      <c r="M68" s="21" t="str">
        <f t="shared" si="4"/>
        <v/>
      </c>
      <c r="N68" s="21">
        <f t="shared" si="5"/>
        <v>0</v>
      </c>
      <c r="O68" s="21">
        <f t="shared" si="6"/>
        <v>2</v>
      </c>
      <c r="P68" s="21"/>
      <c r="Q68" s="21"/>
      <c r="S68" s="18" t="str">
        <f t="shared" si="7"/>
        <v/>
      </c>
      <c r="T68" s="19" t="str">
        <f t="shared" si="8"/>
        <v/>
      </c>
      <c r="U68" s="19" t="str">
        <f t="shared" si="9"/>
        <v/>
      </c>
    </row>
    <row r="69" spans="2:21" x14ac:dyDescent="0.3">
      <c r="B69" s="17"/>
      <c r="C69" s="19">
        <f>SUMIFS(TblSales[Sales],TblSales[Year],$B$2,TblSales[Territory],$B$3,TblSales[Product Category],$B$4,TblSales[Governorate],$B69,TblSales[Product Sub Category],$B$5)</f>
        <v>0</v>
      </c>
      <c r="D69" s="19">
        <f>SUMIFS(TblSales[Sales],TblSales[Year],$B$2-1,TblSales[Territory],$B$3,TblSales[Product Category],$B$4,TblSales[Governorate],$B69,TblSales[Product Sub Category],$B$5)</f>
        <v>0</v>
      </c>
      <c r="E69" s="19">
        <f>SUMIFS(TblSales[COGS],TblSales[Year],$B$2,TblSales[Territory],$B$3,TblSales[Product Category],$B$4,TblSales[Month],$B69,TblSales[Product Sub Category],$B$5)</f>
        <v>0</v>
      </c>
      <c r="F69" s="19">
        <f>SUMIFS(TblSales[COGS],TblSales[Year],$B$2-1,TblSales[Territory],$B$3,TblSales[Product Category],$B$4,TblSales[Month],$B69,TblSales[Product Sub Category],$B$5)</f>
        <v>0</v>
      </c>
      <c r="G69" s="19">
        <f t="shared" si="13"/>
        <v>0</v>
      </c>
      <c r="H69" s="19">
        <f t="shared" si="12"/>
        <v>0</v>
      </c>
      <c r="I69" s="19">
        <f>SUMIFS(TblSales[Qty],TblSales[Year],$B$2,TblSales[Territory],$B$3,TblSales[Product Category],$B$4,TblSales[Governorate],$B69,TblSales[Product Sub Category],$B$5)</f>
        <v>0</v>
      </c>
      <c r="J69" s="19">
        <f>SUMIFS(TblSales[Qty],TblSales[Year],$B$2-1,TblSales[Territory],$B$3,TblSales[Product Category],$B$4,TblSales[Governorate],$B69,TblSales[Product Sub Category],$B$5)</f>
        <v>0</v>
      </c>
      <c r="K69" s="23">
        <f>CHOOSE(lst!$E$9,Calc!C69,Calc!G69,Calc!I69)+ROW(A41)/1000000</f>
        <v>4.1E-5</v>
      </c>
      <c r="L69" s="23">
        <f>CHOOSE(lst!$E$9,Calc!D69,Calc!H69,Calc!J69)+ROW(B41)/1000000</f>
        <v>4.1E-5</v>
      </c>
      <c r="M69" s="21" t="str">
        <f t="shared" si="4"/>
        <v/>
      </c>
      <c r="N69" s="21">
        <f t="shared" si="5"/>
        <v>0</v>
      </c>
      <c r="O69" s="21">
        <f t="shared" si="6"/>
        <v>2</v>
      </c>
      <c r="P69" s="21"/>
      <c r="Q69" s="21"/>
      <c r="S69" s="18" t="str">
        <f t="shared" si="7"/>
        <v/>
      </c>
      <c r="T69" s="19" t="str">
        <f t="shared" si="8"/>
        <v/>
      </c>
      <c r="U69" s="19" t="str">
        <f t="shared" si="9"/>
        <v/>
      </c>
    </row>
    <row r="70" spans="2:21" x14ac:dyDescent="0.3">
      <c r="B70" s="17"/>
      <c r="C70" s="19">
        <f>SUMIFS(TblSales[Sales],TblSales[Year],$B$2,TblSales[Territory],$B$3,TblSales[Product Category],$B$4,TblSales[Governorate],$B70,TblSales[Product Sub Category],$B$5)</f>
        <v>0</v>
      </c>
      <c r="D70" s="19">
        <f>SUMIFS(TblSales[Sales],TblSales[Year],$B$2-1,TblSales[Territory],$B$3,TblSales[Product Category],$B$4,TblSales[Governorate],$B70,TblSales[Product Sub Category],$B$5)</f>
        <v>0</v>
      </c>
      <c r="E70" s="19">
        <f>SUMIFS(TblSales[COGS],TblSales[Year],$B$2,TblSales[Territory],$B$3,TblSales[Product Category],$B$4,TblSales[Month],$B70,TblSales[Product Sub Category],$B$5)</f>
        <v>0</v>
      </c>
      <c r="F70" s="19">
        <f>SUMIFS(TblSales[COGS],TblSales[Year],$B$2-1,TblSales[Territory],$B$3,TblSales[Product Category],$B$4,TblSales[Month],$B70,TblSales[Product Sub Category],$B$5)</f>
        <v>0</v>
      </c>
      <c r="G70" s="19">
        <f t="shared" si="13"/>
        <v>0</v>
      </c>
      <c r="H70" s="19">
        <f t="shared" si="12"/>
        <v>0</v>
      </c>
      <c r="I70" s="19">
        <f>SUMIFS(TblSales[Qty],TblSales[Year],$B$2,TblSales[Territory],$B$3,TblSales[Product Category],$B$4,TblSales[Governorate],$B70,TblSales[Product Sub Category],$B$5)</f>
        <v>0</v>
      </c>
      <c r="J70" s="19">
        <f>SUMIFS(TblSales[Qty],TblSales[Year],$B$2-1,TblSales[Territory],$B$3,TblSales[Product Category],$B$4,TblSales[Governorate],$B70,TblSales[Product Sub Category],$B$5)</f>
        <v>0</v>
      </c>
      <c r="K70" s="23">
        <f>CHOOSE(lst!$E$9,Calc!C70,Calc!G70,Calc!I70)+ROW(A42)/1000000</f>
        <v>4.1999999999999998E-5</v>
      </c>
      <c r="L70" s="23">
        <f>CHOOSE(lst!$E$9,Calc!D70,Calc!H70,Calc!J70)+ROW(B42)/1000000</f>
        <v>4.1999999999999998E-5</v>
      </c>
      <c r="M70" s="21" t="str">
        <f t="shared" si="4"/>
        <v/>
      </c>
      <c r="N70" s="21">
        <f t="shared" si="5"/>
        <v>0</v>
      </c>
      <c r="O70" s="21">
        <f t="shared" si="6"/>
        <v>2</v>
      </c>
      <c r="P70" s="21"/>
      <c r="Q70" s="21"/>
      <c r="S70" s="18" t="str">
        <f t="shared" si="7"/>
        <v/>
      </c>
      <c r="T70" s="19" t="str">
        <f t="shared" si="8"/>
        <v/>
      </c>
      <c r="U70" s="19" t="str">
        <f t="shared" si="9"/>
        <v/>
      </c>
    </row>
    <row r="71" spans="2:21" x14ac:dyDescent="0.3">
      <c r="B71" s="17"/>
      <c r="C71" s="19">
        <f>SUMIFS(TblSales[Sales],TblSales[Year],$B$2,TblSales[Territory],$B$3,TblSales[Product Category],$B$4,TblSales[Governorate],$B71,TblSales[Product Sub Category],$B$5)</f>
        <v>0</v>
      </c>
      <c r="D71" s="19">
        <f>SUMIFS(TblSales[Sales],TblSales[Year],$B$2-1,TblSales[Territory],$B$3,TblSales[Product Category],$B$4,TblSales[Governorate],$B71,TblSales[Product Sub Category],$B$5)</f>
        <v>0</v>
      </c>
      <c r="E71" s="19">
        <f>SUMIFS(TblSales[COGS],TblSales[Year],$B$2,TblSales[Territory],$B$3,TblSales[Product Category],$B$4,TblSales[Month],$B71,TblSales[Product Sub Category],$B$5)</f>
        <v>0</v>
      </c>
      <c r="F71" s="19">
        <f>SUMIFS(TblSales[COGS],TblSales[Year],$B$2-1,TblSales[Territory],$B$3,TblSales[Product Category],$B$4,TblSales[Month],$B71,TblSales[Product Sub Category],$B$5)</f>
        <v>0</v>
      </c>
      <c r="G71" s="19">
        <f t="shared" si="13"/>
        <v>0</v>
      </c>
      <c r="H71" s="19">
        <f t="shared" si="12"/>
        <v>0</v>
      </c>
      <c r="I71" s="19">
        <f>SUMIFS(TblSales[Qty],TblSales[Year],$B$2,TblSales[Territory],$B$3,TblSales[Product Category],$B$4,TblSales[Governorate],$B71,TblSales[Product Sub Category],$B$5)</f>
        <v>0</v>
      </c>
      <c r="J71" s="19">
        <f>SUMIFS(TblSales[Qty],TblSales[Year],$B$2-1,TblSales[Territory],$B$3,TblSales[Product Category],$B$4,TblSales[Governorate],$B71,TblSales[Product Sub Category],$B$5)</f>
        <v>0</v>
      </c>
      <c r="K71" s="23">
        <f>CHOOSE(lst!$E$9,Calc!C71,Calc!G71,Calc!I71)+ROW(A43)/1000000</f>
        <v>4.3000000000000002E-5</v>
      </c>
      <c r="L71" s="23">
        <f>CHOOSE(lst!$E$9,Calc!D71,Calc!H71,Calc!J71)+ROW(B43)/1000000</f>
        <v>4.3000000000000002E-5</v>
      </c>
      <c r="M71" s="21" t="str">
        <f t="shared" si="4"/>
        <v/>
      </c>
      <c r="N71" s="21">
        <f t="shared" si="5"/>
        <v>0</v>
      </c>
      <c r="O71" s="21">
        <f t="shared" si="6"/>
        <v>2</v>
      </c>
      <c r="P71" s="21"/>
      <c r="Q71" s="21"/>
      <c r="T71" s="19" t="str">
        <f t="shared" si="8"/>
        <v/>
      </c>
      <c r="U71" s="19" t="str">
        <f t="shared" si="9"/>
        <v/>
      </c>
    </row>
    <row r="72" spans="2:21" x14ac:dyDescent="0.3">
      <c r="N72" s="21">
        <f t="shared" si="5"/>
        <v>0</v>
      </c>
      <c r="O72" s="21">
        <f t="shared" si="6"/>
        <v>2</v>
      </c>
    </row>
    <row r="73" spans="2:21" x14ac:dyDescent="0.3">
      <c r="N73" s="21">
        <f t="shared" si="5"/>
        <v>0</v>
      </c>
      <c r="O73" s="21">
        <f t="shared" si="6"/>
        <v>2</v>
      </c>
    </row>
  </sheetData>
  <mergeCells count="12">
    <mergeCell ref="W23:X23"/>
    <mergeCell ref="W9:X9"/>
    <mergeCell ref="W10:X11"/>
    <mergeCell ref="W12:X12"/>
    <mergeCell ref="W13:X13"/>
    <mergeCell ref="W14:X14"/>
    <mergeCell ref="W15:X16"/>
    <mergeCell ref="W17:X17"/>
    <mergeCell ref="W18:X18"/>
    <mergeCell ref="W19:X19"/>
    <mergeCell ref="W20:X21"/>
    <mergeCell ref="W22:X22"/>
  </mergeCells>
  <phoneticPr fontId="5" type="noConversion"/>
  <conditionalFormatting sqref="W13:X13">
    <cfRule type="expression" dxfId="5" priority="5">
      <formula>$W$13&lt;0</formula>
    </cfRule>
    <cfRule type="expression" dxfId="4" priority="6">
      <formula>$W$13&gt;=0</formula>
    </cfRule>
  </conditionalFormatting>
  <conditionalFormatting sqref="W18:X18">
    <cfRule type="expression" dxfId="3" priority="3">
      <formula>$W$18&lt;0</formula>
    </cfRule>
    <cfRule type="expression" dxfId="2" priority="4">
      <formula>$W$18&gt;=0</formula>
    </cfRule>
  </conditionalFormatting>
  <conditionalFormatting sqref="W23:X23">
    <cfRule type="expression" dxfId="1" priority="1">
      <formula>$W$23&lt;0</formula>
    </cfRule>
    <cfRule type="expression" dxfId="0" priority="2">
      <formula>$W$23&gt;=0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32A31-4745-440C-8E44-1EC58AD8325D}">
  <dimension ref="A1:O27"/>
  <sheetViews>
    <sheetView workbookViewId="0">
      <selection activeCell="N8" sqref="N8"/>
    </sheetView>
  </sheetViews>
  <sheetFormatPr defaultRowHeight="14.4" x14ac:dyDescent="0.3"/>
  <cols>
    <col min="7" max="7" width="10.109375" customWidth="1"/>
    <col min="8" max="8" width="21.5546875" customWidth="1"/>
    <col min="9" max="9" width="21.21875" customWidth="1"/>
    <col min="10" max="10" width="19.6640625" customWidth="1"/>
  </cols>
  <sheetData>
    <row r="1" spans="1:15" x14ac:dyDescent="0.3">
      <c r="B1">
        <v>1</v>
      </c>
    </row>
    <row r="2" spans="1:15" x14ac:dyDescent="0.3">
      <c r="J2">
        <f>MAX(TblsubCat[Helper])</f>
        <v>4</v>
      </c>
    </row>
    <row r="6" spans="1:15" x14ac:dyDescent="0.3">
      <c r="A6" t="s">
        <v>64</v>
      </c>
      <c r="E6" t="str">
        <f>INDEX(TblKPI[],E9)</f>
        <v>Sales</v>
      </c>
      <c r="F6">
        <f>INDEX(TblYear[],F9)</f>
        <v>2018</v>
      </c>
      <c r="G6" t="str">
        <f>INDEX(TblTerritory[],G9)</f>
        <v>Cairo</v>
      </c>
      <c r="H6" t="str">
        <f>INDEX(TblProductCat[],H9)</f>
        <v>Handsets</v>
      </c>
      <c r="I6" t="str">
        <f>INDEX(lst!$M$11:$M$27,I9)</f>
        <v>Apple</v>
      </c>
      <c r="J6" t="str">
        <f>INDEX(lst!$J$11:$J$27,J9)</f>
        <v>All</v>
      </c>
    </row>
    <row r="7" spans="1:15" x14ac:dyDescent="0.3">
      <c r="E7" t="str">
        <f t="shared" ref="E7:F7" si="0">IF(E6="All","*",E6)</f>
        <v>Sales</v>
      </c>
      <c r="F7">
        <f t="shared" si="0"/>
        <v>2018</v>
      </c>
      <c r="G7" t="str">
        <f>IF(G6="All","*",G6)</f>
        <v>Cairo</v>
      </c>
      <c r="H7" t="str">
        <f t="shared" ref="H7:J7" si="1">IF(H6="All","*",H6)</f>
        <v>Handsets</v>
      </c>
      <c r="I7" t="str">
        <f>IF(I6="All","*",I6)</f>
        <v>Apple</v>
      </c>
      <c r="J7" t="str">
        <f t="shared" si="1"/>
        <v>*</v>
      </c>
    </row>
    <row r="9" spans="1:15" x14ac:dyDescent="0.3">
      <c r="E9">
        <v>1</v>
      </c>
      <c r="F9">
        <v>2</v>
      </c>
      <c r="G9">
        <v>2</v>
      </c>
      <c r="H9">
        <v>5</v>
      </c>
      <c r="I9">
        <v>4</v>
      </c>
      <c r="J9">
        <v>1</v>
      </c>
    </row>
    <row r="10" spans="1:15" x14ac:dyDescent="0.3">
      <c r="E10" t="s">
        <v>58</v>
      </c>
      <c r="F10" t="s">
        <v>28</v>
      </c>
      <c r="G10" s="2" t="s">
        <v>0</v>
      </c>
      <c r="H10" s="2" t="s">
        <v>5</v>
      </c>
      <c r="I10" s="10" t="s">
        <v>33</v>
      </c>
      <c r="J10" s="11" t="s">
        <v>5</v>
      </c>
      <c r="K10" s="20" t="s">
        <v>79</v>
      </c>
      <c r="L10" s="20" t="s">
        <v>80</v>
      </c>
      <c r="M10" s="20" t="s">
        <v>81</v>
      </c>
    </row>
    <row r="11" spans="1:15" x14ac:dyDescent="0.3">
      <c r="E11" t="s">
        <v>32</v>
      </c>
      <c r="F11">
        <v>2017</v>
      </c>
      <c r="G11" s="2" t="s">
        <v>65</v>
      </c>
      <c r="H11" s="2" t="s">
        <v>65</v>
      </c>
      <c r="I11" s="5" t="s">
        <v>65</v>
      </c>
      <c r="J11" s="8" t="s">
        <v>65</v>
      </c>
      <c r="K11">
        <v>1</v>
      </c>
      <c r="L11">
        <v>1</v>
      </c>
      <c r="M11" t="str">
        <f>IF(TblsubCat[Sr]&lt;=$J$2,INDEX(lstProdSub,MATCH(TblsubCat[Sr],TblsubCat[Helper],0)),"")</f>
        <v>All</v>
      </c>
      <c r="O11" t="str">
        <f ca="1">OFFSET(TblsubCat[[#This Row],[SubCat]],,,10)</f>
        <v>All</v>
      </c>
    </row>
    <row r="12" spans="1:15" x14ac:dyDescent="0.3">
      <c r="E12" t="s">
        <v>59</v>
      </c>
      <c r="F12">
        <v>2018</v>
      </c>
      <c r="G12" t="s">
        <v>1</v>
      </c>
      <c r="H12" t="s">
        <v>36</v>
      </c>
      <c r="I12" s="6" t="s">
        <v>39</v>
      </c>
      <c r="J12" s="9" t="s">
        <v>36</v>
      </c>
      <c r="K12">
        <f>OR(TblsubCat[[#This Row],[Product Category]]=$H$7,$H$6="all")+K11</f>
        <v>1</v>
      </c>
      <c r="L12">
        <v>2</v>
      </c>
      <c r="M12" t="str">
        <f>IF(TblsubCat[Sr]&lt;=$J$2,INDEX(lstProdSub,MATCH(TblsubCat[Sr],TblsubCat[Helper],0)),"")</f>
        <v>Lenovo</v>
      </c>
      <c r="O12" t="str">
        <f ca="1">OFFSET(TblsubCat[[#This Row],[SubCat]],,,10)</f>
        <v>Lenovo</v>
      </c>
    </row>
    <row r="13" spans="1:15" x14ac:dyDescent="0.3">
      <c r="E13" t="s">
        <v>60</v>
      </c>
      <c r="G13" t="s">
        <v>2</v>
      </c>
      <c r="H13" t="s">
        <v>35</v>
      </c>
      <c r="I13" s="7" t="s">
        <v>40</v>
      </c>
      <c r="J13" s="8" t="s">
        <v>36</v>
      </c>
      <c r="K13">
        <f>OR(TblsubCat[[#This Row],[Product Category]]=$H$7,$H$6="all")+K12</f>
        <v>1</v>
      </c>
      <c r="L13">
        <v>3</v>
      </c>
      <c r="M13" t="str">
        <f>IF(TblsubCat[Sr]&lt;=$J$2,INDEX(lstProdSub,MATCH(TblsubCat[Sr],TblsubCat[Helper],0)),"")</f>
        <v>LG</v>
      </c>
      <c r="O13" t="str">
        <f ca="1">OFFSET(TblsubCat[[#This Row],[SubCat]],,,10)</f>
        <v>LG</v>
      </c>
    </row>
    <row r="14" spans="1:15" x14ac:dyDescent="0.3">
      <c r="E14" t="s">
        <v>63</v>
      </c>
      <c r="G14" t="s">
        <v>3</v>
      </c>
      <c r="H14" t="s">
        <v>38</v>
      </c>
      <c r="I14" s="6" t="s">
        <v>41</v>
      </c>
      <c r="J14" s="9" t="s">
        <v>36</v>
      </c>
      <c r="K14">
        <f>OR(TblsubCat[[#This Row],[Product Category]]=$H$7,$H$6="all")+K13</f>
        <v>1</v>
      </c>
      <c r="L14">
        <v>4</v>
      </c>
      <c r="M14" t="str">
        <f>IF(TblsubCat[Sr]&lt;=$J$2,INDEX(lstProdSub,MATCH(TblsubCat[Sr],TblsubCat[Helper],0)),"")</f>
        <v>Apple</v>
      </c>
      <c r="O14" t="str">
        <f ca="1">OFFSET(TblsubCat[[#This Row],[SubCat]],,,10)</f>
        <v>Apple</v>
      </c>
    </row>
    <row r="15" spans="1:15" x14ac:dyDescent="0.3">
      <c r="G15" t="s">
        <v>4</v>
      </c>
      <c r="H15" t="s">
        <v>37</v>
      </c>
      <c r="I15" s="7" t="s">
        <v>42</v>
      </c>
      <c r="J15" s="8" t="s">
        <v>35</v>
      </c>
      <c r="K15">
        <f>OR(TblsubCat[[#This Row],[Product Category]]=$H$7,$H$6="all")+K14</f>
        <v>1</v>
      </c>
      <c r="L15">
        <v>5</v>
      </c>
      <c r="M15" t="str">
        <f>IF(TblsubCat[Sr]&lt;=$J$2,INDEX(lstProdSub,MATCH(TblsubCat[Sr],TblsubCat[Helper],0)),"")</f>
        <v/>
      </c>
      <c r="O15" t="str">
        <f ca="1">OFFSET(TblsubCat[[#This Row],[SubCat]],,,10)</f>
        <v/>
      </c>
    </row>
    <row r="16" spans="1:15" x14ac:dyDescent="0.3">
      <c r="I16" s="6" t="s">
        <v>44</v>
      </c>
      <c r="J16" s="9" t="s">
        <v>35</v>
      </c>
      <c r="K16">
        <f>OR(TblsubCat[[#This Row],[Product Category]]=$H$7,$H$6="all")+K15</f>
        <v>1</v>
      </c>
      <c r="L16">
        <v>6</v>
      </c>
      <c r="M16" t="str">
        <f>IF(TblsubCat[Sr]&lt;=$J$2,INDEX(lstProdSub,MATCH(TblsubCat[Sr],TblsubCat[Helper],0)),"")</f>
        <v/>
      </c>
      <c r="O16" t="str">
        <f ca="1">OFFSET(TblsubCat[[#This Row],[SubCat]],,,10)</f>
        <v/>
      </c>
    </row>
    <row r="17" spans="9:15" x14ac:dyDescent="0.3">
      <c r="I17" s="7" t="s">
        <v>46</v>
      </c>
      <c r="J17" s="8" t="s">
        <v>35</v>
      </c>
      <c r="K17">
        <f>OR(TblsubCat[[#This Row],[Product Category]]=$H$7,$H$6="all")+K16</f>
        <v>1</v>
      </c>
      <c r="L17">
        <v>7</v>
      </c>
      <c r="M17" t="str">
        <f>IF(TblsubCat[Sr]&lt;=$J$2,INDEX(lstProdSub,MATCH(TblsubCat[Sr],TblsubCat[Helper],0)),"")</f>
        <v/>
      </c>
      <c r="O17" t="str">
        <f ca="1">OFFSET(TblsubCat[[#This Row],[SubCat]],,,10)</f>
        <v/>
      </c>
    </row>
    <row r="18" spans="9:15" x14ac:dyDescent="0.3">
      <c r="I18" s="6" t="s">
        <v>43</v>
      </c>
      <c r="J18" s="9" t="s">
        <v>35</v>
      </c>
      <c r="K18">
        <f>OR(TblsubCat[[#This Row],[Product Category]]=$H$7,$H$6="all")+K17</f>
        <v>1</v>
      </c>
      <c r="L18">
        <v>8</v>
      </c>
      <c r="M18" t="str">
        <f>IF(TblsubCat[Sr]&lt;=$J$2,INDEX(lstProdSub,MATCH(TblsubCat[Sr],TblsubCat[Helper],0)),"")</f>
        <v/>
      </c>
      <c r="O18" t="str">
        <f ca="1">OFFSET(TblsubCat[[#This Row],[SubCat]],,,10)</f>
        <v/>
      </c>
    </row>
    <row r="19" spans="9:15" x14ac:dyDescent="0.3">
      <c r="I19" s="7" t="s">
        <v>45</v>
      </c>
      <c r="J19" s="8" t="s">
        <v>35</v>
      </c>
      <c r="K19">
        <f>OR(TblsubCat[[#This Row],[Product Category]]=$H$7,$H$6="all")+K18</f>
        <v>1</v>
      </c>
      <c r="L19">
        <v>9</v>
      </c>
      <c r="M19" t="str">
        <f>IF(TblsubCat[Sr]&lt;=$J$2,INDEX(lstProdSub,MATCH(TblsubCat[Sr],TblsubCat[Helper],0)),"")</f>
        <v/>
      </c>
      <c r="O19" t="str">
        <f ca="1">OFFSET(TblsubCat[[#This Row],[SubCat]],,,10)</f>
        <v/>
      </c>
    </row>
    <row r="20" spans="9:15" x14ac:dyDescent="0.3">
      <c r="I20" s="6" t="s">
        <v>50</v>
      </c>
      <c r="J20" s="9" t="s">
        <v>38</v>
      </c>
      <c r="K20">
        <f>OR(TblsubCat[[#This Row],[Product Category]]=$H$7,$H$6="all")+K19</f>
        <v>1</v>
      </c>
      <c r="L20">
        <v>10</v>
      </c>
      <c r="M20" t="str">
        <f>IF(TblsubCat[Sr]&lt;=$J$2,INDEX(lstProdSub,MATCH(TblsubCat[Sr],TblsubCat[Helper],0)),"")</f>
        <v/>
      </c>
      <c r="O20" t="str">
        <f ca="1">OFFSET(TblsubCat[[#This Row],[SubCat]],,,10)</f>
        <v/>
      </c>
    </row>
    <row r="21" spans="9:15" x14ac:dyDescent="0.3">
      <c r="I21" s="7" t="s">
        <v>52</v>
      </c>
      <c r="J21" s="8" t="s">
        <v>38</v>
      </c>
      <c r="K21">
        <f>OR(TblsubCat[[#This Row],[Product Category]]=$H$7,$H$6="all")+K20</f>
        <v>1</v>
      </c>
      <c r="L21">
        <v>11</v>
      </c>
      <c r="M21" t="str">
        <f>IF(TblsubCat[Sr]&lt;=$J$2,INDEX(lstProdSub,MATCH(TblsubCat[Sr],TblsubCat[Helper],0)),"")</f>
        <v/>
      </c>
      <c r="O21" t="str">
        <f ca="1">OFFSET(TblsubCat[[#This Row],[SubCat]],,,10)</f>
        <v/>
      </c>
    </row>
    <row r="22" spans="9:15" x14ac:dyDescent="0.3">
      <c r="I22" s="6" t="s">
        <v>54</v>
      </c>
      <c r="J22" s="9" t="s">
        <v>38</v>
      </c>
      <c r="K22">
        <f>OR(TblsubCat[[#This Row],[Product Category]]=$H$7,$H$6="all")+K21</f>
        <v>1</v>
      </c>
      <c r="L22">
        <v>12</v>
      </c>
      <c r="M22" t="str">
        <f>IF(TblsubCat[Sr]&lt;=$J$2,INDEX(lstProdSub,MATCH(TblsubCat[Sr],TblsubCat[Helper],0)),"")</f>
        <v/>
      </c>
      <c r="O22" t="str">
        <f ca="1">OFFSET(TblsubCat[[#This Row],[SubCat]],,,10)</f>
        <v/>
      </c>
    </row>
    <row r="23" spans="9:15" x14ac:dyDescent="0.3">
      <c r="I23" s="7" t="s">
        <v>47</v>
      </c>
      <c r="J23" s="8" t="s">
        <v>37</v>
      </c>
      <c r="K23">
        <f>OR(TblsubCat[[#This Row],[Product Category]]=$H$7,$H$6="all")+K22</f>
        <v>2</v>
      </c>
      <c r="L23">
        <v>13</v>
      </c>
      <c r="M23" t="str">
        <f>IF(TblsubCat[Sr]&lt;=$J$2,INDEX(lstProdSub,MATCH(TblsubCat[Sr],TblsubCat[Helper],0)),"")</f>
        <v/>
      </c>
      <c r="O23" t="str">
        <f ca="1">OFFSET(TblsubCat[[#This Row],[SubCat]],,,10)</f>
        <v/>
      </c>
    </row>
    <row r="24" spans="9:15" x14ac:dyDescent="0.3">
      <c r="I24" s="6" t="s">
        <v>48</v>
      </c>
      <c r="J24" s="9" t="s">
        <v>37</v>
      </c>
      <c r="K24">
        <f>OR(TblsubCat[[#This Row],[Product Category]]=$H$7,$H$6="all")+K23</f>
        <v>3</v>
      </c>
      <c r="L24">
        <v>14</v>
      </c>
      <c r="M24" t="str">
        <f>IF(TblsubCat[Sr]&lt;=$J$2,INDEX(lstProdSub,MATCH(TblsubCat[Sr],TblsubCat[Helper],0)),"")</f>
        <v/>
      </c>
      <c r="O24" t="str">
        <f ca="1">OFFSET(TblsubCat[[#This Row],[SubCat]],,,10)</f>
        <v/>
      </c>
    </row>
    <row r="25" spans="9:15" x14ac:dyDescent="0.3">
      <c r="I25" s="7" t="s">
        <v>49</v>
      </c>
      <c r="J25" s="8" t="s">
        <v>37</v>
      </c>
      <c r="K25">
        <f>OR(TblsubCat[[#This Row],[Product Category]]=$H$7,$H$6="all")+K24</f>
        <v>4</v>
      </c>
      <c r="L25">
        <v>15</v>
      </c>
      <c r="M25" t="str">
        <f>IF(TblsubCat[Sr]&lt;=$J$2,INDEX(lstProdSub,MATCH(TblsubCat[Sr],TblsubCat[Helper],0)),"")</f>
        <v/>
      </c>
      <c r="O25" t="str">
        <f ca="1">OFFSET(TblsubCat[[#This Row],[SubCat]],,,10)</f>
        <v/>
      </c>
    </row>
    <row r="26" spans="9:15" x14ac:dyDescent="0.3">
      <c r="I26" s="6" t="s">
        <v>51</v>
      </c>
      <c r="J26" s="9" t="s">
        <v>38</v>
      </c>
      <c r="K26">
        <f>OR(TblsubCat[[#This Row],[Product Category]]=$H$7,$H$6="all")+K25</f>
        <v>4</v>
      </c>
      <c r="L26">
        <v>16</v>
      </c>
      <c r="M26" t="str">
        <f>IF(TblsubCat[Sr]&lt;=$J$2,INDEX(lstProdSub,MATCH(TblsubCat[Sr],TblsubCat[Helper],0)),"")</f>
        <v/>
      </c>
      <c r="O26" t="str">
        <f ca="1">OFFSET(TblsubCat[[#This Row],[SubCat]],,,10)</f>
        <v/>
      </c>
    </row>
    <row r="27" spans="9:15" x14ac:dyDescent="0.3">
      <c r="I27" s="7" t="s">
        <v>53</v>
      </c>
      <c r="J27" s="8" t="s">
        <v>38</v>
      </c>
      <c r="K27">
        <f>OR(TblsubCat[[#This Row],[Product Category]]=$H$7,$H$6="all")+K26</f>
        <v>4</v>
      </c>
      <c r="L27">
        <v>17</v>
      </c>
      <c r="M27" t="str">
        <f>IF(TblsubCat[Sr]&lt;=$J$2,INDEX(lstProdSub,MATCH(TblsubCat[Sr],TblsubCat[Helper],0)),"")</f>
        <v/>
      </c>
    </row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Drop Down 1">
              <controlPr defaultSize="0" autoLine="0" autoPict="0">
                <anchor moveWithCells="1">
                  <from>
                    <xdr:col>1</xdr:col>
                    <xdr:colOff>0</xdr:colOff>
                    <xdr:row>2</xdr:row>
                    <xdr:rowOff>7620</xdr:rowOff>
                  </from>
                  <to>
                    <xdr:col>3</xdr:col>
                    <xdr:colOff>0</xdr:colOff>
                    <xdr:row>3</xdr:row>
                    <xdr:rowOff>30480</xdr:rowOff>
                  </to>
                </anchor>
              </controlPr>
            </control>
          </mc:Choice>
        </mc:AlternateContent>
      </controls>
    </mc:Choice>
  </mc:AlternateContent>
  <tableParts count="5">
    <tablePart r:id="rId5"/>
    <tablePart r:id="rId6"/>
    <tablePart r:id="rId7"/>
    <tablePart r:id="rId8"/>
    <tablePart r:id="rId9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3D81D-FC1A-4A41-BE05-E99A3B05CFB2}">
  <dimension ref="A1:S11"/>
  <sheetViews>
    <sheetView showGridLines="0" tabSelected="1" zoomScaleNormal="100" workbookViewId="0">
      <selection activeCell="D5" sqref="D5"/>
    </sheetView>
  </sheetViews>
  <sheetFormatPr defaultRowHeight="14.4" x14ac:dyDescent="0.3"/>
  <cols>
    <col min="1" max="1" width="4.6640625" customWidth="1"/>
  </cols>
  <sheetData>
    <row r="1" spans="1:19" ht="24" customHeight="1" x14ac:dyDescent="0.45">
      <c r="A1" s="30" t="s">
        <v>88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</row>
    <row r="2" spans="1:19" x14ac:dyDescent="0.3">
      <c r="B2" s="4" t="s">
        <v>58</v>
      </c>
    </row>
    <row r="3" spans="1:19" x14ac:dyDescent="0.3">
      <c r="A3" s="4"/>
    </row>
    <row r="4" spans="1:19" x14ac:dyDescent="0.3">
      <c r="B4" s="4" t="s">
        <v>28</v>
      </c>
    </row>
    <row r="5" spans="1:19" x14ac:dyDescent="0.3">
      <c r="A5" s="4"/>
    </row>
    <row r="6" spans="1:19" x14ac:dyDescent="0.3">
      <c r="B6" s="4" t="s">
        <v>0</v>
      </c>
    </row>
    <row r="7" spans="1:19" x14ac:dyDescent="0.3">
      <c r="A7" s="4"/>
    </row>
    <row r="8" spans="1:19" x14ac:dyDescent="0.3">
      <c r="B8" s="4" t="s">
        <v>61</v>
      </c>
    </row>
    <row r="9" spans="1:19" x14ac:dyDescent="0.3">
      <c r="A9" s="4"/>
    </row>
    <row r="10" spans="1:19" x14ac:dyDescent="0.3">
      <c r="B10" s="4" t="s">
        <v>62</v>
      </c>
    </row>
    <row r="11" spans="1:19" x14ac:dyDescent="0.3">
      <c r="A11" s="4"/>
    </row>
  </sheetData>
  <mergeCells count="1">
    <mergeCell ref="A1:S1"/>
  </mergeCell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4" name="Drop Down 1">
              <controlPr defaultSize="0" autoLine="0" autoPict="0">
                <anchor moveWithCells="1">
                  <from>
                    <xdr:col>2</xdr:col>
                    <xdr:colOff>0</xdr:colOff>
                    <xdr:row>1</xdr:row>
                    <xdr:rowOff>0</xdr:rowOff>
                  </from>
                  <to>
                    <xdr:col>4</xdr:col>
                    <xdr:colOff>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8" r:id="rId5" name="Drop Down 2">
              <controlPr defaultSize="0" autoLine="0" autoPict="0">
                <anchor moveWithCells="1">
                  <from>
                    <xdr:col>2</xdr:col>
                    <xdr:colOff>0</xdr:colOff>
                    <xdr:row>3</xdr:row>
                    <xdr:rowOff>0</xdr:rowOff>
                  </from>
                  <to>
                    <xdr:col>4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9" r:id="rId6" name="Drop Down 3">
              <controlPr defaultSize="0" autoLine="0" autoPict="0">
                <anchor moveWithCells="1">
                  <from>
                    <xdr:col>2</xdr:col>
                    <xdr:colOff>0</xdr:colOff>
                    <xdr:row>5</xdr:row>
                    <xdr:rowOff>0</xdr:rowOff>
                  </from>
                  <to>
                    <xdr:col>4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0" r:id="rId7" name="Drop Down 4">
              <controlPr defaultSize="0" autoLine="0" autoPict="0">
                <anchor moveWithCells="1">
                  <from>
                    <xdr:col>2</xdr:col>
                    <xdr:colOff>0</xdr:colOff>
                    <xdr:row>7</xdr:row>
                    <xdr:rowOff>0</xdr:rowOff>
                  </from>
                  <to>
                    <xdr:col>4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1" r:id="rId8" name="Drop Down 5">
              <controlPr defaultSize="0" autoLine="0" autoPict="0">
                <anchor moveWithCells="1">
                  <from>
                    <xdr:col>2</xdr:col>
                    <xdr:colOff>0</xdr:colOff>
                    <xdr:row>9</xdr:row>
                    <xdr:rowOff>0</xdr:rowOff>
                  </from>
                  <to>
                    <xdr:col>4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75434-83DD-41A1-BAD4-3304999E8575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7</vt:i4>
      </vt:variant>
    </vt:vector>
  </HeadingPairs>
  <TitlesOfParts>
    <vt:vector size="12" baseType="lpstr">
      <vt:lpstr>Data</vt:lpstr>
      <vt:lpstr>Calc</vt:lpstr>
      <vt:lpstr>lst</vt:lpstr>
      <vt:lpstr>Dashboard</vt:lpstr>
      <vt:lpstr>Sheet3</vt:lpstr>
      <vt:lpstr>lstCat</vt:lpstr>
      <vt:lpstr>lstKPI</vt:lpstr>
      <vt:lpstr>lstProdSub</vt:lpstr>
      <vt:lpstr>lstProductCategory</vt:lpstr>
      <vt:lpstr>lstSubCatt</vt:lpstr>
      <vt:lpstr>lstTerritory</vt:lpstr>
      <vt:lpstr>lstYear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2023-07-12T13:52:48Z</dcterms:modified>
</cp:coreProperties>
</file>