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u\Downloads\"/>
    </mc:Choice>
  </mc:AlternateContent>
  <xr:revisionPtr revIDLastSave="0" documentId="13_ncr:9_{71DE08CD-FFFE-4A32-A8D0-79DC52988A16}" xr6:coauthVersionLast="47" xr6:coauthVersionMax="47" xr10:uidLastSave="{00000000-0000-0000-0000-000000000000}"/>
  <bookViews>
    <workbookView xWindow="19485" yWindow="0" windowWidth="19005" windowHeight="20985" xr2:uid="{9961605A-6370-4946-B92E-3C647B613628}"/>
  </bookViews>
  <sheets>
    <sheet name="Final_Quality-Skewed_KPI_Data_f" sheetId="1" r:id="rId1"/>
    <sheet name="Sheet1" sheetId="2" r:id="rId2"/>
  </sheets>
  <definedNames>
    <definedName name="_xlnm._FilterDatabase" localSheetId="0" hidden="1">'Final_Quality-Skewed_KPI_Data_f'!$A$1:$X$24</definedName>
  </definedNames>
  <calcPr calcId="0"/>
</workbook>
</file>

<file path=xl/calcChain.xml><?xml version="1.0" encoding="utf-8"?>
<calcChain xmlns="http://schemas.openxmlformats.org/spreadsheetml/2006/main">
  <c r="U7" i="1" l="1"/>
  <c r="V7" i="1" s="1"/>
  <c r="U10" i="1"/>
  <c r="V10" i="1" s="1"/>
  <c r="T7" i="1"/>
  <c r="T12" i="1"/>
  <c r="U12" i="1" s="1"/>
  <c r="V12" i="1" s="1"/>
  <c r="T13" i="1"/>
  <c r="U13" i="1" s="1"/>
  <c r="V13" i="1" s="1"/>
  <c r="T5" i="1"/>
  <c r="U5" i="1" s="1"/>
  <c r="V5" i="1" s="1"/>
  <c r="T17" i="1"/>
  <c r="U17" i="1" s="1"/>
  <c r="V17" i="1" s="1"/>
  <c r="T4" i="1"/>
  <c r="U4" i="1" s="1"/>
  <c r="V4" i="1" s="1"/>
  <c r="T19" i="1"/>
  <c r="U19" i="1" s="1"/>
  <c r="V19" i="1" s="1"/>
  <c r="T11" i="1"/>
  <c r="U11" i="1" s="1"/>
  <c r="V11" i="1" s="1"/>
  <c r="T16" i="1"/>
  <c r="U16" i="1" s="1"/>
  <c r="V16" i="1" s="1"/>
  <c r="T18" i="1"/>
  <c r="U18" i="1" s="1"/>
  <c r="V18" i="1" s="1"/>
  <c r="T20" i="1"/>
  <c r="U20" i="1" s="1"/>
  <c r="V20" i="1" s="1"/>
  <c r="T15" i="1"/>
  <c r="U15" i="1" s="1"/>
  <c r="V15" i="1" s="1"/>
  <c r="T6" i="1"/>
  <c r="U6" i="1" s="1"/>
  <c r="V6" i="1" s="1"/>
  <c r="T10" i="1"/>
  <c r="T8" i="1"/>
  <c r="U8" i="1" s="1"/>
  <c r="V8" i="1" s="1"/>
  <c r="T2" i="1"/>
  <c r="U2" i="1" s="1"/>
  <c r="V2" i="1" s="1"/>
  <c r="T21" i="1"/>
  <c r="U21" i="1" s="1"/>
  <c r="V21" i="1" s="1"/>
  <c r="T3" i="1"/>
  <c r="U3" i="1" s="1"/>
  <c r="V3" i="1" s="1"/>
  <c r="T9" i="1"/>
  <c r="U9" i="1" s="1"/>
  <c r="V9" i="1" s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N17" i="1"/>
  <c r="O17" i="1" s="1"/>
  <c r="P17" i="1" s="1"/>
  <c r="AD17" i="1" s="1"/>
  <c r="N3" i="1"/>
  <c r="O3" i="1" s="1"/>
  <c r="P3" i="1" s="1"/>
  <c r="I7" i="1"/>
  <c r="I12" i="1"/>
  <c r="I13" i="1"/>
  <c r="I5" i="1"/>
  <c r="Z5" i="1" s="1"/>
  <c r="AA5" i="1" s="1"/>
  <c r="AB5" i="1" s="1"/>
  <c r="I17" i="1"/>
  <c r="Z17" i="1" s="1"/>
  <c r="AA17" i="1" s="1"/>
  <c r="AB17" i="1" s="1"/>
  <c r="I4" i="1"/>
  <c r="Z4" i="1" s="1"/>
  <c r="AA4" i="1" s="1"/>
  <c r="AB4" i="1" s="1"/>
  <c r="I19" i="1"/>
  <c r="Z19" i="1" s="1"/>
  <c r="AA19" i="1" s="1"/>
  <c r="AB19" i="1" s="1"/>
  <c r="I11" i="1"/>
  <c r="Z11" i="1" s="1"/>
  <c r="AA11" i="1" s="1"/>
  <c r="AB11" i="1" s="1"/>
  <c r="I16" i="1"/>
  <c r="I18" i="1"/>
  <c r="D18" i="2" s="1"/>
  <c r="I20" i="1"/>
  <c r="I15" i="1"/>
  <c r="S14" i="1" s="1"/>
  <c r="I6" i="1"/>
  <c r="Z6" i="1" s="1"/>
  <c r="AA6" i="1" s="1"/>
  <c r="AB6" i="1" s="1"/>
  <c r="I10" i="1"/>
  <c r="I8" i="1"/>
  <c r="I2" i="1"/>
  <c r="Z2" i="1" s="1"/>
  <c r="AA2" i="1" s="1"/>
  <c r="AB2" i="1" s="1"/>
  <c r="I21" i="1"/>
  <c r="Z21" i="1" s="1"/>
  <c r="AA21" i="1" s="1"/>
  <c r="AB21" i="1" s="1"/>
  <c r="I3" i="1"/>
  <c r="Z3" i="1" s="1"/>
  <c r="AA3" i="1" s="1"/>
  <c r="AB3" i="1" s="1"/>
  <c r="I9" i="1"/>
  <c r="Z9" i="1" s="1"/>
  <c r="AA9" i="1" s="1"/>
  <c r="AB9" i="1" s="1"/>
  <c r="I14" i="1"/>
  <c r="F7" i="1"/>
  <c r="N7" i="1" s="1"/>
  <c r="O7" i="1" s="1"/>
  <c r="P7" i="1" s="1"/>
  <c r="F12" i="1"/>
  <c r="N12" i="1" s="1"/>
  <c r="O12" i="1" s="1"/>
  <c r="P12" i="1" s="1"/>
  <c r="F13" i="1"/>
  <c r="N13" i="1" s="1"/>
  <c r="O13" i="1" s="1"/>
  <c r="P13" i="1" s="1"/>
  <c r="F5" i="1"/>
  <c r="N5" i="1" s="1"/>
  <c r="O5" i="1" s="1"/>
  <c r="P5" i="1" s="1"/>
  <c r="F17" i="1"/>
  <c r="C17" i="2" s="1"/>
  <c r="F4" i="1"/>
  <c r="N4" i="1" s="1"/>
  <c r="O4" i="1" s="1"/>
  <c r="P4" i="1" s="1"/>
  <c r="F19" i="1"/>
  <c r="F11" i="1"/>
  <c r="C11" i="2" s="1"/>
  <c r="F16" i="1"/>
  <c r="N16" i="1" s="1"/>
  <c r="O16" i="1" s="1"/>
  <c r="P16" i="1" s="1"/>
  <c r="F18" i="1"/>
  <c r="N18" i="1" s="1"/>
  <c r="O18" i="1" s="1"/>
  <c r="P18" i="1" s="1"/>
  <c r="F20" i="1"/>
  <c r="F15" i="1"/>
  <c r="N15" i="1" s="1"/>
  <c r="O15" i="1" s="1"/>
  <c r="P15" i="1" s="1"/>
  <c r="F6" i="1"/>
  <c r="N6" i="1" s="1"/>
  <c r="O6" i="1" s="1"/>
  <c r="P6" i="1" s="1"/>
  <c r="F10" i="1"/>
  <c r="N10" i="1" s="1"/>
  <c r="O10" i="1" s="1"/>
  <c r="P10" i="1" s="1"/>
  <c r="F8" i="1"/>
  <c r="C8" i="2" s="1"/>
  <c r="F2" i="1"/>
  <c r="C2" i="2" s="1"/>
  <c r="F21" i="1"/>
  <c r="N21" i="1" s="1"/>
  <c r="O21" i="1" s="1"/>
  <c r="P21" i="1" s="1"/>
  <c r="AD21" i="1" s="1"/>
  <c r="F3" i="1"/>
  <c r="F9" i="1"/>
  <c r="F14" i="1"/>
  <c r="C14" i="2" s="1"/>
  <c r="C16" i="2" l="1"/>
  <c r="D6" i="2"/>
  <c r="AD5" i="1"/>
  <c r="AD3" i="1"/>
  <c r="D13" i="2"/>
  <c r="N11" i="1"/>
  <c r="O11" i="1" s="1"/>
  <c r="P11" i="1" s="1"/>
  <c r="D11" i="2"/>
  <c r="D2" i="2"/>
  <c r="F2" i="2" s="1"/>
  <c r="C5" i="2"/>
  <c r="T14" i="1"/>
  <c r="U14" i="1" s="1"/>
  <c r="V14" i="1" s="1"/>
  <c r="D15" i="2"/>
  <c r="C18" i="2"/>
  <c r="F18" i="2" s="1"/>
  <c r="C21" i="2"/>
  <c r="D17" i="2"/>
  <c r="D5" i="2"/>
  <c r="D3" i="2"/>
  <c r="AD4" i="1"/>
  <c r="D4" i="2"/>
  <c r="D12" i="2"/>
  <c r="N2" i="1"/>
  <c r="O2" i="1" s="1"/>
  <c r="P2" i="1" s="1"/>
  <c r="AD2" i="1" s="1"/>
  <c r="AD11" i="1"/>
  <c r="AD6" i="1"/>
  <c r="C9" i="2"/>
  <c r="D16" i="2"/>
  <c r="C4" i="2"/>
  <c r="C10" i="2"/>
  <c r="N9" i="1"/>
  <c r="O9" i="1" s="1"/>
  <c r="P9" i="1" s="1"/>
  <c r="AD9" i="1" s="1"/>
  <c r="N8" i="1"/>
  <c r="O8" i="1" s="1"/>
  <c r="P8" i="1" s="1"/>
  <c r="C19" i="2"/>
  <c r="C13" i="2"/>
  <c r="F13" i="2" s="1"/>
  <c r="C7" i="2"/>
  <c r="N19" i="1"/>
  <c r="O19" i="1" s="1"/>
  <c r="P19" i="1" s="1"/>
  <c r="AD19" i="1" s="1"/>
  <c r="D14" i="2"/>
  <c r="F14" i="2" s="1"/>
  <c r="C6" i="2"/>
  <c r="F6" i="2" s="1"/>
  <c r="M14" i="1"/>
  <c r="C20" i="2"/>
  <c r="D10" i="2"/>
  <c r="C3" i="2"/>
  <c r="F11" i="2"/>
  <c r="C15" i="2"/>
  <c r="D7" i="2"/>
  <c r="D19" i="2"/>
  <c r="F19" i="2" s="1"/>
  <c r="C12" i="2"/>
  <c r="D8" i="2"/>
  <c r="F8" i="2" s="1"/>
  <c r="D20" i="2"/>
  <c r="N20" i="1"/>
  <c r="O20" i="1" s="1"/>
  <c r="P20" i="1" s="1"/>
  <c r="F5" i="2"/>
  <c r="F17" i="2"/>
  <c r="L14" i="1"/>
  <c r="D9" i="2"/>
  <c r="D21" i="2"/>
  <c r="Z8" i="1"/>
  <c r="AA8" i="1" s="1"/>
  <c r="AB8" i="1" s="1"/>
  <c r="Z13" i="1"/>
  <c r="AA13" i="1" s="1"/>
  <c r="AB13" i="1" s="1"/>
  <c r="AD13" i="1" s="1"/>
  <c r="Z10" i="1"/>
  <c r="AA10" i="1" s="1"/>
  <c r="AB10" i="1" s="1"/>
  <c r="AD10" i="1" s="1"/>
  <c r="Z20" i="1"/>
  <c r="AA20" i="1" s="1"/>
  <c r="AB20" i="1" s="1"/>
  <c r="Z18" i="1"/>
  <c r="AA18" i="1" s="1"/>
  <c r="AB18" i="1" s="1"/>
  <c r="AD18" i="1" s="1"/>
  <c r="Z16" i="1"/>
  <c r="AA16" i="1" s="1"/>
  <c r="AB16" i="1" s="1"/>
  <c r="AD16" i="1" s="1"/>
  <c r="Y14" i="1"/>
  <c r="Z12" i="1"/>
  <c r="AA12" i="1" s="1"/>
  <c r="AB12" i="1" s="1"/>
  <c r="AD12" i="1" s="1"/>
  <c r="Z7" i="1"/>
  <c r="AA7" i="1" s="1"/>
  <c r="AB7" i="1" s="1"/>
  <c r="AD7" i="1" s="1"/>
  <c r="Z15" i="1"/>
  <c r="AA15" i="1" s="1"/>
  <c r="AB15" i="1" s="1"/>
  <c r="AD15" i="1" s="1"/>
  <c r="X14" i="1"/>
  <c r="F16" i="2" l="1"/>
  <c r="F7" i="2"/>
  <c r="F15" i="2"/>
  <c r="F21" i="2"/>
  <c r="F12" i="2"/>
  <c r="F4" i="2"/>
  <c r="F3" i="2"/>
  <c r="F9" i="2"/>
  <c r="N14" i="1"/>
  <c r="O14" i="1" s="1"/>
  <c r="P14" i="1" s="1"/>
  <c r="F10" i="2"/>
  <c r="AD8" i="1"/>
  <c r="AD20" i="1"/>
  <c r="F20" i="2"/>
  <c r="Z14" i="1"/>
  <c r="AA14" i="1" s="1"/>
  <c r="AB14" i="1" s="1"/>
  <c r="AD14" i="1" l="1"/>
</calcChain>
</file>

<file path=xl/sharedStrings.xml><?xml version="1.0" encoding="utf-8"?>
<sst xmlns="http://schemas.openxmlformats.org/spreadsheetml/2006/main" count="52" uniqueCount="48">
  <si>
    <t>Employee ID</t>
  </si>
  <si>
    <t>Disputes Resolved</t>
  </si>
  <si>
    <t>Disputes Against</t>
  </si>
  <si>
    <t>Quality (%)</t>
  </si>
  <si>
    <t>Expected Tasks</t>
  </si>
  <si>
    <t>Achieved Tasks</t>
  </si>
  <si>
    <t>Productivity (%)</t>
  </si>
  <si>
    <t>Time Utilization (%)</t>
  </si>
  <si>
    <t>Normalized Score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</si>
  <si>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</si>
  <si>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</si>
  <si>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</si>
  <si>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</si>
  <si>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</si>
  <si>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</si>
  <si>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</si>
  <si>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</si>
  <si>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</si>
  <si>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</si>
  <si>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</si>
  <si>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</si>
  <si>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</si>
  <si>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</si>
  <si>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</si>
  <si>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</si>
  <si>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</si>
  <si>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</si>
  <si>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</si>
  <si>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</si>
  <si>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 xml:space="preserve">Audits Sent Back + Shadow Audited </t>
  </si>
  <si>
    <t>Audit Reverts + Shadow Audits</t>
  </si>
  <si>
    <t>Q Score</t>
  </si>
  <si>
    <t>P Score</t>
  </si>
  <si>
    <t>T Score</t>
  </si>
  <si>
    <t>Total</t>
  </si>
  <si>
    <t>Mean P</t>
  </si>
  <si>
    <t>SD P</t>
  </si>
  <si>
    <t>Z Score</t>
  </si>
  <si>
    <t>Norm Z</t>
  </si>
  <si>
    <t>Final P Score</t>
  </si>
  <si>
    <t>Final T</t>
  </si>
  <si>
    <t>Stack Rank</t>
  </si>
  <si>
    <t>Mean Q</t>
  </si>
  <si>
    <t>SD Q</t>
  </si>
  <si>
    <t>Final Q Score</t>
  </si>
  <si>
    <t>Mean T</t>
  </si>
  <si>
    <t>SD T</t>
  </si>
  <si>
    <t>Final 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</si>
</sst>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E8CE-A7B1-4AAE-B5A0-5E17A2FBC52B}">
  <dimension ref="A1:AE24"/>
  <sheetViews>
    <sheetView tabSelected="1" zoomScale="130" zoomScaleNormal="130" workbookViewId="0">
      <selection activeCell="A23" sqref="A23"/>
    </sheetView>
  </sheetViews>
  <sheetFormatPr defaultRowHeight="15" x14ac:dyDescent="0.25"/>
  <cols>
    <col min="1" max="1" width="12.140625" bestFit="1" customWidth="1"/>
    <col min="2" max="2" width="16.5703125" customWidth="1"/>
    <col min="3" max="3" width="17.5703125" bestFit="1" customWidth="1"/>
    <col min="4" max="4" width="13.85546875" customWidth="1"/>
    <col min="5" max="5" width="15.85546875" bestFit="1" customWidth="1"/>
    <col min="6" max="6" width="12.140625" bestFit="1" customWidth="1"/>
    <col min="7" max="7" width="14.42578125" bestFit="1" customWidth="1"/>
    <col min="8" max="8" width="14.5703125" bestFit="1" customWidth="1"/>
    <col min="9" max="9" width="15.28515625" bestFit="1" customWidth="1"/>
    <col min="10" max="10" width="18.7109375" bestFit="1" customWidth="1"/>
    <col min="12" max="15" width="11" bestFit="1" customWidth="1"/>
    <col min="19" max="19" width="11" bestFit="1" customWidth="1"/>
    <col min="20" max="20" width="10.7109375" bestFit="1" customWidth="1"/>
    <col min="21" max="22" width="11" bestFit="1" customWidth="1"/>
  </cols>
  <sheetData>
    <row r="1" spans="1:31" x14ac:dyDescent="0.25">
      <c r="A1" t="s">
        <v>0</v>
      </c>
      <c r="B1" t="s">
        <v>29</v>
      </c>
      <c r="C1" t="s">
        <v>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42</v>
      </c>
      <c r="M1" t="s">
        <v>43</v>
      </c>
      <c r="N1" t="s">
        <v>37</v>
      </c>
      <c r="O1" t="s">
        <v>38</v>
      </c>
      <c r="P1" t="s">
        <v>44</v>
      </c>
      <c r="R1" t="s">
        <v>45</v>
      </c>
      <c r="S1" t="s">
        <v>46</v>
      </c>
      <c r="T1" t="s">
        <v>37</v>
      </c>
      <c r="U1" t="s">
        <v>38</v>
      </c>
      <c r="V1" t="s">
        <v>47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D1" t="s">
        <v>40</v>
      </c>
      <c r="AE1" t="s">
        <v>41</v>
      </c>
    </row>
    <row r="2" spans="1:31" x14ac:dyDescent="0.25">
      <c r="A2" t="s">
        <v>25</v>
      </c>
      <c r="B2">
        <v>99</v>
      </c>
      <c r="C2">
        <v>24</v>
      </c>
      <c r="D2">
        <v>0</v>
      </c>
      <c r="E2">
        <v>0</v>
      </c>
      <c r="F2" s="1">
        <f xml:space="preserve"> (1 - (D2+E2)/(B2+C2))*100</f>
        <v>100</v>
      </c>
      <c r="G2">
        <v>422</v>
      </c>
      <c r="H2">
        <v>511</v>
      </c>
      <c r="I2" s="1">
        <f>(H2/G2)*100</f>
        <v>121.09004739336493</v>
      </c>
      <c r="J2">
        <v>72</v>
      </c>
      <c r="L2" s="1">
        <v>98.708201824014253</v>
      </c>
      <c r="M2" s="1">
        <v>1.6150735130134448</v>
      </c>
      <c r="N2" s="1">
        <f>(F2-L2)/M2</f>
        <v>0.79983862380076887</v>
      </c>
      <c r="O2" s="1">
        <f>(N2+3)/6</f>
        <v>0.63330643730012814</v>
      </c>
      <c r="P2" s="1">
        <f>O2*55</f>
        <v>34.831854051507051</v>
      </c>
      <c r="R2">
        <v>85.85</v>
      </c>
      <c r="S2" s="1">
        <v>8.2418141206896909</v>
      </c>
      <c r="T2" s="1">
        <f>(J2-R2)/S2</f>
        <v>-1.6804552732185374</v>
      </c>
      <c r="U2" s="1">
        <f>(T2+3)/6</f>
        <v>0.21992412113024376</v>
      </c>
      <c r="V2" s="1">
        <f>U2*10</f>
        <v>2.1992412113024375</v>
      </c>
      <c r="X2" s="1">
        <v>96.4926019060524</v>
      </c>
      <c r="Y2" s="1">
        <v>14.864963657688051</v>
      </c>
      <c r="Z2" s="1">
        <f>(I2-X2)/Y2</f>
        <v>1.6547262444594613</v>
      </c>
      <c r="AA2" s="1">
        <f>(Z2 + 3)/6</f>
        <v>0.7757877074099101</v>
      </c>
      <c r="AB2" s="1">
        <f>AA2*35</f>
        <v>27.152569759346854</v>
      </c>
      <c r="AD2" s="1">
        <f>P2+V2+AB2</f>
        <v>64.183665022156333</v>
      </c>
      <c r="AE2" s="2">
        <v>1</v>
      </c>
    </row>
    <row r="3" spans="1:31" x14ac:dyDescent="0.25">
      <c r="A3" t="s">
        <v>27</v>
      </c>
      <c r="B3">
        <v>86</v>
      </c>
      <c r="C3">
        <v>23</v>
      </c>
      <c r="D3">
        <v>0</v>
      </c>
      <c r="E3">
        <v>1</v>
      </c>
      <c r="F3" s="1">
        <f xml:space="preserve"> (1 - (D3+E3)/(B3+C3))*100</f>
        <v>99.082568807339456</v>
      </c>
      <c r="G3">
        <v>475</v>
      </c>
      <c r="H3">
        <v>596</v>
      </c>
      <c r="I3" s="1">
        <f>(H3/G3)*100</f>
        <v>125.47368421052632</v>
      </c>
      <c r="J3">
        <v>76</v>
      </c>
      <c r="L3" s="1">
        <v>98.708201824014253</v>
      </c>
      <c r="M3" s="1">
        <v>1.6150735130134448</v>
      </c>
      <c r="N3" s="1">
        <f>(F3-L3)/M3</f>
        <v>0.23179563054482855</v>
      </c>
      <c r="O3" s="1">
        <f>(N3+3)/6</f>
        <v>0.53863260509080479</v>
      </c>
      <c r="P3" s="1">
        <f>O3*55</f>
        <v>29.624793279994265</v>
      </c>
      <c r="R3">
        <v>85.85</v>
      </c>
      <c r="S3" s="1">
        <v>8.2418141206896909</v>
      </c>
      <c r="T3" s="1">
        <f>(J3-R3)/S3</f>
        <v>-1.1951252304117395</v>
      </c>
      <c r="U3" s="1">
        <f>(T3+3)/6</f>
        <v>0.30081246159804342</v>
      </c>
      <c r="V3" s="1">
        <f>U3*10</f>
        <v>3.0081246159804342</v>
      </c>
      <c r="X3" s="1">
        <v>96.4926019060524</v>
      </c>
      <c r="Y3" s="1">
        <v>14.864963657688051</v>
      </c>
      <c r="Z3" s="1">
        <f>(I3-X3)/Y3</f>
        <v>1.9496234886174855</v>
      </c>
      <c r="AA3" s="1">
        <f>(Z3 + 3)/6</f>
        <v>0.82493724810291413</v>
      </c>
      <c r="AB3" s="1">
        <f>AA3*35</f>
        <v>28.872803683601994</v>
      </c>
      <c r="AD3" s="1">
        <f>P3+V3+AB3</f>
        <v>61.505721579576694</v>
      </c>
      <c r="AE3" s="2">
        <v>1</v>
      </c>
    </row>
    <row r="4" spans="1:31" x14ac:dyDescent="0.25">
      <c r="A4" t="s">
        <v>15</v>
      </c>
      <c r="B4">
        <v>79</v>
      </c>
      <c r="C4">
        <v>41</v>
      </c>
      <c r="D4">
        <v>1</v>
      </c>
      <c r="E4">
        <v>0</v>
      </c>
      <c r="F4" s="1">
        <f xml:space="preserve"> (1 - (D4+E4)/(B4+C4))*100</f>
        <v>99.166666666666671</v>
      </c>
      <c r="G4">
        <v>537</v>
      </c>
      <c r="H4">
        <v>624</v>
      </c>
      <c r="I4" s="1">
        <f>(H4/G4)*100</f>
        <v>116.20111731843576</v>
      </c>
      <c r="J4">
        <v>88</v>
      </c>
      <c r="L4" s="1">
        <v>98.708201824014253</v>
      </c>
      <c r="M4" s="1">
        <v>1.6150735130134448</v>
      </c>
      <c r="N4" s="1">
        <f>(F4-L4)/M4</f>
        <v>0.28386623825995577</v>
      </c>
      <c r="O4" s="1">
        <f>(N4+3)/6</f>
        <v>0.54731103970999262</v>
      </c>
      <c r="P4" s="1">
        <f>O4*55</f>
        <v>30.102107184049594</v>
      </c>
      <c r="R4">
        <v>85.85</v>
      </c>
      <c r="S4" s="1">
        <v>8.2418141206896909</v>
      </c>
      <c r="T4" s="1">
        <f>(J4-R4)/S4</f>
        <v>0.26086489800865464</v>
      </c>
      <c r="U4" s="1">
        <f>(T4+3)/6</f>
        <v>0.5434774830014425</v>
      </c>
      <c r="V4" s="1">
        <f>U4*10</f>
        <v>5.4347748300144252</v>
      </c>
      <c r="X4" s="1">
        <v>96.4926019060524</v>
      </c>
      <c r="Y4" s="1">
        <v>14.864963657688051</v>
      </c>
      <c r="Z4" s="1">
        <f>(I4-X4)/Y4</f>
        <v>1.3258367706933654</v>
      </c>
      <c r="AA4" s="1">
        <f>(Z4 + 3)/6</f>
        <v>0.720972795115561</v>
      </c>
      <c r="AB4" s="1">
        <f>AA4*35</f>
        <v>25.234047829044634</v>
      </c>
      <c r="AD4" s="1">
        <f>P4+V4+AB4</f>
        <v>60.770929843108654</v>
      </c>
      <c r="AE4" s="2">
        <v>1</v>
      </c>
    </row>
    <row r="5" spans="1:31" x14ac:dyDescent="0.25">
      <c r="A5" t="s">
        <v>13</v>
      </c>
      <c r="B5">
        <v>99</v>
      </c>
      <c r="C5">
        <v>33</v>
      </c>
      <c r="D5">
        <v>1</v>
      </c>
      <c r="E5">
        <v>0</v>
      </c>
      <c r="F5" s="1">
        <f xml:space="preserve"> (1 - (D5+E5)/(B5+C5))*100</f>
        <v>99.242424242424249</v>
      </c>
      <c r="G5">
        <v>543</v>
      </c>
      <c r="H5">
        <v>597</v>
      </c>
      <c r="I5" s="1">
        <f>(H5/G5)*100</f>
        <v>109.94475138121547</v>
      </c>
      <c r="J5">
        <v>95</v>
      </c>
      <c r="L5" s="1">
        <v>98.708201824014253</v>
      </c>
      <c r="M5" s="1">
        <v>1.6150735130134448</v>
      </c>
      <c r="N5" s="1">
        <f>(F5-L5)/M5</f>
        <v>0.33077281876366765</v>
      </c>
      <c r="O5" s="1">
        <f>(N5+3)/6</f>
        <v>0.55512880312727797</v>
      </c>
      <c r="P5" s="1">
        <f>O5*55</f>
        <v>30.532084172000289</v>
      </c>
      <c r="R5">
        <v>85.85</v>
      </c>
      <c r="S5" s="1">
        <v>8.2418141206896909</v>
      </c>
      <c r="T5" s="1">
        <f>(J5-R5)/S5</f>
        <v>1.1101924729205512</v>
      </c>
      <c r="U5" s="1">
        <f>(T5+3)/6</f>
        <v>0.68503207882009187</v>
      </c>
      <c r="V5" s="1">
        <f>U5*10</f>
        <v>6.8503207882009187</v>
      </c>
      <c r="X5" s="1">
        <v>96.4926019060524</v>
      </c>
      <c r="Y5" s="1">
        <v>14.864963657688051</v>
      </c>
      <c r="Z5" s="1">
        <f>(I5-X5)/Y5</f>
        <v>0.90495676847522699</v>
      </c>
      <c r="AA5" s="1">
        <f>(Z5 + 3)/6</f>
        <v>0.65082612807920448</v>
      </c>
      <c r="AB5" s="1">
        <f>AA5*35</f>
        <v>22.778914482772159</v>
      </c>
      <c r="AD5" s="1">
        <f>P5+V5+AB5</f>
        <v>60.161319442973365</v>
      </c>
      <c r="AE5" s="2">
        <v>1</v>
      </c>
    </row>
    <row r="6" spans="1:31" x14ac:dyDescent="0.25">
      <c r="A6" t="s">
        <v>22</v>
      </c>
      <c r="B6">
        <v>73</v>
      </c>
      <c r="C6">
        <v>45</v>
      </c>
      <c r="D6">
        <v>1</v>
      </c>
      <c r="E6">
        <v>0</v>
      </c>
      <c r="F6" s="1">
        <f xml:space="preserve"> (1 - (D6+E6)/(B6+C6))*100</f>
        <v>99.152542372881356</v>
      </c>
      <c r="G6">
        <v>556</v>
      </c>
      <c r="H6">
        <v>605</v>
      </c>
      <c r="I6" s="1">
        <f>(H6/G6)*100</f>
        <v>108.81294964028775</v>
      </c>
      <c r="J6">
        <v>90</v>
      </c>
      <c r="L6" s="1">
        <v>98.708201824014253</v>
      </c>
      <c r="M6" s="1">
        <v>1.6150735130134448</v>
      </c>
      <c r="N6" s="1">
        <f>(F6-L6)/M6</f>
        <v>0.2751209435897698</v>
      </c>
      <c r="O6" s="1">
        <f>(N6+3)/6</f>
        <v>0.54585349059829491</v>
      </c>
      <c r="P6" s="1">
        <f>O6*55</f>
        <v>30.02194198290622</v>
      </c>
      <c r="R6">
        <v>85.85</v>
      </c>
      <c r="S6" s="1">
        <v>8.2418141206896909</v>
      </c>
      <c r="T6" s="1">
        <f>(J6-R6)/S6</f>
        <v>0.50352991941205361</v>
      </c>
      <c r="U6" s="1">
        <f>(T6+3)/6</f>
        <v>0.58392165323534229</v>
      </c>
      <c r="V6" s="1">
        <f>U6*10</f>
        <v>5.8392165323534231</v>
      </c>
      <c r="X6" s="1">
        <v>96.4926019060524</v>
      </c>
      <c r="Y6" s="1">
        <v>14.864963657688051</v>
      </c>
      <c r="Z6" s="1">
        <f>(I6-X6)/Y6</f>
        <v>0.828817884654791</v>
      </c>
      <c r="AA6" s="1">
        <f>(Z6 + 3)/6</f>
        <v>0.63813631410913185</v>
      </c>
      <c r="AB6" s="1">
        <f>AA6*35</f>
        <v>22.334770993819614</v>
      </c>
      <c r="AD6" s="1">
        <f>P6+V6+AB6</f>
        <v>58.195929509079264</v>
      </c>
      <c r="AE6" s="2">
        <v>1</v>
      </c>
    </row>
    <row r="7" spans="1:31" x14ac:dyDescent="0.25">
      <c r="A7" t="s">
        <v>10</v>
      </c>
      <c r="B7">
        <v>154</v>
      </c>
      <c r="C7">
        <v>47</v>
      </c>
      <c r="D7">
        <v>0</v>
      </c>
      <c r="E7">
        <v>2</v>
      </c>
      <c r="F7" s="1">
        <f xml:space="preserve"> (1 - (D7+E7)/(B7+C7))*100</f>
        <v>99.00497512437812</v>
      </c>
      <c r="G7">
        <v>588</v>
      </c>
      <c r="H7">
        <v>602</v>
      </c>
      <c r="I7" s="1">
        <f>(H7/G7)*100</f>
        <v>102.38095238095238</v>
      </c>
      <c r="J7">
        <v>100</v>
      </c>
      <c r="L7" s="1">
        <v>98.708201824014253</v>
      </c>
      <c r="M7" s="1">
        <v>1.6150735130134448</v>
      </c>
      <c r="N7" s="1">
        <f>(F7-L7)/M7</f>
        <v>0.18375219330427875</v>
      </c>
      <c r="O7" s="1">
        <f>(N7+3)/6</f>
        <v>0.53062536555071316</v>
      </c>
      <c r="P7" s="1">
        <f>O7*55</f>
        <v>29.184395105289223</v>
      </c>
      <c r="R7">
        <v>85.85</v>
      </c>
      <c r="S7" s="1">
        <v>8.2418141206896909</v>
      </c>
      <c r="T7" s="1">
        <f>(J7-R7)/S7</f>
        <v>1.7168550264290487</v>
      </c>
      <c r="U7" s="1">
        <f>(T7+3)/6</f>
        <v>0.78614250440484146</v>
      </c>
      <c r="V7" s="1">
        <f>U7*10</f>
        <v>7.8614250440484144</v>
      </c>
      <c r="X7" s="1">
        <v>96.4926019060524</v>
      </c>
      <c r="Y7" s="1">
        <v>14.864963657688051</v>
      </c>
      <c r="Z7" s="1">
        <f>(I7-X7)/Y7</f>
        <v>0.39612276292748066</v>
      </c>
      <c r="AA7" s="1">
        <f>(Z7 + 3)/6</f>
        <v>0.56602046048791343</v>
      </c>
      <c r="AB7" s="1">
        <f>AA7*35</f>
        <v>19.810716117076971</v>
      </c>
      <c r="AD7" s="1">
        <f>P7+V7+AB7</f>
        <v>56.856536266414608</v>
      </c>
      <c r="AE7" s="2">
        <v>1</v>
      </c>
    </row>
    <row r="8" spans="1:31" x14ac:dyDescent="0.25">
      <c r="A8" t="s">
        <v>24</v>
      </c>
      <c r="B8">
        <v>86</v>
      </c>
      <c r="C8">
        <v>22</v>
      </c>
      <c r="D8">
        <v>0</v>
      </c>
      <c r="E8">
        <v>1</v>
      </c>
      <c r="F8" s="1">
        <f xml:space="preserve"> (1 - (D8+E8)/(B8+C8))*100</f>
        <v>99.074074074074076</v>
      </c>
      <c r="G8">
        <v>495</v>
      </c>
      <c r="H8">
        <v>497</v>
      </c>
      <c r="I8" s="1">
        <f>(H8/G8)*100</f>
        <v>100.4040404040404</v>
      </c>
      <c r="J8">
        <v>92</v>
      </c>
      <c r="L8" s="1">
        <v>98.708201824014253</v>
      </c>
      <c r="M8" s="1">
        <v>1.6150735130134448</v>
      </c>
      <c r="N8" s="1">
        <f>(F8-L8)/M8</f>
        <v>0.22653597319986346</v>
      </c>
      <c r="O8" s="1">
        <f>(N8+3)/6</f>
        <v>0.53775599553331055</v>
      </c>
      <c r="P8" s="1">
        <f>O8*55</f>
        <v>29.57657975433208</v>
      </c>
      <c r="R8">
        <v>85.85</v>
      </c>
      <c r="S8" s="1">
        <v>8.2418141206896909</v>
      </c>
      <c r="T8" s="1">
        <f>(J8-R8)/S8</f>
        <v>0.74619494081545268</v>
      </c>
      <c r="U8" s="1">
        <f>(T8+3)/6</f>
        <v>0.62436582346924208</v>
      </c>
      <c r="V8" s="1">
        <f>U8*10</f>
        <v>6.243658234692421</v>
      </c>
      <c r="X8" s="1">
        <v>96.4926019060524</v>
      </c>
      <c r="Y8" s="1">
        <v>14.864963657688051</v>
      </c>
      <c r="Z8" s="1">
        <f>(I8-X8)/Y8</f>
        <v>0.26313138653151258</v>
      </c>
      <c r="AA8" s="1">
        <f>(Z8 + 3)/6</f>
        <v>0.54385523108858547</v>
      </c>
      <c r="AB8" s="1">
        <f>AA8*35</f>
        <v>19.034933088100491</v>
      </c>
      <c r="AD8" s="1">
        <f>P8+V8+AB8</f>
        <v>54.855171077124993</v>
      </c>
      <c r="AE8" s="2">
        <v>2</v>
      </c>
    </row>
    <row r="9" spans="1:31" x14ac:dyDescent="0.25">
      <c r="A9" t="s">
        <v>28</v>
      </c>
      <c r="B9">
        <v>97</v>
      </c>
      <c r="C9">
        <v>33</v>
      </c>
      <c r="D9">
        <v>0</v>
      </c>
      <c r="E9">
        <v>1</v>
      </c>
      <c r="F9" s="1">
        <f xml:space="preserve"> (1 - (D9+E9)/(B9+C9))*100</f>
        <v>99.230769230769226</v>
      </c>
      <c r="G9">
        <v>510</v>
      </c>
      <c r="H9">
        <v>500</v>
      </c>
      <c r="I9" s="1">
        <f>(H9/G9)*100</f>
        <v>98.039215686274503</v>
      </c>
      <c r="J9">
        <v>90</v>
      </c>
      <c r="L9" s="1">
        <v>98.708201824014253</v>
      </c>
      <c r="M9" s="1">
        <v>1.6150735130134448</v>
      </c>
      <c r="N9" s="1">
        <f>(F9-L9)/M9</f>
        <v>0.3235564217630898</v>
      </c>
      <c r="O9" s="1">
        <f>(N9+3)/6</f>
        <v>0.55392607029384833</v>
      </c>
      <c r="P9" s="1">
        <f>O9*55</f>
        <v>30.465933866161659</v>
      </c>
      <c r="R9">
        <v>85.85</v>
      </c>
      <c r="S9" s="1">
        <v>8.2418141206896909</v>
      </c>
      <c r="T9" s="1">
        <f>(J9-R9)/S9</f>
        <v>0.50352991941205361</v>
      </c>
      <c r="U9" s="1">
        <f>(T9+3)/6</f>
        <v>0.58392165323534229</v>
      </c>
      <c r="V9" s="1">
        <f>U9*10</f>
        <v>5.8392165323534231</v>
      </c>
      <c r="X9" s="1">
        <v>96.4926019060524</v>
      </c>
      <c r="Y9" s="1">
        <v>14.864963657688051</v>
      </c>
      <c r="Z9" s="1">
        <f>(I9-X9)/Y9</f>
        <v>0.10404423554861537</v>
      </c>
      <c r="AA9" s="1">
        <f>(Z9 + 3)/6</f>
        <v>0.51734070592476922</v>
      </c>
      <c r="AB9" s="1">
        <f>AA9*35</f>
        <v>18.106924707366922</v>
      </c>
      <c r="AD9" s="1">
        <f>P9+V9+AB9</f>
        <v>54.412075105882003</v>
      </c>
      <c r="AE9" s="2">
        <v>2</v>
      </c>
    </row>
    <row r="10" spans="1:31" x14ac:dyDescent="0.25">
      <c r="A10" t="s">
        <v>23</v>
      </c>
      <c r="B10">
        <v>98</v>
      </c>
      <c r="C10">
        <v>44</v>
      </c>
      <c r="D10">
        <v>1</v>
      </c>
      <c r="E10">
        <v>0</v>
      </c>
      <c r="F10" s="1">
        <f xml:space="preserve"> (1 - (D10+E10)/(B10+C10))*100</f>
        <v>99.295774647887328</v>
      </c>
      <c r="G10">
        <v>551</v>
      </c>
      <c r="H10">
        <v>576</v>
      </c>
      <c r="I10" s="1">
        <f>(H10/G10)*100</f>
        <v>104.53720508166968</v>
      </c>
      <c r="J10">
        <v>72</v>
      </c>
      <c r="L10" s="1">
        <v>98.708201824014253</v>
      </c>
      <c r="M10" s="1">
        <v>1.6150735130134448</v>
      </c>
      <c r="N10" s="1">
        <f>(F10-L10)/M10</f>
        <v>0.36380562193529276</v>
      </c>
      <c r="O10" s="1">
        <f>(N10+3)/6</f>
        <v>0.56063427032254876</v>
      </c>
      <c r="P10" s="1">
        <f>O10*55</f>
        <v>30.834884867740183</v>
      </c>
      <c r="R10">
        <v>85.85</v>
      </c>
      <c r="S10" s="1">
        <v>8.2418141206896909</v>
      </c>
      <c r="T10" s="1">
        <f>(J10-R10)/S10</f>
        <v>-1.6804552732185374</v>
      </c>
      <c r="U10" s="1">
        <f>(T10+3)/6</f>
        <v>0.21992412113024376</v>
      </c>
      <c r="V10" s="1">
        <f>U10*10</f>
        <v>2.1992412113024375</v>
      </c>
      <c r="X10" s="1">
        <v>96.4926019060524</v>
      </c>
      <c r="Y10" s="1">
        <v>14.864963657688051</v>
      </c>
      <c r="Z10" s="1">
        <f>(I10-X10)/Y10</f>
        <v>0.54117879874241559</v>
      </c>
      <c r="AA10" s="1">
        <f>(Z10 + 3)/6</f>
        <v>0.59019646645706925</v>
      </c>
      <c r="AB10" s="1">
        <f>AA10*35</f>
        <v>20.656876325997423</v>
      </c>
      <c r="AD10" s="1">
        <f>P10+V10+AB10</f>
        <v>53.691002405040045</v>
      </c>
      <c r="AE10" s="2">
        <v>2</v>
      </c>
    </row>
    <row r="11" spans="1:31" x14ac:dyDescent="0.25">
      <c r="A11" t="s">
        <v>17</v>
      </c>
      <c r="B11">
        <v>92</v>
      </c>
      <c r="C11">
        <v>21</v>
      </c>
      <c r="D11">
        <v>1</v>
      </c>
      <c r="E11">
        <v>0</v>
      </c>
      <c r="F11" s="1">
        <f xml:space="preserve"> (1 - (D11+E11)/(B11+C11))*100</f>
        <v>99.115044247787608</v>
      </c>
      <c r="G11">
        <v>483</v>
      </c>
      <c r="H11">
        <v>489</v>
      </c>
      <c r="I11" s="1">
        <f>(H11/G11)*100</f>
        <v>101.24223602484473</v>
      </c>
      <c r="J11">
        <v>81</v>
      </c>
      <c r="L11" s="1">
        <v>98.708201824014253</v>
      </c>
      <c r="M11" s="1">
        <v>1.6150735130134448</v>
      </c>
      <c r="N11" s="1">
        <f>(F11-L11)/M11</f>
        <v>0.25190334712025486</v>
      </c>
      <c r="O11" s="1">
        <f>(N11+3)/6</f>
        <v>0.54198389118670909</v>
      </c>
      <c r="P11" s="1">
        <f>O11*55</f>
        <v>29.809114015269</v>
      </c>
      <c r="R11">
        <v>85.85</v>
      </c>
      <c r="S11" s="1">
        <v>8.2418141206896909</v>
      </c>
      <c r="T11" s="1">
        <f>(J11-R11)/S11</f>
        <v>-0.58846267690324194</v>
      </c>
      <c r="U11" s="1">
        <f>(T11+3)/6</f>
        <v>0.40192288718279306</v>
      </c>
      <c r="V11" s="1">
        <f>U11*10</f>
        <v>4.0192288718279308</v>
      </c>
      <c r="X11" s="1">
        <v>96.4926019060524</v>
      </c>
      <c r="Y11" s="1">
        <v>14.864963657688051</v>
      </c>
      <c r="Z11" s="1">
        <f>(I11-X11)/Y11</f>
        <v>0.31951871717734426</v>
      </c>
      <c r="AA11" s="1">
        <f>(Z11 + 3)/6</f>
        <v>0.55325311952955736</v>
      </c>
      <c r="AB11" s="1">
        <f>AA11*35</f>
        <v>19.363859183534508</v>
      </c>
      <c r="AD11" s="1">
        <f>P11+V11+AB11</f>
        <v>53.192202070631438</v>
      </c>
      <c r="AE11" s="2">
        <v>2</v>
      </c>
    </row>
    <row r="12" spans="1:31" x14ac:dyDescent="0.25">
      <c r="A12" t="s">
        <v>11</v>
      </c>
      <c r="B12">
        <v>84</v>
      </c>
      <c r="C12">
        <v>41</v>
      </c>
      <c r="D12">
        <v>1</v>
      </c>
      <c r="E12">
        <v>0</v>
      </c>
      <c r="F12" s="1">
        <f xml:space="preserve"> (1 - (D12+E12)/(B12+C12))*100</f>
        <v>99.2</v>
      </c>
      <c r="G12">
        <v>553</v>
      </c>
      <c r="H12">
        <v>530</v>
      </c>
      <c r="I12" s="1">
        <f>(H12/G12)*100</f>
        <v>95.840867992766732</v>
      </c>
      <c r="J12">
        <v>88</v>
      </c>
      <c r="L12" s="1">
        <v>98.708201824014253</v>
      </c>
      <c r="M12" s="1">
        <v>1.6150735130134448</v>
      </c>
      <c r="N12" s="1">
        <f>(F12-L12)/M12</f>
        <v>0.30450513368158721</v>
      </c>
      <c r="O12" s="1">
        <f>(N12+3)/6</f>
        <v>0.55075085561359793</v>
      </c>
      <c r="P12" s="1">
        <f>O12*55</f>
        <v>30.291297058747887</v>
      </c>
      <c r="R12">
        <v>85.85</v>
      </c>
      <c r="S12" s="1">
        <v>8.2418141206896909</v>
      </c>
      <c r="T12" s="1">
        <f>(J12-R12)/S12</f>
        <v>0.26086489800865464</v>
      </c>
      <c r="U12" s="1">
        <f>(T12+3)/6</f>
        <v>0.5434774830014425</v>
      </c>
      <c r="V12" s="1">
        <f>U12*10</f>
        <v>5.4347748300144252</v>
      </c>
      <c r="X12" s="1">
        <v>96.4926019060524</v>
      </c>
      <c r="Y12" s="1">
        <v>14.864963657688051</v>
      </c>
      <c r="Z12" s="1">
        <f>(I12-X12)/Y12</f>
        <v>-4.3843626415366016E-2</v>
      </c>
      <c r="AA12" s="1">
        <f>(Z12 + 3)/6</f>
        <v>0.49269272893077232</v>
      </c>
      <c r="AB12" s="1">
        <f>AA12*35</f>
        <v>17.244245512577031</v>
      </c>
      <c r="AD12" s="1">
        <f>P12+V12+AB12</f>
        <v>52.970317401339344</v>
      </c>
      <c r="AE12" s="2">
        <v>3</v>
      </c>
    </row>
    <row r="13" spans="1:31" x14ac:dyDescent="0.25">
      <c r="A13" t="s">
        <v>12</v>
      </c>
      <c r="B13">
        <v>74</v>
      </c>
      <c r="C13">
        <v>41</v>
      </c>
      <c r="D13">
        <v>0</v>
      </c>
      <c r="E13">
        <v>0</v>
      </c>
      <c r="F13" s="1">
        <f xml:space="preserve"> (1 - (D13+E13)/(B13+C13))*100</f>
        <v>100</v>
      </c>
      <c r="G13">
        <v>468</v>
      </c>
      <c r="H13">
        <v>373</v>
      </c>
      <c r="I13" s="1">
        <f>(H13/G13)*100</f>
        <v>79.700854700854705</v>
      </c>
      <c r="J13">
        <v>86</v>
      </c>
      <c r="L13" s="1">
        <v>98.708201824014253</v>
      </c>
      <c r="M13" s="1">
        <v>1.6150735130134448</v>
      </c>
      <c r="N13" s="1">
        <f>(F13-L13)/M13</f>
        <v>0.79983862380076887</v>
      </c>
      <c r="O13" s="1">
        <f>(N13+3)/6</f>
        <v>0.63330643730012814</v>
      </c>
      <c r="P13" s="1">
        <f>O13*55</f>
        <v>34.831854051507051</v>
      </c>
      <c r="R13">
        <v>85.85</v>
      </c>
      <c r="S13" s="1">
        <v>8.2418141206896909</v>
      </c>
      <c r="T13" s="1">
        <f>(J13-R13)/S13</f>
        <v>1.8199876605255617E-2</v>
      </c>
      <c r="U13" s="1">
        <f>(T13+3)/6</f>
        <v>0.5030333127675426</v>
      </c>
      <c r="V13" s="1">
        <f>U13*10</f>
        <v>5.0303331276754264</v>
      </c>
      <c r="X13" s="1">
        <v>96.4926019060524</v>
      </c>
      <c r="Y13" s="1">
        <v>14.864963657688051</v>
      </c>
      <c r="Z13" s="1">
        <f>(I13-X13)/Y13</f>
        <v>-1.1296191226483843</v>
      </c>
      <c r="AA13" s="1">
        <f>(Z13 + 3)/6</f>
        <v>0.31173014622526929</v>
      </c>
      <c r="AB13" s="1">
        <f>AA13*35</f>
        <v>10.910555117884424</v>
      </c>
      <c r="AD13" s="1">
        <f>P13+V13+AB13</f>
        <v>50.772742297066898</v>
      </c>
      <c r="AE13" s="2">
        <v>3</v>
      </c>
    </row>
    <row r="14" spans="1:31" x14ac:dyDescent="0.25">
      <c r="A14" t="s">
        <v>9</v>
      </c>
      <c r="B14">
        <v>65</v>
      </c>
      <c r="C14">
        <v>45</v>
      </c>
      <c r="D14">
        <v>1</v>
      </c>
      <c r="E14">
        <v>0</v>
      </c>
      <c r="F14" s="1">
        <f xml:space="preserve"> (1 - (D14+E14)/(B14+C14))*100</f>
        <v>99.090909090909093</v>
      </c>
      <c r="G14">
        <v>525</v>
      </c>
      <c r="H14">
        <v>484</v>
      </c>
      <c r="I14" s="1">
        <f>(H14/G14)*100</f>
        <v>92.19047619047619</v>
      </c>
      <c r="J14">
        <v>85</v>
      </c>
      <c r="L14" s="1">
        <f>AVERAGE(F14:F33)</f>
        <v>97.824899633259619</v>
      </c>
      <c r="M14" s="1">
        <f>_xlfn.STDEV.P(F14:F33)</f>
        <v>2.2502546391905884</v>
      </c>
      <c r="N14" s="1">
        <f>(F14-L14)/M14</f>
        <v>0.562607198136854</v>
      </c>
      <c r="O14" s="1">
        <f>(N14+3)/6</f>
        <v>0.59376786635614232</v>
      </c>
      <c r="P14" s="1">
        <f>O14*55</f>
        <v>32.657232649587826</v>
      </c>
      <c r="R14">
        <v>85.85</v>
      </c>
      <c r="S14" s="1">
        <f>_xlfn.STDEV.P(J14:J33)</f>
        <v>7.8172485568772849</v>
      </c>
      <c r="T14" s="1">
        <f>(J14-R14)/S14</f>
        <v>-0.1087339098680955</v>
      </c>
      <c r="U14" s="1">
        <f>(T14+3)/6</f>
        <v>0.48187768168865075</v>
      </c>
      <c r="V14" s="1">
        <f>U14*10</f>
        <v>4.8187768168865075</v>
      </c>
      <c r="X14" s="1">
        <f>AVERAGE(I14:I33)</f>
        <v>83.273014488226835</v>
      </c>
      <c r="Y14" s="1">
        <f>_xlfn.STDEV.P(I14:I33)</f>
        <v>7.3581790960484064</v>
      </c>
      <c r="Z14" s="1">
        <f>(I14-X14)/Y14</f>
        <v>1.2119114778054718</v>
      </c>
      <c r="AA14" s="1">
        <f>(Z14 + 3)/6</f>
        <v>0.70198524630091208</v>
      </c>
      <c r="AB14" s="1">
        <f>AA14*35</f>
        <v>24.569483620531923</v>
      </c>
      <c r="AD14" s="1">
        <f>P14+V14+AB14</f>
        <v>62.04549308700625</v>
      </c>
      <c r="AE14" s="2">
        <v>3</v>
      </c>
    </row>
    <row r="15" spans="1:31" x14ac:dyDescent="0.25">
      <c r="A15" t="s">
        <v>21</v>
      </c>
      <c r="B15">
        <v>98</v>
      </c>
      <c r="C15">
        <v>45</v>
      </c>
      <c r="D15">
        <v>1</v>
      </c>
      <c r="E15">
        <v>0</v>
      </c>
      <c r="F15" s="1">
        <f xml:space="preserve"> (1 - (D15+E15)/(B15+C15))*100</f>
        <v>99.300699300699307</v>
      </c>
      <c r="G15">
        <v>514</v>
      </c>
      <c r="H15">
        <v>463</v>
      </c>
      <c r="I15" s="1">
        <f>(H15/G15)*100</f>
        <v>90.077821011673151</v>
      </c>
      <c r="J15">
        <v>76</v>
      </c>
      <c r="L15" s="1">
        <v>98.708201824014253</v>
      </c>
      <c r="M15" s="1">
        <v>1.6150735130134448</v>
      </c>
      <c r="N15" s="1">
        <f>(F15-L15)/M15</f>
        <v>0.36685480376652158</v>
      </c>
      <c r="O15" s="1">
        <f>(N15+3)/6</f>
        <v>0.5611424672944203</v>
      </c>
      <c r="P15" s="1">
        <f>O15*55</f>
        <v>30.862835701193116</v>
      </c>
      <c r="R15">
        <v>85.85</v>
      </c>
      <c r="S15" s="1">
        <v>8.2418141206896909</v>
      </c>
      <c r="T15" s="1">
        <f>(J15-R15)/S15</f>
        <v>-1.1951252304117395</v>
      </c>
      <c r="U15" s="1">
        <f>(T15+3)/6</f>
        <v>0.30081246159804342</v>
      </c>
      <c r="V15" s="1">
        <f>U15*10</f>
        <v>3.0081246159804342</v>
      </c>
      <c r="X15" s="1">
        <v>96.4926019060524</v>
      </c>
      <c r="Y15" s="1">
        <v>14.864963657688051</v>
      </c>
      <c r="Z15" s="1">
        <f>(I15-X15)/Y15</f>
        <v>-0.43153693760035333</v>
      </c>
      <c r="AA15" s="1">
        <f>(Z15 + 3)/6</f>
        <v>0.42807717706660781</v>
      </c>
      <c r="AB15" s="1">
        <f>AA15*35</f>
        <v>14.982701197331274</v>
      </c>
      <c r="AD15" s="1">
        <f>P15+V15+AB15</f>
        <v>48.853661514504822</v>
      </c>
      <c r="AE15" s="2">
        <v>3</v>
      </c>
    </row>
    <row r="16" spans="1:31" x14ac:dyDescent="0.25">
      <c r="A16" t="s">
        <v>18</v>
      </c>
      <c r="B16">
        <v>67</v>
      </c>
      <c r="C16">
        <v>32</v>
      </c>
      <c r="D16">
        <v>1</v>
      </c>
      <c r="E16">
        <v>0</v>
      </c>
      <c r="F16" s="1">
        <f xml:space="preserve"> (1 - (D16+E16)/(B16+C16))*100</f>
        <v>98.98989898989899</v>
      </c>
      <c r="G16">
        <v>578</v>
      </c>
      <c r="H16">
        <v>504</v>
      </c>
      <c r="I16" s="1">
        <f>(H16/G16)*100</f>
        <v>87.197231833910038</v>
      </c>
      <c r="J16">
        <v>81</v>
      </c>
      <c r="L16" s="1">
        <v>98.708201824014253</v>
      </c>
      <c r="M16" s="1">
        <v>1.6150735130134448</v>
      </c>
      <c r="N16" s="1">
        <f>(F16-L16)/M16</f>
        <v>0.17441755041796136</v>
      </c>
      <c r="O16" s="1">
        <f>(N16+3)/6</f>
        <v>0.52906959173632695</v>
      </c>
      <c r="P16" s="1">
        <f>O16*55</f>
        <v>29.098827545497983</v>
      </c>
      <c r="R16">
        <v>85.85</v>
      </c>
      <c r="S16" s="1">
        <v>8.2418141206896909</v>
      </c>
      <c r="T16" s="1">
        <f>(J16-R16)/S16</f>
        <v>-0.58846267690324194</v>
      </c>
      <c r="U16" s="1">
        <f>(T16+3)/6</f>
        <v>0.40192288718279306</v>
      </c>
      <c r="V16" s="1">
        <f>U16*10</f>
        <v>4.0192288718279308</v>
      </c>
      <c r="X16" s="1">
        <v>96.4926019060524</v>
      </c>
      <c r="Y16" s="1">
        <v>14.864963657688051</v>
      </c>
      <c r="Z16" s="1">
        <f>(I16-X16)/Y16</f>
        <v>-0.6253207398414905</v>
      </c>
      <c r="AA16" s="1">
        <f>(Z16 + 3)/6</f>
        <v>0.3957798766930849</v>
      </c>
      <c r="AB16" s="1">
        <f>AA16*35</f>
        <v>13.852295684257971</v>
      </c>
      <c r="AD16" s="1">
        <f>P16+V16+AB16</f>
        <v>46.970352101583885</v>
      </c>
      <c r="AE16" s="2">
        <v>4</v>
      </c>
    </row>
    <row r="17" spans="1:31" x14ac:dyDescent="0.25">
      <c r="A17" t="s">
        <v>14</v>
      </c>
      <c r="B17">
        <v>85</v>
      </c>
      <c r="C17">
        <v>40</v>
      </c>
      <c r="D17">
        <v>1</v>
      </c>
      <c r="E17">
        <v>0</v>
      </c>
      <c r="F17" s="1">
        <f xml:space="preserve"> (1 - (D17+E17)/(B17+C17))*100</f>
        <v>99.2</v>
      </c>
      <c r="G17">
        <v>500</v>
      </c>
      <c r="H17">
        <v>372</v>
      </c>
      <c r="I17" s="1">
        <f>(H17/G17)*100</f>
        <v>74.400000000000006</v>
      </c>
      <c r="J17">
        <v>95</v>
      </c>
      <c r="L17" s="1">
        <v>98.708201824014253</v>
      </c>
      <c r="M17" s="1">
        <v>1.6150735130134448</v>
      </c>
      <c r="N17" s="1">
        <f>(F17-L17)/M17</f>
        <v>0.30450513368158721</v>
      </c>
      <c r="O17" s="1">
        <f>(N17+3)/6</f>
        <v>0.55075085561359793</v>
      </c>
      <c r="P17" s="1">
        <f>O17*55</f>
        <v>30.291297058747887</v>
      </c>
      <c r="R17">
        <v>85.85</v>
      </c>
      <c r="S17" s="1">
        <v>8.2418141206896909</v>
      </c>
      <c r="T17" s="1">
        <f>(J17-R17)/S17</f>
        <v>1.1101924729205512</v>
      </c>
      <c r="U17" s="1">
        <f>(T17+3)/6</f>
        <v>0.68503207882009187</v>
      </c>
      <c r="V17" s="1">
        <f>U17*10</f>
        <v>6.8503207882009187</v>
      </c>
      <c r="X17" s="1">
        <v>96.4926019060524</v>
      </c>
      <c r="Y17" s="1">
        <v>14.864963657688051</v>
      </c>
      <c r="Z17" s="1">
        <f>(I17-X17)/Y17</f>
        <v>-1.4862197052615236</v>
      </c>
      <c r="AA17" s="1">
        <f>(Z17 + 3)/6</f>
        <v>0.25229671578974605</v>
      </c>
      <c r="AB17" s="1">
        <f>AA17*35</f>
        <v>8.8303850526411125</v>
      </c>
      <c r="AD17" s="1">
        <f>P17+V17+AB17</f>
        <v>45.972002899589917</v>
      </c>
      <c r="AE17" s="2">
        <v>4</v>
      </c>
    </row>
    <row r="18" spans="1:31" x14ac:dyDescent="0.25">
      <c r="A18" t="s">
        <v>19</v>
      </c>
      <c r="B18">
        <v>82</v>
      </c>
      <c r="C18">
        <v>20</v>
      </c>
      <c r="D18">
        <v>1</v>
      </c>
      <c r="E18">
        <v>0</v>
      </c>
      <c r="F18" s="1">
        <f xml:space="preserve"> (1 - (D18+E18)/(B18+C18))*100</f>
        <v>99.019607843137265</v>
      </c>
      <c r="G18">
        <v>443</v>
      </c>
      <c r="H18">
        <v>321</v>
      </c>
      <c r="I18" s="1">
        <f>(H18/G18)*100</f>
        <v>72.460496613995488</v>
      </c>
      <c r="J18">
        <v>100</v>
      </c>
      <c r="L18" s="1">
        <v>98.708201824014253</v>
      </c>
      <c r="M18" s="1">
        <v>1.6150735130134448</v>
      </c>
      <c r="N18" s="1">
        <f>(F18-L18)/M18</f>
        <v>0.19281228787040361</v>
      </c>
      <c r="O18" s="1">
        <f>(N18+3)/6</f>
        <v>0.53213538131173388</v>
      </c>
      <c r="P18" s="1">
        <f>O18*55</f>
        <v>29.267445972145364</v>
      </c>
      <c r="R18">
        <v>85.85</v>
      </c>
      <c r="S18" s="1">
        <v>8.2418141206896909</v>
      </c>
      <c r="T18" s="1">
        <f>(J18-R18)/S18</f>
        <v>1.7168550264290487</v>
      </c>
      <c r="U18" s="1">
        <f>(T18+3)/6</f>
        <v>0.78614250440484146</v>
      </c>
      <c r="V18" s="1">
        <f>U18*10</f>
        <v>7.8614250440484144</v>
      </c>
      <c r="X18" s="1">
        <v>96.4926019060524</v>
      </c>
      <c r="Y18" s="1">
        <v>14.864963657688051</v>
      </c>
      <c r="Z18" s="1">
        <f>(I18-X18)/Y18</f>
        <v>-1.6166945204489405</v>
      </c>
      <c r="AA18" s="1">
        <f>(Z18 + 3)/6</f>
        <v>0.23055091325850993</v>
      </c>
      <c r="AB18" s="1">
        <f>AA18*35</f>
        <v>8.0692819640478479</v>
      </c>
      <c r="AD18" s="1">
        <f>P18+V18+AB18</f>
        <v>45.198152980241623</v>
      </c>
      <c r="AE18" s="2">
        <v>4</v>
      </c>
    </row>
    <row r="19" spans="1:31" x14ac:dyDescent="0.25">
      <c r="A19" t="s">
        <v>16</v>
      </c>
      <c r="B19">
        <v>95</v>
      </c>
      <c r="C19">
        <v>20</v>
      </c>
      <c r="D19">
        <v>1</v>
      </c>
      <c r="E19">
        <v>0</v>
      </c>
      <c r="F19" s="1">
        <f xml:space="preserve"> (1 - (D19+E19)/(B19+C19))*100</f>
        <v>99.130434782608702</v>
      </c>
      <c r="G19">
        <v>415</v>
      </c>
      <c r="H19">
        <v>313</v>
      </c>
      <c r="I19" s="1">
        <f>(H19/G19)*100</f>
        <v>75.421686746987945</v>
      </c>
      <c r="J19">
        <v>85</v>
      </c>
      <c r="L19" s="1">
        <v>98.708201824014253</v>
      </c>
      <c r="M19" s="1">
        <v>1.6150735130134448</v>
      </c>
      <c r="N19" s="1">
        <f>(F19-L19)/M19</f>
        <v>0.26143265627992157</v>
      </c>
      <c r="O19" s="1">
        <f>(N19+3)/6</f>
        <v>0.5435721093799869</v>
      </c>
      <c r="P19" s="1">
        <f>O19*55</f>
        <v>29.896466015899279</v>
      </c>
      <c r="R19">
        <v>85.85</v>
      </c>
      <c r="S19" s="1">
        <v>8.2418141206896909</v>
      </c>
      <c r="T19" s="1">
        <f>(J19-R19)/S19</f>
        <v>-0.10313263409644388</v>
      </c>
      <c r="U19" s="1">
        <f>(T19+3)/6</f>
        <v>0.4828112276505927</v>
      </c>
      <c r="V19" s="1">
        <f>U19*10</f>
        <v>4.8281122765059266</v>
      </c>
      <c r="X19" s="1">
        <v>96.4926019060524</v>
      </c>
      <c r="Y19" s="1">
        <v>14.864963657688051</v>
      </c>
      <c r="Z19" s="1">
        <f>(I19-X19)/Y19</f>
        <v>-1.4174885081650859</v>
      </c>
      <c r="AA19" s="1">
        <f>(Z19 + 3)/6</f>
        <v>0.26375191530581904</v>
      </c>
      <c r="AB19" s="1">
        <f>AA19*35</f>
        <v>9.2313170357036665</v>
      </c>
      <c r="AD19" s="1">
        <f>P19+V19+AB19</f>
        <v>43.955895328108873</v>
      </c>
      <c r="AE19" s="2">
        <v>4</v>
      </c>
    </row>
    <row r="20" spans="1:31" x14ac:dyDescent="0.25">
      <c r="A20" t="s">
        <v>20</v>
      </c>
      <c r="B20">
        <v>2</v>
      </c>
      <c r="C20">
        <v>15</v>
      </c>
      <c r="D20">
        <v>0</v>
      </c>
      <c r="E20">
        <v>1</v>
      </c>
      <c r="F20" s="1">
        <f xml:space="preserve"> (1 - (D20+E20)/(B20+C20))*100</f>
        <v>94.117647058823522</v>
      </c>
      <c r="G20">
        <v>480</v>
      </c>
      <c r="H20">
        <v>425</v>
      </c>
      <c r="I20" s="1">
        <f>(H20/G20)*100</f>
        <v>88.541666666666657</v>
      </c>
      <c r="J20">
        <v>77</v>
      </c>
      <c r="L20" s="1">
        <v>98.708201824014253</v>
      </c>
      <c r="M20" s="1">
        <v>1.6150735130134448</v>
      </c>
      <c r="N20" s="1">
        <f>(F20-L20)/M20</f>
        <v>-2.8423193917814666</v>
      </c>
      <c r="O20" s="1">
        <f>(N20+3)/6</f>
        <v>2.628010136975556E-2</v>
      </c>
      <c r="P20" s="1">
        <f>O20*55</f>
        <v>1.4454055753365558</v>
      </c>
      <c r="R20">
        <v>85.85</v>
      </c>
      <c r="S20" s="1">
        <v>8.2418141206896909</v>
      </c>
      <c r="T20" s="1">
        <f>(J20-R20)/S20</f>
        <v>-1.0737927197100399</v>
      </c>
      <c r="U20" s="1">
        <f>(T20+3)/6</f>
        <v>0.32103454671499337</v>
      </c>
      <c r="V20" s="1">
        <f>U20*10</f>
        <v>3.2103454671499336</v>
      </c>
      <c r="X20" s="1">
        <v>96.4926019060524</v>
      </c>
      <c r="Y20" s="1">
        <v>14.864963657688051</v>
      </c>
      <c r="Z20" s="1">
        <f>(I20-X20)/Y20</f>
        <v>-0.53487754309265179</v>
      </c>
      <c r="AA20" s="1">
        <f>(Z20 + 3)/6</f>
        <v>0.41085374281789139</v>
      </c>
      <c r="AB20" s="1">
        <f>AA20*35</f>
        <v>14.379880998626199</v>
      </c>
      <c r="AD20" s="1">
        <f>P20+V20+AB20</f>
        <v>19.035632041112688</v>
      </c>
      <c r="AE20" s="2">
        <v>5</v>
      </c>
    </row>
    <row r="21" spans="1:31" x14ac:dyDescent="0.25">
      <c r="A21" t="s">
        <v>26</v>
      </c>
      <c r="B21">
        <v>1</v>
      </c>
      <c r="C21">
        <v>15</v>
      </c>
      <c r="D21">
        <v>0</v>
      </c>
      <c r="E21">
        <v>1</v>
      </c>
      <c r="F21" s="1">
        <f xml:space="preserve"> (1 - (D21+E21)/(B21+C21))*100</f>
        <v>93.75</v>
      </c>
      <c r="G21">
        <v>475</v>
      </c>
      <c r="H21">
        <v>408</v>
      </c>
      <c r="I21" s="1">
        <f>(H21/G21)*100</f>
        <v>85.894736842105274</v>
      </c>
      <c r="J21">
        <v>88</v>
      </c>
      <c r="L21" s="1">
        <v>98.708201824014253</v>
      </c>
      <c r="M21" s="1">
        <v>1.6150735130134448</v>
      </c>
      <c r="N21" s="1">
        <f>(F21-L21)/M21</f>
        <v>-3.0699542677553513</v>
      </c>
      <c r="O21" s="1">
        <f>(N21+3)/6</f>
        <v>-1.1659044625891882E-2</v>
      </c>
      <c r="P21" s="1">
        <f>O21*55</f>
        <v>-0.64124745442405351</v>
      </c>
      <c r="R21">
        <v>85.85</v>
      </c>
      <c r="S21" s="1">
        <v>8.2418141206896909</v>
      </c>
      <c r="T21" s="1">
        <f>(J21-R21)/S21</f>
        <v>0.26086489800865464</v>
      </c>
      <c r="U21" s="1">
        <f>(T21+3)/6</f>
        <v>0.5434774830014425</v>
      </c>
      <c r="V21" s="1">
        <f>U21*10</f>
        <v>5.4347748300144252</v>
      </c>
      <c r="X21" s="1">
        <v>96.4926019060524</v>
      </c>
      <c r="Y21" s="1">
        <v>14.864963657688051</v>
      </c>
      <c r="Z21" s="1">
        <f>(I21-X21)/Y21</f>
        <v>-0.71294254785923994</v>
      </c>
      <c r="AA21" s="1">
        <f>(Z21 + 3)/6</f>
        <v>0.38117624202346007</v>
      </c>
      <c r="AB21" s="1">
        <f>AA21*35</f>
        <v>13.341168470821103</v>
      </c>
      <c r="AD21" s="1">
        <f>P21+V21+AB21</f>
        <v>18.134695846411475</v>
      </c>
      <c r="AE21" s="2">
        <v>5</v>
      </c>
    </row>
    <row r="24" spans="1:31" x14ac:dyDescent="0.25">
      <c r="H24" s="1"/>
    </row>
  </sheetData>
  <sortState xmlns:xlrd2="http://schemas.microsoft.com/office/spreadsheetml/2017/richdata2" ref="A1:AD21">
    <sortCondition descending="1" ref="AD1:A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76FA-61B0-480A-A485-B09628EA9985}">
  <dimension ref="A1:F21"/>
  <sheetViews>
    <sheetView workbookViewId="0">
      <selection activeCell="C1" sqref="C1:F21"/>
    </sheetView>
  </sheetViews>
  <sheetFormatPr defaultRowHeight="15" x14ac:dyDescent="0.25"/>
  <cols>
    <col min="1" max="1" width="16.7109375" bestFit="1" customWidth="1"/>
  </cols>
  <sheetData>
    <row r="1" spans="1:6" x14ac:dyDescent="0.25">
      <c r="A1" t="s">
        <v>8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95.77</v>
      </c>
      <c r="C2" s="1">
        <f>'Final_Quality-Skewed_KPI_Data_f'!F2*0.55</f>
        <v>55.000000000000007</v>
      </c>
      <c r="D2" s="1">
        <f>'Final_Quality-Skewed_KPI_Data_f'!I2*0.35</f>
        <v>42.381516587677723</v>
      </c>
      <c r="E2" s="1">
        <f>'Final_Quality-Skewed_KPI_Data_f'!J2*0.1</f>
        <v>7.2</v>
      </c>
      <c r="F2" s="1">
        <f>C2+D2+E2</f>
        <v>104.58151658767774</v>
      </c>
    </row>
    <row r="3" spans="1:6" x14ac:dyDescent="0.25">
      <c r="A3">
        <v>100.06</v>
      </c>
      <c r="C3" s="1">
        <f>'Final_Quality-Skewed_KPI_Data_f'!F3*0.55</f>
        <v>54.495412844036707</v>
      </c>
      <c r="D3" s="1">
        <f>'Final_Quality-Skewed_KPI_Data_f'!I3*0.35</f>
        <v>43.915789473684207</v>
      </c>
      <c r="E3" s="1">
        <f>'Final_Quality-Skewed_KPI_Data_f'!J3*0.1</f>
        <v>7.6000000000000005</v>
      </c>
      <c r="F3" s="1">
        <f>C3+D3+E3</f>
        <v>106.01120231772092</v>
      </c>
    </row>
    <row r="4" spans="1:6" x14ac:dyDescent="0.25">
      <c r="A4">
        <v>97.34</v>
      </c>
      <c r="C4" s="1">
        <f>'Final_Quality-Skewed_KPI_Data_f'!F4*0.55</f>
        <v>54.541666666666671</v>
      </c>
      <c r="D4" s="1">
        <f>'Final_Quality-Skewed_KPI_Data_f'!I4*0.35</f>
        <v>40.670391061452513</v>
      </c>
      <c r="E4" s="1">
        <f>'Final_Quality-Skewed_KPI_Data_f'!J4*0.1</f>
        <v>8.8000000000000007</v>
      </c>
      <c r="F4" s="1">
        <f>C4+D4+E4</f>
        <v>104.01205772811919</v>
      </c>
    </row>
    <row r="5" spans="1:6" x14ac:dyDescent="0.25">
      <c r="A5">
        <v>91.5</v>
      </c>
      <c r="C5" s="1">
        <f>'Final_Quality-Skewed_KPI_Data_f'!F5*0.55</f>
        <v>54.583333333333343</v>
      </c>
      <c r="D5" s="1">
        <f>'Final_Quality-Skewed_KPI_Data_f'!I5*0.35</f>
        <v>38.480662983425411</v>
      </c>
      <c r="E5" s="1">
        <f>'Final_Quality-Skewed_KPI_Data_f'!J5*0.1</f>
        <v>9.5</v>
      </c>
      <c r="F5" s="1">
        <f>C5+D5+E5</f>
        <v>102.56399631675876</v>
      </c>
    </row>
    <row r="6" spans="1:6" x14ac:dyDescent="0.25">
      <c r="A6">
        <v>102.31</v>
      </c>
      <c r="C6" s="1">
        <f>'Final_Quality-Skewed_KPI_Data_f'!F6*0.55</f>
        <v>54.533898305084747</v>
      </c>
      <c r="D6" s="1">
        <f>'Final_Quality-Skewed_KPI_Data_f'!I6*0.35</f>
        <v>38.084532374100711</v>
      </c>
      <c r="E6" s="1">
        <f>'Final_Quality-Skewed_KPI_Data_f'!J6*0.1</f>
        <v>9</v>
      </c>
      <c r="F6" s="1">
        <f>C6+D6+E6</f>
        <v>101.61843067918545</v>
      </c>
    </row>
    <row r="7" spans="1:6" x14ac:dyDescent="0.25">
      <c r="A7">
        <v>90.54</v>
      </c>
      <c r="C7" s="1">
        <f>'Final_Quality-Skewed_KPI_Data_f'!F7*0.55</f>
        <v>54.452736318407972</v>
      </c>
      <c r="D7" s="1">
        <f>'Final_Quality-Skewed_KPI_Data_f'!I7*0.35</f>
        <v>35.833333333333329</v>
      </c>
      <c r="E7" s="1">
        <f>'Final_Quality-Skewed_KPI_Data_f'!J7*0.1</f>
        <v>10</v>
      </c>
      <c r="F7" s="1">
        <f>C7+D7+E7</f>
        <v>100.2860696517413</v>
      </c>
    </row>
    <row r="8" spans="1:6" x14ac:dyDescent="0.25">
      <c r="A8">
        <v>104.47</v>
      </c>
      <c r="C8" s="1">
        <f>'Final_Quality-Skewed_KPI_Data_f'!F8*0.55</f>
        <v>54.490740740740748</v>
      </c>
      <c r="D8" s="1">
        <f>'Final_Quality-Skewed_KPI_Data_f'!I8*0.35</f>
        <v>35.141414141414138</v>
      </c>
      <c r="E8" s="1">
        <f>'Final_Quality-Skewed_KPI_Data_f'!J8*0.1</f>
        <v>9.2000000000000011</v>
      </c>
      <c r="F8" s="1">
        <f>C8+D8+E8</f>
        <v>98.832154882154882</v>
      </c>
    </row>
    <row r="9" spans="1:6" x14ac:dyDescent="0.25">
      <c r="A9">
        <v>89.9</v>
      </c>
      <c r="C9" s="1">
        <f>'Final_Quality-Skewed_KPI_Data_f'!F9*0.55</f>
        <v>54.57692307692308</v>
      </c>
      <c r="D9" s="1">
        <f>'Final_Quality-Skewed_KPI_Data_f'!I9*0.35</f>
        <v>34.31372549019607</v>
      </c>
      <c r="E9" s="1">
        <f>'Final_Quality-Skewed_KPI_Data_f'!J9*0.1</f>
        <v>9</v>
      </c>
      <c r="F9" s="1">
        <f>C9+D9+E9</f>
        <v>97.890648567119143</v>
      </c>
    </row>
    <row r="10" spans="1:6" x14ac:dyDescent="0.25">
      <c r="A10">
        <v>98.53</v>
      </c>
      <c r="C10" s="1">
        <f>'Final_Quality-Skewed_KPI_Data_f'!F10*0.55</f>
        <v>54.612676056338032</v>
      </c>
      <c r="D10" s="1">
        <f>'Final_Quality-Skewed_KPI_Data_f'!I10*0.35</f>
        <v>36.588021778584384</v>
      </c>
      <c r="E10" s="1">
        <f>'Final_Quality-Skewed_KPI_Data_f'!J10*0.1</f>
        <v>7.2</v>
      </c>
      <c r="F10" s="1">
        <f>C10+D10+E10</f>
        <v>98.400697834922411</v>
      </c>
    </row>
    <row r="11" spans="1:6" x14ac:dyDescent="0.25">
      <c r="A11">
        <v>93.62</v>
      </c>
      <c r="C11" s="1">
        <f>'Final_Quality-Skewed_KPI_Data_f'!F11*0.55</f>
        <v>54.513274336283189</v>
      </c>
      <c r="D11" s="1">
        <f>'Final_Quality-Skewed_KPI_Data_f'!I11*0.35</f>
        <v>35.434782608695656</v>
      </c>
      <c r="E11" s="1">
        <f>'Final_Quality-Skewed_KPI_Data_f'!J11*0.1</f>
        <v>8.1</v>
      </c>
      <c r="F11" s="1">
        <f>C11+D11+E11</f>
        <v>98.048056944978839</v>
      </c>
    </row>
    <row r="12" spans="1:6" x14ac:dyDescent="0.25">
      <c r="A12">
        <v>87.74</v>
      </c>
      <c r="C12" s="1">
        <f>'Final_Quality-Skewed_KPI_Data_f'!F12*0.55</f>
        <v>54.560000000000009</v>
      </c>
      <c r="D12" s="1">
        <f>'Final_Quality-Skewed_KPI_Data_f'!I12*0.35</f>
        <v>33.544303797468352</v>
      </c>
      <c r="E12" s="1">
        <f>'Final_Quality-Skewed_KPI_Data_f'!J12*0.1</f>
        <v>8.8000000000000007</v>
      </c>
      <c r="F12" s="1">
        <f>C12+D12+E12</f>
        <v>96.904303797468359</v>
      </c>
    </row>
    <row r="13" spans="1:6" x14ac:dyDescent="0.25">
      <c r="A13">
        <v>93.69</v>
      </c>
      <c r="C13" s="1">
        <f>'Final_Quality-Skewed_KPI_Data_f'!F13*0.55</f>
        <v>55.000000000000007</v>
      </c>
      <c r="D13" s="1">
        <f>'Final_Quality-Skewed_KPI_Data_f'!I13*0.35</f>
        <v>27.895299145299145</v>
      </c>
      <c r="E13" s="1">
        <f>'Final_Quality-Skewed_KPI_Data_f'!J13*0.1</f>
        <v>8.6</v>
      </c>
      <c r="F13" s="1">
        <f>C13+D13+E13</f>
        <v>91.495299145299143</v>
      </c>
    </row>
    <row r="14" spans="1:6" x14ac:dyDescent="0.25">
      <c r="A14">
        <v>94.13</v>
      </c>
      <c r="C14" s="1">
        <f>'Final_Quality-Skewed_KPI_Data_f'!F14*0.55</f>
        <v>54.500000000000007</v>
      </c>
      <c r="D14" s="1">
        <f>'Final_Quality-Skewed_KPI_Data_f'!I14*0.35</f>
        <v>32.266666666666666</v>
      </c>
      <c r="E14" s="1">
        <f>'Final_Quality-Skewed_KPI_Data_f'!J14*0.1</f>
        <v>8.5</v>
      </c>
      <c r="F14" s="1">
        <f>C14+D14+E14</f>
        <v>95.26666666666668</v>
      </c>
    </row>
    <row r="15" spans="1:6" x14ac:dyDescent="0.25">
      <c r="A15">
        <v>102.08</v>
      </c>
      <c r="C15" s="1">
        <f>'Final_Quality-Skewed_KPI_Data_f'!F15*0.55</f>
        <v>54.61538461538462</v>
      </c>
      <c r="D15" s="1">
        <f>'Final_Quality-Skewed_KPI_Data_f'!I15*0.35</f>
        <v>31.527237354085599</v>
      </c>
      <c r="E15" s="1">
        <f>'Final_Quality-Skewed_KPI_Data_f'!J15*0.1</f>
        <v>7.6000000000000005</v>
      </c>
      <c r="F15" s="1">
        <f>C15+D15+E15</f>
        <v>93.742621969470207</v>
      </c>
    </row>
    <row r="16" spans="1:6" x14ac:dyDescent="0.25">
      <c r="A16">
        <v>98.79</v>
      </c>
      <c r="C16" s="1">
        <f>'Final_Quality-Skewed_KPI_Data_f'!F16*0.55</f>
        <v>54.44444444444445</v>
      </c>
      <c r="D16" s="1">
        <f>'Final_Quality-Skewed_KPI_Data_f'!I16*0.35</f>
        <v>30.51903114186851</v>
      </c>
      <c r="E16" s="1">
        <f>'Final_Quality-Skewed_KPI_Data_f'!J16*0.1</f>
        <v>8.1</v>
      </c>
      <c r="F16" s="1">
        <f>C16+D16+E16</f>
        <v>93.063475586312961</v>
      </c>
    </row>
    <row r="17" spans="1:6" x14ac:dyDescent="0.25">
      <c r="A17">
        <v>99.34</v>
      </c>
      <c r="C17" s="1">
        <f>'Final_Quality-Skewed_KPI_Data_f'!F17*0.55</f>
        <v>54.560000000000009</v>
      </c>
      <c r="D17" s="1">
        <f>'Final_Quality-Skewed_KPI_Data_f'!I17*0.35</f>
        <v>26.04</v>
      </c>
      <c r="E17" s="1">
        <f>'Final_Quality-Skewed_KPI_Data_f'!J17*0.1</f>
        <v>9.5</v>
      </c>
      <c r="F17" s="1">
        <f>C17+D17+E17</f>
        <v>90.100000000000009</v>
      </c>
    </row>
    <row r="18" spans="1:6" x14ac:dyDescent="0.25">
      <c r="A18">
        <v>104.58</v>
      </c>
      <c r="C18" s="1">
        <f>'Final_Quality-Skewed_KPI_Data_f'!F18*0.55</f>
        <v>54.460784313725497</v>
      </c>
      <c r="D18" s="1">
        <f>'Final_Quality-Skewed_KPI_Data_f'!I18*0.35</f>
        <v>25.361173814898418</v>
      </c>
      <c r="E18" s="1">
        <f>'Final_Quality-Skewed_KPI_Data_f'!J18*0.1</f>
        <v>10</v>
      </c>
      <c r="F18" s="1">
        <f>C18+D18+E18</f>
        <v>89.821958128623919</v>
      </c>
    </row>
    <row r="19" spans="1:6" x14ac:dyDescent="0.25">
      <c r="A19">
        <v>101.69</v>
      </c>
      <c r="C19" s="1">
        <f>'Final_Quality-Skewed_KPI_Data_f'!F19*0.55</f>
        <v>54.521739130434788</v>
      </c>
      <c r="D19" s="1">
        <f>'Final_Quality-Skewed_KPI_Data_f'!I19*0.35</f>
        <v>26.397590361445779</v>
      </c>
      <c r="E19" s="1">
        <f>'Final_Quality-Skewed_KPI_Data_f'!J19*0.1</f>
        <v>8.5</v>
      </c>
      <c r="F19" s="1">
        <f>C19+D19+E19</f>
        <v>89.419329491880575</v>
      </c>
    </row>
    <row r="20" spans="1:6" x14ac:dyDescent="0.25">
      <c r="A20">
        <v>105.58</v>
      </c>
      <c r="C20" s="1">
        <f>'Final_Quality-Skewed_KPI_Data_f'!F20*0.55</f>
        <v>51.764705882352942</v>
      </c>
      <c r="D20" s="1">
        <f>'Final_Quality-Skewed_KPI_Data_f'!I20*0.35</f>
        <v>30.989583333333329</v>
      </c>
      <c r="E20" s="1">
        <f>'Final_Quality-Skewed_KPI_Data_f'!J20*0.1</f>
        <v>7.7</v>
      </c>
      <c r="F20" s="1">
        <f>C20+D20+E20</f>
        <v>90.454289215686273</v>
      </c>
    </row>
    <row r="21" spans="1:6" x14ac:dyDescent="0.25">
      <c r="A21">
        <v>98.31</v>
      </c>
      <c r="C21" s="1">
        <f>'Final_Quality-Skewed_KPI_Data_f'!F21*0.55</f>
        <v>51.562500000000007</v>
      </c>
      <c r="D21" s="1">
        <f>'Final_Quality-Skewed_KPI_Data_f'!I21*0.35</f>
        <v>30.063157894736843</v>
      </c>
      <c r="E21" s="1">
        <f>'Final_Quality-Skewed_KPI_Data_f'!J21*0.1</f>
        <v>8.8000000000000007</v>
      </c>
      <c r="F21" s="1">
        <f>C21+D21+E21</f>
        <v>90.425657894736844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Final_Quality-Skewed_KPI_Data_f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Badhusha E B</dc:creator>
  <cp:lastModifiedBy>Badhusha E B</cp:lastModifiedBy>
  <dcterms:created xsi:type="dcterms:W3CDTF">2025-04-24T11:29:46Z</dcterms:created>
  <dcterms:modified xsi:type="dcterms:W3CDTF">2025-04-25T03:14:51Z</dcterms:modified>
</cp:coreProperties>
</file>