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DAW\Empressa Iniciativa DAW Diurno\"/>
    </mc:Choice>
  </mc:AlternateContent>
  <xr:revisionPtr revIDLastSave="0" documentId="13_ncr:1_{D3C7E3C5-8DF8-48C8-B8AD-5AFB87DCACDF}" xr6:coauthVersionLast="47" xr6:coauthVersionMax="47" xr10:uidLastSave="{00000000-0000-0000-0000-000000000000}"/>
  <bookViews>
    <workbookView xWindow="-120" yWindow="-120" windowWidth="29040" windowHeight="16440" activeTab="1" xr2:uid="{120779D4-29B7-4C76-B23E-2EFC4E52305C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2" s="1"/>
  <c r="I5" i="2" s="1"/>
  <c r="E30" i="4"/>
  <c r="C28" i="4"/>
  <c r="E29" i="4"/>
  <c r="E28" i="4"/>
  <c r="H20" i="4"/>
  <c r="H9" i="4"/>
  <c r="M17" i="4"/>
  <c r="M15" i="4"/>
  <c r="M13" i="4"/>
  <c r="M11" i="4"/>
  <c r="M10" i="4"/>
  <c r="M7" i="4"/>
  <c r="M6" i="4"/>
  <c r="H18" i="4"/>
  <c r="H21" i="4"/>
  <c r="H13" i="4"/>
  <c r="H12" i="4"/>
  <c r="H15" i="4"/>
  <c r="H16" i="4"/>
  <c r="H19" i="4"/>
  <c r="D4" i="4"/>
  <c r="F4" i="3"/>
  <c r="F6" i="3"/>
  <c r="F9" i="2"/>
  <c r="I4" i="2"/>
  <c r="F7" i="2"/>
  <c r="F8" i="2"/>
  <c r="F6" i="2"/>
  <c r="F5" i="2"/>
  <c r="E10" i="1"/>
  <c r="E11" i="1"/>
  <c r="E12" i="1"/>
  <c r="E9" i="1"/>
  <c r="G7" i="1"/>
  <c r="E7" i="1"/>
  <c r="B15" i="1"/>
  <c r="E6" i="1"/>
  <c r="E5" i="1"/>
  <c r="E4" i="1"/>
  <c r="E3" i="1"/>
  <c r="G6" i="2" l="1"/>
  <c r="H6" i="2" l="1"/>
  <c r="I6" i="2" s="1"/>
  <c r="G7" i="2" l="1"/>
  <c r="H7" i="2" l="1"/>
  <c r="I7" i="2" s="1"/>
  <c r="G8" i="2" l="1"/>
  <c r="G9" i="2" s="1"/>
  <c r="H8" i="2"/>
  <c r="I8" i="2" s="1"/>
</calcChain>
</file>

<file path=xl/sharedStrings.xml><?xml version="1.0" encoding="utf-8"?>
<sst xmlns="http://schemas.openxmlformats.org/spreadsheetml/2006/main" count="86" uniqueCount="67">
  <si>
    <t>costes fijos</t>
  </si>
  <si>
    <t>costes variables</t>
  </si>
  <si>
    <t>alquiler</t>
  </si>
  <si>
    <t>libros 1500 a 12€/unidad</t>
  </si>
  <si>
    <t>publicidad</t>
  </si>
  <si>
    <t>nominas</t>
  </si>
  <si>
    <t>seguridad social</t>
  </si>
  <si>
    <t>cuota de autonomo</t>
  </si>
  <si>
    <t>sobres 1500 a 0.25€/unidad</t>
  </si>
  <si>
    <t>material de oficina</t>
  </si>
  <si>
    <t>luz</t>
  </si>
  <si>
    <t>internet</t>
  </si>
  <si>
    <t>gestoria</t>
  </si>
  <si>
    <t>cuota tpv 1500 a 0.75€/unidad</t>
  </si>
  <si>
    <t>intereses</t>
  </si>
  <si>
    <t>constritución de la empresa</t>
  </si>
  <si>
    <t>movil</t>
  </si>
  <si>
    <t>mesajeria 1500 a 5€/unidad</t>
  </si>
  <si>
    <t>cvu</t>
  </si>
  <si>
    <t>Q'=CF/(P-CVU)</t>
  </si>
  <si>
    <t>UNIDADES VENDIDAS</t>
  </si>
  <si>
    <t>Pt=(CF/Q)+CVU</t>
  </si>
  <si>
    <t>PV=Pt(1+margen)</t>
  </si>
  <si>
    <t>B=(P*Q)-(CF+CVU*Q)</t>
  </si>
  <si>
    <t>AÑO</t>
  </si>
  <si>
    <t>CAPITA A DEVOLVER</t>
  </si>
  <si>
    <t>INTERES</t>
  </si>
  <si>
    <t>CUOTA AÑUAL</t>
  </si>
  <si>
    <t>CUOTA</t>
  </si>
  <si>
    <t>CAPITAL A DEVOLVER</t>
  </si>
  <si>
    <t>CAPITAL DEVUELTO</t>
  </si>
  <si>
    <t>DIAS</t>
  </si>
  <si>
    <t>CAPITAL</t>
  </si>
  <si>
    <t>COMISION</t>
  </si>
  <si>
    <t>GASTOS</t>
  </si>
  <si>
    <t>Compra inicial de lámparas</t>
  </si>
  <si>
    <t>Mobiliario</t>
  </si>
  <si>
    <t>Herramientas montaje</t>
  </si>
  <si>
    <t>Ordenadores</t>
  </si>
  <si>
    <t>Programas informáticos</t>
  </si>
  <si>
    <t>Vehículo empresa</t>
  </si>
  <si>
    <t>Instalaciones y reformas nave</t>
  </si>
  <si>
    <t>Deudas de algunos clientes</t>
  </si>
  <si>
    <t>Dinero en el banco</t>
  </si>
  <si>
    <t>Dinero en la caja</t>
  </si>
  <si>
    <t>Préstamo banco a 4 años</t>
  </si>
  <si>
    <t>Crédito a 6 meses</t>
  </si>
  <si>
    <t>Deudas con proveedores de lámparas</t>
  </si>
  <si>
    <t>IVA soportado</t>
  </si>
  <si>
    <t>IVA repercutido</t>
  </si>
  <si>
    <t>Total gastos</t>
  </si>
  <si>
    <t>Total ventas</t>
  </si>
  <si>
    <t>Capital aportado</t>
  </si>
  <si>
    <t>activo no corriente</t>
  </si>
  <si>
    <t>disponible</t>
  </si>
  <si>
    <t>realizable</t>
  </si>
  <si>
    <t>existencias</t>
  </si>
  <si>
    <t>total activo</t>
  </si>
  <si>
    <t>activo corriente</t>
  </si>
  <si>
    <t>patrimonio neto</t>
  </si>
  <si>
    <t>beneficio</t>
  </si>
  <si>
    <t>pasivo no corriente</t>
  </si>
  <si>
    <t>pasivo corriente</t>
  </si>
  <si>
    <t>total</t>
  </si>
  <si>
    <t>fondo de maniobra</t>
  </si>
  <si>
    <t>ratio de liquedez</t>
  </si>
  <si>
    <t>ratio de endeudamiento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</si>
</sst>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7527-1011-4887-87CB-BF71B8EB803A}">
  <dimension ref="A1:G15"/>
  <sheetViews>
    <sheetView zoomScale="220" zoomScaleNormal="220" workbookViewId="0">
      <selection activeCell="G10" sqref="G10"/>
    </sheetView>
  </sheetViews>
  <sheetFormatPr baseColWidth="10" defaultRowHeight="15" x14ac:dyDescent="0.25"/>
  <cols>
    <col min="1" max="1" width="18.28515625" bestFit="1" customWidth="1"/>
    <col min="2" max="2" width="12" style="1" bestFit="1" customWidth="1"/>
    <col min="4" max="4" width="25" bestFit="1" customWidth="1"/>
    <col min="5" max="5" width="12" bestFit="1" customWidth="1"/>
  </cols>
  <sheetData>
    <row r="1" spans="1:7" x14ac:dyDescent="0.25">
      <c r="B1"/>
    </row>
    <row r="2" spans="1:7" x14ac:dyDescent="0.25">
      <c r="B2" t="s">
        <v>0</v>
      </c>
      <c r="E2" t="s">
        <v>1</v>
      </c>
    </row>
    <row r="3" spans="1:7" x14ac:dyDescent="0.25">
      <c r="A3" t="s">
        <v>2</v>
      </c>
      <c r="B3" s="1">
        <v>800</v>
      </c>
      <c r="D3" t="s">
        <v>3</v>
      </c>
      <c r="E3">
        <f>1500*12</f>
        <v>18000</v>
      </c>
    </row>
    <row r="4" spans="1:7" x14ac:dyDescent="0.25">
      <c r="A4" t="s">
        <v>4</v>
      </c>
      <c r="B4" s="1">
        <v>2000</v>
      </c>
      <c r="D4" t="s">
        <v>8</v>
      </c>
      <c r="E4">
        <f>1500*0.25</f>
        <v>375</v>
      </c>
    </row>
    <row r="5" spans="1:7" x14ac:dyDescent="0.25">
      <c r="A5" t="s">
        <v>5</v>
      </c>
      <c r="B5" s="1">
        <v>1200</v>
      </c>
      <c r="D5" t="s">
        <v>13</v>
      </c>
      <c r="E5">
        <f>1500*0.75</f>
        <v>1125</v>
      </c>
    </row>
    <row r="6" spans="1:7" x14ac:dyDescent="0.25">
      <c r="A6" t="s">
        <v>6</v>
      </c>
      <c r="B6" s="1">
        <v>400</v>
      </c>
      <c r="D6" t="s">
        <v>17</v>
      </c>
      <c r="E6">
        <f>5*1500</f>
        <v>7500</v>
      </c>
    </row>
    <row r="7" spans="1:7" x14ac:dyDescent="0.25">
      <c r="A7" t="s">
        <v>7</v>
      </c>
      <c r="B7" s="1">
        <v>3000</v>
      </c>
      <c r="E7">
        <f>SUM(E3:E6)</f>
        <v>27000</v>
      </c>
      <c r="F7" t="s">
        <v>18</v>
      </c>
      <c r="G7" s="1">
        <f>12+0.25+0.75+5</f>
        <v>18</v>
      </c>
    </row>
    <row r="8" spans="1:7" x14ac:dyDescent="0.25">
      <c r="A8" t="s">
        <v>9</v>
      </c>
      <c r="B8" s="1">
        <v>300</v>
      </c>
    </row>
    <row r="9" spans="1:7" x14ac:dyDescent="0.25">
      <c r="A9" t="s">
        <v>10</v>
      </c>
      <c r="B9" s="1">
        <v>500</v>
      </c>
      <c r="D9" t="s">
        <v>19</v>
      </c>
      <c r="E9">
        <f>B15/(25-G7)</f>
        <v>1900</v>
      </c>
      <c r="F9" t="s">
        <v>20</v>
      </c>
    </row>
    <row r="10" spans="1:7" x14ac:dyDescent="0.25">
      <c r="A10" t="s">
        <v>11</v>
      </c>
      <c r="B10" s="1">
        <v>400</v>
      </c>
      <c r="D10" t="s">
        <v>21</v>
      </c>
      <c r="E10" s="2">
        <f>(B15/1500)+G7</f>
        <v>26.866666666666667</v>
      </c>
    </row>
    <row r="11" spans="1:7" x14ac:dyDescent="0.25">
      <c r="A11" t="s">
        <v>12</v>
      </c>
      <c r="B11" s="1">
        <v>1200</v>
      </c>
      <c r="D11" t="s">
        <v>22</v>
      </c>
      <c r="E11" s="2">
        <f>E10*1.5</f>
        <v>40.299999999999997</v>
      </c>
    </row>
    <row r="12" spans="1:7" x14ac:dyDescent="0.25">
      <c r="A12" t="s">
        <v>14</v>
      </c>
      <c r="B12" s="1">
        <v>2000</v>
      </c>
      <c r="D12" t="s">
        <v>23</v>
      </c>
      <c r="E12" s="2">
        <f>(E11*1500)-(B15+G7*1500)</f>
        <v>20149.999999999993</v>
      </c>
    </row>
    <row r="13" spans="1:7" x14ac:dyDescent="0.25">
      <c r="A13" t="s">
        <v>15</v>
      </c>
      <c r="B13" s="1">
        <v>700</v>
      </c>
    </row>
    <row r="14" spans="1:7" x14ac:dyDescent="0.25">
      <c r="A14" t="s">
        <v>16</v>
      </c>
      <c r="B14" s="1">
        <v>800</v>
      </c>
    </row>
    <row r="15" spans="1:7" x14ac:dyDescent="0.25">
      <c r="B15" s="1">
        <f>SUM(B3:B14)</f>
        <v>13300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4F90-CCC3-4A62-8C81-87670CA21C67}">
  <dimension ref="B3:I9"/>
  <sheetViews>
    <sheetView tabSelected="1" topLeftCell="C1" zoomScale="220" zoomScaleNormal="220" workbookViewId="0">
      <selection activeCell="C6" sqref="C6"/>
    </sheetView>
  </sheetViews>
  <sheetFormatPr baseColWidth="10" defaultRowHeight="15" x14ac:dyDescent="0.25"/>
  <cols>
    <col min="3" max="3" width="12.28515625" bestFit="1" customWidth="1"/>
    <col min="6" max="6" width="12.28515625" bestFit="1" customWidth="1"/>
    <col min="7" max="7" width="12" bestFit="1" customWidth="1"/>
    <col min="8" max="8" width="19.85546875" bestFit="1" customWidth="1"/>
    <col min="9" max="9" width="12" bestFit="1" customWidth="1"/>
  </cols>
  <sheetData>
    <row r="3" spans="2:9" x14ac:dyDescent="0.25">
      <c r="B3" t="s">
        <v>24</v>
      </c>
      <c r="C3">
        <v>4</v>
      </c>
      <c r="E3" t="s">
        <v>24</v>
      </c>
      <c r="F3" t="s">
        <v>28</v>
      </c>
      <c r="G3" t="s">
        <v>26</v>
      </c>
      <c r="H3" t="s">
        <v>30</v>
      </c>
      <c r="I3" t="s">
        <v>29</v>
      </c>
    </row>
    <row r="4" spans="2:9" x14ac:dyDescent="0.25">
      <c r="B4" t="s">
        <v>25</v>
      </c>
      <c r="C4" s="1">
        <v>40000</v>
      </c>
      <c r="I4" s="2">
        <f>C4</f>
        <v>40000</v>
      </c>
    </row>
    <row r="5" spans="2:9" x14ac:dyDescent="0.25">
      <c r="B5" t="s">
        <v>26</v>
      </c>
      <c r="C5" s="3">
        <v>0.1</v>
      </c>
      <c r="E5">
        <v>1</v>
      </c>
      <c r="F5" s="2">
        <f>C6</f>
        <v>12076.83</v>
      </c>
      <c r="G5" s="2">
        <f>C5*I4</f>
        <v>4000</v>
      </c>
      <c r="H5" s="2">
        <f>F5-G5</f>
        <v>8076.83</v>
      </c>
      <c r="I5" s="2">
        <f>I4-H5</f>
        <v>31923.17</v>
      </c>
    </row>
    <row r="6" spans="2:9" x14ac:dyDescent="0.25">
      <c r="B6" t="s">
        <v>27</v>
      </c>
      <c r="C6" s="1">
        <v>12076.83</v>
      </c>
      <c r="E6">
        <v>2</v>
      </c>
      <c r="F6" s="2">
        <f>F5</f>
        <v>12076.83</v>
      </c>
      <c r="G6" s="2">
        <f>C$5*I5</f>
        <v>3192.317</v>
      </c>
      <c r="H6" s="2">
        <f t="shared" ref="H6:H8" si="0">F6-G6</f>
        <v>8884.512999999999</v>
      </c>
      <c r="I6" s="2">
        <f t="shared" ref="I6:I8" si="1">I5-H6</f>
        <v>23038.656999999999</v>
      </c>
    </row>
    <row r="7" spans="2:9" x14ac:dyDescent="0.25">
      <c r="E7">
        <v>3</v>
      </c>
      <c r="F7" s="2">
        <f t="shared" ref="F7:F8" si="2">F6</f>
        <v>12076.83</v>
      </c>
      <c r="G7" s="2">
        <f t="shared" ref="G7:G8" si="3">C$5*I6</f>
        <v>2303.8656999999998</v>
      </c>
      <c r="H7" s="2">
        <f t="shared" si="0"/>
        <v>9772.9642999999996</v>
      </c>
      <c r="I7" s="2">
        <f t="shared" si="1"/>
        <v>13265.6927</v>
      </c>
    </row>
    <row r="8" spans="2:9" x14ac:dyDescent="0.25">
      <c r="E8">
        <v>4</v>
      </c>
      <c r="F8" s="2">
        <f t="shared" si="2"/>
        <v>12076.83</v>
      </c>
      <c r="G8" s="2">
        <f t="shared" si="3"/>
        <v>1326.56927</v>
      </c>
      <c r="H8" s="2">
        <f>I7</f>
        <v>13265.6927</v>
      </c>
      <c r="I8" s="2">
        <f t="shared" si="1"/>
        <v>0</v>
      </c>
    </row>
    <row r="9" spans="2:9" x14ac:dyDescent="0.25">
      <c r="F9" s="2">
        <f>SUM(F5:F8)</f>
        <v>48307.32</v>
      </c>
      <c r="G9" s="2">
        <f>SUM(G5:G8)</f>
        <v>10822.751969999999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2EB1-9C48-4A4E-ADD4-244C4A43E138}">
  <dimension ref="C2:F6"/>
  <sheetViews>
    <sheetView zoomScale="175" zoomScaleNormal="175" workbookViewId="0">
      <selection activeCell="F5" sqref="F5"/>
    </sheetView>
  </sheetViews>
  <sheetFormatPr baseColWidth="10" defaultRowHeight="15" x14ac:dyDescent="0.25"/>
  <sheetData>
    <row r="2" spans="3:6" x14ac:dyDescent="0.25">
      <c r="C2" t="s">
        <v>31</v>
      </c>
      <c r="D2">
        <v>60</v>
      </c>
    </row>
    <row r="3" spans="3:6" x14ac:dyDescent="0.25">
      <c r="C3" t="s">
        <v>32</v>
      </c>
      <c r="D3" s="1">
        <v>3000</v>
      </c>
    </row>
    <row r="4" spans="3:6" x14ac:dyDescent="0.25">
      <c r="C4" t="s">
        <v>26</v>
      </c>
      <c r="D4" s="3">
        <v>0.06</v>
      </c>
      <c r="F4" s="2">
        <f>D3*D4*(D2/360)+(D3*D5)+D6</f>
        <v>48</v>
      </c>
    </row>
    <row r="5" spans="3:6" x14ac:dyDescent="0.25">
      <c r="C5" t="s">
        <v>33</v>
      </c>
      <c r="D5" s="4">
        <v>4.0000000000000001E-3</v>
      </c>
    </row>
    <row r="6" spans="3:6" x14ac:dyDescent="0.25">
      <c r="C6" t="s">
        <v>34</v>
      </c>
      <c r="D6" s="1">
        <v>6</v>
      </c>
      <c r="F6" s="2">
        <f>D3-F4</f>
        <v>2952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AA8C-F603-4260-97F8-3720BFC18A76}">
  <dimension ref="A4:M30"/>
  <sheetViews>
    <sheetView topLeftCell="B7" zoomScale="140" zoomScaleNormal="140" workbookViewId="0">
      <selection activeCell="E31" sqref="E31"/>
    </sheetView>
  </sheetViews>
  <sheetFormatPr baseColWidth="10" defaultRowHeight="15" x14ac:dyDescent="0.25"/>
  <cols>
    <col min="1" max="1" width="34.5703125" bestFit="1" customWidth="1"/>
    <col min="2" max="3" width="12.7109375" bestFit="1" customWidth="1"/>
    <col min="4" max="4" width="22.85546875" bestFit="1" customWidth="1"/>
    <col min="5" max="5" width="12.7109375" bestFit="1" customWidth="1"/>
    <col min="6" max="6" width="25.28515625" bestFit="1" customWidth="1"/>
    <col min="7" max="8" width="12.7109375" bestFit="1" customWidth="1"/>
    <col min="11" max="11" width="15.5703125" bestFit="1" customWidth="1"/>
    <col min="12" max="13" width="12.7109375" bestFit="1" customWidth="1"/>
  </cols>
  <sheetData>
    <row r="4" spans="1:13" ht="15" customHeight="1" x14ac:dyDescent="0.25">
      <c r="A4" t="s">
        <v>35</v>
      </c>
      <c r="B4" s="1">
        <v>15000</v>
      </c>
      <c r="D4" s="5" t="str">
        <f>H4</f>
        <v>activo no corriente</v>
      </c>
      <c r="F4" t="s">
        <v>41</v>
      </c>
      <c r="G4" s="1">
        <v>6000</v>
      </c>
      <c r="H4" s="5" t="s">
        <v>53</v>
      </c>
    </row>
    <row r="5" spans="1:13" ht="15" customHeight="1" x14ac:dyDescent="0.25">
      <c r="A5" t="s">
        <v>36</v>
      </c>
      <c r="B5" s="1">
        <v>5000</v>
      </c>
      <c r="D5" s="5"/>
      <c r="F5" t="s">
        <v>36</v>
      </c>
      <c r="G5" s="1">
        <v>5000</v>
      </c>
      <c r="H5" s="5"/>
    </row>
    <row r="6" spans="1:13" x14ac:dyDescent="0.25">
      <c r="A6" t="s">
        <v>37</v>
      </c>
      <c r="B6" s="1">
        <v>2000</v>
      </c>
      <c r="D6" s="5"/>
      <c r="F6" t="s">
        <v>37</v>
      </c>
      <c r="G6" s="1">
        <v>2000</v>
      </c>
      <c r="H6" s="5"/>
      <c r="J6" s="5" t="s">
        <v>59</v>
      </c>
      <c r="K6" t="s">
        <v>60</v>
      </c>
      <c r="L6" s="1">
        <v>20000</v>
      </c>
      <c r="M6" t="str">
        <f>J6</f>
        <v>patrimonio neto</v>
      </c>
    </row>
    <row r="7" spans="1:13" x14ac:dyDescent="0.25">
      <c r="A7" t="s">
        <v>38</v>
      </c>
      <c r="B7" s="1">
        <v>800</v>
      </c>
      <c r="D7" s="5"/>
      <c r="F7" t="s">
        <v>38</v>
      </c>
      <c r="G7" s="1">
        <v>800</v>
      </c>
      <c r="H7" s="5"/>
      <c r="J7" s="5"/>
      <c r="K7" t="s">
        <v>52</v>
      </c>
      <c r="L7" s="1">
        <v>18000</v>
      </c>
      <c r="M7" s="2">
        <f>L6+L7</f>
        <v>38000</v>
      </c>
    </row>
    <row r="8" spans="1:13" x14ac:dyDescent="0.25">
      <c r="A8" t="s">
        <v>39</v>
      </c>
      <c r="B8" s="1">
        <v>100</v>
      </c>
      <c r="D8" s="5"/>
      <c r="F8" t="s">
        <v>39</v>
      </c>
      <c r="G8" s="1">
        <v>100</v>
      </c>
      <c r="H8" s="5"/>
      <c r="J8" s="5"/>
      <c r="L8" s="1"/>
    </row>
    <row r="9" spans="1:13" x14ac:dyDescent="0.25">
      <c r="A9" t="s">
        <v>40</v>
      </c>
      <c r="B9" s="1">
        <v>10000</v>
      </c>
      <c r="D9" s="5"/>
      <c r="F9" t="s">
        <v>40</v>
      </c>
      <c r="G9" s="1">
        <v>10000</v>
      </c>
      <c r="H9" s="2">
        <f>SUM(G4:G9)</f>
        <v>23900</v>
      </c>
    </row>
    <row r="10" spans="1:13" ht="30" x14ac:dyDescent="0.25">
      <c r="A10" t="s">
        <v>41</v>
      </c>
      <c r="B10" s="1">
        <v>6000</v>
      </c>
      <c r="J10" s="6" t="s">
        <v>61</v>
      </c>
      <c r="K10" s="6" t="s">
        <v>45</v>
      </c>
      <c r="L10" s="1">
        <v>15000</v>
      </c>
      <c r="M10" s="6" t="str">
        <f>J10</f>
        <v>pasivo no corriente</v>
      </c>
    </row>
    <row r="11" spans="1:13" x14ac:dyDescent="0.25">
      <c r="A11" t="s">
        <v>42</v>
      </c>
      <c r="B11" s="1">
        <v>100</v>
      </c>
      <c r="M11" s="2">
        <f>L10</f>
        <v>15000</v>
      </c>
    </row>
    <row r="12" spans="1:13" x14ac:dyDescent="0.25">
      <c r="A12" t="s">
        <v>43</v>
      </c>
      <c r="B12" s="1">
        <v>35000</v>
      </c>
      <c r="D12" s="5" t="s">
        <v>58</v>
      </c>
      <c r="E12" s="5" t="s">
        <v>54</v>
      </c>
      <c r="F12" t="s">
        <v>43</v>
      </c>
      <c r="G12" s="1">
        <v>35000</v>
      </c>
      <c r="H12" t="str">
        <f>E12</f>
        <v>disponible</v>
      </c>
    </row>
    <row r="13" spans="1:13" x14ac:dyDescent="0.25">
      <c r="A13" t="s">
        <v>44</v>
      </c>
      <c r="B13" s="1">
        <v>2000</v>
      </c>
      <c r="D13" s="5"/>
      <c r="E13" s="5"/>
      <c r="F13" t="s">
        <v>44</v>
      </c>
      <c r="G13" s="1">
        <v>2000</v>
      </c>
      <c r="H13" s="2">
        <f>SUM(G12:G13)</f>
        <v>37000</v>
      </c>
      <c r="J13" s="5" t="s">
        <v>62</v>
      </c>
      <c r="K13" t="s">
        <v>46</v>
      </c>
      <c r="L13" s="1">
        <v>5000</v>
      </c>
      <c r="M13" s="5" t="str">
        <f>J13</f>
        <v>pasivo corriente</v>
      </c>
    </row>
    <row r="14" spans="1:13" x14ac:dyDescent="0.25">
      <c r="A14" t="s">
        <v>45</v>
      </c>
      <c r="B14" s="1">
        <v>15000</v>
      </c>
      <c r="D14" s="5"/>
      <c r="J14" s="5"/>
      <c r="K14" t="s">
        <v>47</v>
      </c>
      <c r="L14" s="1">
        <v>10000</v>
      </c>
      <c r="M14" s="5"/>
    </row>
    <row r="15" spans="1:13" x14ac:dyDescent="0.25">
      <c r="A15" t="s">
        <v>46</v>
      </c>
      <c r="B15" s="1">
        <v>5000</v>
      </c>
      <c r="D15" s="5"/>
      <c r="E15" s="5" t="s">
        <v>55</v>
      </c>
      <c r="F15" t="s">
        <v>42</v>
      </c>
      <c r="G15" s="1">
        <v>100</v>
      </c>
      <c r="H15" t="str">
        <f>E15</f>
        <v>realizable</v>
      </c>
      <c r="J15" s="5"/>
      <c r="K15" t="s">
        <v>49</v>
      </c>
      <c r="L15" s="1">
        <v>16000</v>
      </c>
      <c r="M15" s="2">
        <f>SUM(L13:L15)</f>
        <v>31000</v>
      </c>
    </row>
    <row r="16" spans="1:13" x14ac:dyDescent="0.25">
      <c r="A16" t="s">
        <v>47</v>
      </c>
      <c r="B16" s="1">
        <v>10000</v>
      </c>
      <c r="D16" s="5"/>
      <c r="E16" s="5"/>
      <c r="F16" t="s">
        <v>48</v>
      </c>
      <c r="G16" s="1">
        <v>8000</v>
      </c>
      <c r="H16" s="2">
        <f>SUM(G15:G16)</f>
        <v>8100</v>
      </c>
    </row>
    <row r="17" spans="1:13" x14ac:dyDescent="0.25">
      <c r="A17" t="s">
        <v>48</v>
      </c>
      <c r="B17" s="1">
        <v>8000</v>
      </c>
      <c r="D17" s="5"/>
      <c r="L17" t="s">
        <v>63</v>
      </c>
      <c r="M17" s="2">
        <f>M7+M11+M15</f>
        <v>84000</v>
      </c>
    </row>
    <row r="18" spans="1:13" x14ac:dyDescent="0.25">
      <c r="A18" t="s">
        <v>49</v>
      </c>
      <c r="B18" s="1">
        <v>16000</v>
      </c>
      <c r="D18" s="5"/>
      <c r="E18" t="s">
        <v>56</v>
      </c>
      <c r="F18" t="s">
        <v>35</v>
      </c>
      <c r="G18" s="1">
        <v>15000</v>
      </c>
      <c r="H18" t="str">
        <f>E18</f>
        <v>existencias</v>
      </c>
    </row>
    <row r="19" spans="1:13" x14ac:dyDescent="0.25">
      <c r="A19" t="s">
        <v>50</v>
      </c>
      <c r="B19" s="1">
        <v>20000</v>
      </c>
      <c r="H19" s="2">
        <f>G18</f>
        <v>15000</v>
      </c>
    </row>
    <row r="20" spans="1:13" x14ac:dyDescent="0.25">
      <c r="A20" t="s">
        <v>51</v>
      </c>
      <c r="B20" s="1">
        <v>40000</v>
      </c>
      <c r="H20" s="2">
        <f>H13+H16+H19</f>
        <v>60100</v>
      </c>
    </row>
    <row r="21" spans="1:13" x14ac:dyDescent="0.25">
      <c r="A21" t="s">
        <v>52</v>
      </c>
      <c r="B21" s="1">
        <v>18000</v>
      </c>
      <c r="G21" t="s">
        <v>57</v>
      </c>
      <c r="H21" s="2">
        <f>H9+H13+H16+H19</f>
        <v>84000</v>
      </c>
    </row>
    <row r="28" spans="1:13" x14ac:dyDescent="0.25">
      <c r="C28" s="2">
        <f>M11+M15</f>
        <v>46000</v>
      </c>
      <c r="D28" t="s">
        <v>64</v>
      </c>
      <c r="E28" s="1">
        <f>H20-M15</f>
        <v>29100</v>
      </c>
    </row>
    <row r="29" spans="1:13" x14ac:dyDescent="0.25">
      <c r="D29" t="s">
        <v>65</v>
      </c>
      <c r="E29">
        <f>H20/M15</f>
        <v>1.9387096774193548</v>
      </c>
    </row>
    <row r="30" spans="1:13" x14ac:dyDescent="0.25">
      <c r="D30" t="s">
        <v>66</v>
      </c>
      <c r="E30">
        <f>C28/(C28+M7)</f>
        <v>0.54761904761904767</v>
      </c>
    </row>
  </sheetData>
  <mergeCells count="8">
    <mergeCell ref="M13:M14"/>
    <mergeCell ref="H4:H8"/>
    <mergeCell ref="D4:D9"/>
    <mergeCell ref="E12:E13"/>
    <mergeCell ref="E15:E16"/>
    <mergeCell ref="D12:D18"/>
    <mergeCell ref="J6:J8"/>
    <mergeCell ref="J13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derkaoui merzouk lofti</dc:creator>
  <cp:lastModifiedBy>mohamed derkaoui merzouk lofti</cp:lastModifiedBy>
  <dcterms:created xsi:type="dcterms:W3CDTF">2023-03-06T10:19:39Z</dcterms:created>
  <dcterms:modified xsi:type="dcterms:W3CDTF">2023-03-06T23:12:17Z</dcterms:modified>
</cp:coreProperties>
</file>