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li\Downloads\"/>
    </mc:Choice>
  </mc:AlternateContent>
  <xr:revisionPtr revIDLastSave="0" documentId="8_{15275F12-7C18-4638-8B37-A82C88A260C7}" xr6:coauthVersionLast="47" xr6:coauthVersionMax="47" xr10:uidLastSave="{00000000-0000-0000-0000-000000000000}"/>
  <bookViews>
    <workbookView xWindow="4020" yWindow="1896" windowWidth="28284" windowHeight="15132" xr2:uid="{01F8AC1A-C755-489B-A084-B967B05C9912}"/>
  </bookViews>
  <sheets>
    <sheet name="SN Breakdown - 7.17.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1" l="1"/>
  <c r="J24" i="1" s="1"/>
  <c r="D24" i="1"/>
  <c r="K21" i="1"/>
  <c r="G12" i="1"/>
  <c r="H12" i="1" s="1"/>
  <c r="E12" i="1"/>
  <c r="F12" i="1" s="1"/>
  <c r="G9" i="1"/>
  <c r="H9" i="1" s="1"/>
  <c r="E9" i="1"/>
  <c r="G6" i="1"/>
  <c r="H6" i="1" s="1"/>
  <c r="E6" i="1"/>
  <c r="F6" i="1" s="1"/>
  <c r="G3" i="1"/>
  <c r="H3" i="1" s="1"/>
  <c r="E3" i="1"/>
  <c r="F3" i="1" s="1"/>
  <c r="D15" i="1"/>
  <c r="E15" i="1" l="1"/>
  <c r="F15" i="1" s="1"/>
  <c r="F9" i="1"/>
  <c r="G15" i="1"/>
  <c r="H15" i="1" s="1"/>
</calcChain>
</file>

<file path=xl/sharedStrings.xml><?xml version="1.0" encoding="utf-8"?>
<sst xmlns="http://schemas.openxmlformats.org/spreadsheetml/2006/main" count="58" uniqueCount="44">
  <si>
    <t>GROWTH NOTES</t>
  </si>
  <si>
    <t>Issuer/CUSIP</t>
  </si>
  <si>
    <t>Term</t>
  </si>
  <si>
    <t>Redemption</t>
  </si>
  <si>
    <t>Amt Invested</t>
  </si>
  <si>
    <t>Current Value</t>
  </si>
  <si>
    <t>%</t>
  </si>
  <si>
    <t>Intrinsic Value</t>
  </si>
  <si>
    <t>Protection</t>
  </si>
  <si>
    <t>Upside Participation</t>
  </si>
  <si>
    <t>Underlying Index Performance</t>
  </si>
  <si>
    <t>Features</t>
  </si>
  <si>
    <t>2Y</t>
  </si>
  <si>
    <t>20% Hard Buffer</t>
  </si>
  <si>
    <t>Absolute Return to buffer</t>
  </si>
  <si>
    <t>3Y</t>
  </si>
  <si>
    <t>10% Hard Buffer</t>
  </si>
  <si>
    <t>30% Barrier</t>
  </si>
  <si>
    <t>5Y</t>
  </si>
  <si>
    <t>TOTAL</t>
  </si>
  <si>
    <t>INCOME NOTE</t>
  </si>
  <si>
    <t>Callable</t>
  </si>
  <si>
    <t>Indexes</t>
  </si>
  <si>
    <t xml:space="preserve">Protection Barrier </t>
  </si>
  <si>
    <t>Annual Yield</t>
  </si>
  <si>
    <t>% Paid So Far</t>
  </si>
  <si>
    <t>Notes</t>
  </si>
  <si>
    <t>JP Morgan, 48134BNE9</t>
  </si>
  <si>
    <t>Barclays, 06745NQB5</t>
  </si>
  <si>
    <t>JP Morgan, 48134BFF5</t>
  </si>
  <si>
    <t>BNP Paribas, 05610PJG1</t>
  </si>
  <si>
    <t>Morgan Stanley, 61775MGX8</t>
  </si>
  <si>
    <t>RTY +36.18%</t>
  </si>
  <si>
    <t>SPX +35.13%</t>
  </si>
  <si>
    <t>INDU +23.91%</t>
  </si>
  <si>
    <t>NDX +41.56%</t>
  </si>
  <si>
    <t>$ Paid So Far</t>
  </si>
  <si>
    <t>Memory</t>
  </si>
  <si>
    <t>NDX +36.04%</t>
  </si>
  <si>
    <t>RTY +31.63%</t>
  </si>
  <si>
    <t>SPX +30.95%</t>
  </si>
  <si>
    <t>Yield</t>
  </si>
  <si>
    <t>0.7417% per month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</si>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</sst>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b/>
      <sz val="13"/>
      <color theme="1"/>
      <name val="Calibri"/>
      <family val="2"/>
      <scheme val="minor"/>
    </font>
    <font>
      <sz val="12"/>
      <color rgb="FF000000"/>
      <name val="Calibri"/>
      <family val="2"/>
    </font>
    <font>
      <sz val="13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3"/>
      <color rgb="FF000000"/>
      <name val="Calibri"/>
      <family val="2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7">
    <xf numFmtId="0" fontId="0" fillId="0" borderId="0" xfId="0"/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7" fillId="5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13" xfId="0" applyFill="1" applyBorder="1"/>
    <xf numFmtId="0" fontId="7" fillId="6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14" fontId="10" fillId="4" borderId="4" xfId="0" applyNumberFormat="1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164" fontId="10" fillId="4" borderId="4" xfId="0" applyNumberFormat="1" applyFont="1" applyFill="1" applyBorder="1" applyAlignment="1">
      <alignment horizontal="center" vertical="center" wrapText="1"/>
    </xf>
    <xf numFmtId="164" fontId="10" fillId="4" borderId="5" xfId="0" applyNumberFormat="1" applyFont="1" applyFill="1" applyBorder="1" applyAlignment="1">
      <alignment horizontal="center" vertical="center" wrapText="1"/>
    </xf>
    <xf numFmtId="164" fontId="10" fillId="4" borderId="6" xfId="0" applyNumberFormat="1" applyFont="1" applyFill="1" applyBorder="1" applyAlignment="1">
      <alignment horizontal="center" vertical="center" wrapText="1"/>
    </xf>
    <xf numFmtId="10" fontId="9" fillId="4" borderId="8" xfId="1" applyNumberFormat="1" applyFont="1" applyFill="1" applyBorder="1" applyAlignment="1">
      <alignment horizontal="center" vertical="center" wrapText="1"/>
    </xf>
    <xf numFmtId="10" fontId="9" fillId="4" borderId="9" xfId="1" applyNumberFormat="1" applyFont="1" applyFill="1" applyBorder="1" applyAlignment="1">
      <alignment horizontal="center" vertical="center" wrapText="1"/>
    </xf>
    <xf numFmtId="10" fontId="9" fillId="4" borderId="10" xfId="1" applyNumberFormat="1" applyFont="1" applyFill="1" applyBorder="1" applyAlignment="1">
      <alignment horizontal="center" vertical="center" wrapText="1"/>
    </xf>
    <xf numFmtId="10" fontId="9" fillId="4" borderId="11" xfId="1" applyNumberFormat="1" applyFont="1" applyFill="1" applyBorder="1" applyAlignment="1">
      <alignment horizontal="center" vertical="center" wrapText="1"/>
    </xf>
    <xf numFmtId="10" fontId="9" fillId="4" borderId="12" xfId="1" applyNumberFormat="1" applyFont="1" applyFill="1" applyBorder="1" applyAlignment="1">
      <alignment horizontal="center" vertical="center" wrapText="1"/>
    </xf>
    <xf numFmtId="10" fontId="9" fillId="4" borderId="13" xfId="1" applyNumberFormat="1" applyFont="1" applyFill="1" applyBorder="1" applyAlignment="1">
      <alignment horizontal="center" vertical="center" wrapText="1"/>
    </xf>
    <xf numFmtId="10" fontId="9" fillId="4" borderId="4" xfId="1" applyNumberFormat="1" applyFont="1" applyFill="1" applyBorder="1" applyAlignment="1">
      <alignment horizontal="center" vertical="center" wrapText="1"/>
    </xf>
    <xf numFmtId="10" fontId="9" fillId="4" borderId="5" xfId="1" applyNumberFormat="1" applyFont="1" applyFill="1" applyBorder="1" applyAlignment="1">
      <alignment horizontal="center" vertical="center" wrapText="1"/>
    </xf>
    <xf numFmtId="10" fontId="9" fillId="4" borderId="6" xfId="1" applyNumberFormat="1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10" fontId="10" fillId="4" borderId="4" xfId="0" applyNumberFormat="1" applyFont="1" applyFill="1" applyBorder="1" applyAlignment="1">
      <alignment horizontal="center" vertical="center" wrapText="1"/>
    </xf>
    <xf numFmtId="10" fontId="10" fillId="4" borderId="5" xfId="0" applyNumberFormat="1" applyFont="1" applyFill="1" applyBorder="1" applyAlignment="1">
      <alignment horizontal="center" vertical="center" wrapText="1"/>
    </xf>
    <xf numFmtId="10" fontId="10" fillId="4" borderId="6" xfId="0" applyNumberFormat="1" applyFont="1" applyFill="1" applyBorder="1" applyAlignment="1">
      <alignment horizontal="center" vertical="center" wrapText="1"/>
    </xf>
    <xf numFmtId="165" fontId="8" fillId="4" borderId="4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10" fontId="6" fillId="6" borderId="4" xfId="1" applyNumberFormat="1" applyFont="1" applyFill="1" applyBorder="1" applyAlignment="1">
      <alignment horizontal="center" vertical="center" wrapText="1"/>
    </xf>
    <xf numFmtId="10" fontId="6" fillId="6" borderId="5" xfId="1" applyNumberFormat="1" applyFont="1" applyFill="1" applyBorder="1" applyAlignment="1">
      <alignment horizontal="center" vertical="center" wrapText="1"/>
    </xf>
    <xf numFmtId="10" fontId="6" fillId="6" borderId="6" xfId="1" applyNumberFormat="1" applyFont="1" applyFill="1" applyBorder="1" applyAlignment="1">
      <alignment horizontal="center" vertical="center" wrapText="1"/>
    </xf>
    <xf numFmtId="165" fontId="7" fillId="0" borderId="4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9" fontId="10" fillId="4" borderId="4" xfId="0" applyNumberFormat="1" applyFont="1" applyFill="1" applyBorder="1" applyAlignment="1">
      <alignment horizontal="center" vertical="center" wrapText="1"/>
    </xf>
    <xf numFmtId="9" fontId="10" fillId="4" borderId="5" xfId="0" applyNumberFormat="1" applyFont="1" applyFill="1" applyBorder="1" applyAlignment="1">
      <alignment horizontal="center" vertical="center" wrapText="1"/>
    </xf>
    <xf numFmtId="9" fontId="10" fillId="4" borderId="6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64" fontId="10" fillId="6" borderId="4" xfId="0" applyNumberFormat="1" applyFont="1" applyFill="1" applyBorder="1" applyAlignment="1">
      <alignment horizontal="center" vertical="center" wrapText="1"/>
    </xf>
    <xf numFmtId="164" fontId="10" fillId="6" borderId="5" xfId="0" applyNumberFormat="1" applyFont="1" applyFill="1" applyBorder="1" applyAlignment="1">
      <alignment horizontal="center" vertical="center" wrapText="1"/>
    </xf>
    <xf numFmtId="164" fontId="10" fillId="6" borderId="6" xfId="0" applyNumberFormat="1" applyFont="1" applyFill="1" applyBorder="1" applyAlignment="1">
      <alignment horizontal="center" vertical="center" wrapText="1"/>
    </xf>
    <xf numFmtId="10" fontId="9" fillId="6" borderId="4" xfId="1" applyNumberFormat="1" applyFont="1" applyFill="1" applyBorder="1" applyAlignment="1">
      <alignment horizontal="center" vertical="center" wrapText="1"/>
    </xf>
    <xf numFmtId="10" fontId="9" fillId="6" borderId="5" xfId="1" applyNumberFormat="1" applyFont="1" applyFill="1" applyBorder="1" applyAlignment="1">
      <alignment horizontal="center" vertical="center" wrapText="1"/>
    </xf>
    <xf numFmtId="10" fontId="9" fillId="6" borderId="6" xfId="1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9" fontId="5" fillId="5" borderId="8" xfId="1" applyFont="1" applyFill="1" applyBorder="1" applyAlignment="1">
      <alignment horizontal="center" vertical="center" wrapText="1"/>
    </xf>
    <xf numFmtId="9" fontId="5" fillId="5" borderId="9" xfId="1" applyFont="1" applyFill="1" applyBorder="1" applyAlignment="1">
      <alignment horizontal="center" vertical="center" wrapText="1"/>
    </xf>
    <xf numFmtId="9" fontId="5" fillId="5" borderId="10" xfId="1" applyFont="1" applyFill="1" applyBorder="1" applyAlignment="1">
      <alignment horizontal="center" vertical="center" wrapText="1"/>
    </xf>
    <xf numFmtId="9" fontId="5" fillId="5" borderId="11" xfId="1" applyFont="1" applyFill="1" applyBorder="1" applyAlignment="1">
      <alignment horizontal="center" vertical="center" wrapText="1"/>
    </xf>
    <xf numFmtId="9" fontId="5" fillId="5" borderId="12" xfId="1" applyFont="1" applyFill="1" applyBorder="1" applyAlignment="1">
      <alignment horizontal="center" vertical="center" wrapText="1"/>
    </xf>
    <xf numFmtId="9" fontId="5" fillId="5" borderId="13" xfId="1" applyFont="1" applyFill="1" applyBorder="1" applyAlignment="1">
      <alignment horizontal="center" vertical="center" wrapText="1"/>
    </xf>
    <xf numFmtId="10" fontId="5" fillId="6" borderId="4" xfId="1" applyNumberFormat="1" applyFont="1" applyFill="1" applyBorder="1" applyAlignment="1">
      <alignment horizontal="center" vertical="center" wrapText="1"/>
    </xf>
    <xf numFmtId="10" fontId="5" fillId="6" borderId="5" xfId="1" applyNumberFormat="1" applyFont="1" applyFill="1" applyBorder="1" applyAlignment="1">
      <alignment horizontal="center" vertical="center" wrapText="1"/>
    </xf>
    <xf numFmtId="10" fontId="5" fillId="6" borderId="6" xfId="1" applyNumberFormat="1" applyFont="1" applyFill="1" applyBorder="1" applyAlignment="1">
      <alignment horizontal="center" vertical="center" wrapText="1"/>
    </xf>
    <xf numFmtId="10" fontId="6" fillId="0" borderId="4" xfId="1" applyNumberFormat="1" applyFont="1" applyFill="1" applyBorder="1" applyAlignment="1">
      <alignment horizontal="center" vertical="center" wrapText="1"/>
    </xf>
    <xf numFmtId="10" fontId="6" fillId="0" borderId="5" xfId="1" applyNumberFormat="1" applyFont="1" applyFill="1" applyBorder="1" applyAlignment="1">
      <alignment horizontal="center" vertical="center" wrapText="1"/>
    </xf>
    <xf numFmtId="10" fontId="6" fillId="0" borderId="6" xfId="1" applyNumberFormat="1" applyFont="1" applyFill="1" applyBorder="1" applyAlignment="1">
      <alignment horizontal="center" vertical="center" wrapText="1"/>
    </xf>
    <xf numFmtId="10" fontId="5" fillId="5" borderId="4" xfId="1" applyNumberFormat="1" applyFont="1" applyFill="1" applyBorder="1" applyAlignment="1">
      <alignment horizontal="center" vertical="center" wrapText="1"/>
    </xf>
    <xf numFmtId="10" fontId="5" fillId="5" borderId="5" xfId="1" applyNumberFormat="1" applyFont="1" applyFill="1" applyBorder="1" applyAlignment="1">
      <alignment horizontal="center" vertical="center" wrapText="1"/>
    </xf>
    <xf numFmtId="10" fontId="5" fillId="5" borderId="6" xfId="1" applyNumberFormat="1" applyFont="1" applyFill="1" applyBorder="1" applyAlignment="1">
      <alignment horizontal="center" vertical="center" wrapText="1"/>
    </xf>
    <xf numFmtId="164" fontId="6" fillId="5" borderId="4" xfId="0" applyNumberFormat="1" applyFont="1" applyFill="1" applyBorder="1" applyAlignment="1">
      <alignment horizontal="center" vertical="center" wrapText="1"/>
    </xf>
    <xf numFmtId="164" fontId="6" fillId="5" borderId="5" xfId="0" applyNumberFormat="1" applyFont="1" applyFill="1" applyBorder="1" applyAlignment="1">
      <alignment horizontal="center" vertical="center" wrapText="1"/>
    </xf>
    <xf numFmtId="164" fontId="6" fillId="5" borderId="6" xfId="0" applyNumberFormat="1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9" fontId="6" fillId="6" borderId="4" xfId="0" applyNumberFormat="1" applyFont="1" applyFill="1" applyBorder="1" applyAlignment="1">
      <alignment horizontal="center" vertical="center" wrapText="1"/>
    </xf>
    <xf numFmtId="9" fontId="6" fillId="6" borderId="5" xfId="0" applyNumberFormat="1" applyFont="1" applyFill="1" applyBorder="1" applyAlignment="1">
      <alignment horizontal="center" vertical="center" wrapText="1"/>
    </xf>
    <xf numFmtId="9" fontId="6" fillId="6" borderId="6" xfId="0" applyNumberFormat="1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14" fontId="6" fillId="5" borderId="4" xfId="0" applyNumberFormat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14" fontId="6" fillId="5" borderId="5" xfId="0" applyNumberFormat="1" applyFont="1" applyFill="1" applyBorder="1" applyAlignment="1">
      <alignment horizontal="center" vertical="center" wrapText="1"/>
    </xf>
    <xf numFmtId="14" fontId="6" fillId="5" borderId="6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B64B-3DDC-47B6-86E3-2AAB593F0693}">
  <dimension ref="A1:L26"/>
  <sheetViews>
    <sheetView tabSelected="1" workbookViewId="0">
      <selection activeCell="J21" sqref="J21:J23"/>
    </sheetView>
  </sheetViews>
  <sheetFormatPr defaultRowHeight="14.4" x14ac:dyDescent="0.3"/>
  <cols>
    <col min="1" max="1" width="28" bestFit="1" customWidth="1"/>
    <col min="2" max="2" width="6.5546875" bestFit="1" customWidth="1"/>
    <col min="3" max="3" width="14" bestFit="1" customWidth="1"/>
    <col min="4" max="4" width="10.88671875" bestFit="1" customWidth="1"/>
    <col min="5" max="5" width="15.44140625" bestFit="1" customWidth="1"/>
    <col min="6" max="6" width="10.109375" bestFit="1" customWidth="1"/>
    <col min="7" max="7" width="15.88671875" bestFit="1" customWidth="1"/>
    <col min="8" max="8" width="14" bestFit="1" customWidth="1"/>
    <col min="9" max="9" width="16.6640625" bestFit="1" customWidth="1"/>
    <col min="10" max="10" width="14.6640625" bestFit="1" customWidth="1"/>
    <col min="11" max="11" width="14.5546875" customWidth="1"/>
    <col min="12" max="12" width="21.6640625" bestFit="1" customWidth="1"/>
  </cols>
  <sheetData>
    <row r="1" spans="1:12" ht="23.4" x14ac:dyDescent="0.3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8"/>
    </row>
    <row r="2" spans="1:12" ht="52.2" x14ac:dyDescent="0.3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1" t="s">
        <v>6</v>
      </c>
      <c r="I2" s="1" t="s">
        <v>8</v>
      </c>
      <c r="J2" s="3" t="s">
        <v>9</v>
      </c>
      <c r="K2" s="2" t="s">
        <v>10</v>
      </c>
      <c r="L2" s="1" t="s">
        <v>11</v>
      </c>
    </row>
    <row r="3" spans="1:12" ht="15.6" x14ac:dyDescent="0.3">
      <c r="A3" s="92" t="s">
        <v>27</v>
      </c>
      <c r="B3" s="91" t="s">
        <v>12</v>
      </c>
      <c r="C3" s="91">
        <v>45966</v>
      </c>
      <c r="D3" s="81">
        <v>138000</v>
      </c>
      <c r="E3" s="81">
        <f>D3*131.55%</f>
        <v>181539.00000000003</v>
      </c>
      <c r="F3" s="78">
        <f t="shared" ref="F3" si="0">(E3-D3)/D3</f>
        <v>0.31550000000000022</v>
      </c>
      <c r="G3" s="81">
        <f>D3*140.4%</f>
        <v>193752.00000000003</v>
      </c>
      <c r="H3" s="78">
        <f>(G3-D3)/D3</f>
        <v>0.40400000000000019</v>
      </c>
      <c r="I3" s="84" t="s">
        <v>16</v>
      </c>
      <c r="J3" s="87">
        <v>1.1499999999999999</v>
      </c>
      <c r="K3" s="5" t="s">
        <v>32</v>
      </c>
      <c r="L3" s="10" t="s">
        <v>14</v>
      </c>
    </row>
    <row r="4" spans="1:12" ht="15.6" x14ac:dyDescent="0.3">
      <c r="A4" s="93"/>
      <c r="B4" s="95"/>
      <c r="C4" s="95"/>
      <c r="D4" s="82"/>
      <c r="E4" s="82"/>
      <c r="F4" s="79"/>
      <c r="G4" s="82"/>
      <c r="H4" s="79"/>
      <c r="I4" s="85"/>
      <c r="J4" s="88"/>
      <c r="K4" s="9" t="s">
        <v>33</v>
      </c>
      <c r="L4" s="11"/>
    </row>
    <row r="5" spans="1:12" ht="15.6" x14ac:dyDescent="0.3">
      <c r="A5" s="94"/>
      <c r="B5" s="96"/>
      <c r="C5" s="96"/>
      <c r="D5" s="83"/>
      <c r="E5" s="83"/>
      <c r="F5" s="80"/>
      <c r="G5" s="83"/>
      <c r="H5" s="80"/>
      <c r="I5" s="86"/>
      <c r="J5" s="89"/>
      <c r="K5" s="5"/>
      <c r="L5" s="12"/>
    </row>
    <row r="6" spans="1:12" ht="15.75" customHeight="1" x14ac:dyDescent="0.3">
      <c r="A6" s="92" t="s">
        <v>28</v>
      </c>
      <c r="B6" s="91" t="s">
        <v>15</v>
      </c>
      <c r="C6" s="91">
        <v>46331</v>
      </c>
      <c r="D6" s="81">
        <v>138000</v>
      </c>
      <c r="E6" s="81">
        <f>D6*124.06%</f>
        <v>171202.8</v>
      </c>
      <c r="F6" s="78">
        <f t="shared" ref="F6" si="1">(E6-D6)/D6</f>
        <v>0.24059999999999993</v>
      </c>
      <c r="G6" s="81">
        <f>D6*127.49%</f>
        <v>175936.19999999998</v>
      </c>
      <c r="H6" s="78">
        <f t="shared" ref="H6" si="2">(G6-D6)/D6</f>
        <v>0.27489999999999987</v>
      </c>
      <c r="I6" s="84" t="s">
        <v>13</v>
      </c>
      <c r="J6" s="87">
        <v>1.1499999999999999</v>
      </c>
      <c r="K6" s="9" t="s">
        <v>34</v>
      </c>
      <c r="L6" s="4"/>
    </row>
    <row r="7" spans="1:12" ht="15.75" customHeight="1" x14ac:dyDescent="0.3">
      <c r="A7" s="93"/>
      <c r="B7" s="95"/>
      <c r="C7" s="95"/>
      <c r="D7" s="82"/>
      <c r="E7" s="82"/>
      <c r="F7" s="79"/>
      <c r="G7" s="82"/>
      <c r="H7" s="79"/>
      <c r="I7" s="85"/>
      <c r="J7" s="88"/>
      <c r="K7" s="5" t="s">
        <v>33</v>
      </c>
      <c r="L7" s="4"/>
    </row>
    <row r="8" spans="1:12" ht="15.75" customHeight="1" x14ac:dyDescent="0.3">
      <c r="A8" s="94"/>
      <c r="B8" s="96"/>
      <c r="C8" s="96"/>
      <c r="D8" s="83"/>
      <c r="E8" s="83"/>
      <c r="F8" s="80"/>
      <c r="G8" s="83"/>
      <c r="H8" s="80"/>
      <c r="I8" s="86"/>
      <c r="J8" s="89"/>
      <c r="K8" s="5"/>
      <c r="L8" s="4"/>
    </row>
    <row r="9" spans="1:12" ht="15.75" customHeight="1" x14ac:dyDescent="0.3">
      <c r="A9" s="92" t="s">
        <v>29</v>
      </c>
      <c r="B9" s="91" t="s">
        <v>15</v>
      </c>
      <c r="C9" s="91">
        <v>46058</v>
      </c>
      <c r="D9" s="81">
        <v>138000</v>
      </c>
      <c r="E9" s="81">
        <f>D9*134.13%</f>
        <v>185099.4</v>
      </c>
      <c r="F9" s="78">
        <f t="shared" ref="F9" si="3">(E9-D9)/D9</f>
        <v>0.34129999999999994</v>
      </c>
      <c r="G9" s="81">
        <f>D9*151.65%</f>
        <v>209277</v>
      </c>
      <c r="H9" s="78">
        <f t="shared" ref="H9" si="4">(G9-D9)/D9</f>
        <v>0.51649999999999996</v>
      </c>
      <c r="I9" s="84" t="s">
        <v>17</v>
      </c>
      <c r="J9" s="87">
        <v>1.47</v>
      </c>
      <c r="K9" s="5" t="s">
        <v>35</v>
      </c>
      <c r="L9" s="4"/>
    </row>
    <row r="10" spans="1:12" ht="15.75" customHeight="1" x14ac:dyDescent="0.3">
      <c r="A10" s="93"/>
      <c r="B10" s="95"/>
      <c r="C10" s="95"/>
      <c r="D10" s="82"/>
      <c r="E10" s="82"/>
      <c r="F10" s="79"/>
      <c r="G10" s="82"/>
      <c r="H10" s="79"/>
      <c r="I10" s="85"/>
      <c r="J10" s="88"/>
      <c r="K10" s="5" t="s">
        <v>32</v>
      </c>
      <c r="L10" s="4"/>
    </row>
    <row r="11" spans="1:12" ht="15.75" customHeight="1" x14ac:dyDescent="0.3">
      <c r="A11" s="94"/>
      <c r="B11" s="96"/>
      <c r="C11" s="96"/>
      <c r="D11" s="83"/>
      <c r="E11" s="83"/>
      <c r="F11" s="80"/>
      <c r="G11" s="83"/>
      <c r="H11" s="80"/>
      <c r="I11" s="86"/>
      <c r="J11" s="89"/>
      <c r="K11" s="9" t="s">
        <v>33</v>
      </c>
      <c r="L11" s="4"/>
    </row>
    <row r="12" spans="1:12" ht="15.75" customHeight="1" x14ac:dyDescent="0.3">
      <c r="A12" s="90" t="s">
        <v>30</v>
      </c>
      <c r="B12" s="91" t="s">
        <v>18</v>
      </c>
      <c r="C12" s="91">
        <v>47060</v>
      </c>
      <c r="D12" s="81">
        <v>138000</v>
      </c>
      <c r="E12" s="81">
        <f>D12*134.83%</f>
        <v>186065.4</v>
      </c>
      <c r="F12" s="78">
        <f t="shared" ref="F12" si="5">(E12-D12)/D12</f>
        <v>0.34829999999999994</v>
      </c>
      <c r="G12" s="81">
        <f>D12*143.75%</f>
        <v>198375</v>
      </c>
      <c r="H12" s="78">
        <f t="shared" ref="H12" si="6">(G12-D12)/D12</f>
        <v>0.4375</v>
      </c>
      <c r="I12" s="84" t="s">
        <v>17</v>
      </c>
      <c r="J12" s="87">
        <v>1.83</v>
      </c>
      <c r="K12" s="9" t="s">
        <v>34</v>
      </c>
      <c r="L12" s="4"/>
    </row>
    <row r="13" spans="1:12" ht="15.75" customHeight="1" x14ac:dyDescent="0.3">
      <c r="A13" s="90"/>
      <c r="B13" s="85"/>
      <c r="C13" s="85"/>
      <c r="D13" s="82"/>
      <c r="E13" s="82"/>
      <c r="F13" s="79"/>
      <c r="G13" s="82"/>
      <c r="H13" s="79"/>
      <c r="I13" s="85"/>
      <c r="J13" s="88"/>
      <c r="K13" s="5" t="s">
        <v>35</v>
      </c>
      <c r="L13" s="4"/>
    </row>
    <row r="14" spans="1:12" ht="15.75" customHeight="1" x14ac:dyDescent="0.3">
      <c r="A14" s="90"/>
      <c r="B14" s="86"/>
      <c r="C14" s="86"/>
      <c r="D14" s="83"/>
      <c r="E14" s="83"/>
      <c r="F14" s="80"/>
      <c r="G14" s="83"/>
      <c r="H14" s="80"/>
      <c r="I14" s="86"/>
      <c r="J14" s="89"/>
      <c r="K14" s="5" t="s">
        <v>32</v>
      </c>
      <c r="L14" s="4"/>
    </row>
    <row r="15" spans="1:12" x14ac:dyDescent="0.3">
      <c r="A15" s="13" t="s">
        <v>19</v>
      </c>
      <c r="B15" s="14"/>
      <c r="C15" s="14"/>
      <c r="D15" s="17">
        <f>SUM(D3:D14)</f>
        <v>552000</v>
      </c>
      <c r="E15" s="17">
        <f>SUM(E3:E14)</f>
        <v>723906.60000000009</v>
      </c>
      <c r="F15" s="26">
        <f>(E15-D15)/D15</f>
        <v>0.31142500000000017</v>
      </c>
      <c r="G15" s="53">
        <f>SUM(G3:G14)</f>
        <v>777340.2</v>
      </c>
      <c r="H15" s="56">
        <f>(G15-D15)/D15</f>
        <v>0.40822499999999989</v>
      </c>
      <c r="I15" s="29"/>
      <c r="J15" s="46"/>
      <c r="K15" s="36"/>
      <c r="L15" s="36"/>
    </row>
    <row r="16" spans="1:12" x14ac:dyDescent="0.3">
      <c r="A16" s="13"/>
      <c r="B16" s="15"/>
      <c r="C16" s="15"/>
      <c r="D16" s="18"/>
      <c r="E16" s="18"/>
      <c r="F16" s="27"/>
      <c r="G16" s="54"/>
      <c r="H16" s="57"/>
      <c r="I16" s="15"/>
      <c r="J16" s="47"/>
      <c r="K16" s="34"/>
      <c r="L16" s="34"/>
    </row>
    <row r="17" spans="1:12" x14ac:dyDescent="0.3">
      <c r="A17" s="13"/>
      <c r="B17" s="16"/>
      <c r="C17" s="16"/>
      <c r="D17" s="19"/>
      <c r="E17" s="19"/>
      <c r="F17" s="28"/>
      <c r="G17" s="55"/>
      <c r="H17" s="58"/>
      <c r="I17" s="16"/>
      <c r="J17" s="48"/>
      <c r="K17" s="35"/>
      <c r="L17" s="35"/>
    </row>
    <row r="19" spans="1:12" ht="23.4" x14ac:dyDescent="0.3">
      <c r="A19" s="49" t="s">
        <v>20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7"/>
    </row>
    <row r="20" spans="1:12" ht="34.799999999999997" x14ac:dyDescent="0.3">
      <c r="A20" s="1" t="s">
        <v>1</v>
      </c>
      <c r="B20" s="1" t="s">
        <v>2</v>
      </c>
      <c r="C20" s="1" t="s">
        <v>21</v>
      </c>
      <c r="D20" s="2" t="s">
        <v>4</v>
      </c>
      <c r="E20" s="2" t="s">
        <v>22</v>
      </c>
      <c r="F20" s="51" t="s">
        <v>23</v>
      </c>
      <c r="G20" s="52"/>
      <c r="H20" s="1" t="s">
        <v>24</v>
      </c>
      <c r="I20" s="1" t="s">
        <v>41</v>
      </c>
      <c r="J20" s="1" t="s">
        <v>25</v>
      </c>
      <c r="K20" s="2" t="s">
        <v>36</v>
      </c>
      <c r="L20" s="6" t="s">
        <v>26</v>
      </c>
    </row>
    <row r="21" spans="1:12" ht="15.6" x14ac:dyDescent="0.3">
      <c r="A21" s="59" t="s">
        <v>31</v>
      </c>
      <c r="B21" s="60" t="s">
        <v>18</v>
      </c>
      <c r="C21" s="60" t="s">
        <v>43</v>
      </c>
      <c r="D21" s="63">
        <v>150000</v>
      </c>
      <c r="E21" s="5" t="s">
        <v>38</v>
      </c>
      <c r="F21" s="66">
        <v>0.3</v>
      </c>
      <c r="G21" s="67"/>
      <c r="H21" s="72">
        <v>8.8999999999999996E-2</v>
      </c>
      <c r="I21" s="75" t="s">
        <v>42</v>
      </c>
      <c r="J21" s="37">
        <v>5.9330000000000001E-2</v>
      </c>
      <c r="K21" s="40">
        <f>J21*D21</f>
        <v>8899.5</v>
      </c>
      <c r="L21" s="43" t="s">
        <v>37</v>
      </c>
    </row>
    <row r="22" spans="1:12" ht="15.6" x14ac:dyDescent="0.3">
      <c r="A22" s="59"/>
      <c r="B22" s="61"/>
      <c r="C22" s="61"/>
      <c r="D22" s="64"/>
      <c r="E22" s="5" t="s">
        <v>39</v>
      </c>
      <c r="F22" s="68"/>
      <c r="G22" s="69"/>
      <c r="H22" s="73"/>
      <c r="I22" s="76"/>
      <c r="J22" s="38"/>
      <c r="K22" s="41"/>
      <c r="L22" s="44"/>
    </row>
    <row r="23" spans="1:12" ht="15.6" x14ac:dyDescent="0.3">
      <c r="A23" s="59"/>
      <c r="B23" s="62"/>
      <c r="C23" s="62"/>
      <c r="D23" s="65"/>
      <c r="E23" s="5" t="s">
        <v>40</v>
      </c>
      <c r="F23" s="70"/>
      <c r="G23" s="71"/>
      <c r="H23" s="74"/>
      <c r="I23" s="77"/>
      <c r="J23" s="39"/>
      <c r="K23" s="42"/>
      <c r="L23" s="45"/>
    </row>
    <row r="24" spans="1:12" x14ac:dyDescent="0.3">
      <c r="A24" s="13" t="s">
        <v>19</v>
      </c>
      <c r="B24" s="14"/>
      <c r="C24" s="14"/>
      <c r="D24" s="17">
        <f>SUM(D21)</f>
        <v>150000</v>
      </c>
      <c r="E24" s="17"/>
      <c r="F24" s="20"/>
      <c r="G24" s="21"/>
      <c r="H24" s="26"/>
      <c r="I24" s="29"/>
      <c r="J24" s="30">
        <f>K24/D24</f>
        <v>5.9330000000000001E-2</v>
      </c>
      <c r="K24" s="33">
        <f>SUM(K21)</f>
        <v>8899.5</v>
      </c>
      <c r="L24" s="36"/>
    </row>
    <row r="25" spans="1:12" x14ac:dyDescent="0.3">
      <c r="A25" s="13"/>
      <c r="B25" s="15"/>
      <c r="C25" s="15"/>
      <c r="D25" s="18"/>
      <c r="E25" s="18"/>
      <c r="F25" s="22"/>
      <c r="G25" s="23"/>
      <c r="H25" s="27"/>
      <c r="I25" s="15"/>
      <c r="J25" s="31"/>
      <c r="K25" s="34"/>
      <c r="L25" s="34"/>
    </row>
    <row r="26" spans="1:12" x14ac:dyDescent="0.3">
      <c r="A26" s="13"/>
      <c r="B26" s="16"/>
      <c r="C26" s="16"/>
      <c r="D26" s="19"/>
      <c r="E26" s="19"/>
      <c r="F26" s="24"/>
      <c r="G26" s="25"/>
      <c r="H26" s="28"/>
      <c r="I26" s="16"/>
      <c r="J26" s="32"/>
      <c r="K26" s="35"/>
      <c r="L26" s="35"/>
    </row>
  </sheetData>
  <mergeCells count="77">
    <mergeCell ref="A1:K1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A9:A11"/>
    <mergeCell ref="B9:B11"/>
    <mergeCell ref="C9:C11"/>
    <mergeCell ref="D9:D11"/>
    <mergeCell ref="E9:E11"/>
    <mergeCell ref="F9:F11"/>
    <mergeCell ref="G9:G11"/>
    <mergeCell ref="H9:H11"/>
    <mergeCell ref="I9:I11"/>
    <mergeCell ref="J9:J11"/>
    <mergeCell ref="A12:A14"/>
    <mergeCell ref="B12:B14"/>
    <mergeCell ref="C12:C14"/>
    <mergeCell ref="D12:D14"/>
    <mergeCell ref="E12:E14"/>
    <mergeCell ref="F12:F14"/>
    <mergeCell ref="G12:G14"/>
    <mergeCell ref="H12:H14"/>
    <mergeCell ref="I12:I14"/>
    <mergeCell ref="J12:J14"/>
    <mergeCell ref="H21:H23"/>
    <mergeCell ref="I21:I23"/>
    <mergeCell ref="A15:A17"/>
    <mergeCell ref="B15:B17"/>
    <mergeCell ref="C15:C17"/>
    <mergeCell ref="D15:D17"/>
    <mergeCell ref="E15:E17"/>
    <mergeCell ref="A21:A23"/>
    <mergeCell ref="B21:B23"/>
    <mergeCell ref="C21:C23"/>
    <mergeCell ref="D21:D23"/>
    <mergeCell ref="F21:G23"/>
    <mergeCell ref="K15:K17"/>
    <mergeCell ref="L15:L17"/>
    <mergeCell ref="A19:K19"/>
    <mergeCell ref="F20:G20"/>
    <mergeCell ref="F15:F17"/>
    <mergeCell ref="G15:G17"/>
    <mergeCell ref="H15:H17"/>
    <mergeCell ref="I15:I17"/>
    <mergeCell ref="L3:L5"/>
    <mergeCell ref="A24:A26"/>
    <mergeCell ref="B24:B26"/>
    <mergeCell ref="C24:C26"/>
    <mergeCell ref="D24:D26"/>
    <mergeCell ref="E24:E26"/>
    <mergeCell ref="F24:G26"/>
    <mergeCell ref="H24:H26"/>
    <mergeCell ref="I24:I26"/>
    <mergeCell ref="J24:J26"/>
    <mergeCell ref="K24:K26"/>
    <mergeCell ref="L24:L26"/>
    <mergeCell ref="J21:J23"/>
    <mergeCell ref="K21:K23"/>
    <mergeCell ref="L21:L23"/>
    <mergeCell ref="J15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 Breakdown - 7.17.24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Kubicki</dc:creator>
  <cp:lastModifiedBy>sanjay tolia</cp:lastModifiedBy>
  <dcterms:created xsi:type="dcterms:W3CDTF">2023-11-06T22:55:20Z</dcterms:created>
  <dcterms:modified xsi:type="dcterms:W3CDTF">2024-08-21T16:42:59Z</dcterms:modified>
</cp:coreProperties>
</file>