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li\Downloads\"/>
    </mc:Choice>
  </mc:AlternateContent>
  <xr:revisionPtr revIDLastSave="0" documentId="8_{1848B80B-A5C7-420A-9F43-D99C508DBA92}" xr6:coauthVersionLast="47" xr6:coauthVersionMax="47" xr10:uidLastSave="{00000000-0000-0000-0000-000000000000}"/>
  <bookViews>
    <workbookView xWindow="2952" yWindow="3408" windowWidth="33372" windowHeight="14964" xr2:uid="{01F8AC1A-C755-489B-A084-B967B05C9912}"/>
  </bookViews>
  <sheets>
    <sheet name="SN Breakdown - 7.17.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1" l="1"/>
  <c r="G34" i="1"/>
  <c r="H34" i="1" s="1"/>
  <c r="E34" i="1"/>
  <c r="F34" i="1" s="1"/>
  <c r="G31" i="1"/>
  <c r="H31" i="1" s="1"/>
  <c r="E31" i="1"/>
  <c r="F31" i="1" s="1"/>
  <c r="D24" i="1"/>
  <c r="L21" i="1"/>
  <c r="L24" i="1" s="1"/>
  <c r="G12" i="1"/>
  <c r="H12" i="1" s="1"/>
  <c r="E12" i="1"/>
  <c r="F12" i="1" s="1"/>
  <c r="G9" i="1"/>
  <c r="H9" i="1" s="1"/>
  <c r="E9" i="1"/>
  <c r="G6" i="1"/>
  <c r="H6" i="1" s="1"/>
  <c r="E6" i="1"/>
  <c r="F6" i="1" s="1"/>
  <c r="G3" i="1"/>
  <c r="H3" i="1" s="1"/>
  <c r="E3" i="1"/>
  <c r="F3" i="1" s="1"/>
  <c r="D15" i="1"/>
  <c r="G37" i="1" l="1"/>
  <c r="H37" i="1" s="1"/>
  <c r="K24" i="1"/>
  <c r="E37" i="1"/>
  <c r="F37" i="1" s="1"/>
  <c r="E15" i="1"/>
  <c r="F15" i="1" s="1"/>
  <c r="F9" i="1"/>
  <c r="G15" i="1"/>
  <c r="H1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tc={DB905B7D-EF5A-4010-A5BE-F570387E2A1F}</author>
    <author>tc={7C86F2B0-63B7-4931-88B4-F28209D22820}</author>
    <author>tc={C25CD6CE-076C-4048-BF82-057CA643A192}</author>
    <author>tc={0AC83484-7DD0-4EB4-A0E9-B6DD221CBA2B}</author>
    <author>tc={578C0988-58F4-440B-93DB-5C1D38F5E67C}</author>
    <author>tc={EE37722A-5B02-4DF2-BD81-9759439AB089}</author>
    <author>tc={F72D0565-6A27-4565-A3C6-AA2B05AC0E57}</author>
    <author>tc={CEC44860-D403-4572-911A-863C093E0C19}</author>
    <author>tc={19652EA9-E973-4B49-BA11-190C8BA1E85B}</author>
    <author>tc={A8C1ACEC-DAD5-4A3E-9BD2-E39938CA2669}</author>
    <author>tc={4DD600A4-1EF7-4061-8A9E-991C2C630CE9}</author>
    <author>tc={67C8FC05-5060-4348-9CDB-1B92D78E949A}</author>
    <author>tc={E91BA172-21CA-4ABE-8890-52E5752AEDD3}</author>
    <author>tc={BD849F18-3741-4849-B788-7434412C73C5}</author>
    <author>tc={705F6817-D51B-4A42-A6CE-EA157F2407EC}</author>
    <author>tc={D41A3D2C-44AF-4E1A-A4BE-0B8B58A1CCEA}</author>
    <author>tc={BCAA4AFD-A4A9-4FA4-8C3E-91094B0ED853}</author>
    <author>tc={C0743619-6538-4983-A00A-AA6B5540784F}</author>
    <author>tc={55F44345-7EC5-4138-B7A0-6F36F6EDD49C}</author>
    <author>tc={C68F5A98-9F22-4CD2-9932-C84D5AA65F23}</author>
    <author>tc={2A24390F-DDD4-4C18-8E2B-F4223FB52627}</author>
    <author>tc={DDFE28F9-C269-4FBD-981E-B8B4846CDB07}</author>
    <author>tc={1B52B354-01F9-42E5-8721-3161B5FCCEEF}</author>
    <author>tc={B9AF2F9B-C664-48BE-AD87-82B3900E305F}</author>
    <author>tc={2820DB20-E643-4A66-B22D-4ED07F91660F}</author>
    <author>tc={388BD16B-0B28-4FC6-813A-D3E93E207ADA}</author>
  </authors>
  <commentList>
    <comment ref="A2" authorId="0" shapeId="0" xr:uid="{DB905B7D-EF5A-4010-A5BE-F570387E2A1F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in Column C and column A of the "Sample Data Dump" excel sheet</t>
      </text>
    </comment>
    <comment ref="B2" authorId="1" shapeId="0" xr:uid="{7C86F2B0-63B7-4931-88B4-F28209D22820}">
      <text>
        <t>[Threaded comment]
Your version of Excel allows you to read this threaded comment; however, any edits to it will get removed if the file is opened in a newer version of Excel. Learn more: https://go.microsoft.com/fwlink/?linkid=870924
Comment:
    You are going to come up with how many months long this note was for by taking the Issue Date in Column S and subtracting how many months from Column F "Maturity Date" - That will tell you how many months long until maturity.  You can also figure out how many months ago the trade date was in column R "Trade Date" and then add in Column I "Time to Maturity"</t>
      </text>
    </comment>
    <comment ref="C2" authorId="2" shapeId="0" xr:uid="{C25CD6CE-076C-4048-BF82-057CA643A19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You will get this from Column F the "Maturity Date"
</t>
      </text>
    </comment>
    <comment ref="D2" authorId="3" shapeId="0" xr:uid="{0AC83484-7DD0-4EB4-A0E9-B6DD221CBA2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column H "Total Notional"
</t>
      </text>
    </comment>
    <comment ref="E2" authorId="4" shapeId="0" xr:uid="{578C0988-58F4-440B-93DB-5C1D38F5E67C}">
      <text>
        <t>[Threaded comment]
Your version of Excel allows you to read this threaded comment; however, any edits to it will get removed if the file is opened in a newer version of Excel. Learn more: https://go.microsoft.com/fwlink/?linkid=870924
Comment:
    You are going to get this by multiplying Column E "Mark to Market" by column H "Total Notional"</t>
      </text>
    </comment>
    <comment ref="F2" authorId="5" shapeId="0" xr:uid="{EE37722A-5B02-4DF2-BD81-9759439AB089}">
      <text>
        <t>[Threaded comment]
Your version of Excel allows you to read this threaded comment; however, any edits to it will get removed if the file is opened in a newer version of Excel. Learn more: https://go.microsoft.com/fwlink/?linkid=870924
Comment:
    Take the "mark to Market" number in column E and subtract 100%.  This will be the return %</t>
      </text>
    </comment>
    <comment ref="G2" authorId="6" shapeId="0" xr:uid="{F72D0565-6A27-4565-A3C6-AA2B05AC0E5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Total Notional from column H multiplied by "Intrinsic Value" in column V</t>
      </text>
    </comment>
    <comment ref="H2" authorId="7" shapeId="0" xr:uid="{CEC44860-D403-4572-911A-863C093E0C1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column V "Intrinsic Value" minus 100%</t>
      </text>
    </comment>
    <comment ref="I2" authorId="8" shapeId="0" xr:uid="{19652EA9-E973-4B49-BA11-190C8BA1E85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one is going to entail a little work.  There are two types of Protection - "Buffers" and "Barriers".  In the "structure type" in column D the.  "Trigger" is the same thing as "Buffer".  Once you determine whether the note is a Buffer or a Barrier we are going to determine how much protection there is.  We will do that by subtracting Column P "Protection Proximity" by Column K "Underlier Performances.  Round to the nearest whole number and display that Percentage and the "Buffer" or "Barrier" designation</t>
      </text>
    </comment>
    <comment ref="J2" authorId="9" shapeId="0" xr:uid="{A8C1ACEC-DAD5-4A3E-9BD2-E39938CA266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will be from Column P "Protection Proximity"
</t>
      </text>
    </comment>
    <comment ref="K2" authorId="10" shapeId="0" xr:uid="{4DD600A4-1EF7-4061-8A9E-991C2C630CE9}">
      <text>
        <t>[Threaded comment]
Your version of Excel allows you to read this threaded comment; however, any edits to it will get removed if the file is opened in a newer version of Excel. Learn more: https://go.microsoft.com/fwlink/?linkid=870924
Comment:
    Some notes may have a max Return. Check in Column AC for "Max Return".  If there isn't anything there then put "unlimited"</t>
      </text>
    </comment>
    <comment ref="L2" authorId="11" shapeId="0" xr:uid="{67C8FC05-5060-4348-9CDB-1B92D78E949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will be in column AD "Upside Participation"
</t>
      </text>
    </comment>
    <comment ref="M2" authorId="12" shapeId="0" xr:uid="{E91BA172-21CA-4ABE-8890-52E5752AEDD3}">
      <text>
        <t>[Threaded comment]
Your version of Excel allows you to read this threaded comment; however, any edits to it will get removed if the file is opened in a newer version of Excel. Learn more: https://go.microsoft.com/fwlink/?linkid=870924
Comment:
    Here you are going to list off the Underliers from Column L "List of Underliers".   Whatever the "Active Underlier" is from column M you are going to highlight and also add in the performance % from Column K "Underlier Performance"</t>
      </text>
    </comment>
    <comment ref="N2" authorId="13" shapeId="0" xr:uid="{BD849F18-3741-4849-B788-7434412C73C5}">
      <text>
        <t>[Threaded comment]
Your version of Excel allows you to read this threaded comment; however, any edits to it will get removed if the file is opened in a newer version of Excel. Learn more: https://go.microsoft.com/fwlink/?linkid=870924
Comment:
    Just put in the "structure type" from column D in these cells</t>
      </text>
    </comment>
    <comment ref="E20" authorId="14" shapeId="0" xr:uid="{705F6817-D51B-4A42-A6CE-EA157F2407EC}">
      <text>
        <t>[Threaded comment]
Your version of Excel allows you to read this threaded comment; however, any edits to it will get removed if the file is opened in a newer version of Excel. Learn more: https://go.microsoft.com/fwlink/?linkid=870924
Comment:
    Here you are going to list off the Underliers from Column L "List of Underliers".   Whatever the "Active Underlier" is from column M you are going to highlight and also add in the performance % from Column K "Underlier Performance"</t>
      </text>
    </comment>
    <comment ref="F20" authorId="15" shapeId="0" xr:uid="{D41A3D2C-44AF-4E1A-A4BE-0B8B58A1CCE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one is going to entail a little work.  There are two types of Protection - "Buffers" and "Barriers".  In the "structure type" in column D the.  "Trigger" is the same thing as "Buffer".  Once you determine whether the note is a Buffer or a Barrier we are going to determine how much protection there is.  We will do that by subtracting Column P "Protection Proximity" by Column K "Underlier Performances.  Round to the nearest whole number and display that Percentage and the "Buffer" or "Barrier" designation
</t>
      </text>
    </comment>
    <comment ref="H20" authorId="16" shapeId="0" xr:uid="{BCAA4AFD-A4A9-4FA4-8C3E-91094B0ED853}">
      <text>
        <t>[Threaded comment]
Your version of Excel allows you to read this threaded comment; however, any edits to it will get removed if the file is opened in a newer version of Excel. Learn more: https://go.microsoft.com/fwlink/?linkid=870924
Comment:
    Column O "Coupon Rate Per Annum"</t>
      </text>
    </comment>
    <comment ref="I20" authorId="17" shapeId="0" xr:uid="{C0743619-6538-4983-A00A-AA6B5540784F}">
      <text>
        <t>[Threaded comment]
Your version of Excel allows you to read this threaded comment; however, any edits to it will get removed if the file is opened in a newer version of Excel. Learn more: https://go.microsoft.com/fwlink/?linkid=870924
Comment:
    Take Annual Yield from Column O and divide by 12</t>
      </text>
    </comment>
    <comment ref="J20" authorId="18" shapeId="0" xr:uid="{55F44345-7EC5-4138-B7A0-6F36F6EDD49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will be from Column P "Protection Proximity"
</t>
      </text>
    </comment>
    <comment ref="K20" authorId="19" shapeId="0" xr:uid="{C68F5A98-9F22-4CD2-9932-C84D5AA65F23}">
      <text>
        <t>[Threaded comment]
Your version of Excel allows you to read this threaded comment; however, any edits to it will get removed if the file is opened in a newer version of Excel. Learn more: https://go.microsoft.com/fwlink/?linkid=870924
Comment:
    Column Z "Payments Received So far"</t>
      </text>
    </comment>
    <comment ref="L20" authorId="20" shapeId="0" xr:uid="{2A24390F-DDD4-4C18-8E2B-F4223FB52627}">
      <text>
        <t>[Threaded comment]
Your version of Excel allows you to read this threaded comment; however, any edits to it will get removed if the file is opened in a newer version of Excel. Learn more: https://go.microsoft.com/fwlink/?linkid=870924
Comment:
    Take the amount Invested in D21 and multiply by % Paid so far in K21</t>
      </text>
    </comment>
    <comment ref="M20" authorId="21" shapeId="0" xr:uid="{DDFE28F9-C269-4FBD-981E-B8B4846CDB07}">
      <text>
        <t>[Threaded comment]
Your version of Excel allows you to read this threaded comment; however, any edits to it will get removed if the file is opened in a newer version of Excel. Learn more: https://go.microsoft.com/fwlink/?linkid=870924
Comment:
    Just put in the "structure type" from column D in these cells</t>
      </text>
    </comment>
    <comment ref="I30" authorId="22" shapeId="0" xr:uid="{1B52B354-01F9-42E5-8721-3161B5FCCEE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one is going to entail a little work.  There are two types of Protection - "Buffers" and "Barriers".  In the "structure type" in column D the.  "Trigger" is the same thing as "Buffer".  Once you determine whether the note is a Buffer or a Barrier we are going to determine how much protection there is.  We will do that by subtracting Column P "Protection Proximity" by Column K "Underlier Performances.  Round to the nearest whole number and display that Percentage and the "Buffer" or "Barrier" designation
</t>
      </text>
    </comment>
    <comment ref="J30" authorId="23" shapeId="0" xr:uid="{B9AF2F9B-C664-48BE-AD87-82B3900E305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will be from Column P "Protection Proximity"
</t>
      </text>
    </comment>
    <comment ref="L30" authorId="24" shapeId="0" xr:uid="{2820DB20-E643-4A66-B22D-4ED07F91660F}">
      <text>
        <t>[Threaded comment]
Your version of Excel allows you to read this threaded comment; however, any edits to it will get removed if the file is opened in a newer version of Excel. Learn more: https://go.microsoft.com/fwlink/?linkid=870924
Comment:
    Here you are going to list off the Underliers from Column L "List of Underliers".   Whatever the "Active Underlier" is from column M you are going to highlight and also add in the performance % from Column K "Underlier Performance"</t>
      </text>
    </comment>
    <comment ref="M30" authorId="25" shapeId="0" xr:uid="{388BD16B-0B28-4FC6-813A-D3E93E207ADA}">
      <text>
        <t>[Threaded comment]
Your version of Excel allows you to read this threaded comment; however, any edits to it will get removed if the file is opened in a newer version of Excel. Learn more: https://go.microsoft.com/fwlink/?linkid=870924
Comment:
    Just put in the "structure type" from column D in these cells</t>
      </text>
    </comment>
  </commentList>
</comments>
</file>

<file path=xl/sharedStrings.xml><?xml version="1.0" encoding="utf-8"?>
<sst xmlns="http://schemas.openxmlformats.org/spreadsheetml/2006/main" count="90" uniqueCount="49">
  <si>
    <t>GROWTH NOTES</t>
  </si>
  <si>
    <t>Issuer/CUSIP</t>
  </si>
  <si>
    <t>Term</t>
  </si>
  <si>
    <t>Redemption</t>
  </si>
  <si>
    <t>Amt Invested</t>
  </si>
  <si>
    <t>Current Value</t>
  </si>
  <si>
    <t>%</t>
  </si>
  <si>
    <t>Intrinsic Value</t>
  </si>
  <si>
    <t>Protection</t>
  </si>
  <si>
    <t>Upside Participation</t>
  </si>
  <si>
    <t>Features</t>
  </si>
  <si>
    <t>20% Hard Buffer</t>
  </si>
  <si>
    <t>Absolute Return to buffer</t>
  </si>
  <si>
    <t>10% Hard Buffer</t>
  </si>
  <si>
    <t>30% Barrier</t>
  </si>
  <si>
    <t>5Y</t>
  </si>
  <si>
    <t>TOTAL</t>
  </si>
  <si>
    <t>INCOME NOTE</t>
  </si>
  <si>
    <t>Annual Yield</t>
  </si>
  <si>
    <t>% Paid So Far</t>
  </si>
  <si>
    <t>SPX +35.13%</t>
  </si>
  <si>
    <t>INDU +23.91%</t>
  </si>
  <si>
    <t>$ Paid So Far</t>
  </si>
  <si>
    <t>SPX +30.95%</t>
  </si>
  <si>
    <t>Yield</t>
  </si>
  <si>
    <t>0.7417% per month</t>
  </si>
  <si>
    <t>DIGITAL NOTE</t>
  </si>
  <si>
    <t>FIRM LOGO</t>
  </si>
  <si>
    <t>Account #</t>
  </si>
  <si>
    <t>Total Invested</t>
  </si>
  <si>
    <t>Total Current Value</t>
  </si>
  <si>
    <t>Total Intrinsic Value</t>
  </si>
  <si>
    <t>JP Morgan, 48134R</t>
  </si>
  <si>
    <t>Barclays, 0674</t>
  </si>
  <si>
    <t>JP Morgan, 4813</t>
  </si>
  <si>
    <t>BNP Paribas, 05610</t>
  </si>
  <si>
    <t>Morgan Stanley, 61775</t>
  </si>
  <si>
    <t>JP Morgan, 48134</t>
  </si>
  <si>
    <t>JP Morgan, 48134B</t>
  </si>
  <si>
    <t>24M</t>
  </si>
  <si>
    <t>36M</t>
  </si>
  <si>
    <t>60M</t>
  </si>
  <si>
    <t xml:space="preserve">RTY </t>
  </si>
  <si>
    <t xml:space="preserve">SPX </t>
  </si>
  <si>
    <t xml:space="preserve">NDX </t>
  </si>
  <si>
    <t>Uncapped ATM Digital Worst Of Barrier Note</t>
  </si>
  <si>
    <t>Protection Level</t>
  </si>
  <si>
    <t>Underliers</t>
  </si>
  <si>
    <t>Max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</si>
</sst>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$&quot;#,##0.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000000"/>
      <name val="Calibri"/>
      <family val="2"/>
    </font>
    <font>
      <b/>
      <sz val="13"/>
      <color theme="1"/>
      <name val="Calibri"/>
      <family val="2"/>
      <scheme val="minor"/>
    </font>
    <font>
      <sz val="12"/>
      <color rgb="FF000000"/>
      <name val="Calibri"/>
      <family val="2"/>
    </font>
    <font>
      <sz val="13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3"/>
      <color rgb="FF000000"/>
      <name val="Calibri"/>
      <family val="2"/>
    </font>
    <font>
      <b/>
      <sz val="10"/>
      <name val="Calibri"/>
      <family val="2"/>
      <scheme val="minor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7">
    <xf numFmtId="0" fontId="0" fillId="0" borderId="0" xfId="0"/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3" xfId="0" applyBorder="1"/>
    <xf numFmtId="0" fontId="7" fillId="5" borderId="3" xfId="0" applyFont="1" applyFill="1" applyBorder="1" applyAlignment="1">
      <alignment horizontal="center" vertical="center"/>
    </xf>
    <xf numFmtId="0" fontId="0" fillId="2" borderId="7" xfId="0" applyFill="1" applyBorder="1"/>
    <xf numFmtId="0" fontId="0" fillId="2" borderId="13" xfId="0" applyFill="1" applyBorder="1"/>
    <xf numFmtId="0" fontId="6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10" fontId="6" fillId="0" borderId="4" xfId="1" applyNumberFormat="1" applyFont="1" applyFill="1" applyBorder="1" applyAlignment="1">
      <alignment horizontal="center" vertical="center" wrapText="1"/>
    </xf>
    <xf numFmtId="10" fontId="6" fillId="0" borderId="5" xfId="1" applyNumberFormat="1" applyFont="1" applyFill="1" applyBorder="1" applyAlignment="1">
      <alignment horizontal="center" vertical="center" wrapText="1"/>
    </xf>
    <xf numFmtId="10" fontId="6" fillId="0" borderId="6" xfId="1" applyNumberFormat="1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 wrapText="1"/>
    </xf>
    <xf numFmtId="14" fontId="10" fillId="4" borderId="4" xfId="0" applyNumberFormat="1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164" fontId="10" fillId="4" borderId="4" xfId="0" applyNumberFormat="1" applyFont="1" applyFill="1" applyBorder="1" applyAlignment="1">
      <alignment horizontal="center" vertical="center" wrapText="1"/>
    </xf>
    <xf numFmtId="164" fontId="10" fillId="4" borderId="5" xfId="0" applyNumberFormat="1" applyFont="1" applyFill="1" applyBorder="1" applyAlignment="1">
      <alignment horizontal="center" vertical="center" wrapText="1"/>
    </xf>
    <xf numFmtId="164" fontId="10" fillId="4" borderId="6" xfId="0" applyNumberFormat="1" applyFont="1" applyFill="1" applyBorder="1" applyAlignment="1">
      <alignment horizontal="center" vertical="center" wrapText="1"/>
    </xf>
    <xf numFmtId="10" fontId="9" fillId="4" borderId="8" xfId="1" applyNumberFormat="1" applyFont="1" applyFill="1" applyBorder="1" applyAlignment="1">
      <alignment horizontal="center" vertical="center" wrapText="1"/>
    </xf>
    <xf numFmtId="10" fontId="9" fillId="4" borderId="9" xfId="1" applyNumberFormat="1" applyFont="1" applyFill="1" applyBorder="1" applyAlignment="1">
      <alignment horizontal="center" vertical="center" wrapText="1"/>
    </xf>
    <xf numFmtId="10" fontId="9" fillId="4" borderId="10" xfId="1" applyNumberFormat="1" applyFont="1" applyFill="1" applyBorder="1" applyAlignment="1">
      <alignment horizontal="center" vertical="center" wrapText="1"/>
    </xf>
    <xf numFmtId="10" fontId="9" fillId="4" borderId="11" xfId="1" applyNumberFormat="1" applyFont="1" applyFill="1" applyBorder="1" applyAlignment="1">
      <alignment horizontal="center" vertical="center" wrapText="1"/>
    </xf>
    <xf numFmtId="10" fontId="9" fillId="4" borderId="12" xfId="1" applyNumberFormat="1" applyFont="1" applyFill="1" applyBorder="1" applyAlignment="1">
      <alignment horizontal="center" vertical="center" wrapText="1"/>
    </xf>
    <xf numFmtId="10" fontId="9" fillId="4" borderId="13" xfId="1" applyNumberFormat="1" applyFont="1" applyFill="1" applyBorder="1" applyAlignment="1">
      <alignment horizontal="center" vertical="center" wrapText="1"/>
    </xf>
    <xf numFmtId="10" fontId="9" fillId="4" borderId="4" xfId="1" applyNumberFormat="1" applyFont="1" applyFill="1" applyBorder="1" applyAlignment="1">
      <alignment horizontal="center" vertical="center" wrapText="1"/>
    </xf>
    <xf numFmtId="10" fontId="9" fillId="4" borderId="5" xfId="1" applyNumberFormat="1" applyFont="1" applyFill="1" applyBorder="1" applyAlignment="1">
      <alignment horizontal="center" vertical="center" wrapText="1"/>
    </xf>
    <xf numFmtId="10" fontId="9" fillId="4" borderId="6" xfId="1" applyNumberFormat="1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10" fontId="10" fillId="4" borderId="4" xfId="0" applyNumberFormat="1" applyFont="1" applyFill="1" applyBorder="1" applyAlignment="1">
      <alignment horizontal="center" vertical="center" wrapText="1"/>
    </xf>
    <xf numFmtId="10" fontId="10" fillId="4" borderId="5" xfId="0" applyNumberFormat="1" applyFont="1" applyFill="1" applyBorder="1" applyAlignment="1">
      <alignment horizontal="center" vertical="center" wrapText="1"/>
    </xf>
    <xf numFmtId="10" fontId="10" fillId="4" borderId="6" xfId="0" applyNumberFormat="1" applyFont="1" applyFill="1" applyBorder="1" applyAlignment="1">
      <alignment horizontal="center" vertical="center" wrapText="1"/>
    </xf>
    <xf numFmtId="165" fontId="8" fillId="4" borderId="4" xfId="0" applyNumberFormat="1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10" fontId="6" fillId="6" borderId="4" xfId="1" applyNumberFormat="1" applyFont="1" applyFill="1" applyBorder="1" applyAlignment="1">
      <alignment horizontal="center" vertical="center" wrapText="1"/>
    </xf>
    <xf numFmtId="10" fontId="6" fillId="6" borderId="5" xfId="1" applyNumberFormat="1" applyFont="1" applyFill="1" applyBorder="1" applyAlignment="1">
      <alignment horizontal="center" vertical="center" wrapText="1"/>
    </xf>
    <xf numFmtId="10" fontId="6" fillId="6" borderId="6" xfId="1" applyNumberFormat="1" applyFont="1" applyFill="1" applyBorder="1" applyAlignment="1">
      <alignment horizontal="center" vertical="center" wrapText="1"/>
    </xf>
    <xf numFmtId="165" fontId="7" fillId="0" borderId="4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9" fontId="10" fillId="4" borderId="4" xfId="0" applyNumberFormat="1" applyFont="1" applyFill="1" applyBorder="1" applyAlignment="1">
      <alignment horizontal="center" vertical="center" wrapText="1"/>
    </xf>
    <xf numFmtId="9" fontId="10" fillId="4" borderId="5" xfId="0" applyNumberFormat="1" applyFont="1" applyFill="1" applyBorder="1" applyAlignment="1">
      <alignment horizontal="center" vertical="center" wrapText="1"/>
    </xf>
    <xf numFmtId="9" fontId="10" fillId="4" borderId="6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164" fontId="10" fillId="6" borderId="4" xfId="0" applyNumberFormat="1" applyFont="1" applyFill="1" applyBorder="1" applyAlignment="1">
      <alignment horizontal="center" vertical="center" wrapText="1"/>
    </xf>
    <xf numFmtId="164" fontId="10" fillId="6" borderId="5" xfId="0" applyNumberFormat="1" applyFont="1" applyFill="1" applyBorder="1" applyAlignment="1">
      <alignment horizontal="center" vertical="center" wrapText="1"/>
    </xf>
    <xf numFmtId="164" fontId="10" fillId="6" borderId="6" xfId="0" applyNumberFormat="1" applyFont="1" applyFill="1" applyBorder="1" applyAlignment="1">
      <alignment horizontal="center" vertical="center" wrapText="1"/>
    </xf>
    <xf numFmtId="10" fontId="9" fillId="6" borderId="4" xfId="1" applyNumberFormat="1" applyFont="1" applyFill="1" applyBorder="1" applyAlignment="1">
      <alignment horizontal="center" vertical="center" wrapText="1"/>
    </xf>
    <xf numFmtId="10" fontId="9" fillId="6" borderId="5" xfId="1" applyNumberFormat="1" applyFont="1" applyFill="1" applyBorder="1" applyAlignment="1">
      <alignment horizontal="center" vertical="center" wrapText="1"/>
    </xf>
    <xf numFmtId="10" fontId="9" fillId="6" borderId="6" xfId="1" applyNumberFormat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4" fontId="6" fillId="0" borderId="4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9" fontId="5" fillId="5" borderId="8" xfId="1" applyFont="1" applyFill="1" applyBorder="1" applyAlignment="1">
      <alignment horizontal="center" vertical="center" wrapText="1"/>
    </xf>
    <xf numFmtId="9" fontId="5" fillId="5" borderId="9" xfId="1" applyFont="1" applyFill="1" applyBorder="1" applyAlignment="1">
      <alignment horizontal="center" vertical="center" wrapText="1"/>
    </xf>
    <xf numFmtId="9" fontId="5" fillId="5" borderId="10" xfId="1" applyFont="1" applyFill="1" applyBorder="1" applyAlignment="1">
      <alignment horizontal="center" vertical="center" wrapText="1"/>
    </xf>
    <xf numFmtId="9" fontId="5" fillId="5" borderId="11" xfId="1" applyFont="1" applyFill="1" applyBorder="1" applyAlignment="1">
      <alignment horizontal="center" vertical="center" wrapText="1"/>
    </xf>
    <xf numFmtId="9" fontId="5" fillId="5" borderId="12" xfId="1" applyFont="1" applyFill="1" applyBorder="1" applyAlignment="1">
      <alignment horizontal="center" vertical="center" wrapText="1"/>
    </xf>
    <xf numFmtId="9" fontId="5" fillId="5" borderId="13" xfId="1" applyFont="1" applyFill="1" applyBorder="1" applyAlignment="1">
      <alignment horizontal="center" vertical="center" wrapText="1"/>
    </xf>
    <xf numFmtId="10" fontId="5" fillId="6" borderId="4" xfId="1" applyNumberFormat="1" applyFont="1" applyFill="1" applyBorder="1" applyAlignment="1">
      <alignment horizontal="center" vertical="center" wrapText="1"/>
    </xf>
    <xf numFmtId="10" fontId="5" fillId="6" borderId="5" xfId="1" applyNumberFormat="1" applyFont="1" applyFill="1" applyBorder="1" applyAlignment="1">
      <alignment horizontal="center" vertical="center" wrapText="1"/>
    </xf>
    <xf numFmtId="10" fontId="5" fillId="6" borderId="6" xfId="1" applyNumberFormat="1" applyFont="1" applyFill="1" applyBorder="1" applyAlignment="1">
      <alignment horizontal="center" vertical="center" wrapText="1"/>
    </xf>
    <xf numFmtId="10" fontId="6" fillId="0" borderId="4" xfId="1" applyNumberFormat="1" applyFont="1" applyFill="1" applyBorder="1" applyAlignment="1">
      <alignment horizontal="center" vertical="center" wrapText="1"/>
    </xf>
    <xf numFmtId="10" fontId="6" fillId="0" borderId="5" xfId="1" applyNumberFormat="1" applyFont="1" applyFill="1" applyBorder="1" applyAlignment="1">
      <alignment horizontal="center" vertical="center" wrapText="1"/>
    </xf>
    <xf numFmtId="10" fontId="6" fillId="0" borderId="6" xfId="1" applyNumberFormat="1" applyFont="1" applyFill="1" applyBorder="1" applyAlignment="1">
      <alignment horizontal="center" vertical="center" wrapText="1"/>
    </xf>
    <xf numFmtId="10" fontId="5" fillId="5" borderId="4" xfId="1" applyNumberFormat="1" applyFont="1" applyFill="1" applyBorder="1" applyAlignment="1">
      <alignment horizontal="center" vertical="center" wrapText="1"/>
    </xf>
    <xf numFmtId="10" fontId="5" fillId="5" borderId="5" xfId="1" applyNumberFormat="1" applyFont="1" applyFill="1" applyBorder="1" applyAlignment="1">
      <alignment horizontal="center" vertical="center" wrapText="1"/>
    </xf>
    <xf numFmtId="10" fontId="5" fillId="5" borderId="6" xfId="1" applyNumberFormat="1" applyFont="1" applyFill="1" applyBorder="1" applyAlignment="1">
      <alignment horizontal="center" vertical="center" wrapText="1"/>
    </xf>
    <xf numFmtId="164" fontId="6" fillId="5" borderId="4" xfId="0" applyNumberFormat="1" applyFont="1" applyFill="1" applyBorder="1" applyAlignment="1">
      <alignment horizontal="center" vertical="center" wrapText="1"/>
    </xf>
    <xf numFmtId="164" fontId="6" fillId="5" borderId="5" xfId="0" applyNumberFormat="1" applyFont="1" applyFill="1" applyBorder="1" applyAlignment="1">
      <alignment horizontal="center" vertical="center" wrapText="1"/>
    </xf>
    <xf numFmtId="164" fontId="6" fillId="5" borderId="6" xfId="0" applyNumberFormat="1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9" fontId="6" fillId="6" borderId="4" xfId="0" applyNumberFormat="1" applyFont="1" applyFill="1" applyBorder="1" applyAlignment="1">
      <alignment horizontal="center" vertical="center" wrapText="1"/>
    </xf>
    <xf numFmtId="9" fontId="6" fillId="6" borderId="5" xfId="0" applyNumberFormat="1" applyFont="1" applyFill="1" applyBorder="1" applyAlignment="1">
      <alignment horizontal="center" vertical="center" wrapText="1"/>
    </xf>
    <xf numFmtId="9" fontId="6" fillId="6" borderId="6" xfId="0" applyNumberFormat="1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14" fontId="6" fillId="5" borderId="4" xfId="0" applyNumberFormat="1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14" fontId="6" fillId="5" borderId="5" xfId="0" applyNumberFormat="1" applyFont="1" applyFill="1" applyBorder="1" applyAlignment="1">
      <alignment horizontal="center" vertical="center" wrapText="1"/>
    </xf>
    <xf numFmtId="14" fontId="6" fillId="5" borderId="6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1" fillId="5" borderId="4" xfId="0" applyFont="1" applyFill="1" applyBorder="1" applyAlignment="1">
      <alignment vertical="center" wrapText="1"/>
    </xf>
    <xf numFmtId="0" fontId="11" fillId="5" borderId="5" xfId="0" applyFont="1" applyFill="1" applyBorder="1" applyAlignment="1">
      <alignment vertical="center" wrapText="1"/>
    </xf>
    <xf numFmtId="0" fontId="11" fillId="5" borderId="6" xfId="0" applyFont="1" applyFill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0" fillId="2" borderId="14" xfId="0" applyFill="1" applyBorder="1" applyAlignment="1">
      <alignment horizontal="center"/>
    </xf>
    <xf numFmtId="9" fontId="6" fillId="5" borderId="4" xfId="0" applyNumberFormat="1" applyFont="1" applyFill="1" applyBorder="1" applyAlignment="1">
      <alignment horizontal="center" vertical="center" wrapText="1"/>
    </xf>
    <xf numFmtId="9" fontId="6" fillId="5" borderId="5" xfId="0" applyNumberFormat="1" applyFont="1" applyFill="1" applyBorder="1" applyAlignment="1">
      <alignment horizontal="center" vertical="center" wrapText="1"/>
    </xf>
    <xf numFmtId="9" fontId="6" fillId="5" borderId="6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njay tolia" id="{4B00D6DF-62BA-4782-AAD2-321361C928DD}" userId="83fc8a11033c28ca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8-21T21:56:15.69" personId="{4B00D6DF-62BA-4782-AAD2-321361C928DD}" id="{DB905B7D-EF5A-4010-A5BE-F570387E2A1F}">
    <text>This is in Column C and column A of the "Sample Data Dump" excel sheet</text>
  </threadedComment>
  <threadedComment ref="B2" dT="2024-08-21T22:31:05.50" personId="{4B00D6DF-62BA-4782-AAD2-321361C928DD}" id="{7C86F2B0-63B7-4931-88B4-F28209D22820}">
    <text>You are going to come up with how many months long this note was for by taking the Issue Date in Column S and subtracting how many months from Column F "Maturity Date" - That will tell you how many months long until maturity.  You can also figure out how many months ago the trade date was in column R "Trade Date" and then add in Column I "Time to Maturity"</text>
  </threadedComment>
  <threadedComment ref="C2" dT="2024-08-21T22:31:47.70" personId="{4B00D6DF-62BA-4782-AAD2-321361C928DD}" id="{C25CD6CE-076C-4048-BF82-057CA643A192}">
    <text xml:space="preserve">You will get this from Column F the "Maturity Date"
</text>
  </threadedComment>
  <threadedComment ref="D2" dT="2024-08-21T22:32:17.81" personId="{4B00D6DF-62BA-4782-AAD2-321361C928DD}" id="{0AC83484-7DD0-4EB4-A0E9-B6DD221CBA2B}">
    <text xml:space="preserve">This is column H "Total Notional"
</text>
  </threadedComment>
  <threadedComment ref="E2" dT="2024-08-21T22:33:21.64" personId="{4B00D6DF-62BA-4782-AAD2-321361C928DD}" id="{578C0988-58F4-440B-93DB-5C1D38F5E67C}">
    <text>You are going to get this by multiplying Column E "Mark to Market" by column H "Total Notional"</text>
  </threadedComment>
  <threadedComment ref="F2" dT="2024-08-21T22:37:10.41" personId="{4B00D6DF-62BA-4782-AAD2-321361C928DD}" id="{EE37722A-5B02-4DF2-BD81-9759439AB089}">
    <text>Take the "mark to Market" number in column E and subtract 100%.  This will be the return %</text>
  </threadedComment>
  <threadedComment ref="G2" dT="2024-08-21T22:38:24.74" personId="{4B00D6DF-62BA-4782-AAD2-321361C928DD}" id="{F72D0565-6A27-4565-A3C6-AA2B05AC0E57}">
    <text>This is the Total Notional from column H multiplied by "Intrinsic Value" in column V</text>
  </threadedComment>
  <threadedComment ref="H2" dT="2024-08-21T22:41:21.09" personId="{4B00D6DF-62BA-4782-AAD2-321361C928DD}" id="{CEC44860-D403-4572-911A-863C093E0C19}">
    <text>This is column V "Intrinsic Value" minus 100%</text>
  </threadedComment>
  <threadedComment ref="I2" dT="2024-08-21T22:54:41.17" personId="{4B00D6DF-62BA-4782-AAD2-321361C928DD}" id="{19652EA9-E973-4B49-BA11-190C8BA1E85B}">
    <text>This one is going to entail a little work.  There are two types of Protection - "Buffers" and "Barriers".  In the "structure type" in column D the.  "Trigger" is the same thing as "Buffer".  Once you determine whether the note is a Buffer or a Barrier we are going to determine how much protection there is.  We will do that by subtracting Column P "Protection Proximity" by Column K "Underlier Performances.  Round to the nearest whole number and display that Percentage and the "Buffer" or "Barrier" designation</text>
  </threadedComment>
  <threadedComment ref="J2" dT="2024-08-21T23:06:42.36" personId="{4B00D6DF-62BA-4782-AAD2-321361C928DD}" id="{A8C1ACEC-DAD5-4A3E-9BD2-E39938CA2669}">
    <text xml:space="preserve">This will be from Column P "Protection Proximity"
</text>
  </threadedComment>
  <threadedComment ref="K2" dT="2024-08-21T22:55:14.79" personId="{4B00D6DF-62BA-4782-AAD2-321361C928DD}" id="{4DD600A4-1EF7-4061-8A9E-991C2C630CE9}">
    <text>Some notes may have a max Return. Check in Column AC for "Max Return".  If there isn't anything there then put "unlimited"</text>
  </threadedComment>
  <threadedComment ref="L2" dT="2024-08-21T22:55:14.79" personId="{4B00D6DF-62BA-4782-AAD2-321361C928DD}" id="{67C8FC05-5060-4348-9CDB-1B92D78E949A}">
    <text xml:space="preserve">This will be in column AD "Upside Participation"
</text>
  </threadedComment>
  <threadedComment ref="M2" dT="2024-08-21T23:04:24.01" personId="{4B00D6DF-62BA-4782-AAD2-321361C928DD}" id="{E91BA172-21CA-4ABE-8890-52E5752AEDD3}">
    <text>Here you are going to list off the Underliers from Column L "List of Underliers".   Whatever the "Active Underlier" is from column M you are going to highlight and also add in the performance % from Column K "Underlier Performance"</text>
  </threadedComment>
  <threadedComment ref="N2" dT="2024-08-21T23:07:46.11" personId="{4B00D6DF-62BA-4782-AAD2-321361C928DD}" id="{BD849F18-3741-4849-B788-7434412C73C5}">
    <text>Just put in the "structure type" from column D in these cells</text>
  </threadedComment>
  <threadedComment ref="E20" dT="2024-08-21T23:04:24.01" personId="{4B00D6DF-62BA-4782-AAD2-321361C928DD}" id="{705F6817-D51B-4A42-A6CE-EA157F2407EC}">
    <text>Here you are going to list off the Underliers from Column L "List of Underliers".   Whatever the "Active Underlier" is from column M you are going to highlight and also add in the performance % from Column K "Underlier Performance"</text>
  </threadedComment>
  <threadedComment ref="F20" dT="2024-08-21T23:24:10.24" personId="{4B00D6DF-62BA-4782-AAD2-321361C928DD}" id="{D41A3D2C-44AF-4E1A-A4BE-0B8B58A1CCEA}">
    <text xml:space="preserve">This one is going to entail a little work.  There are two types of Protection - "Buffers" and "Barriers".  In the "structure type" in column D the.  "Trigger" is the same thing as "Buffer".  Once you determine whether the note is a Buffer or a Barrier we are going to determine how much protection there is.  We will do that by subtracting Column P "Protection Proximity" by Column K "Underlier Performances.  Round to the nearest whole number and display that Percentage and the "Buffer" or "Barrier" designation
</text>
  </threadedComment>
  <threadedComment ref="H20" dT="2024-08-21T23:25:14.00" personId="{4B00D6DF-62BA-4782-AAD2-321361C928DD}" id="{BCAA4AFD-A4A9-4FA4-8C3E-91094B0ED853}">
    <text>Column O "Coupon Rate Per Annum"</text>
  </threadedComment>
  <threadedComment ref="I20" dT="2024-08-21T23:26:11.45" personId="{4B00D6DF-62BA-4782-AAD2-321361C928DD}" id="{C0743619-6538-4983-A00A-AA6B5540784F}">
    <text>Take Annual Yield from Column O and divide by 12</text>
  </threadedComment>
  <threadedComment ref="J20" dT="2024-08-21T23:06:42.36" personId="{4B00D6DF-62BA-4782-AAD2-321361C928DD}" id="{55F44345-7EC5-4138-B7A0-6F36F6EDD49C}">
    <text xml:space="preserve">This will be from Column P "Protection Proximity"
</text>
  </threadedComment>
  <threadedComment ref="K20" dT="2024-08-21T23:27:20.74" personId="{4B00D6DF-62BA-4782-AAD2-321361C928DD}" id="{C68F5A98-9F22-4CD2-9932-C84D5AA65F23}">
    <text>Column Z "Payments Received So far"</text>
  </threadedComment>
  <threadedComment ref="L20" dT="2024-08-21T23:28:58.71" personId="{4B00D6DF-62BA-4782-AAD2-321361C928DD}" id="{2A24390F-DDD4-4C18-8E2B-F4223FB52627}">
    <text>Take the amount Invested in D21 and multiply by % Paid so far in K21</text>
  </threadedComment>
  <threadedComment ref="M20" dT="2024-08-21T23:07:46.11" personId="{4B00D6DF-62BA-4782-AAD2-321361C928DD}" id="{DDFE28F9-C269-4FBD-981E-B8B4846CDB07}">
    <text>Just put in the "structure type" from column D in these cells</text>
  </threadedComment>
  <threadedComment ref="I30" dT="2024-08-21T23:31:46.23" personId="{4B00D6DF-62BA-4782-AAD2-321361C928DD}" id="{1B52B354-01F9-42E5-8721-3161B5FCCEEF}">
    <text xml:space="preserve">This one is going to entail a little work.  There are two types of Protection - "Buffers" and "Barriers".  In the "structure type" in column D the.  "Trigger" is the same thing as "Buffer".  Once you determine whether the note is a Buffer or a Barrier we are going to determine how much protection there is.  We will do that by subtracting Column P "Protection Proximity" by Column K "Underlier Performances.  Round to the nearest whole number and display that Percentage and the "Buffer" or "Barrier" designation
</text>
  </threadedComment>
  <threadedComment ref="J30" dT="2024-08-21T23:06:42.36" personId="{4B00D6DF-62BA-4782-AAD2-321361C928DD}" id="{B9AF2F9B-C664-48BE-AD87-82B3900E305F}">
    <text xml:space="preserve">This will be from Column P "Protection Proximity"
</text>
  </threadedComment>
  <threadedComment ref="L30" dT="2024-08-21T23:04:24.01" personId="{4B00D6DF-62BA-4782-AAD2-321361C928DD}" id="{2820DB20-E643-4A66-B22D-4ED07F91660F}">
    <text>Here you are going to list off the Underliers from Column L "List of Underliers".   Whatever the "Active Underlier" is from column M you are going to highlight and also add in the performance % from Column K "Underlier Performance"</text>
  </threadedComment>
  <threadedComment ref="M30" dT="2024-08-21T23:07:46.11" personId="{4B00D6DF-62BA-4782-AAD2-321361C928DD}" id="{388BD16B-0B28-4FC6-813A-D3E93E207ADA}">
    <text>Just put in the "structure type" from column D in these cells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8B64B-3DDC-47B6-86E3-2AAB593F0693}">
  <dimension ref="A1:X39"/>
  <sheetViews>
    <sheetView tabSelected="1" workbookViewId="0">
      <selection activeCell="K30" sqref="K30"/>
    </sheetView>
  </sheetViews>
  <sheetFormatPr defaultRowHeight="14.4" x14ac:dyDescent="0.3"/>
  <cols>
    <col min="1" max="1" width="28" bestFit="1" customWidth="1"/>
    <col min="2" max="2" width="6.5546875" customWidth="1"/>
    <col min="3" max="3" width="14" bestFit="1" customWidth="1"/>
    <col min="4" max="4" width="10.88671875" bestFit="1" customWidth="1"/>
    <col min="5" max="5" width="15.44140625" bestFit="1" customWidth="1"/>
    <col min="6" max="6" width="10.109375" bestFit="1" customWidth="1"/>
    <col min="7" max="7" width="15.88671875" bestFit="1" customWidth="1"/>
    <col min="8" max="8" width="14" bestFit="1" customWidth="1"/>
    <col min="9" max="9" width="16.6640625" bestFit="1" customWidth="1"/>
    <col min="10" max="10" width="16.6640625" customWidth="1"/>
    <col min="11" max="11" width="14.6640625" bestFit="1" customWidth="1"/>
    <col min="12" max="12" width="14.5546875" customWidth="1"/>
    <col min="13" max="13" width="21.6640625" bestFit="1" customWidth="1"/>
    <col min="14" max="14" width="21" customWidth="1"/>
    <col min="15" max="15" width="17.21875" customWidth="1"/>
  </cols>
  <sheetData>
    <row r="1" spans="1:24" ht="23.4" x14ac:dyDescent="0.3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113"/>
      <c r="N1" s="113"/>
    </row>
    <row r="2" spans="1:24" ht="34.799999999999997" x14ac:dyDescent="0.3">
      <c r="A2" s="1" t="s">
        <v>1</v>
      </c>
      <c r="B2" s="1" t="s">
        <v>2</v>
      </c>
      <c r="C2" s="1" t="s">
        <v>3</v>
      </c>
      <c r="D2" s="2" t="s">
        <v>4</v>
      </c>
      <c r="E2" s="1" t="s">
        <v>5</v>
      </c>
      <c r="F2" s="1" t="s">
        <v>6</v>
      </c>
      <c r="G2" s="1" t="s">
        <v>7</v>
      </c>
      <c r="H2" s="1" t="s">
        <v>6</v>
      </c>
      <c r="I2" s="1" t="s">
        <v>8</v>
      </c>
      <c r="J2" s="2" t="s">
        <v>46</v>
      </c>
      <c r="K2" s="3" t="s">
        <v>48</v>
      </c>
      <c r="L2" s="3" t="s">
        <v>9</v>
      </c>
      <c r="M2" s="2" t="s">
        <v>47</v>
      </c>
      <c r="N2" s="1" t="s">
        <v>10</v>
      </c>
      <c r="O2" s="112"/>
      <c r="P2" s="112"/>
      <c r="Q2" s="112"/>
      <c r="R2" s="112"/>
      <c r="S2" s="112"/>
      <c r="T2" s="108" t="s">
        <v>27</v>
      </c>
      <c r="U2" s="108"/>
      <c r="V2" s="108"/>
      <c r="W2" s="108"/>
      <c r="X2" s="108"/>
    </row>
    <row r="3" spans="1:24" ht="27.6" x14ac:dyDescent="0.3">
      <c r="A3" s="103" t="s">
        <v>32</v>
      </c>
      <c r="B3" s="102" t="s">
        <v>39</v>
      </c>
      <c r="C3" s="102">
        <v>45966</v>
      </c>
      <c r="D3" s="92">
        <v>138000</v>
      </c>
      <c r="E3" s="92">
        <f>D3*131.55%</f>
        <v>181539.00000000003</v>
      </c>
      <c r="F3" s="89">
        <f t="shared" ref="F3" si="0">(E3-D3)/D3</f>
        <v>0.31550000000000022</v>
      </c>
      <c r="G3" s="92">
        <f>D3*140.4%</f>
        <v>193752.00000000003</v>
      </c>
      <c r="H3" s="89">
        <f>(G3-D3)/D3</f>
        <v>0.40400000000000019</v>
      </c>
      <c r="I3" s="95" t="s">
        <v>13</v>
      </c>
      <c r="J3" s="8"/>
      <c r="K3" s="114"/>
      <c r="L3" s="98">
        <v>1.1499999999999999</v>
      </c>
      <c r="M3" s="5" t="s">
        <v>42</v>
      </c>
      <c r="N3" s="109" t="s">
        <v>45</v>
      </c>
      <c r="O3" s="112"/>
      <c r="P3" s="112"/>
      <c r="Q3" s="112"/>
      <c r="R3" s="112"/>
      <c r="S3" s="112"/>
      <c r="T3" s="108"/>
      <c r="U3" s="108"/>
      <c r="V3" s="108"/>
      <c r="W3" s="108"/>
      <c r="X3" s="108"/>
    </row>
    <row r="4" spans="1:24" ht="17.399999999999999" x14ac:dyDescent="0.3">
      <c r="A4" s="104"/>
      <c r="B4" s="106"/>
      <c r="C4" s="106"/>
      <c r="D4" s="93"/>
      <c r="E4" s="93"/>
      <c r="F4" s="90"/>
      <c r="G4" s="93"/>
      <c r="H4" s="90"/>
      <c r="I4" s="96"/>
      <c r="J4" s="9"/>
      <c r="K4" s="115"/>
      <c r="L4" s="99"/>
      <c r="M4" s="20" t="s">
        <v>20</v>
      </c>
      <c r="N4" s="110"/>
      <c r="O4" s="112"/>
      <c r="P4" s="112"/>
      <c r="Q4" s="112"/>
      <c r="R4" s="112"/>
      <c r="S4" s="112"/>
      <c r="T4" s="108"/>
      <c r="U4" s="108"/>
      <c r="V4" s="108"/>
      <c r="W4" s="108"/>
      <c r="X4" s="108"/>
    </row>
    <row r="5" spans="1:24" ht="17.399999999999999" x14ac:dyDescent="0.3">
      <c r="A5" s="105"/>
      <c r="B5" s="107"/>
      <c r="C5" s="107"/>
      <c r="D5" s="94"/>
      <c r="E5" s="94"/>
      <c r="F5" s="91"/>
      <c r="G5" s="94"/>
      <c r="H5" s="91"/>
      <c r="I5" s="97"/>
      <c r="J5" s="10"/>
      <c r="K5" s="116"/>
      <c r="L5" s="100"/>
      <c r="M5" s="5"/>
      <c r="N5" s="111"/>
      <c r="O5" s="112"/>
      <c r="P5" s="112"/>
      <c r="Q5" s="112"/>
      <c r="R5" s="112"/>
      <c r="S5" s="112"/>
      <c r="T5" s="108"/>
      <c r="U5" s="108"/>
      <c r="V5" s="108"/>
      <c r="W5" s="108"/>
      <c r="X5" s="108"/>
    </row>
    <row r="6" spans="1:24" ht="15.75" customHeight="1" x14ac:dyDescent="0.3">
      <c r="A6" s="103" t="s">
        <v>33</v>
      </c>
      <c r="B6" s="102" t="s">
        <v>40</v>
      </c>
      <c r="C6" s="102">
        <v>46331</v>
      </c>
      <c r="D6" s="92">
        <v>138000</v>
      </c>
      <c r="E6" s="92">
        <f>D6*124.06%</f>
        <v>171202.8</v>
      </c>
      <c r="F6" s="89">
        <f t="shared" ref="F6" si="1">(E6-D6)/D6</f>
        <v>0.24059999999999993</v>
      </c>
      <c r="G6" s="92">
        <f>D6*127.49%</f>
        <v>175936.19999999998</v>
      </c>
      <c r="H6" s="89">
        <f t="shared" ref="H6" si="2">(G6-D6)/D6</f>
        <v>0.27489999999999987</v>
      </c>
      <c r="I6" s="95" t="s">
        <v>11</v>
      </c>
      <c r="J6" s="8"/>
      <c r="K6" s="114"/>
      <c r="L6" s="98">
        <v>1.1499999999999999</v>
      </c>
      <c r="M6" s="20" t="s">
        <v>21</v>
      </c>
      <c r="N6" s="4"/>
      <c r="O6" s="112"/>
      <c r="P6" s="112"/>
      <c r="Q6" s="112"/>
      <c r="R6" s="112"/>
      <c r="S6" s="112"/>
      <c r="T6" s="108"/>
      <c r="U6" s="108"/>
      <c r="V6" s="108"/>
      <c r="W6" s="108"/>
      <c r="X6" s="108"/>
    </row>
    <row r="7" spans="1:24" ht="15.75" customHeight="1" x14ac:dyDescent="0.3">
      <c r="A7" s="104"/>
      <c r="B7" s="106"/>
      <c r="C7" s="106"/>
      <c r="D7" s="93"/>
      <c r="E7" s="93"/>
      <c r="F7" s="90"/>
      <c r="G7" s="93"/>
      <c r="H7" s="90"/>
      <c r="I7" s="96"/>
      <c r="J7" s="9"/>
      <c r="K7" s="115"/>
      <c r="L7" s="99"/>
      <c r="M7" s="5" t="s">
        <v>43</v>
      </c>
      <c r="N7" s="4"/>
      <c r="O7" s="112"/>
      <c r="P7" s="112"/>
      <c r="Q7" s="112"/>
      <c r="R7" s="112"/>
      <c r="S7" s="112"/>
      <c r="T7" s="108"/>
      <c r="U7" s="108"/>
      <c r="V7" s="108"/>
      <c r="W7" s="108"/>
      <c r="X7" s="108"/>
    </row>
    <row r="8" spans="1:24" ht="15.75" customHeight="1" x14ac:dyDescent="0.3">
      <c r="A8" s="105"/>
      <c r="B8" s="107"/>
      <c r="C8" s="107"/>
      <c r="D8" s="94"/>
      <c r="E8" s="94"/>
      <c r="F8" s="91"/>
      <c r="G8" s="94"/>
      <c r="H8" s="91"/>
      <c r="I8" s="97"/>
      <c r="J8" s="10"/>
      <c r="K8" s="116"/>
      <c r="L8" s="100"/>
      <c r="M8" s="5"/>
      <c r="N8" s="4"/>
    </row>
    <row r="9" spans="1:24" ht="15.75" customHeight="1" x14ac:dyDescent="0.3">
      <c r="A9" s="103" t="s">
        <v>34</v>
      </c>
      <c r="B9" s="102" t="s">
        <v>40</v>
      </c>
      <c r="C9" s="102">
        <v>46058</v>
      </c>
      <c r="D9" s="92">
        <v>138000</v>
      </c>
      <c r="E9" s="92">
        <f>D9*134.13%</f>
        <v>185099.4</v>
      </c>
      <c r="F9" s="89">
        <f t="shared" ref="F9" si="3">(E9-D9)/D9</f>
        <v>0.34129999999999994</v>
      </c>
      <c r="G9" s="92">
        <f>D9*151.65%</f>
        <v>209277</v>
      </c>
      <c r="H9" s="89">
        <f t="shared" ref="H9" si="4">(G9-D9)/D9</f>
        <v>0.51649999999999996</v>
      </c>
      <c r="I9" s="95" t="s">
        <v>14</v>
      </c>
      <c r="J9" s="8"/>
      <c r="K9" s="114"/>
      <c r="L9" s="98">
        <v>1.47</v>
      </c>
      <c r="M9" s="5" t="s">
        <v>44</v>
      </c>
      <c r="N9" s="4"/>
    </row>
    <row r="10" spans="1:24" ht="15.75" customHeight="1" x14ac:dyDescent="0.3">
      <c r="A10" s="104"/>
      <c r="B10" s="106"/>
      <c r="C10" s="106"/>
      <c r="D10" s="93"/>
      <c r="E10" s="93"/>
      <c r="F10" s="90"/>
      <c r="G10" s="93"/>
      <c r="H10" s="90"/>
      <c r="I10" s="96"/>
      <c r="J10" s="9"/>
      <c r="K10" s="115"/>
      <c r="L10" s="99"/>
      <c r="M10" s="5" t="s">
        <v>42</v>
      </c>
      <c r="N10" s="4"/>
      <c r="T10" t="s">
        <v>28</v>
      </c>
    </row>
    <row r="11" spans="1:24" ht="15.75" customHeight="1" x14ac:dyDescent="0.3">
      <c r="A11" s="105"/>
      <c r="B11" s="107"/>
      <c r="C11" s="107"/>
      <c r="D11" s="94"/>
      <c r="E11" s="94"/>
      <c r="F11" s="91"/>
      <c r="G11" s="94"/>
      <c r="H11" s="91"/>
      <c r="I11" s="97"/>
      <c r="J11" s="10"/>
      <c r="K11" s="116"/>
      <c r="L11" s="100"/>
      <c r="M11" s="20" t="s">
        <v>20</v>
      </c>
      <c r="N11" s="4"/>
    </row>
    <row r="12" spans="1:24" ht="15.75" customHeight="1" x14ac:dyDescent="0.3">
      <c r="A12" s="101" t="s">
        <v>35</v>
      </c>
      <c r="B12" s="102" t="s">
        <v>15</v>
      </c>
      <c r="C12" s="102">
        <v>47060</v>
      </c>
      <c r="D12" s="92">
        <v>138000</v>
      </c>
      <c r="E12" s="92">
        <f>D12*134.83%</f>
        <v>186065.4</v>
      </c>
      <c r="F12" s="89">
        <f t="shared" ref="F12" si="5">(E12-D12)/D12</f>
        <v>0.34829999999999994</v>
      </c>
      <c r="G12" s="92">
        <f>D12*143.75%</f>
        <v>198375</v>
      </c>
      <c r="H12" s="89">
        <f t="shared" ref="H12" si="6">(G12-D12)/D12</f>
        <v>0.4375</v>
      </c>
      <c r="I12" s="95" t="s">
        <v>14</v>
      </c>
      <c r="J12" s="8"/>
      <c r="K12" s="114"/>
      <c r="L12" s="98">
        <v>1.83</v>
      </c>
      <c r="M12" s="20" t="s">
        <v>21</v>
      </c>
      <c r="N12" s="4"/>
      <c r="T12" t="s">
        <v>29</v>
      </c>
    </row>
    <row r="13" spans="1:24" ht="15.75" customHeight="1" x14ac:dyDescent="0.3">
      <c r="A13" s="101"/>
      <c r="B13" s="106"/>
      <c r="C13" s="96"/>
      <c r="D13" s="93"/>
      <c r="E13" s="93"/>
      <c r="F13" s="90"/>
      <c r="G13" s="93"/>
      <c r="H13" s="90"/>
      <c r="I13" s="96"/>
      <c r="J13" s="9"/>
      <c r="K13" s="115"/>
      <c r="L13" s="99"/>
      <c r="M13" s="5" t="s">
        <v>44</v>
      </c>
      <c r="N13" s="4"/>
    </row>
    <row r="14" spans="1:24" ht="15.75" customHeight="1" x14ac:dyDescent="0.3">
      <c r="A14" s="101"/>
      <c r="B14" s="107"/>
      <c r="C14" s="97"/>
      <c r="D14" s="94"/>
      <c r="E14" s="94"/>
      <c r="F14" s="91"/>
      <c r="G14" s="94"/>
      <c r="H14" s="91"/>
      <c r="I14" s="97"/>
      <c r="J14" s="10"/>
      <c r="K14" s="116"/>
      <c r="L14" s="100"/>
      <c r="M14" s="5" t="s">
        <v>42</v>
      </c>
      <c r="N14" s="4"/>
      <c r="T14" t="s">
        <v>30</v>
      </c>
    </row>
    <row r="15" spans="1:24" ht="17.399999999999999" x14ac:dyDescent="0.3">
      <c r="A15" s="24" t="s">
        <v>16</v>
      </c>
      <c r="B15" s="25"/>
      <c r="C15" s="25"/>
      <c r="D15" s="28">
        <f>SUM(D3:D14)</f>
        <v>552000</v>
      </c>
      <c r="E15" s="28">
        <f>SUM(E3:E14)</f>
        <v>723906.60000000009</v>
      </c>
      <c r="F15" s="37">
        <f>(E15-D15)/D15</f>
        <v>0.31142500000000017</v>
      </c>
      <c r="G15" s="64">
        <f>SUM(G3:G14)</f>
        <v>777340.2</v>
      </c>
      <c r="H15" s="67">
        <f>(G15-D15)/D15</f>
        <v>0.40822499999999989</v>
      </c>
      <c r="I15" s="40"/>
      <c r="J15" s="19"/>
      <c r="K15" s="57"/>
      <c r="L15" s="57"/>
      <c r="M15" s="16"/>
      <c r="N15" s="16"/>
    </row>
    <row r="16" spans="1:24" ht="17.399999999999999" x14ac:dyDescent="0.3">
      <c r="A16" s="24"/>
      <c r="B16" s="26"/>
      <c r="C16" s="26"/>
      <c r="D16" s="29"/>
      <c r="E16" s="29"/>
      <c r="F16" s="38"/>
      <c r="G16" s="65"/>
      <c r="H16" s="68"/>
      <c r="I16" s="26"/>
      <c r="J16" s="14"/>
      <c r="K16" s="58"/>
      <c r="L16" s="58"/>
      <c r="M16" s="17"/>
      <c r="N16" s="17"/>
      <c r="T16" t="s">
        <v>31</v>
      </c>
    </row>
    <row r="17" spans="1:14" ht="17.399999999999999" x14ac:dyDescent="0.3">
      <c r="A17" s="24"/>
      <c r="B17" s="27"/>
      <c r="C17" s="27"/>
      <c r="D17" s="30"/>
      <c r="E17" s="30"/>
      <c r="F17" s="39"/>
      <c r="G17" s="66"/>
      <c r="H17" s="69"/>
      <c r="I17" s="27"/>
      <c r="J17" s="15"/>
      <c r="K17" s="59"/>
      <c r="L17" s="59"/>
      <c r="M17" s="18"/>
      <c r="N17" s="18"/>
    </row>
    <row r="19" spans="1:14" ht="23.4" x14ac:dyDescent="0.3">
      <c r="A19" s="60" t="s">
        <v>17</v>
      </c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"/>
    </row>
    <row r="20" spans="1:14" ht="34.799999999999997" x14ac:dyDescent="0.3">
      <c r="A20" s="1" t="s">
        <v>1</v>
      </c>
      <c r="B20" s="1" t="s">
        <v>2</v>
      </c>
      <c r="C20" s="1" t="s">
        <v>3</v>
      </c>
      <c r="D20" s="2" t="s">
        <v>4</v>
      </c>
      <c r="E20" s="2" t="s">
        <v>47</v>
      </c>
      <c r="F20" s="62" t="s">
        <v>8</v>
      </c>
      <c r="G20" s="63"/>
      <c r="H20" s="1" t="s">
        <v>18</v>
      </c>
      <c r="I20" s="1" t="s">
        <v>24</v>
      </c>
      <c r="J20" s="2" t="s">
        <v>46</v>
      </c>
      <c r="K20" s="1" t="s">
        <v>19</v>
      </c>
      <c r="L20" s="2" t="s">
        <v>22</v>
      </c>
      <c r="M20" s="1" t="s">
        <v>10</v>
      </c>
    </row>
    <row r="21" spans="1:14" ht="17.399999999999999" x14ac:dyDescent="0.3">
      <c r="A21" s="70" t="s">
        <v>36</v>
      </c>
      <c r="B21" s="71" t="s">
        <v>41</v>
      </c>
      <c r="C21" s="102">
        <v>47060</v>
      </c>
      <c r="D21" s="74">
        <v>150000</v>
      </c>
      <c r="E21" s="5" t="s">
        <v>44</v>
      </c>
      <c r="F21" s="77">
        <v>0.3</v>
      </c>
      <c r="G21" s="78"/>
      <c r="H21" s="83">
        <v>8.8999999999999996E-2</v>
      </c>
      <c r="I21" s="86" t="s">
        <v>25</v>
      </c>
      <c r="J21" s="11"/>
      <c r="K21" s="48">
        <v>5.9330000000000001E-2</v>
      </c>
      <c r="L21" s="51">
        <f>K21*D21</f>
        <v>8899.5</v>
      </c>
      <c r="M21" s="54"/>
    </row>
    <row r="22" spans="1:14" ht="17.399999999999999" x14ac:dyDescent="0.3">
      <c r="A22" s="70"/>
      <c r="B22" s="72"/>
      <c r="C22" s="96"/>
      <c r="D22" s="75"/>
      <c r="E22" s="5" t="s">
        <v>42</v>
      </c>
      <c r="F22" s="79"/>
      <c r="G22" s="80"/>
      <c r="H22" s="84"/>
      <c r="I22" s="87"/>
      <c r="J22" s="12"/>
      <c r="K22" s="49"/>
      <c r="L22" s="52"/>
      <c r="M22" s="55"/>
    </row>
    <row r="23" spans="1:14" ht="17.399999999999999" x14ac:dyDescent="0.3">
      <c r="A23" s="70"/>
      <c r="B23" s="73"/>
      <c r="C23" s="97"/>
      <c r="D23" s="76"/>
      <c r="E23" s="5" t="s">
        <v>23</v>
      </c>
      <c r="F23" s="81"/>
      <c r="G23" s="82"/>
      <c r="H23" s="85"/>
      <c r="I23" s="88"/>
      <c r="J23" s="13"/>
      <c r="K23" s="50"/>
      <c r="L23" s="53"/>
      <c r="M23" s="56"/>
    </row>
    <row r="24" spans="1:14" ht="17.399999999999999" x14ac:dyDescent="0.3">
      <c r="A24" s="24" t="s">
        <v>16</v>
      </c>
      <c r="B24" s="25"/>
      <c r="C24" s="25"/>
      <c r="D24" s="28">
        <f>SUM(D21)</f>
        <v>150000</v>
      </c>
      <c r="E24" s="28"/>
      <c r="F24" s="31"/>
      <c r="G24" s="32"/>
      <c r="H24" s="37"/>
      <c r="I24" s="40"/>
      <c r="J24" s="19"/>
      <c r="K24" s="41">
        <f>L24/D24</f>
        <v>5.9330000000000001E-2</v>
      </c>
      <c r="L24" s="44">
        <f>SUM(L21)</f>
        <v>8899.5</v>
      </c>
      <c r="M24" s="47"/>
    </row>
    <row r="25" spans="1:14" ht="17.399999999999999" x14ac:dyDescent="0.3">
      <c r="A25" s="24"/>
      <c r="B25" s="26"/>
      <c r="C25" s="26"/>
      <c r="D25" s="29"/>
      <c r="E25" s="29"/>
      <c r="F25" s="33"/>
      <c r="G25" s="34"/>
      <c r="H25" s="38"/>
      <c r="I25" s="26"/>
      <c r="J25" s="14"/>
      <c r="K25" s="42"/>
      <c r="L25" s="45"/>
      <c r="M25" s="45"/>
    </row>
    <row r="26" spans="1:14" ht="17.399999999999999" x14ac:dyDescent="0.3">
      <c r="A26" s="24"/>
      <c r="B26" s="27"/>
      <c r="C26" s="27"/>
      <c r="D26" s="30"/>
      <c r="E26" s="30"/>
      <c r="F26" s="35"/>
      <c r="G26" s="36"/>
      <c r="H26" s="39"/>
      <c r="I26" s="27"/>
      <c r="J26" s="15"/>
      <c r="K26" s="43"/>
      <c r="L26" s="46"/>
      <c r="M26" s="46"/>
    </row>
    <row r="29" spans="1:14" ht="23.4" x14ac:dyDescent="0.3">
      <c r="A29" s="60" t="s">
        <v>26</v>
      </c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7"/>
    </row>
    <row r="30" spans="1:14" ht="34.799999999999997" x14ac:dyDescent="0.3">
      <c r="A30" s="1" t="s">
        <v>1</v>
      </c>
      <c r="B30" s="1" t="s">
        <v>2</v>
      </c>
      <c r="C30" s="1" t="s">
        <v>3</v>
      </c>
      <c r="D30" s="2" t="s">
        <v>4</v>
      </c>
      <c r="E30" s="1" t="s">
        <v>5</v>
      </c>
      <c r="F30" s="1" t="s">
        <v>6</v>
      </c>
      <c r="G30" s="1" t="s">
        <v>7</v>
      </c>
      <c r="H30" s="1" t="s">
        <v>6</v>
      </c>
      <c r="I30" s="1" t="s">
        <v>8</v>
      </c>
      <c r="J30" s="2" t="s">
        <v>46</v>
      </c>
      <c r="K30" s="3"/>
      <c r="L30" s="2" t="s">
        <v>47</v>
      </c>
      <c r="M30" s="1" t="s">
        <v>10</v>
      </c>
    </row>
    <row r="31" spans="1:14" ht="17.399999999999999" x14ac:dyDescent="0.3">
      <c r="A31" s="103" t="s">
        <v>37</v>
      </c>
      <c r="B31" s="102" t="s">
        <v>39</v>
      </c>
      <c r="C31" s="102">
        <v>45966</v>
      </c>
      <c r="D31" s="92">
        <v>138000</v>
      </c>
      <c r="E31" s="92">
        <f>D31*131.55%</f>
        <v>181539.00000000003</v>
      </c>
      <c r="F31" s="89">
        <f t="shared" ref="F31" si="7">(E31-D31)/D31</f>
        <v>0.31550000000000022</v>
      </c>
      <c r="G31" s="92">
        <f>D31*140.4%</f>
        <v>193752.00000000003</v>
      </c>
      <c r="H31" s="89">
        <f>(G31-D31)/D31</f>
        <v>0.40400000000000019</v>
      </c>
      <c r="I31" s="95" t="s">
        <v>13</v>
      </c>
      <c r="J31" s="8"/>
      <c r="K31" s="98"/>
      <c r="L31" s="5" t="s">
        <v>42</v>
      </c>
      <c r="M31" s="21" t="s">
        <v>12</v>
      </c>
    </row>
    <row r="32" spans="1:14" ht="17.399999999999999" x14ac:dyDescent="0.3">
      <c r="A32" s="104"/>
      <c r="B32" s="106"/>
      <c r="C32" s="106"/>
      <c r="D32" s="93"/>
      <c r="E32" s="93"/>
      <c r="F32" s="90"/>
      <c r="G32" s="93"/>
      <c r="H32" s="90"/>
      <c r="I32" s="96"/>
      <c r="J32" s="9"/>
      <c r="K32" s="99"/>
      <c r="L32" s="20" t="s">
        <v>20</v>
      </c>
      <c r="M32" s="22"/>
    </row>
    <row r="33" spans="1:13" ht="17.399999999999999" x14ac:dyDescent="0.3">
      <c r="A33" s="105"/>
      <c r="B33" s="107"/>
      <c r="C33" s="107"/>
      <c r="D33" s="94"/>
      <c r="E33" s="94"/>
      <c r="F33" s="91"/>
      <c r="G33" s="94"/>
      <c r="H33" s="91"/>
      <c r="I33" s="97"/>
      <c r="J33" s="10"/>
      <c r="K33" s="100"/>
      <c r="L33" s="5"/>
      <c r="M33" s="23"/>
    </row>
    <row r="34" spans="1:13" ht="17.399999999999999" x14ac:dyDescent="0.3">
      <c r="A34" s="103" t="s">
        <v>38</v>
      </c>
      <c r="B34" s="102" t="s">
        <v>40</v>
      </c>
      <c r="C34" s="102">
        <v>46058</v>
      </c>
      <c r="D34" s="92">
        <v>138000</v>
      </c>
      <c r="E34" s="92">
        <f>D34*134.13%</f>
        <v>185099.4</v>
      </c>
      <c r="F34" s="89">
        <f t="shared" ref="F34" si="8">(E34-D34)/D34</f>
        <v>0.34129999999999994</v>
      </c>
      <c r="G34" s="92">
        <f>D34*151.65%</f>
        <v>209277</v>
      </c>
      <c r="H34" s="89">
        <f t="shared" ref="H34" si="9">(G34-D34)/D34</f>
        <v>0.51649999999999996</v>
      </c>
      <c r="I34" s="95" t="s">
        <v>14</v>
      </c>
      <c r="J34" s="8"/>
      <c r="K34" s="98"/>
      <c r="L34" s="5" t="s">
        <v>44</v>
      </c>
      <c r="M34" s="4"/>
    </row>
    <row r="35" spans="1:13" ht="17.399999999999999" x14ac:dyDescent="0.3">
      <c r="A35" s="104"/>
      <c r="B35" s="106"/>
      <c r="C35" s="106"/>
      <c r="D35" s="93"/>
      <c r="E35" s="93"/>
      <c r="F35" s="90"/>
      <c r="G35" s="93"/>
      <c r="H35" s="90"/>
      <c r="I35" s="96"/>
      <c r="J35" s="9"/>
      <c r="K35" s="99"/>
      <c r="L35" s="5" t="s">
        <v>42</v>
      </c>
      <c r="M35" s="4"/>
    </row>
    <row r="36" spans="1:13" ht="17.399999999999999" x14ac:dyDescent="0.3">
      <c r="A36" s="105"/>
      <c r="B36" s="107"/>
      <c r="C36" s="107"/>
      <c r="D36" s="94"/>
      <c r="E36" s="94"/>
      <c r="F36" s="91"/>
      <c r="G36" s="94"/>
      <c r="H36" s="91"/>
      <c r="I36" s="97"/>
      <c r="J36" s="10"/>
      <c r="K36" s="100"/>
      <c r="L36" s="20" t="s">
        <v>20</v>
      </c>
      <c r="M36" s="4"/>
    </row>
    <row r="37" spans="1:13" ht="17.399999999999999" x14ac:dyDescent="0.3">
      <c r="A37" s="24" t="s">
        <v>16</v>
      </c>
      <c r="B37" s="25"/>
      <c r="C37" s="25"/>
      <c r="D37" s="28">
        <f>SUM(D31:D36)</f>
        <v>276000</v>
      </c>
      <c r="E37" s="28">
        <f>SUM(E31:E36)</f>
        <v>366638.4</v>
      </c>
      <c r="F37" s="37">
        <f>(E37-D37)/D37</f>
        <v>0.32840000000000008</v>
      </c>
      <c r="G37" s="64">
        <f>SUM(G31:G36)</f>
        <v>403029</v>
      </c>
      <c r="H37" s="67">
        <f>(G37-D37)/D37</f>
        <v>0.46024999999999999</v>
      </c>
      <c r="I37" s="40"/>
      <c r="J37" s="19"/>
      <c r="K37" s="57"/>
      <c r="L37" s="47"/>
      <c r="M37" s="47"/>
    </row>
    <row r="38" spans="1:13" ht="17.399999999999999" x14ac:dyDescent="0.3">
      <c r="A38" s="24"/>
      <c r="B38" s="26"/>
      <c r="C38" s="26"/>
      <c r="D38" s="29"/>
      <c r="E38" s="29"/>
      <c r="F38" s="38"/>
      <c r="G38" s="65"/>
      <c r="H38" s="68"/>
      <c r="I38" s="26"/>
      <c r="J38" s="14"/>
      <c r="K38" s="58"/>
      <c r="L38" s="45"/>
      <c r="M38" s="45"/>
    </row>
    <row r="39" spans="1:13" ht="17.399999999999999" x14ac:dyDescent="0.3">
      <c r="A39" s="24"/>
      <c r="B39" s="27"/>
      <c r="C39" s="27"/>
      <c r="D39" s="30"/>
      <c r="E39" s="30"/>
      <c r="F39" s="39"/>
      <c r="G39" s="66"/>
      <c r="H39" s="69"/>
      <c r="I39" s="27"/>
      <c r="J39" s="15"/>
      <c r="K39" s="59"/>
      <c r="L39" s="46"/>
      <c r="M39" s="46"/>
    </row>
  </sheetData>
  <mergeCells count="115">
    <mergeCell ref="L37:L39"/>
    <mergeCell ref="M37:M39"/>
    <mergeCell ref="T2:X7"/>
    <mergeCell ref="M1:N1"/>
    <mergeCell ref="F37:F39"/>
    <mergeCell ref="G37:G39"/>
    <mergeCell ref="H37:H39"/>
    <mergeCell ref="I37:I39"/>
    <mergeCell ref="K37:K39"/>
    <mergeCell ref="A37:A39"/>
    <mergeCell ref="B37:B39"/>
    <mergeCell ref="C37:C39"/>
    <mergeCell ref="D37:D39"/>
    <mergeCell ref="E37:E39"/>
    <mergeCell ref="F34:F36"/>
    <mergeCell ref="G34:G36"/>
    <mergeCell ref="H34:H36"/>
    <mergeCell ref="I34:I36"/>
    <mergeCell ref="K34:K36"/>
    <mergeCell ref="A34:A36"/>
    <mergeCell ref="B34:B36"/>
    <mergeCell ref="C34:C36"/>
    <mergeCell ref="D34:D36"/>
    <mergeCell ref="E34:E36"/>
    <mergeCell ref="M31:M33"/>
    <mergeCell ref="A29:L29"/>
    <mergeCell ref="A31:A33"/>
    <mergeCell ref="B31:B33"/>
    <mergeCell ref="C31:C33"/>
    <mergeCell ref="D31:D33"/>
    <mergeCell ref="E31:E33"/>
    <mergeCell ref="F31:F33"/>
    <mergeCell ref="G31:G33"/>
    <mergeCell ref="H31:H33"/>
    <mergeCell ref="I31:I33"/>
    <mergeCell ref="K31:K33"/>
    <mergeCell ref="A1:L1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L3:L5"/>
    <mergeCell ref="K3:K5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L6:L8"/>
    <mergeCell ref="K6:K8"/>
    <mergeCell ref="A9:A11"/>
    <mergeCell ref="B9:B11"/>
    <mergeCell ref="C9:C11"/>
    <mergeCell ref="D9:D11"/>
    <mergeCell ref="E9:E11"/>
    <mergeCell ref="F9:F11"/>
    <mergeCell ref="G9:G11"/>
    <mergeCell ref="H9:H11"/>
    <mergeCell ref="I9:I11"/>
    <mergeCell ref="L9:L11"/>
    <mergeCell ref="K9:K11"/>
    <mergeCell ref="A12:A14"/>
    <mergeCell ref="B12:B14"/>
    <mergeCell ref="C12:C14"/>
    <mergeCell ref="D12:D14"/>
    <mergeCell ref="E12:E14"/>
    <mergeCell ref="F12:F14"/>
    <mergeCell ref="G12:G14"/>
    <mergeCell ref="H12:H14"/>
    <mergeCell ref="I12:I14"/>
    <mergeCell ref="L12:L14"/>
    <mergeCell ref="K12:K14"/>
    <mergeCell ref="H21:H23"/>
    <mergeCell ref="I21:I23"/>
    <mergeCell ref="A15:A17"/>
    <mergeCell ref="B15:B17"/>
    <mergeCell ref="C15:C17"/>
    <mergeCell ref="D15:D17"/>
    <mergeCell ref="E15:E17"/>
    <mergeCell ref="A21:A23"/>
    <mergeCell ref="B21:B23"/>
    <mergeCell ref="C21:C23"/>
    <mergeCell ref="D21:D23"/>
    <mergeCell ref="F21:G23"/>
    <mergeCell ref="A19:L19"/>
    <mergeCell ref="F20:G20"/>
    <mergeCell ref="F15:F17"/>
    <mergeCell ref="G15:G17"/>
    <mergeCell ref="H15:H17"/>
    <mergeCell ref="I15:I17"/>
    <mergeCell ref="K15:K17"/>
    <mergeCell ref="A24:A26"/>
    <mergeCell ref="B24:B26"/>
    <mergeCell ref="C24:C26"/>
    <mergeCell ref="D24:D26"/>
    <mergeCell ref="E24:E26"/>
    <mergeCell ref="F24:G26"/>
    <mergeCell ref="H24:H26"/>
    <mergeCell ref="I24:I26"/>
    <mergeCell ref="K24:K26"/>
    <mergeCell ref="L24:L26"/>
    <mergeCell ref="M24:M26"/>
    <mergeCell ref="K21:K23"/>
    <mergeCell ref="L21:L23"/>
    <mergeCell ref="M21:M23"/>
    <mergeCell ref="L15:L1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 Breakdown - 7.17.24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Kubicki</dc:creator>
  <cp:lastModifiedBy>sanjay tolia</cp:lastModifiedBy>
  <dcterms:created xsi:type="dcterms:W3CDTF">2023-11-06T22:55:20Z</dcterms:created>
  <dcterms:modified xsi:type="dcterms:W3CDTF">2024-08-21T23:35:44Z</dcterms:modified>
</cp:coreProperties>
</file>