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n\Documents\GitHub\Interview_prep\"/>
    </mc:Choice>
  </mc:AlternateContent>
  <xr:revisionPtr revIDLastSave="0" documentId="13_ncr:1_{AF0B50A5-810C-4AC2-8752-A433E4A9E3CA}" xr6:coauthVersionLast="47" xr6:coauthVersionMax="47" xr10:uidLastSave="{00000000-0000-0000-0000-000000000000}"/>
  <bookViews>
    <workbookView xWindow="-108" yWindow="-108" windowWidth="23256" windowHeight="1257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H2" i="10"/>
  <c r="G2" i="10"/>
  <c r="F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H2" i="8"/>
  <c r="G2" i="8"/>
  <c r="F2" i="8"/>
  <c r="E2" i="8"/>
  <c r="C2" i="8"/>
  <c r="D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N133" i="3"/>
  <c r="I133" i="3"/>
  <c r="B133" i="3"/>
  <c r="N132" i="3"/>
  <c r="I132" i="3"/>
  <c r="B132" i="3"/>
  <c r="N131" i="3"/>
  <c r="I131" i="3"/>
  <c r="B131" i="3"/>
  <c r="N130" i="3"/>
  <c r="I130" i="3"/>
  <c r="B130" i="3"/>
  <c r="N129" i="3"/>
  <c r="I129" i="3"/>
  <c r="B129" i="3"/>
  <c r="N128" i="3"/>
  <c r="I128" i="3"/>
  <c r="B128" i="3"/>
  <c r="N127" i="3"/>
  <c r="I127" i="3"/>
  <c r="B127" i="3"/>
  <c r="N126" i="3"/>
  <c r="I126" i="3"/>
  <c r="B126" i="3"/>
  <c r="N125" i="3"/>
  <c r="I125" i="3"/>
  <c r="B125" i="3"/>
  <c r="N124" i="3"/>
  <c r="I124" i="3"/>
  <c r="B124" i="3"/>
  <c r="I123" i="3"/>
  <c r="I122" i="3"/>
  <c r="I121" i="3"/>
  <c r="N120" i="3"/>
  <c r="I120" i="3"/>
  <c r="B120" i="3"/>
  <c r="I119" i="3"/>
  <c r="B119" i="3"/>
  <c r="N118" i="3"/>
  <c r="I118" i="3"/>
  <c r="B118" i="3"/>
  <c r="N117" i="3"/>
  <c r="I117" i="3"/>
  <c r="B117" i="3"/>
  <c r="N116" i="3"/>
  <c r="I116" i="3"/>
  <c r="I115" i="3"/>
  <c r="I114" i="3"/>
  <c r="B114" i="3"/>
  <c r="N113" i="3"/>
  <c r="I113" i="3"/>
  <c r="B113" i="3"/>
  <c r="N112" i="3"/>
  <c r="I112" i="3"/>
  <c r="B112" i="3"/>
  <c r="N111" i="3"/>
  <c r="I111" i="3"/>
  <c r="B111" i="3"/>
  <c r="N110" i="3"/>
  <c r="I110" i="3"/>
  <c r="B110" i="3"/>
  <c r="N109" i="3"/>
  <c r="I109" i="3"/>
  <c r="B109" i="3"/>
  <c r="N108" i="3"/>
  <c r="I108" i="3"/>
  <c r="B108" i="3"/>
  <c r="N107" i="3"/>
  <c r="I107" i="3"/>
  <c r="B107" i="3"/>
  <c r="N106" i="3"/>
  <c r="I106" i="3"/>
  <c r="B106" i="3"/>
  <c r="N105" i="3"/>
  <c r="I105" i="3"/>
  <c r="B105" i="3"/>
  <c r="N104" i="3"/>
  <c r="I104" i="3"/>
  <c r="B104" i="3"/>
  <c r="N103" i="3"/>
  <c r="I103" i="3"/>
  <c r="B103" i="3"/>
  <c r="N102" i="3"/>
  <c r="I102" i="3"/>
  <c r="B102" i="3"/>
  <c r="N101" i="3"/>
  <c r="I101" i="3"/>
  <c r="B101" i="3"/>
  <c r="N100" i="3"/>
  <c r="I100" i="3"/>
  <c r="B100" i="3"/>
  <c r="I99" i="3"/>
  <c r="N98" i="3"/>
  <c r="I98" i="3"/>
  <c r="B98" i="3"/>
  <c r="I97" i="3"/>
  <c r="B97" i="3"/>
  <c r="N96" i="3"/>
  <c r="I96" i="3"/>
  <c r="B96" i="3"/>
  <c r="N95" i="3"/>
  <c r="I95" i="3"/>
  <c r="B95" i="3"/>
  <c r="I94" i="3"/>
  <c r="B94" i="3"/>
  <c r="I93" i="3"/>
  <c r="B93" i="3"/>
  <c r="N92" i="3"/>
  <c r="I92" i="3"/>
  <c r="N91" i="3"/>
  <c r="I91" i="3"/>
  <c r="N90" i="3"/>
  <c r="I90" i="3"/>
  <c r="I89" i="3"/>
  <c r="N88" i="3"/>
  <c r="I88" i="3"/>
  <c r="B88" i="3"/>
  <c r="N87" i="3"/>
  <c r="I87" i="3"/>
  <c r="B87" i="3"/>
  <c r="N86" i="3"/>
  <c r="I86" i="3"/>
  <c r="B86" i="3"/>
  <c r="N85" i="3"/>
  <c r="I85" i="3"/>
  <c r="B85" i="3"/>
  <c r="N84" i="3"/>
  <c r="I84" i="3"/>
  <c r="B84" i="3"/>
  <c r="N83" i="3"/>
  <c r="I83" i="3"/>
  <c r="B83" i="3"/>
  <c r="N82" i="3"/>
  <c r="I82" i="3"/>
  <c r="B82" i="3"/>
  <c r="N81" i="3"/>
  <c r="I81" i="3"/>
  <c r="B81" i="3"/>
  <c r="N80" i="3"/>
  <c r="I80" i="3"/>
  <c r="B80" i="3"/>
  <c r="N79" i="3"/>
  <c r="I79" i="3"/>
  <c r="B79" i="3"/>
  <c r="N78" i="3"/>
  <c r="I78" i="3"/>
  <c r="B78" i="3"/>
  <c r="N77" i="3"/>
  <c r="I77" i="3"/>
  <c r="B77" i="3"/>
  <c r="N76" i="3"/>
  <c r="I76" i="3"/>
  <c r="B76" i="3"/>
  <c r="N75" i="3"/>
  <c r="I75" i="3"/>
  <c r="B75" i="3"/>
  <c r="I74" i="3"/>
  <c r="N73" i="3"/>
  <c r="I73" i="3"/>
  <c r="B73" i="3"/>
  <c r="N72" i="3"/>
  <c r="I72" i="3"/>
  <c r="B72" i="3"/>
  <c r="N71" i="3"/>
  <c r="I71" i="3"/>
  <c r="B71" i="3"/>
  <c r="N70" i="3"/>
  <c r="I70" i="3"/>
  <c r="N69" i="3"/>
  <c r="I69" i="3"/>
  <c r="B69" i="3"/>
  <c r="N68" i="3"/>
  <c r="I68" i="3"/>
  <c r="B68" i="3"/>
  <c r="N67" i="3"/>
  <c r="I67" i="3"/>
  <c r="B67" i="3"/>
  <c r="N66" i="3"/>
  <c r="I66" i="3"/>
  <c r="N65" i="3"/>
  <c r="I65" i="3"/>
  <c r="I64" i="3"/>
  <c r="N63" i="3"/>
  <c r="I63" i="3"/>
  <c r="B63" i="3"/>
  <c r="N62" i="3"/>
  <c r="I62" i="3"/>
  <c r="B62" i="3"/>
  <c r="N61" i="3"/>
  <c r="I61" i="3"/>
  <c r="B61" i="3"/>
  <c r="N60" i="3"/>
  <c r="I60" i="3"/>
  <c r="B60" i="3"/>
  <c r="I59" i="3"/>
  <c r="B59" i="3"/>
  <c r="N58" i="3"/>
  <c r="I58" i="3"/>
  <c r="B58" i="3"/>
  <c r="N57" i="3"/>
  <c r="I57" i="3"/>
  <c r="B57" i="3"/>
  <c r="N56" i="3"/>
  <c r="I56" i="3"/>
  <c r="B56" i="3"/>
  <c r="I55" i="3"/>
  <c r="N54" i="3"/>
  <c r="I54" i="3"/>
  <c r="B54" i="3"/>
  <c r="N53" i="3"/>
  <c r="I53" i="3"/>
  <c r="B53" i="3"/>
  <c r="N52" i="3"/>
  <c r="I52" i="3"/>
  <c r="B52" i="3"/>
  <c r="N51" i="3"/>
  <c r="I51" i="3"/>
  <c r="B51" i="3"/>
  <c r="N50" i="3"/>
  <c r="I50" i="3"/>
  <c r="B50" i="3"/>
  <c r="N49" i="3"/>
  <c r="I49" i="3"/>
  <c r="B49" i="3"/>
  <c r="N47" i="3"/>
  <c r="I47" i="3"/>
  <c r="N46" i="3"/>
  <c r="I46" i="3"/>
  <c r="I44" i="3"/>
  <c r="B44" i="3"/>
  <c r="N43" i="3"/>
  <c r="I43" i="3"/>
  <c r="B43" i="3"/>
  <c r="N42" i="3"/>
  <c r="I42" i="3"/>
  <c r="B42" i="3"/>
  <c r="N41" i="3"/>
  <c r="I41" i="3"/>
  <c r="B41" i="3"/>
  <c r="N40" i="3"/>
  <c r="I40" i="3"/>
  <c r="B40" i="3"/>
  <c r="N39" i="3"/>
  <c r="I39" i="3"/>
  <c r="B39" i="3"/>
  <c r="N38" i="3"/>
  <c r="I38" i="3"/>
  <c r="B38" i="3"/>
  <c r="N37" i="3"/>
  <c r="I37" i="3"/>
  <c r="B37" i="3"/>
  <c r="N36" i="3"/>
  <c r="I36" i="3"/>
  <c r="B36" i="3"/>
  <c r="N35" i="3"/>
  <c r="I35" i="3"/>
  <c r="B35" i="3"/>
  <c r="N34" i="3"/>
  <c r="I34" i="3"/>
  <c r="B34" i="3"/>
  <c r="N33" i="3"/>
  <c r="I33" i="3"/>
  <c r="B33" i="3"/>
  <c r="N32" i="3"/>
  <c r="I32" i="3"/>
  <c r="B32" i="3"/>
  <c r="N31" i="3"/>
  <c r="I31" i="3"/>
  <c r="N29" i="3"/>
  <c r="I29" i="3"/>
  <c r="B29" i="3"/>
  <c r="N28" i="3"/>
  <c r="I28" i="3"/>
  <c r="B28" i="3"/>
  <c r="N27" i="3"/>
  <c r="I27" i="3"/>
  <c r="B27" i="3"/>
  <c r="N26" i="3"/>
  <c r="I26" i="3"/>
  <c r="B26" i="3"/>
  <c r="N25" i="3"/>
  <c r="I25" i="3"/>
  <c r="B25" i="3"/>
  <c r="N24" i="3"/>
  <c r="I24" i="3"/>
  <c r="B24" i="3"/>
  <c r="N23" i="3"/>
  <c r="I23" i="3"/>
  <c r="B23" i="3"/>
  <c r="N22" i="3"/>
  <c r="I22" i="3"/>
  <c r="B22" i="3"/>
  <c r="N21" i="3"/>
  <c r="I21" i="3"/>
  <c r="B21" i="3"/>
  <c r="N20" i="3"/>
  <c r="I20" i="3"/>
  <c r="B20" i="3"/>
  <c r="N19" i="3"/>
  <c r="I19" i="3"/>
  <c r="B19" i="3"/>
  <c r="N18" i="3"/>
  <c r="I18" i="3"/>
  <c r="B18" i="3"/>
  <c r="N17" i="3"/>
  <c r="I17" i="3"/>
  <c r="B17" i="3"/>
  <c r="N16" i="3"/>
  <c r="I16" i="3"/>
  <c r="B16" i="3"/>
  <c r="I15" i="3"/>
  <c r="I14" i="3"/>
  <c r="I13" i="3"/>
  <c r="N12" i="3"/>
  <c r="I12" i="3"/>
  <c r="B12" i="3"/>
  <c r="N11" i="3"/>
  <c r="I11" i="3"/>
  <c r="B11" i="3"/>
  <c r="N10" i="3"/>
  <c r="I10" i="3"/>
  <c r="N9" i="3"/>
  <c r="I9" i="3"/>
  <c r="I8" i="3"/>
  <c r="I7" i="3"/>
  <c r="I6" i="3"/>
  <c r="I5" i="3"/>
  <c r="I4" i="3"/>
  <c r="I3" i="3"/>
  <c r="N2" i="3"/>
  <c r="M2" i="3"/>
  <c r="K2" i="3"/>
  <c r="C2" i="3"/>
  <c r="G2" i="3" s="1"/>
  <c r="B73" i="1"/>
  <c r="B71" i="1"/>
  <c r="B70" i="1"/>
  <c r="B69" i="1"/>
  <c r="B68" i="1"/>
  <c r="B62" i="1"/>
  <c r="B61" i="1"/>
  <c r="B60" i="1"/>
  <c r="B59" i="1"/>
  <c r="B55" i="1"/>
  <c r="B48" i="1"/>
  <c r="B9" i="1"/>
  <c r="E3" i="1"/>
  <c r="I2" i="3" l="1"/>
  <c r="E2" i="3"/>
  <c r="H2" i="3"/>
  <c r="J2" i="3"/>
  <c r="D2" i="3"/>
  <c r="I2" i="9"/>
  <c r="D2" i="6"/>
  <c r="F2" i="3"/>
  <c r="F2" i="5"/>
  <c r="E2" i="6"/>
  <c r="H2" i="7"/>
  <c r="F2" i="6"/>
  <c r="I2" i="7"/>
  <c r="J2" i="9"/>
  <c r="I2" i="10"/>
  <c r="H2" i="6"/>
  <c r="D2" i="9"/>
  <c r="G2" i="6"/>
  <c r="I2" i="6"/>
  <c r="D2" i="7"/>
  <c r="E2" i="9"/>
  <c r="D2" i="10"/>
  <c r="F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<sst xmlns="http://schemas.openxmlformats.org/spreadsheetml/2006/main" count="3608" uniqueCount="1854">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</sst>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1">
    <cellStyle name="Normal" xfId="0" builtinId="0"/>
  </cellStyles>
  <dxfs count="85">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09375" defaultRowHeight="15.75" customHeight="1"/>
  <cols>
    <col min="1" max="1" width="22.77734375" customWidth="1"/>
    <col min="7" max="7" width="16.21875" customWidth="1"/>
    <col min="8" max="8" width="21.6640625" customWidth="1"/>
  </cols>
  <sheetData>
    <row r="1" spans="1:8" ht="13.2">
      <c r="A1" s="352" t="s">
        <v>0</v>
      </c>
      <c r="B1" s="366" t="s">
        <v>1</v>
      </c>
      <c r="C1" s="344"/>
      <c r="D1" s="344"/>
      <c r="E1" s="344"/>
      <c r="F1" s="344"/>
      <c r="G1" s="344"/>
      <c r="H1" s="344"/>
    </row>
    <row r="2" spans="1:8" ht="13.2">
      <c r="A2" s="344"/>
      <c r="B2" s="346" t="s">
        <v>2</v>
      </c>
      <c r="C2" s="344"/>
      <c r="D2" s="344"/>
      <c r="E2" s="344"/>
      <c r="F2" s="344"/>
      <c r="G2" s="344"/>
      <c r="H2" s="344"/>
    </row>
    <row r="3" spans="1:8" ht="13.2">
      <c r="A3" s="344"/>
      <c r="B3" s="346" t="s">
        <v>3</v>
      </c>
      <c r="C3" s="344"/>
      <c r="D3" s="3"/>
      <c r="E3" s="4" t="str">
        <f>HYPERLINK("https://goo.gl/unDETI","Latest Version")</f>
        <v>Latest Version</v>
      </c>
      <c r="F3" s="2"/>
      <c r="G3" s="2"/>
      <c r="H3" s="2"/>
    </row>
    <row r="4" spans="1:8" ht="13.2">
      <c r="A4" s="344"/>
      <c r="B4" s="367" t="s">
        <v>4</v>
      </c>
      <c r="C4" s="344"/>
      <c r="D4" s="344"/>
      <c r="E4" s="344"/>
      <c r="F4" s="2"/>
      <c r="G4" s="2"/>
      <c r="H4" s="2"/>
    </row>
    <row r="5" spans="1:8" ht="13.2">
      <c r="A5" s="344"/>
      <c r="B5" s="366" t="s">
        <v>5</v>
      </c>
      <c r="C5" s="344"/>
      <c r="D5" s="5" t="s">
        <v>6</v>
      </c>
      <c r="E5" s="2"/>
      <c r="F5" s="2"/>
      <c r="G5" s="2"/>
      <c r="H5" s="2"/>
    </row>
    <row r="6" spans="1:8" ht="13.2">
      <c r="A6" s="344"/>
      <c r="B6" s="1"/>
      <c r="C6" s="1"/>
      <c r="D6" s="1"/>
      <c r="E6" s="1"/>
      <c r="F6" s="1"/>
      <c r="G6" s="1"/>
      <c r="H6" s="2"/>
    </row>
    <row r="7" spans="1:8" ht="13.2">
      <c r="A7" s="344"/>
      <c r="B7" s="352" t="s">
        <v>7</v>
      </c>
      <c r="C7" s="344"/>
      <c r="D7" s="344"/>
      <c r="E7" s="344"/>
      <c r="F7" s="1"/>
      <c r="G7" s="1"/>
      <c r="H7" s="2"/>
    </row>
    <row r="8" spans="1:8" ht="13.8">
      <c r="A8" s="344"/>
      <c r="B8" s="362" t="s">
        <v>8</v>
      </c>
      <c r="C8" s="344"/>
      <c r="D8" s="344"/>
      <c r="E8" s="6"/>
      <c r="F8" s="1"/>
      <c r="G8" s="1"/>
      <c r="H8" s="2"/>
    </row>
    <row r="9" spans="1:8" ht="13.2">
      <c r="A9" s="344"/>
      <c r="B9" s="363" t="str">
        <f>HYPERLINK("https://www.youtube.com/watch?v=DZ6YTtILCE8","Video Introducing roadmap (Arabic) - to min 18 ONLY")</f>
        <v>Video Introducing roadmap (Arabic) - to min 18 ONLY</v>
      </c>
      <c r="C9" s="344"/>
      <c r="D9" s="344"/>
      <c r="E9" s="6"/>
      <c r="F9" s="1"/>
      <c r="G9" s="1"/>
      <c r="H9" s="2"/>
    </row>
    <row r="10" spans="1:8" ht="13.2">
      <c r="A10" s="344"/>
      <c r="B10" s="364" t="s">
        <v>9</v>
      </c>
      <c r="C10" s="344"/>
      <c r="D10" s="344"/>
      <c r="E10" s="6"/>
      <c r="F10" s="1"/>
      <c r="G10" s="1"/>
      <c r="H10" s="2"/>
    </row>
    <row r="11" spans="1:8" ht="13.2">
      <c r="A11" s="344"/>
      <c r="B11" s="365" t="s">
        <v>10</v>
      </c>
      <c r="C11" s="344"/>
      <c r="D11" s="344"/>
      <c r="E11" s="344"/>
      <c r="F11" s="344"/>
      <c r="G11" s="344"/>
      <c r="H11" s="2"/>
    </row>
    <row r="12" spans="1:8" ht="13.2">
      <c r="A12" s="344"/>
      <c r="B12" s="6"/>
      <c r="C12" s="6"/>
      <c r="D12" s="6"/>
      <c r="E12" s="6"/>
      <c r="F12" s="1"/>
      <c r="G12" s="1"/>
      <c r="H12" s="2"/>
    </row>
    <row r="13" spans="1:8" ht="13.2">
      <c r="A13" s="344"/>
      <c r="B13" s="365" t="s">
        <v>11</v>
      </c>
      <c r="C13" s="344"/>
      <c r="D13" s="344"/>
      <c r="E13" s="344"/>
      <c r="F13" s="344"/>
      <c r="G13" s="344"/>
      <c r="H13" s="2"/>
    </row>
    <row r="14" spans="1:8" ht="13.2">
      <c r="A14" s="344"/>
      <c r="B14" s="366" t="s">
        <v>12</v>
      </c>
      <c r="C14" s="344"/>
      <c r="D14" s="344"/>
      <c r="E14" s="344"/>
      <c r="F14" s="344"/>
      <c r="G14" s="8" t="s">
        <v>13</v>
      </c>
      <c r="H14" s="2"/>
    </row>
    <row r="15" spans="1:8" ht="13.2">
      <c r="A15" s="9"/>
      <c r="B15" s="10"/>
      <c r="C15" s="10"/>
      <c r="D15" s="10"/>
      <c r="E15" s="10"/>
      <c r="F15" s="10"/>
      <c r="G15" s="10"/>
      <c r="H15" s="10"/>
    </row>
    <row r="16" spans="1:8" ht="13.2">
      <c r="A16" s="358" t="s">
        <v>14</v>
      </c>
      <c r="B16" s="346" t="s">
        <v>15</v>
      </c>
      <c r="C16" s="344"/>
      <c r="D16" s="344"/>
      <c r="E16" s="344"/>
      <c r="F16" s="344"/>
      <c r="G16" s="11"/>
      <c r="H16" s="11"/>
    </row>
    <row r="17" spans="1:8" ht="13.2">
      <c r="A17" s="344"/>
      <c r="B17" s="359" t="s">
        <v>16</v>
      </c>
      <c r="C17" s="344"/>
      <c r="D17" s="344"/>
      <c r="H17" s="3"/>
    </row>
    <row r="18" spans="1:8" ht="13.2">
      <c r="A18" s="344"/>
      <c r="B18" s="360"/>
      <c r="C18" s="344"/>
      <c r="D18" s="344"/>
      <c r="E18" s="344"/>
      <c r="F18" s="344"/>
      <c r="G18" s="344"/>
      <c r="H18" s="3"/>
    </row>
    <row r="19" spans="1:8" ht="13.2">
      <c r="A19" s="9"/>
      <c r="B19" s="10"/>
      <c r="C19" s="10"/>
      <c r="D19" s="10"/>
      <c r="E19" s="10"/>
      <c r="F19" s="10"/>
      <c r="G19" s="10"/>
      <c r="H19" s="10"/>
    </row>
    <row r="20" spans="1:8" ht="13.8">
      <c r="A20" s="356" t="s">
        <v>17</v>
      </c>
      <c r="B20" s="357" t="s">
        <v>18</v>
      </c>
      <c r="C20" s="344"/>
      <c r="D20" s="344"/>
      <c r="E20" s="344"/>
    </row>
    <row r="21" spans="1:8" ht="13.8">
      <c r="A21" s="344"/>
      <c r="B21" s="355" t="s">
        <v>19</v>
      </c>
      <c r="C21" s="344"/>
      <c r="D21" s="344"/>
      <c r="E21" s="344"/>
      <c r="F21" s="343" t="s">
        <v>20</v>
      </c>
      <c r="G21" s="344"/>
      <c r="H21" s="344"/>
    </row>
    <row r="22" spans="1:8" ht="15.6">
      <c r="A22" s="344"/>
      <c r="B22" s="355" t="s">
        <v>21</v>
      </c>
      <c r="C22" s="344"/>
      <c r="D22" s="344"/>
      <c r="E22" s="344"/>
      <c r="F22" s="14"/>
      <c r="G22" s="10"/>
      <c r="H22" s="10"/>
    </row>
    <row r="23" spans="1:8" ht="13.8">
      <c r="A23" s="344"/>
      <c r="B23" s="355" t="s">
        <v>22</v>
      </c>
      <c r="C23" s="344"/>
      <c r="D23" s="344"/>
      <c r="E23" s="344"/>
      <c r="F23" s="10"/>
      <c r="G23" s="10"/>
      <c r="H23" s="10"/>
    </row>
    <row r="24" spans="1:8" ht="13.8">
      <c r="A24" s="344"/>
      <c r="B24" s="355" t="s">
        <v>23</v>
      </c>
      <c r="C24" s="344"/>
      <c r="D24" s="344"/>
      <c r="E24" s="344"/>
      <c r="F24" s="15"/>
      <c r="G24" s="15"/>
      <c r="H24" s="15"/>
    </row>
    <row r="25" spans="1:8" ht="13.8">
      <c r="A25" s="344"/>
      <c r="B25" s="355" t="s">
        <v>24</v>
      </c>
      <c r="C25" s="344"/>
      <c r="D25" s="344"/>
      <c r="E25" s="344"/>
      <c r="F25" s="12"/>
      <c r="G25" s="12"/>
      <c r="H25" s="12"/>
    </row>
    <row r="26" spans="1:8" ht="13.2">
      <c r="A26" s="9"/>
      <c r="B26" s="10"/>
      <c r="C26" s="10"/>
      <c r="D26" s="10"/>
      <c r="E26" s="10"/>
      <c r="F26" s="10"/>
      <c r="G26" s="10"/>
      <c r="H26" s="10"/>
    </row>
    <row r="27" spans="1:8" ht="13.2">
      <c r="A27" s="16" t="s">
        <v>25</v>
      </c>
      <c r="B27" s="343" t="s">
        <v>26</v>
      </c>
      <c r="C27" s="344"/>
      <c r="D27" s="344"/>
      <c r="E27" s="344"/>
      <c r="F27" s="344"/>
      <c r="G27" s="344"/>
      <c r="H27" s="10"/>
    </row>
    <row r="28" spans="1:8" ht="13.2">
      <c r="A28" s="9"/>
      <c r="B28" s="10"/>
      <c r="C28" s="10"/>
      <c r="D28" s="10"/>
      <c r="E28" s="10"/>
      <c r="F28" s="10"/>
      <c r="G28" s="10"/>
      <c r="H28" s="10"/>
    </row>
    <row r="29" spans="1:8" ht="13.2">
      <c r="A29" s="1" t="s">
        <v>27</v>
      </c>
      <c r="B29" s="346" t="s">
        <v>28</v>
      </c>
      <c r="C29" s="344"/>
      <c r="D29" s="344"/>
      <c r="E29" s="344"/>
      <c r="F29" s="344"/>
      <c r="G29" s="344"/>
      <c r="H29" s="344"/>
    </row>
    <row r="30" spans="1:8" ht="13.2">
      <c r="A30" s="1" t="s">
        <v>29</v>
      </c>
      <c r="B30" s="346" t="s">
        <v>30</v>
      </c>
      <c r="C30" s="344"/>
      <c r="D30" s="344"/>
      <c r="E30" s="344"/>
      <c r="F30" s="344"/>
      <c r="G30" s="344"/>
      <c r="H30" s="344"/>
    </row>
    <row r="31" spans="1:8" ht="13.2">
      <c r="A31" s="1"/>
      <c r="B31" s="3"/>
      <c r="C31" s="3"/>
      <c r="D31" s="3"/>
      <c r="E31" s="3"/>
      <c r="F31" s="3"/>
      <c r="G31" s="3"/>
      <c r="H31" s="3"/>
    </row>
    <row r="32" spans="1:8" ht="26.4">
      <c r="A32" s="1" t="s">
        <v>31</v>
      </c>
      <c r="B32" s="346" t="s">
        <v>32</v>
      </c>
      <c r="C32" s="344"/>
      <c r="D32" s="344"/>
      <c r="E32" s="344"/>
      <c r="F32" s="344"/>
      <c r="G32" s="344"/>
      <c r="H32" s="344"/>
    </row>
    <row r="33" spans="1:8" ht="13.2">
      <c r="A33" s="1"/>
      <c r="B33" s="3"/>
      <c r="C33" s="3"/>
      <c r="D33" s="3"/>
      <c r="E33" s="3"/>
      <c r="F33" s="3"/>
      <c r="G33" s="3"/>
      <c r="H33" s="3"/>
    </row>
    <row r="34" spans="1:8" ht="13.2">
      <c r="A34" s="17" t="s">
        <v>33</v>
      </c>
      <c r="B34" s="346" t="s">
        <v>34</v>
      </c>
      <c r="C34" s="344"/>
      <c r="D34" s="344"/>
      <c r="E34" s="344"/>
      <c r="F34" s="344"/>
      <c r="G34" s="344"/>
      <c r="H34" s="344"/>
    </row>
    <row r="35" spans="1:8" ht="13.2">
      <c r="A35" s="1" t="s">
        <v>35</v>
      </c>
      <c r="B35" s="346"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46" t="s">
        <v>38</v>
      </c>
      <c r="C38" s="344"/>
      <c r="D38" s="344"/>
      <c r="E38" s="344"/>
      <c r="F38" s="344"/>
      <c r="G38" s="344"/>
      <c r="H38" s="344"/>
    </row>
    <row r="39" spans="1:8" ht="13.2">
      <c r="A39" s="1" t="s">
        <v>39</v>
      </c>
      <c r="B39" s="346" t="s">
        <v>40</v>
      </c>
      <c r="C39" s="344"/>
      <c r="D39" s="344"/>
      <c r="E39" s="344"/>
      <c r="F39" s="344"/>
      <c r="G39" s="344"/>
      <c r="H39" s="344"/>
    </row>
    <row r="40" spans="1:8" ht="13.2">
      <c r="A40" s="20"/>
      <c r="B40" s="3"/>
      <c r="C40" s="3"/>
      <c r="D40" s="3"/>
      <c r="E40" s="3"/>
      <c r="F40" s="3"/>
      <c r="G40" s="3"/>
      <c r="H40" s="3"/>
    </row>
    <row r="41" spans="1:8" ht="13.2">
      <c r="A41" s="352" t="s">
        <v>41</v>
      </c>
      <c r="B41" s="346" t="s">
        <v>42</v>
      </c>
      <c r="C41" s="344"/>
      <c r="D41" s="344"/>
      <c r="E41" s="344"/>
      <c r="F41" s="344"/>
      <c r="G41" s="344"/>
      <c r="H41" s="344"/>
    </row>
    <row r="42" spans="1:8" ht="13.2">
      <c r="A42" s="344"/>
      <c r="B42" s="346" t="s">
        <v>43</v>
      </c>
      <c r="C42" s="344"/>
      <c r="D42" s="344"/>
      <c r="E42" s="344"/>
      <c r="F42" s="344"/>
      <c r="G42" s="344"/>
      <c r="H42" s="344"/>
    </row>
    <row r="43" spans="1:8" ht="13.2">
      <c r="A43" s="344"/>
      <c r="B43" s="346" t="s">
        <v>44</v>
      </c>
      <c r="C43" s="344"/>
      <c r="D43" s="344"/>
      <c r="E43" s="344"/>
      <c r="F43" s="344"/>
      <c r="G43" s="344"/>
      <c r="H43" s="344"/>
    </row>
    <row r="44" spans="1:8" ht="13.2">
      <c r="A44" s="344"/>
      <c r="B44" s="346" t="s">
        <v>45</v>
      </c>
      <c r="C44" s="344"/>
      <c r="D44" s="344"/>
      <c r="E44" s="344"/>
      <c r="F44" s="344"/>
      <c r="G44" s="344"/>
      <c r="H44" s="344"/>
    </row>
    <row r="45" spans="1:8" ht="13.2">
      <c r="A45" s="344"/>
      <c r="B45" s="346" t="s">
        <v>46</v>
      </c>
      <c r="C45" s="344"/>
      <c r="D45" s="344"/>
      <c r="E45" s="344"/>
      <c r="F45" s="344"/>
      <c r="G45" s="344"/>
      <c r="H45" s="344"/>
    </row>
    <row r="46" spans="1:8" ht="13.2">
      <c r="A46" s="344"/>
      <c r="B46" s="346" t="s">
        <v>47</v>
      </c>
      <c r="C46" s="344"/>
      <c r="D46" s="344"/>
      <c r="E46" s="344"/>
      <c r="F46" s="344"/>
      <c r="G46" s="344"/>
      <c r="H46" s="344"/>
    </row>
    <row r="47" spans="1:8" ht="13.2">
      <c r="A47" s="344"/>
      <c r="B47" s="346"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61" t="s">
        <v>51</v>
      </c>
      <c r="F48" s="344"/>
      <c r="G48" s="344"/>
      <c r="H48" s="344"/>
    </row>
    <row r="49" spans="1:8" ht="13.2">
      <c r="A49" s="344"/>
      <c r="B49" s="346" t="s">
        <v>52</v>
      </c>
      <c r="C49" s="344"/>
      <c r="D49" s="344"/>
      <c r="E49" s="344"/>
      <c r="F49" s="344"/>
      <c r="G49" s="344"/>
      <c r="H49" s="344"/>
    </row>
    <row r="50" spans="1:8" ht="13.2">
      <c r="A50" s="344"/>
      <c r="B50" s="346" t="s">
        <v>53</v>
      </c>
      <c r="C50" s="344"/>
      <c r="D50" s="344"/>
      <c r="E50" s="344"/>
      <c r="F50" s="344"/>
      <c r="G50" s="344"/>
      <c r="H50" s="344"/>
    </row>
    <row r="51" spans="1:8" ht="13.2">
      <c r="A51" s="344"/>
      <c r="B51" s="346" t="s">
        <v>54</v>
      </c>
      <c r="C51" s="344"/>
      <c r="D51" s="344"/>
      <c r="E51" s="344"/>
      <c r="F51" s="344"/>
      <c r="G51" s="344"/>
      <c r="H51" s="344"/>
    </row>
    <row r="52" spans="1:8" ht="13.2">
      <c r="A52" s="20"/>
      <c r="B52" s="3"/>
      <c r="C52" s="3"/>
      <c r="D52" s="3"/>
      <c r="E52" s="3"/>
      <c r="F52" s="3"/>
      <c r="G52" s="3"/>
      <c r="H52" s="3"/>
    </row>
    <row r="53" spans="1:8" ht="13.2">
      <c r="A53" s="20" t="s">
        <v>55</v>
      </c>
      <c r="B53" s="346" t="s">
        <v>56</v>
      </c>
      <c r="C53" s="344"/>
      <c r="D53" s="344"/>
      <c r="E53" s="344"/>
      <c r="F53" s="344"/>
      <c r="G53" s="344"/>
      <c r="H53" s="344"/>
    </row>
    <row r="54" spans="1:8" ht="13.2">
      <c r="A54" s="20"/>
      <c r="B54" s="3"/>
      <c r="C54" s="3"/>
      <c r="D54" s="3"/>
      <c r="E54" s="3"/>
      <c r="F54" s="3"/>
      <c r="G54" s="3"/>
      <c r="H54" s="3"/>
    </row>
    <row r="55" spans="1:8" ht="13.2">
      <c r="A55" s="352" t="s">
        <v>57</v>
      </c>
      <c r="B55" s="21" t="str">
        <f>HYPERLINK("http://codeforces.com/contest/136/problem/A","CF136-D2-A")</f>
        <v>CF136-D2-A</v>
      </c>
      <c r="C55" s="346" t="s">
        <v>58</v>
      </c>
      <c r="D55" s="344"/>
      <c r="E55" s="344"/>
      <c r="F55" s="344"/>
      <c r="G55" s="344"/>
      <c r="H55" s="344"/>
    </row>
    <row r="56" spans="1:8" ht="26.4">
      <c r="A56" s="344"/>
      <c r="B56" s="3" t="s">
        <v>59</v>
      </c>
      <c r="C56" s="346" t="s">
        <v>60</v>
      </c>
      <c r="D56" s="344"/>
      <c r="E56" s="344"/>
      <c r="F56" s="344"/>
      <c r="G56" s="344"/>
      <c r="H56" s="344"/>
    </row>
    <row r="57" spans="1:8" ht="13.2">
      <c r="A57" s="20"/>
      <c r="B57" s="347" t="s">
        <v>61</v>
      </c>
      <c r="C57" s="348"/>
      <c r="D57" s="348"/>
      <c r="E57" s="348"/>
      <c r="F57" s="348"/>
      <c r="G57" s="348"/>
      <c r="H57" s="349"/>
    </row>
    <row r="58" spans="1:8" ht="13.2">
      <c r="A58" s="20"/>
      <c r="B58" s="3"/>
      <c r="C58" s="3"/>
      <c r="D58" s="3"/>
      <c r="E58" s="3"/>
      <c r="F58" s="3"/>
      <c r="G58" s="3"/>
      <c r="H58" s="3"/>
    </row>
    <row r="59" spans="1:8" ht="13.2">
      <c r="A59" s="352" t="s">
        <v>62</v>
      </c>
      <c r="B59" s="22" t="str">
        <f>HYPERLINK("http://codeforces.com/contest/483/problem/A","CF483-D2-A")</f>
        <v>CF483-D2-A</v>
      </c>
      <c r="C59" s="343" t="s">
        <v>63</v>
      </c>
      <c r="D59" s="344"/>
      <c r="E59" s="344"/>
      <c r="F59" s="344"/>
      <c r="G59" s="344"/>
      <c r="H59" s="344"/>
    </row>
    <row r="60" spans="1:8" ht="13.2">
      <c r="A60" s="344"/>
      <c r="B60" s="23" t="str">
        <f>HYPERLINK("https://uva.onlinejudge.org/index.php?option=onlinejudge&amp;page=show_problem&amp;problem=1183","UVA 10242")</f>
        <v>UVA 10242</v>
      </c>
      <c r="C60" s="343" t="s">
        <v>64</v>
      </c>
      <c r="D60" s="344"/>
      <c r="E60" s="344"/>
      <c r="F60" s="344"/>
      <c r="G60" s="344"/>
      <c r="H60" s="344"/>
    </row>
    <row r="61" spans="1:8" ht="13.2">
      <c r="A61" s="344"/>
      <c r="B61" s="24" t="str">
        <f>HYPERLINK("http://www.spoj.com/problems/CDOWN/","SPOJ CDOWN")</f>
        <v>SPOJ CDOWN</v>
      </c>
      <c r="C61" s="343" t="s">
        <v>65</v>
      </c>
      <c r="D61" s="344"/>
      <c r="E61" s="344"/>
      <c r="F61" s="344"/>
      <c r="G61" s="344"/>
      <c r="H61" s="344"/>
    </row>
    <row r="62" spans="1:8" ht="17.25" customHeight="1">
      <c r="A62" s="344"/>
      <c r="B62" s="25" t="str">
        <f>HYPERLINK("http://codeforces.com/contest/518/problem/B","CF518-D2-B")</f>
        <v>CF518-D2-B</v>
      </c>
      <c r="C62" s="343" t="s">
        <v>66</v>
      </c>
      <c r="D62" s="344"/>
      <c r="E62" s="344"/>
      <c r="F62" s="344"/>
      <c r="G62" s="344"/>
      <c r="H62" s="344"/>
    </row>
    <row r="63" spans="1:8" ht="13.2">
      <c r="A63" s="20"/>
      <c r="B63" s="10"/>
      <c r="C63" s="10"/>
      <c r="D63" s="10"/>
      <c r="E63" s="10"/>
      <c r="F63" s="10"/>
      <c r="G63" s="10"/>
      <c r="H63" s="10"/>
    </row>
    <row r="64" spans="1:8" ht="13.2">
      <c r="A64" s="1" t="s">
        <v>67</v>
      </c>
      <c r="B64" s="343" t="s">
        <v>68</v>
      </c>
      <c r="C64" s="344"/>
      <c r="D64" s="344"/>
      <c r="E64" s="344"/>
      <c r="F64" s="344"/>
      <c r="G64" s="344"/>
      <c r="H64" s="344"/>
    </row>
    <row r="65" spans="1:8" ht="13.2">
      <c r="A65" s="20"/>
      <c r="B65" s="10"/>
      <c r="C65" s="10"/>
      <c r="D65" s="10"/>
      <c r="E65" s="10"/>
      <c r="F65" s="10"/>
      <c r="G65" s="10"/>
      <c r="H65" s="10"/>
    </row>
    <row r="66" spans="1:8" ht="13.2">
      <c r="A66" s="1" t="s">
        <v>69</v>
      </c>
      <c r="B66" s="343" t="s">
        <v>70</v>
      </c>
      <c r="C66" s="344"/>
      <c r="D66" s="344"/>
      <c r="E66" s="344"/>
      <c r="F66" s="344"/>
      <c r="G66" s="344"/>
      <c r="H66" s="344"/>
    </row>
    <row r="67" spans="1:8" ht="13.2">
      <c r="A67" s="20"/>
      <c r="B67" s="10"/>
      <c r="C67" s="10"/>
      <c r="D67" s="10"/>
      <c r="E67" s="10"/>
      <c r="F67" s="10"/>
      <c r="G67" s="10"/>
      <c r="H67" s="10"/>
    </row>
    <row r="68" spans="1:8" ht="13.2">
      <c r="A68" s="352" t="s">
        <v>71</v>
      </c>
      <c r="B68" s="345" t="str">
        <f>HYPERLINK("https://github.com/lnishan/awesome-competitive-programming","Awesome Competitive Programming")</f>
        <v>Awesome Competitive Programming</v>
      </c>
      <c r="C68" s="344"/>
      <c r="D68" s="346" t="s">
        <v>72</v>
      </c>
      <c r="E68" s="344"/>
      <c r="F68" s="344"/>
      <c r="G68" s="344"/>
      <c r="H68" s="344"/>
    </row>
    <row r="69" spans="1:8" ht="13.2">
      <c r="A69" s="344"/>
      <c r="B69" s="345" t="str">
        <f>HYPERLINK("https://github.com/AhmadElsagheer/Competitive-programming-library/tree/master/curriculum","Ahmed Elsaghir Trainnig")</f>
        <v>Ahmed Elsaghir Trainnig</v>
      </c>
      <c r="C69" s="344"/>
      <c r="D69" s="346" t="s">
        <v>73</v>
      </c>
      <c r="E69" s="344"/>
      <c r="F69" s="344"/>
      <c r="G69" s="344"/>
      <c r="H69" s="344"/>
    </row>
    <row r="70" spans="1:8" ht="13.2">
      <c r="A70" s="344"/>
      <c r="B70" s="345" t="str">
        <f>HYPERLINK("https://a2oj.com/ladders","A2oj Ladders")</f>
        <v>A2oj Ladders</v>
      </c>
      <c r="C70" s="344"/>
      <c r="D70" s="346" t="s">
        <v>74</v>
      </c>
      <c r="E70" s="344"/>
      <c r="F70" s="344"/>
      <c r="G70" s="344"/>
      <c r="H70" s="344"/>
    </row>
    <row r="71" spans="1:8" ht="13.2">
      <c r="A71" s="344"/>
      <c r="B71" s="353" t="str">
        <f>HYPERLINK("https://www.youtube.com/watch?v=mUSajNUEWxg&amp;list=PLb7yniFBnvZIdfxYIKqNlGsTf5oZy4dKk","Prgramming Ahmed M sayd")</f>
        <v>Prgramming Ahmed M sayd</v>
      </c>
      <c r="C71" s="344"/>
      <c r="D71" s="346" t="s">
        <v>75</v>
      </c>
      <c r="E71" s="344"/>
      <c r="F71" s="344"/>
      <c r="G71" s="344"/>
      <c r="H71" s="344"/>
    </row>
    <row r="72" spans="1:8" ht="13.2">
      <c r="A72" s="344"/>
      <c r="B72" s="354" t="s">
        <v>76</v>
      </c>
      <c r="C72" s="344"/>
      <c r="D72" s="346" t="s">
        <v>75</v>
      </c>
      <c r="E72" s="344"/>
      <c r="F72" s="344"/>
      <c r="G72" s="344"/>
      <c r="H72" s="344"/>
    </row>
    <row r="73" spans="1:8" ht="13.2">
      <c r="A73" s="344"/>
      <c r="B73" s="26" t="str">
        <f>HYPERLINK("https://www.youtube.com/playlist?list=PLPt2dINI2MIZi6jW3pFvP9AHDsNi5XlD1","More Resources")</f>
        <v>More Resources</v>
      </c>
      <c r="C73" s="13"/>
      <c r="D73" s="346" t="s">
        <v>77</v>
      </c>
      <c r="E73" s="344"/>
      <c r="F73" s="344"/>
      <c r="G73" s="344"/>
      <c r="H73" s="344"/>
    </row>
    <row r="74" spans="1:8" ht="13.2">
      <c r="A74" s="20"/>
      <c r="B74" s="3"/>
      <c r="C74" s="3"/>
      <c r="D74" s="3"/>
      <c r="E74" s="3"/>
      <c r="F74" s="3"/>
      <c r="G74" s="3"/>
      <c r="H74" s="3"/>
    </row>
    <row r="75" spans="1:8" ht="13.2">
      <c r="A75" s="352" t="s">
        <v>78</v>
      </c>
      <c r="B75" s="351" t="s">
        <v>79</v>
      </c>
      <c r="C75" s="344"/>
      <c r="D75" s="344"/>
      <c r="E75" s="344"/>
      <c r="F75" s="344"/>
      <c r="G75" s="344"/>
      <c r="H75" s="344"/>
    </row>
    <row r="76" spans="1:8" ht="13.2">
      <c r="A76" s="344"/>
      <c r="B76" s="351" t="s">
        <v>80</v>
      </c>
      <c r="C76" s="344"/>
      <c r="D76" s="344"/>
      <c r="E76" s="344"/>
      <c r="F76" s="344"/>
      <c r="G76" s="344"/>
      <c r="H76" s="344"/>
    </row>
    <row r="77" spans="1:8" ht="13.2">
      <c r="A77" s="344"/>
      <c r="B77" s="346" t="s">
        <v>81</v>
      </c>
      <c r="C77" s="344"/>
      <c r="D77" s="344"/>
      <c r="E77" s="344"/>
      <c r="F77" s="344"/>
      <c r="G77" s="344"/>
      <c r="H77" s="344"/>
    </row>
    <row r="78" spans="1:8" ht="13.2">
      <c r="A78" s="344"/>
      <c r="B78" s="346" t="s">
        <v>82</v>
      </c>
      <c r="C78" s="344"/>
      <c r="D78" s="344"/>
      <c r="E78" s="344"/>
      <c r="F78" s="344"/>
      <c r="G78" s="344"/>
      <c r="H78" s="344"/>
    </row>
    <row r="79" spans="1:8" ht="13.2">
      <c r="A79" s="344"/>
      <c r="B79" s="3" t="s">
        <v>83</v>
      </c>
      <c r="C79" s="3"/>
      <c r="D79" s="3"/>
      <c r="E79" s="3"/>
      <c r="F79" s="3"/>
      <c r="G79" s="3"/>
      <c r="H79" s="3"/>
    </row>
    <row r="80" spans="1:8" ht="13.2">
      <c r="A80" s="344"/>
      <c r="B80" s="346" t="s">
        <v>84</v>
      </c>
      <c r="C80" s="344"/>
      <c r="D80" s="344"/>
      <c r="E80" s="344"/>
      <c r="F80" s="344"/>
      <c r="G80" s="344"/>
      <c r="H80" s="344"/>
    </row>
    <row r="81" spans="1:8" ht="13.2">
      <c r="A81" s="344"/>
      <c r="B81" s="346"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50" t="s">
        <v>86</v>
      </c>
      <c r="B84" s="344"/>
      <c r="C84" s="344"/>
      <c r="D84" s="344"/>
      <c r="E84" s="344"/>
      <c r="F84" s="344"/>
      <c r="G84" s="344"/>
      <c r="H84" s="344"/>
    </row>
    <row r="85" spans="1:8" ht="13.2">
      <c r="A85" s="350" t="s">
        <v>87</v>
      </c>
      <c r="B85" s="344"/>
      <c r="C85" s="344"/>
      <c r="D85" s="344"/>
      <c r="E85" s="344"/>
      <c r="F85" s="344"/>
      <c r="G85" s="344"/>
      <c r="H85" s="344"/>
    </row>
    <row r="86" spans="1:8" ht="13.2">
      <c r="A86" s="350" t="s">
        <v>88</v>
      </c>
      <c r="B86" s="344"/>
      <c r="C86" s="344"/>
      <c r="D86" s="344"/>
      <c r="E86" s="344"/>
      <c r="F86" s="344"/>
      <c r="G86" s="344"/>
      <c r="H86" s="344"/>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141" activePane="bottomRight" state="frozen"/>
      <selection pane="topRight" activeCell="C1" sqref="C1"/>
      <selection pane="bottomLeft" activeCell="A3" sqref="A3"/>
      <selection pane="bottomRight" activeCell="C3" sqref="C3:M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90" t="s">
        <v>1231</v>
      </c>
      <c r="D3" s="344"/>
      <c r="E3" s="344"/>
      <c r="F3" s="344"/>
      <c r="G3" s="344"/>
      <c r="H3" s="344"/>
      <c r="I3" s="344"/>
      <c r="J3" s="344"/>
      <c r="K3" s="344"/>
      <c r="L3" s="344"/>
      <c r="M3" s="344"/>
      <c r="N3" s="193"/>
      <c r="O3" s="193"/>
      <c r="P3" s="288"/>
    </row>
    <row r="4" spans="1:17" ht="13.2">
      <c r="A4" s="63"/>
      <c r="B4" s="63"/>
      <c r="C4" s="390" t="s">
        <v>1232</v>
      </c>
      <c r="D4" s="344"/>
      <c r="E4" s="344"/>
      <c r="F4" s="344"/>
      <c r="G4" s="344"/>
      <c r="H4" s="344"/>
      <c r="I4" s="344"/>
      <c r="J4" s="344"/>
      <c r="K4" s="344"/>
      <c r="L4" s="344"/>
      <c r="M4" s="344"/>
      <c r="N4" s="193"/>
      <c r="O4" s="193"/>
      <c r="P4" s="288"/>
    </row>
    <row r="5" spans="1:17" ht="13.2">
      <c r="A5" s="63"/>
      <c r="B5" s="63"/>
      <c r="C5" s="390"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91" t="s">
        <v>1789</v>
      </c>
      <c r="H903" s="344"/>
      <c r="I903" s="344"/>
      <c r="J903" s="344"/>
      <c r="K903" s="391" t="s">
        <v>1790</v>
      </c>
      <c r="L903" s="344"/>
      <c r="M903" s="391" t="s">
        <v>1791</v>
      </c>
      <c r="N903" s="344"/>
      <c r="O903" s="10"/>
      <c r="P903" s="147"/>
      <c r="Q903" s="10"/>
    </row>
    <row r="904" spans="1:17" ht="13.2">
      <c r="A904" s="383" t="s">
        <v>1792</v>
      </c>
      <c r="B904" s="344"/>
      <c r="C904" s="10"/>
      <c r="D904" s="10"/>
      <c r="E904" s="10"/>
      <c r="F904" s="10"/>
      <c r="G904" s="325"/>
      <c r="H904" s="28"/>
      <c r="I904" s="28"/>
      <c r="K904" s="28">
        <v>1</v>
      </c>
      <c r="L904" s="28"/>
      <c r="M904" s="385"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6"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85"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7"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88"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88"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89"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89"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6"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6"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85"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80"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80"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92"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3" t="str">
        <f>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HYPERLINK("https://www.youtube.com/watch?v=tKGztXjnnuA","Watch - Training-Secrets of Success")</f>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72"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3"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3"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84"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82"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80"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80"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80"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80"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80"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81"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80"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80"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80"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3"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80"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72"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74"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79"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75"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75"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75"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72"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74"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74"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76"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77"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78"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74"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74" t="str">
        <f>HYPERLINK("https://www.youtube.com/watch?v=xVMe4JSEQo0&amp;index=14&amp;list=PLPt2dINI2MIb4OXlJ_EEwIDV9WVUpRQ5K","Watch - Graph Theory - SCC (2 vid)")</f>
        <v>Watch - Graph Theory - SCC (2 vid)</v>
      </c>
      <c r="N981" s="344"/>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3.2">
      <c r="A5" s="29" t="s">
        <v>1799</v>
      </c>
    </row>
    <row r="6" spans="1:2" ht="13.2">
      <c r="B6" s="12" t="s">
        <v>1800</v>
      </c>
    </row>
    <row r="7" spans="1:2" ht="13.2">
      <c r="B7" s="12" t="s">
        <v>1801</v>
      </c>
    </row>
    <row r="9" spans="1:2" ht="13.2">
      <c r="A9" s="29" t="s">
        <v>1802</v>
      </c>
    </row>
    <row r="10" spans="1:2" ht="13.2">
      <c r="B10" s="12" t="s">
        <v>1803</v>
      </c>
    </row>
    <row r="11" spans="1:2" ht="13.2">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3.2">
      <c r="B12" s="12" t="s">
        <v>1804</v>
      </c>
    </row>
    <row r="14" spans="1:2" ht="13.2">
      <c r="A14" s="29" t="s">
        <v>1805</v>
      </c>
    </row>
    <row r="15" spans="1:2" ht="13.2">
      <c r="B15" s="12" t="s">
        <v>1806</v>
      </c>
    </row>
    <row r="16" spans="1:2" ht="13.2">
      <c r="B16" s="12" t="s">
        <v>1807</v>
      </c>
    </row>
    <row r="17" spans="1:2" ht="13.2">
      <c r="B17" s="12" t="s">
        <v>1808</v>
      </c>
    </row>
    <row r="18" spans="1:2" ht="13.2">
      <c r="B18" s="12" t="s">
        <v>1809</v>
      </c>
    </row>
    <row r="20" spans="1:2" ht="13.2">
      <c r="A20" s="29" t="s">
        <v>1810</v>
      </c>
    </row>
    <row r="21" spans="1:2" ht="13.2">
      <c r="B21" s="12" t="s">
        <v>1811</v>
      </c>
    </row>
    <row r="22" spans="1:2" ht="13.2">
      <c r="B22" s="12" t="s">
        <v>1812</v>
      </c>
    </row>
    <row r="23" spans="1:2" ht="13.2">
      <c r="B23" s="12" t="s">
        <v>1813</v>
      </c>
    </row>
    <row r="25" spans="1:2" ht="13.2">
      <c r="A25" s="29" t="s">
        <v>1814</v>
      </c>
    </row>
    <row r="26" spans="1:2" ht="26.4">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3.2">
      <c r="A4" s="30" t="s">
        <v>91</v>
      </c>
    </row>
    <row r="5" spans="1:1" ht="250.8">
      <c r="A5" s="10" t="s">
        <v>92</v>
      </c>
    </row>
    <row r="6" spans="1:1" ht="13.2">
      <c r="A6" s="30" t="s">
        <v>93</v>
      </c>
    </row>
    <row r="7" spans="1:1" ht="13.2">
      <c r="A7" s="12" t="s">
        <v>94</v>
      </c>
    </row>
    <row r="9" spans="1:1" ht="13.2">
      <c r="A9" s="29" t="s">
        <v>95</v>
      </c>
    </row>
    <row r="10" spans="1:1" ht="13.2">
      <c r="A10" s="31" t="s">
        <v>96</v>
      </c>
    </row>
    <row r="12" spans="1:1" ht="13.2">
      <c r="A12" s="29" t="s">
        <v>97</v>
      </c>
    </row>
    <row r="13" spans="1:1" ht="52.8">
      <c r="A13" s="12" t="s">
        <v>98</v>
      </c>
    </row>
    <row r="15" spans="1:1" ht="13.2">
      <c r="A15" s="29" t="s">
        <v>99</v>
      </c>
    </row>
    <row r="16" spans="1:1" ht="52.8">
      <c r="A16" s="12" t="s">
        <v>100</v>
      </c>
    </row>
    <row r="18" spans="1:1" ht="13.2">
      <c r="A18" s="29" t="s">
        <v>101</v>
      </c>
    </row>
    <row r="19" spans="1:1" ht="26.4">
      <c r="A19" s="12" t="s">
        <v>102</v>
      </c>
    </row>
    <row r="21" spans="1:1" ht="13.2">
      <c r="A21" s="29" t="s">
        <v>103</v>
      </c>
    </row>
    <row r="22" spans="1:1" ht="184.8">
      <c r="A22" s="12" t="s">
        <v>104</v>
      </c>
    </row>
    <row r="24" spans="1:1" ht="13.2">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tabSelected="1" workbookViewId="0">
      <pane ySplit="2" topLeftCell="A3" activePane="bottomLeft" state="frozen"/>
      <selection pane="bottomLeft" activeCell="J39" sqref="J39"/>
    </sheetView>
  </sheetViews>
  <sheetFormatPr defaultColWidth="15.109375" defaultRowHeight="15.75" customHeight="1"/>
  <cols>
    <col min="1" max="1" width="41.44140625" bestFit="1" customWidth="1"/>
    <col min="2" max="2" width="16.109375" bestFit="1" customWidth="1"/>
    <col min="3" max="3" width="6" customWidth="1"/>
    <col min="4" max="4" width="11.88671875" bestFit="1" customWidth="1"/>
    <col min="5" max="5" width="15" bestFit="1" customWidth="1"/>
    <col min="6" max="6" width="15.109375" bestFit="1" customWidth="1"/>
    <col min="7" max="7" width="14.109375" bestFit="1" customWidth="1"/>
    <col min="8" max="9" width="7.44140625" customWidth="1"/>
    <col min="10" max="10" width="15.5546875" bestFit="1" customWidth="1"/>
    <col min="11" max="13" width="8.77734375" customWidth="1"/>
    <col min="14" max="14" width="65.44140625" customWidth="1"/>
  </cols>
  <sheetData>
    <row r="1" spans="1:14" ht="15.75" customHeight="1">
      <c r="A1" s="32" t="s">
        <v>146</v>
      </c>
      <c r="B1" s="33" t="s">
        <v>147</v>
      </c>
      <c r="C1" s="32" t="s">
        <v>148</v>
      </c>
      <c r="D1" s="32" t="s">
        <v>149</v>
      </c>
      <c r="E1" s="32" t="s">
        <v>150</v>
      </c>
      <c r="F1" s="32" t="s">
        <v>151</v>
      </c>
      <c r="G1" s="32" t="s">
        <v>152</v>
      </c>
      <c r="H1" s="32" t="s">
        <v>153</v>
      </c>
      <c r="I1" s="32" t="s">
        <v>154</v>
      </c>
      <c r="J1" s="32" t="s">
        <v>155</v>
      </c>
      <c r="K1" s="32" t="s">
        <v>156</v>
      </c>
      <c r="L1" s="32" t="s">
        <v>1853</v>
      </c>
      <c r="M1" s="32" t="s">
        <v>157</v>
      </c>
      <c r="N1" s="34" t="s">
        <v>158</v>
      </c>
    </row>
    <row r="2" spans="1:14" ht="15.75" customHeight="1">
      <c r="A2" s="35"/>
      <c r="B2" s="36" t="s">
        <v>159</v>
      </c>
      <c r="C2" s="37">
        <f>COUNTIF(C3:C10520, "AC")</f>
        <v>28</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7"/>
      <c r="M2" s="38">
        <f ca="1">IFERROR(__xludf.DUMMYFUNCTION("COUNTA(FILTER(C3:C10012, NOT(REGEXMATCH(C3:C10012, ""AC""))))"),2)</f>
        <v>2</v>
      </c>
      <c r="N2" s="39">
        <f ca="1">IFERROR(__xludf.DUMMYFUNCTION("COUNTA(FILTER(C3:C10006, NOT(REGEXMATCH(C3:C10006, ""AC""))))"),2)</f>
        <v>2</v>
      </c>
    </row>
    <row r="3" spans="1:14" ht="15.75" customHeight="1">
      <c r="A3" s="40" t="s">
        <v>160</v>
      </c>
      <c r="B3" s="41" t="s">
        <v>161</v>
      </c>
      <c r="C3" s="32" t="s">
        <v>162</v>
      </c>
      <c r="D3" s="36">
        <v>5</v>
      </c>
      <c r="E3" s="36">
        <v>4</v>
      </c>
      <c r="F3" s="36">
        <v>8</v>
      </c>
      <c r="G3" s="36">
        <v>6</v>
      </c>
      <c r="H3" s="36">
        <v>32</v>
      </c>
      <c r="I3" s="36">
        <f t="shared" ref="I3:I29" si="0">SUM(E3:H3)</f>
        <v>50</v>
      </c>
      <c r="J3" s="36">
        <v>2</v>
      </c>
      <c r="K3" s="36" t="s">
        <v>163</v>
      </c>
      <c r="L3" s="36"/>
      <c r="M3" s="36" t="s">
        <v>164</v>
      </c>
      <c r="N3" s="42" t="s">
        <v>165</v>
      </c>
    </row>
    <row r="4" spans="1:14" ht="15.75" customHeight="1">
      <c r="A4" s="40" t="s">
        <v>166</v>
      </c>
      <c r="B4" s="41" t="s">
        <v>167</v>
      </c>
      <c r="C4" s="32" t="s">
        <v>162</v>
      </c>
      <c r="D4" s="36">
        <v>1</v>
      </c>
      <c r="E4" s="36">
        <v>5</v>
      </c>
      <c r="F4" s="36">
        <v>10</v>
      </c>
      <c r="G4" s="36">
        <v>35</v>
      </c>
      <c r="H4" s="36">
        <v>20</v>
      </c>
      <c r="I4" s="36">
        <f t="shared" si="0"/>
        <v>70</v>
      </c>
      <c r="J4" s="36">
        <v>2</v>
      </c>
      <c r="K4" s="36" t="s">
        <v>168</v>
      </c>
      <c r="L4" s="36"/>
      <c r="M4" s="36" t="s">
        <v>169</v>
      </c>
      <c r="N4" s="43" t="s">
        <v>170</v>
      </c>
    </row>
    <row r="5" spans="1:14" ht="15.75" customHeight="1">
      <c r="A5" s="40" t="s">
        <v>171</v>
      </c>
      <c r="B5" s="41" t="s">
        <v>172</v>
      </c>
      <c r="C5" s="32" t="s">
        <v>162</v>
      </c>
      <c r="D5" s="36">
        <v>1</v>
      </c>
      <c r="E5" s="36">
        <v>5</v>
      </c>
      <c r="F5" s="36">
        <v>20</v>
      </c>
      <c r="G5" s="36">
        <v>4</v>
      </c>
      <c r="H5" s="36">
        <v>1</v>
      </c>
      <c r="I5" s="36">
        <f t="shared" si="0"/>
        <v>30</v>
      </c>
      <c r="J5" s="36">
        <v>2</v>
      </c>
      <c r="K5" s="36" t="s">
        <v>163</v>
      </c>
      <c r="L5" s="36"/>
      <c r="M5" s="36" t="s">
        <v>173</v>
      </c>
      <c r="N5" s="43" t="s">
        <v>174</v>
      </c>
    </row>
    <row r="6" spans="1:14" ht="15.75" customHeight="1">
      <c r="A6" s="40" t="s">
        <v>175</v>
      </c>
      <c r="B6" s="41" t="s">
        <v>176</v>
      </c>
      <c r="C6" s="44" t="s">
        <v>177</v>
      </c>
      <c r="D6" s="36">
        <v>5</v>
      </c>
      <c r="E6" s="36">
        <v>4</v>
      </c>
      <c r="F6" s="36">
        <v>25</v>
      </c>
      <c r="G6" s="36">
        <v>20</v>
      </c>
      <c r="H6" s="36">
        <v>2</v>
      </c>
      <c r="I6" s="36">
        <f t="shared" si="0"/>
        <v>51</v>
      </c>
      <c r="J6" s="36">
        <v>7</v>
      </c>
      <c r="K6" s="36" t="s">
        <v>178</v>
      </c>
      <c r="L6" s="36"/>
      <c r="M6" s="36" t="s">
        <v>164</v>
      </c>
      <c r="N6" s="43" t="s">
        <v>179</v>
      </c>
    </row>
    <row r="7" spans="1:14" ht="15.75" customHeight="1">
      <c r="A7" s="40" t="s">
        <v>180</v>
      </c>
      <c r="B7" s="41" t="s">
        <v>181</v>
      </c>
      <c r="C7" s="45" t="s">
        <v>182</v>
      </c>
      <c r="D7" s="36">
        <v>6</v>
      </c>
      <c r="E7" s="36">
        <v>5</v>
      </c>
      <c r="F7" s="36">
        <v>30</v>
      </c>
      <c r="G7" s="36">
        <v>25</v>
      </c>
      <c r="H7" s="36">
        <v>31</v>
      </c>
      <c r="I7" s="36">
        <f t="shared" si="0"/>
        <v>91</v>
      </c>
      <c r="J7" s="36">
        <v>9</v>
      </c>
      <c r="K7" s="36"/>
      <c r="L7" s="36"/>
      <c r="M7" s="36"/>
      <c r="N7" s="40" t="s">
        <v>183</v>
      </c>
    </row>
    <row r="8" spans="1:14" ht="15.75" customHeight="1">
      <c r="A8" s="40"/>
      <c r="B8" s="41"/>
      <c r="C8" s="36"/>
      <c r="D8" s="36"/>
      <c r="E8" s="36"/>
      <c r="F8" s="36"/>
      <c r="G8" s="36"/>
      <c r="H8" s="36"/>
      <c r="I8" s="36">
        <f t="shared" si="0"/>
        <v>0</v>
      </c>
      <c r="J8" s="36"/>
      <c r="K8" s="36"/>
      <c r="L8" s="36"/>
      <c r="M8" s="36"/>
      <c r="N8" s="46"/>
    </row>
    <row r="9" spans="1:14" ht="15.75" customHeight="1">
      <c r="A9" s="40"/>
      <c r="B9" s="41"/>
      <c r="C9" s="36"/>
      <c r="D9" s="36"/>
      <c r="E9" s="36"/>
      <c r="F9" s="36"/>
      <c r="G9" s="36"/>
      <c r="H9" s="36"/>
      <c r="I9" s="36">
        <f t="shared" si="0"/>
        <v>0</v>
      </c>
      <c r="J9" s="36"/>
      <c r="K9" s="36"/>
      <c r="L9" s="36"/>
      <c r="M9" s="36"/>
      <c r="N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36"/>
      <c r="N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36"/>
      <c r="M11" s="36"/>
      <c r="N11" s="51" t="str">
        <f>HYPERLINK("http://codeforces.com/contest/677/submission/18185361","C++ Solution Example")</f>
        <v>C++ Solution Example</v>
      </c>
    </row>
    <row r="12" spans="1:14" ht="15.75" customHeight="1">
      <c r="A12" s="49" t="s">
        <v>185</v>
      </c>
      <c r="B12" s="50" t="str">
        <f>HYPERLINK("http://codeforces.com/contest/734/problem/A","CF734-D2-A")</f>
        <v>CF734-D2-A</v>
      </c>
      <c r="C12" s="36"/>
      <c r="D12" s="36"/>
      <c r="E12" s="36"/>
      <c r="F12" s="36"/>
      <c r="G12" s="36"/>
      <c r="H12" s="36"/>
      <c r="I12" s="36">
        <f t="shared" si="0"/>
        <v>0</v>
      </c>
      <c r="J12" s="36"/>
      <c r="K12" s="36"/>
      <c r="L12" s="36"/>
      <c r="M12" s="36"/>
      <c r="N12" s="52" t="str">
        <f>HYPERLINK("http://codeforces.com/blog/entry/48397","This is from Round 379. Here is the editorial")</f>
        <v>This is from Round 379. Here is the editorial</v>
      </c>
    </row>
    <row r="13" spans="1:14" ht="15.75" customHeight="1">
      <c r="A13" s="49"/>
      <c r="B13" s="53"/>
      <c r="C13" s="36"/>
      <c r="D13" s="36"/>
      <c r="E13" s="36"/>
      <c r="F13" s="36"/>
      <c r="G13" s="36"/>
      <c r="H13" s="36"/>
      <c r="I13" s="36">
        <f t="shared" si="0"/>
        <v>0</v>
      </c>
      <c r="J13" s="36"/>
      <c r="K13" s="36"/>
      <c r="L13" s="36"/>
      <c r="M13" s="36"/>
      <c r="N13" s="54" t="s">
        <v>186</v>
      </c>
    </row>
    <row r="14" spans="1:14" ht="15.75" customHeight="1">
      <c r="A14" s="49"/>
      <c r="B14" s="53"/>
      <c r="C14" s="36"/>
      <c r="D14" s="36"/>
      <c r="E14" s="36"/>
      <c r="F14" s="36"/>
      <c r="G14" s="36"/>
      <c r="H14" s="36"/>
      <c r="I14" s="36">
        <f t="shared" si="0"/>
        <v>0</v>
      </c>
      <c r="J14" s="36"/>
      <c r="K14" s="36"/>
      <c r="L14" s="36"/>
      <c r="M14" s="36"/>
      <c r="N14" s="55" t="s">
        <v>187</v>
      </c>
    </row>
    <row r="15" spans="1:14" ht="15.75" customHeight="1">
      <c r="A15" s="49"/>
      <c r="B15" s="53"/>
      <c r="C15" s="36"/>
      <c r="D15" s="36"/>
      <c r="E15" s="36"/>
      <c r="F15" s="36"/>
      <c r="G15" s="36"/>
      <c r="H15" s="36"/>
      <c r="I15" s="36">
        <f t="shared" si="0"/>
        <v>0</v>
      </c>
      <c r="J15" s="36"/>
      <c r="K15" s="36"/>
      <c r="L15" s="36"/>
      <c r="M15" s="36"/>
      <c r="N15" s="55"/>
    </row>
    <row r="16" spans="1:14" ht="15.75" customHeight="1">
      <c r="A16" s="49" t="s">
        <v>188</v>
      </c>
      <c r="B16" s="56" t="str">
        <f>HYPERLINK("codeforces.com/contest/791/problem/A","CF791-D2-A")</f>
        <v>CF791-D2-A</v>
      </c>
      <c r="C16" s="36"/>
      <c r="D16" s="36"/>
      <c r="E16" s="36"/>
      <c r="F16" s="36"/>
      <c r="G16" s="36"/>
      <c r="H16" s="36"/>
      <c r="I16" s="36">
        <f t="shared" si="0"/>
        <v>0</v>
      </c>
      <c r="J16" s="36"/>
      <c r="K16" s="36"/>
      <c r="L16" s="36"/>
      <c r="M16" s="36"/>
      <c r="N16" s="57" t="str">
        <f>HYPERLINK("https://www.youtube.com/watch?v=t05qYeiWGGc","Video Solution - Eng Youssef El Ghareeb")</f>
        <v>Video Solution - Eng Youssef El Ghareeb</v>
      </c>
    </row>
    <row r="17" spans="1:14" ht="15.75" customHeight="1">
      <c r="A17" s="49" t="s">
        <v>189</v>
      </c>
      <c r="B17" s="50" t="str">
        <f>HYPERLINK("http://codeforces.com/contest/231/problem/A","CF231-D2-A")</f>
        <v>CF231-D2-A</v>
      </c>
      <c r="C17" s="36"/>
      <c r="D17" s="36"/>
      <c r="E17" s="36"/>
      <c r="F17" s="36"/>
      <c r="G17" s="36"/>
      <c r="H17" s="36"/>
      <c r="I17" s="36">
        <f t="shared" si="0"/>
        <v>0</v>
      </c>
      <c r="J17" s="36"/>
      <c r="K17" s="36"/>
      <c r="L17" s="36"/>
      <c r="M17" s="36"/>
      <c r="N17" s="57" t="str">
        <f>HYPERLINK("https://www.youtube.com/watch?v=P73Mv_GG_PY","Video Solution - Eng Youssef Ali")</f>
        <v>Video Solution - Eng Youssef Ali</v>
      </c>
    </row>
    <row r="18" spans="1:14" ht="15.75" customHeight="1">
      <c r="A18" s="49" t="s">
        <v>190</v>
      </c>
      <c r="B18" s="50" t="str">
        <f>HYPERLINK("http://codeforces.com/contest/263/problem/A","CF263-D2-A")</f>
        <v>CF263-D2-A</v>
      </c>
      <c r="C18" s="36"/>
      <c r="D18" s="36"/>
      <c r="E18" s="36"/>
      <c r="F18" s="36"/>
      <c r="G18" s="36"/>
      <c r="H18" s="36"/>
      <c r="I18" s="36">
        <f t="shared" si="0"/>
        <v>0</v>
      </c>
      <c r="J18" s="36"/>
      <c r="K18" s="36"/>
      <c r="L18" s="36"/>
      <c r="M18" s="36"/>
      <c r="N18" s="58" t="str">
        <f>HYPERLINK("https://www.youtube.com/watch?v=FU4thrvEvKg","Video Solution - Eng Samed Hajajla")</f>
        <v>Video Solution - Eng Samed Hajajla</v>
      </c>
    </row>
    <row r="19" spans="1:14" ht="15.75" customHeight="1">
      <c r="A19" s="59" t="s">
        <v>191</v>
      </c>
      <c r="B19" s="60" t="str">
        <f>HYPERLINK("http://codeforces.com/contest/405/problem/A","CF405-D2-A")</f>
        <v>CF405-D2-A</v>
      </c>
      <c r="C19" s="36"/>
      <c r="D19" s="36"/>
      <c r="E19" s="36"/>
      <c r="F19" s="36"/>
      <c r="G19" s="36"/>
      <c r="H19" s="36"/>
      <c r="I19" s="36">
        <f t="shared" si="0"/>
        <v>0</v>
      </c>
      <c r="J19" s="10"/>
      <c r="K19" s="36"/>
      <c r="L19" s="36"/>
      <c r="M19" s="10"/>
      <c r="N19" s="61" t="str">
        <f>HYPERLINK("https://www.youtube.com/watch?v=HNe9QW-1MJI","Video Solution - Eng John Gamal")</f>
        <v>Video Solution - Eng John Gamal</v>
      </c>
    </row>
    <row r="20" spans="1:14" ht="15.75" customHeight="1">
      <c r="A20" s="59" t="s">
        <v>192</v>
      </c>
      <c r="B20" s="60" t="str">
        <f>HYPERLINK("http://codeforces.com/contest/112/problem/A","CF112-D2-A")</f>
        <v>CF112-D2-A</v>
      </c>
      <c r="C20" s="36"/>
      <c r="D20" s="36"/>
      <c r="E20" s="36"/>
      <c r="F20" s="36"/>
      <c r="G20" s="36"/>
      <c r="H20" s="36"/>
      <c r="I20" s="36">
        <f t="shared" si="0"/>
        <v>0</v>
      </c>
      <c r="J20" s="10"/>
      <c r="K20" s="36"/>
      <c r="L20" s="36"/>
      <c r="M20" s="10"/>
      <c r="N20" s="62" t="str">
        <f>HYPERLINK("https://www.youtube.com/watch?v=Sp4zWrDvGrk","Video Solution - Solver to be (Java)")</f>
        <v>Video Solution - Solver to be (Java)</v>
      </c>
    </row>
    <row r="21" spans="1:14" ht="15.75" customHeight="1">
      <c r="A21" s="59" t="s">
        <v>193</v>
      </c>
      <c r="B21" s="60" t="str">
        <f>HYPERLINK("http://codeforces.com/contest/236/problem/A","CF236-D2-A")</f>
        <v>CF236-D2-A</v>
      </c>
      <c r="C21" s="36"/>
      <c r="D21" s="36"/>
      <c r="E21" s="36"/>
      <c r="F21" s="36"/>
      <c r="G21" s="36"/>
      <c r="H21" s="36"/>
      <c r="I21" s="36">
        <f t="shared" si="0"/>
        <v>0</v>
      </c>
      <c r="J21" s="10"/>
      <c r="K21" s="36"/>
      <c r="L21" s="36"/>
      <c r="M21" s="10"/>
      <c r="N21" s="62" t="str">
        <f>HYPERLINK("https://www.youtube.com/watch?v=AOOmuJXMyHQ","Video Solution - Solver to be (Java)")</f>
        <v>Video Solution - Solver to be (Java)</v>
      </c>
    </row>
    <row r="22" spans="1:14" ht="15.75" customHeight="1">
      <c r="A22" s="63" t="s">
        <v>194</v>
      </c>
      <c r="B22" s="64" t="str">
        <f>HYPERLINK("http://codeforces.com/contest/59/problem/A","CF59-D2-A")</f>
        <v>CF59-D2-A</v>
      </c>
      <c r="C22" s="36"/>
      <c r="D22" s="36"/>
      <c r="E22" s="36"/>
      <c r="F22" s="36"/>
      <c r="G22" s="36"/>
      <c r="H22" s="36"/>
      <c r="I22" s="36">
        <f t="shared" si="0"/>
        <v>0</v>
      </c>
      <c r="J22" s="10"/>
      <c r="K22" s="36"/>
      <c r="L22" s="36"/>
      <c r="M22" s="10"/>
      <c r="N22" s="62" t="str">
        <f>HYPERLINK("https://www.youtube.com/watch?v=gW8YOQbMdDI","Video Solution - Solver to be (Java)")</f>
        <v>Video Solution - Solver to be (Java)</v>
      </c>
    </row>
    <row r="23" spans="1:14" ht="15.75" customHeight="1">
      <c r="A23" s="59" t="s">
        <v>195</v>
      </c>
      <c r="B23" s="60" t="str">
        <f>HYPERLINK("http://codeforces.com/contest/344/problem/A","CF344-D2-A")</f>
        <v>CF344-D2-A</v>
      </c>
      <c r="C23" s="36" t="s">
        <v>162</v>
      </c>
      <c r="D23" s="36">
        <v>3</v>
      </c>
      <c r="E23" s="36"/>
      <c r="F23" s="36"/>
      <c r="G23" s="36"/>
      <c r="H23" s="36"/>
      <c r="I23" s="36">
        <f t="shared" si="0"/>
        <v>0</v>
      </c>
      <c r="J23" s="10"/>
      <c r="K23" s="36" t="s">
        <v>163</v>
      </c>
      <c r="L23" s="36"/>
      <c r="M23" s="10"/>
      <c r="N23" s="65" t="str">
        <f>HYPERLINK("https://www.youtube.com/watch?v=7o7lZTKFzp0","Video Solution - Solver to be (Java)")</f>
        <v>Video Solution - Solver to be (Java)</v>
      </c>
    </row>
    <row r="24" spans="1:14" ht="15.75" customHeight="1">
      <c r="A24" s="59" t="s">
        <v>196</v>
      </c>
      <c r="B24" s="66" t="str">
        <f>HYPERLINK("http://codeforces.com/contest/381/problem/A","CF381-D2-A")</f>
        <v>CF381-D2-A</v>
      </c>
      <c r="C24" s="36"/>
      <c r="D24" s="36"/>
      <c r="E24" s="36"/>
      <c r="F24" s="36"/>
      <c r="G24" s="36"/>
      <c r="H24" s="36"/>
      <c r="I24" s="36">
        <f t="shared" si="0"/>
        <v>0</v>
      </c>
      <c r="J24" s="10"/>
      <c r="K24" s="36"/>
      <c r="L24" s="36"/>
      <c r="M24" s="10"/>
      <c r="N24" s="67" t="str">
        <f>HYPERLINK("https://www.youtube.com/watch?v=XgJ0DS3r_KE","Video Solution - Solver to be (Java)")</f>
        <v>Video Solution - Solver to be (Java)</v>
      </c>
    </row>
    <row r="25" spans="1:14" ht="15.75" customHeight="1">
      <c r="A25" s="49" t="s">
        <v>197</v>
      </c>
      <c r="B25" s="50" t="str">
        <f>HYPERLINK("http://codeforces.com/contest/266/problem/A","CF266-D2-A")</f>
        <v>CF266-D2-A</v>
      </c>
      <c r="C25" s="36" t="s">
        <v>162</v>
      </c>
      <c r="D25" s="36">
        <v>1</v>
      </c>
      <c r="E25" s="36"/>
      <c r="F25" s="36"/>
      <c r="G25" s="36"/>
      <c r="H25" s="36"/>
      <c r="I25" s="36">
        <f t="shared" si="0"/>
        <v>0</v>
      </c>
      <c r="J25" s="36"/>
      <c r="K25" s="36" t="s">
        <v>163</v>
      </c>
      <c r="L25" s="36"/>
      <c r="M25" s="36"/>
      <c r="N25" s="57" t="str">
        <f>HYPERLINK("https://www.youtube.com/watch?v=3akdDnmPwOY&amp;feature=youtu.be","Video Solution - Eng Ahmead Raafat (Python)")</f>
        <v>Video Solution - Eng Ahmead Raafat (Python)</v>
      </c>
    </row>
    <row r="26" spans="1:14" ht="15.75" customHeight="1">
      <c r="A26" s="49" t="s">
        <v>198</v>
      </c>
      <c r="B26" s="50" t="str">
        <f>HYPERLINK("http://codeforces.com/contest/427/problem/A","CF427-D2-A")</f>
        <v>CF427-D2-A</v>
      </c>
      <c r="C26" s="36" t="s">
        <v>162</v>
      </c>
      <c r="D26" s="36">
        <v>1</v>
      </c>
      <c r="E26" s="36"/>
      <c r="F26" s="36"/>
      <c r="G26" s="36"/>
      <c r="H26" s="36"/>
      <c r="I26" s="36">
        <f t="shared" si="0"/>
        <v>0</v>
      </c>
      <c r="J26" s="36"/>
      <c r="K26" s="36" t="s">
        <v>163</v>
      </c>
      <c r="L26" s="36"/>
      <c r="M26" s="36"/>
      <c r="N26" s="57" t="str">
        <f>HYPERLINK("https://www.youtube.com/watch?v=PECOLs3YWR0&amp;feature=youtu.be","Video Solution - Eng Ahmead Raafat (Python)")</f>
        <v>Video Solution - Eng Ahmead Raafat (Python)</v>
      </c>
    </row>
    <row r="27" spans="1:14" ht="15.75" customHeight="1">
      <c r="A27" s="68" t="s">
        <v>199</v>
      </c>
      <c r="B27" s="50" t="str">
        <f>HYPERLINK("http://codeforces.com/contest/431/problem/A","CF431-D2-A")</f>
        <v>CF431-D2-A</v>
      </c>
      <c r="C27" s="36" t="s">
        <v>162</v>
      </c>
      <c r="D27" s="36">
        <v>4</v>
      </c>
      <c r="E27" s="36"/>
      <c r="F27" s="36"/>
      <c r="G27" s="36"/>
      <c r="H27" s="36"/>
      <c r="I27" s="36">
        <f t="shared" si="0"/>
        <v>0</v>
      </c>
      <c r="J27" s="36"/>
      <c r="K27" s="36" t="s">
        <v>168</v>
      </c>
      <c r="L27" s="36">
        <v>1</v>
      </c>
      <c r="M27" s="36"/>
      <c r="N27" s="57" t="str">
        <f>HYPERLINK("https://www.youtube.com/watch?v=mJYiMoX4t0k","Video Solution - Eng Ahmead Raafat (Python)")</f>
        <v>Video Solution - Eng Ahmead Raafat (Python)</v>
      </c>
    </row>
    <row r="28" spans="1:14" ht="15.75" customHeight="1">
      <c r="A28" s="68" t="s">
        <v>200</v>
      </c>
      <c r="B28" s="50" t="str">
        <f>HYPERLINK("http://codeforces.com/contest/731/problem/A","CF731-D2-A")</f>
        <v>CF731-D2-A</v>
      </c>
      <c r="C28" s="36" t="s">
        <v>162</v>
      </c>
      <c r="D28" s="36">
        <v>4</v>
      </c>
      <c r="E28" s="36"/>
      <c r="F28" s="36"/>
      <c r="G28" s="36"/>
      <c r="H28" s="36"/>
      <c r="I28" s="36">
        <f t="shared" si="0"/>
        <v>0</v>
      </c>
      <c r="J28" s="36"/>
      <c r="K28" s="36" t="s">
        <v>168</v>
      </c>
      <c r="L28" s="36">
        <v>1</v>
      </c>
      <c r="M28" s="36"/>
      <c r="N28" s="57" t="str">
        <f>HYPERLINK("https://www.youtube.com/watch?v=pBhXYZKAFTM","Video Solution - Eng Yahia Ashraf")</f>
        <v>Video Solution - Eng Yahia Ashraf</v>
      </c>
    </row>
    <row r="29" spans="1:14" ht="15.75" customHeight="1">
      <c r="A29" s="68" t="s">
        <v>201</v>
      </c>
      <c r="B29" s="50" t="str">
        <f>HYPERLINK("http://codeforces.com/contest/268/problem/A","CF268-D2-A")</f>
        <v>CF268-D2-A</v>
      </c>
      <c r="C29" s="36" t="s">
        <v>162</v>
      </c>
      <c r="D29" s="36">
        <v>3</v>
      </c>
      <c r="E29" s="36"/>
      <c r="F29" s="36"/>
      <c r="G29" s="36"/>
      <c r="H29" s="36"/>
      <c r="I29" s="36">
        <f t="shared" si="0"/>
        <v>0</v>
      </c>
      <c r="J29" s="36"/>
      <c r="K29" s="36" t="s">
        <v>168</v>
      </c>
      <c r="L29" s="36">
        <v>1</v>
      </c>
      <c r="M29" s="36"/>
      <c r="N29" s="57" t="str">
        <f>HYPERLINK("https://www.youtube.com/watch?v=lFt2GuQtmSs","Video Solution - Eng Yahia Ashraf")</f>
        <v>Video Solution - Eng Yahia Ashraf</v>
      </c>
    </row>
    <row r="30" spans="1:14" ht="15.75" customHeight="1">
      <c r="A30" s="40"/>
      <c r="B30" s="41"/>
      <c r="C30" s="36"/>
      <c r="D30" s="36"/>
      <c r="E30" s="36"/>
      <c r="F30" s="36"/>
      <c r="G30" s="36"/>
      <c r="H30" s="36"/>
      <c r="I30" s="36"/>
      <c r="J30" s="36"/>
      <c r="K30" s="36"/>
      <c r="L30" s="36"/>
      <c r="M30" s="36"/>
      <c r="N30" s="47"/>
    </row>
    <row r="31" spans="1:14" ht="13.2">
      <c r="A31" s="40"/>
      <c r="B31" s="41"/>
      <c r="C31" s="36"/>
      <c r="D31" s="36"/>
      <c r="E31" s="36"/>
      <c r="F31" s="36"/>
      <c r="G31" s="36"/>
      <c r="H31" s="36"/>
      <c r="I31" s="36">
        <f t="shared" ref="I31:I44" si="1">SUM(E31:H31)</f>
        <v>0</v>
      </c>
      <c r="J31" s="36"/>
      <c r="K31" s="36"/>
      <c r="L31" s="36"/>
      <c r="M31" s="36"/>
      <c r="N31" s="48" t="str">
        <f>HYPERLINK("https://www.youtube.com/watch?v=Syx2qDjj7TE","Watch - Elementary Math - Introduction")</f>
        <v>Watch - Elementary Math - Introduction</v>
      </c>
    </row>
    <row r="32" spans="1:14" ht="13.2">
      <c r="A32" s="59" t="s">
        <v>202</v>
      </c>
      <c r="B32" s="60" t="str">
        <f>HYPERLINK("http://codeforces.com/contest/732/problem/A","CF732-D2-A")</f>
        <v>CF732-D2-A</v>
      </c>
      <c r="C32" s="10" t="s">
        <v>162</v>
      </c>
      <c r="D32" s="10"/>
      <c r="E32" s="10"/>
      <c r="F32" s="10"/>
      <c r="G32" s="10"/>
      <c r="H32" s="10"/>
      <c r="I32" s="36">
        <f t="shared" si="1"/>
        <v>0</v>
      </c>
      <c r="J32" s="10"/>
      <c r="K32" s="10"/>
      <c r="L32" s="10"/>
      <c r="M32" s="10"/>
      <c r="N32" s="61" t="str">
        <f>HYPERLINK("https://www.youtube.com/watch?v=jKOSPuoplz0","Video Solution - Eng Yahia Ashraf")</f>
        <v>Video Solution - Eng Yahia Ashraf</v>
      </c>
    </row>
    <row r="33" spans="1:14" ht="13.2">
      <c r="A33" s="59" t="s">
        <v>203</v>
      </c>
      <c r="B33" s="60" t="str">
        <f>HYPERLINK("http://codeforces.com/contest/228/problem/A","CF228-D2-A")</f>
        <v>CF228-D2-A</v>
      </c>
      <c r="C33" s="10" t="s">
        <v>162</v>
      </c>
      <c r="D33" s="10">
        <v>2</v>
      </c>
      <c r="E33" s="10"/>
      <c r="F33" s="10"/>
      <c r="G33" s="10"/>
      <c r="H33" s="10"/>
      <c r="I33" s="36">
        <f t="shared" si="1"/>
        <v>0</v>
      </c>
      <c r="J33" s="10"/>
      <c r="K33" s="10" t="s">
        <v>163</v>
      </c>
      <c r="L33" s="10"/>
      <c r="M33" s="10"/>
      <c r="N33" s="61" t="str">
        <f>HYPERLINK("https://www.youtube.com/watch?v=O0zvnXeQis4&amp;app=desktop#_=_","Video Solution - Eng Ahmead Raafat (Python)")</f>
        <v>Video Solution - Eng Ahmead Raafat (Python)</v>
      </c>
    </row>
    <row r="34" spans="1:14" ht="13.2">
      <c r="A34" s="59" t="s">
        <v>204</v>
      </c>
      <c r="B34" s="60" t="str">
        <f>HYPERLINK("http://codeforces.com/contest/265/problem/A","CF265-D2-A")</f>
        <v>CF265-D2-A</v>
      </c>
      <c r="C34" s="10" t="s">
        <v>162</v>
      </c>
      <c r="D34" s="10">
        <v>1</v>
      </c>
      <c r="E34" s="10"/>
      <c r="F34" s="10"/>
      <c r="G34" s="10"/>
      <c r="H34" s="10"/>
      <c r="I34" s="36">
        <f t="shared" si="1"/>
        <v>0</v>
      </c>
      <c r="J34" s="10"/>
      <c r="K34" s="10" t="s">
        <v>163</v>
      </c>
      <c r="L34" s="10"/>
      <c r="M34" s="10"/>
      <c r="N34" s="61" t="str">
        <f>HYPERLINK("https://www.youtube.com/watch?v=ol_mjArjBCk","Video Solution - Eng Ahmead Raafat (Python)")</f>
        <v>Video Solution - Eng Ahmead Raafat (Python)</v>
      </c>
    </row>
    <row r="35" spans="1:14" ht="13.2">
      <c r="A35" s="63" t="s">
        <v>205</v>
      </c>
      <c r="B35" s="69" t="str">
        <f>HYPERLINK("http://codeforces.com/contest/9/problem/A","CF9-D2-A")</f>
        <v>CF9-D2-A</v>
      </c>
      <c r="C35" s="10" t="s">
        <v>162</v>
      </c>
      <c r="D35" s="36">
        <v>8</v>
      </c>
      <c r="E35" s="36"/>
      <c r="F35" s="36"/>
      <c r="G35" s="36"/>
      <c r="H35" s="36"/>
      <c r="I35" s="36">
        <f t="shared" si="1"/>
        <v>0</v>
      </c>
      <c r="J35" s="70"/>
      <c r="K35" s="36" t="s">
        <v>168</v>
      </c>
      <c r="L35" s="36"/>
      <c r="M35" s="10"/>
      <c r="N35" s="61" t="str">
        <f>HYPERLINK("https://www.youtube.com/watch?v=5T1yiz9-jZo","Video Solution - Eng Muntaser Abukadeja")</f>
        <v>Video Solution - Eng Muntaser Abukadeja</v>
      </c>
    </row>
    <row r="36" spans="1:14" ht="13.2">
      <c r="A36" s="63" t="s">
        <v>206</v>
      </c>
      <c r="B36" s="71" t="str">
        <f>HYPERLINK("http://codeforces.com/contest/294/problem/A","CF294-D2-A")</f>
        <v>CF294-D2-A</v>
      </c>
      <c r="C36" s="10" t="s">
        <v>162</v>
      </c>
      <c r="D36" s="36"/>
      <c r="E36" s="36"/>
      <c r="F36" s="36"/>
      <c r="G36" s="36"/>
      <c r="H36" s="36"/>
      <c r="I36" s="36">
        <f t="shared" si="1"/>
        <v>0</v>
      </c>
      <c r="J36" s="70"/>
      <c r="K36" s="36" t="s">
        <v>168</v>
      </c>
      <c r="L36" s="36"/>
      <c r="M36" s="10"/>
      <c r="N36" s="61" t="str">
        <f>HYPERLINK("https://www.youtube.com/watch?v=GOuclkVCvRI","Video Solution - Dr Mostafa Saad")</f>
        <v>Video Solution - Dr Mostafa Saad</v>
      </c>
    </row>
    <row r="37" spans="1:14" ht="13.2">
      <c r="A37" s="59" t="s">
        <v>207</v>
      </c>
      <c r="B37" s="66" t="str">
        <f>HYPERLINK("http://codeforces.com/contest/709/problem/A","CF709-D2-A")</f>
        <v>CF709-D2-A</v>
      </c>
      <c r="C37" s="10" t="s">
        <v>162</v>
      </c>
      <c r="D37" s="36"/>
      <c r="E37" s="36"/>
      <c r="F37" s="36"/>
      <c r="G37" s="36"/>
      <c r="H37" s="36"/>
      <c r="I37" s="36">
        <f t="shared" si="1"/>
        <v>0</v>
      </c>
      <c r="J37" s="70"/>
      <c r="K37" s="36"/>
      <c r="L37" s="36"/>
      <c r="M37" s="10"/>
      <c r="N37" s="67" t="str">
        <f>HYPERLINK("https://www.youtube.com/watch?v=fPcKGZ_e8G0","Video Solution - Solver to be (Java)")</f>
        <v>Video Solution - Solver to be (Java)</v>
      </c>
    </row>
    <row r="38" spans="1:14" ht="13.2">
      <c r="A38" s="63" t="s">
        <v>208</v>
      </c>
      <c r="B38" s="72" t="str">
        <f>HYPERLINK("http://codeforces.com/contest/799/problem/A","CF799-D2-A")</f>
        <v>CF799-D2-A</v>
      </c>
      <c r="C38" s="10" t="s">
        <v>162</v>
      </c>
      <c r="D38" s="36"/>
      <c r="E38" s="36"/>
      <c r="F38" s="36"/>
      <c r="G38" s="36"/>
      <c r="H38" s="36"/>
      <c r="I38" s="36">
        <f t="shared" si="1"/>
        <v>0</v>
      </c>
      <c r="J38" s="70"/>
      <c r="K38" s="36"/>
      <c r="L38" s="36"/>
      <c r="M38" s="10"/>
      <c r="N38" s="67" t="str">
        <f>HYPERLINK("https://www.youtube.com/watch?v=uyEL9f8pxlM","Video Solution - Solver to be (Java)")</f>
        <v>Video Solution - Solver to be (Java)</v>
      </c>
    </row>
    <row r="39" spans="1:14" ht="13.2">
      <c r="A39" s="63" t="s">
        <v>209</v>
      </c>
      <c r="B39" s="69" t="str">
        <f>HYPERLINK("http://codeforces.com/contest/443/problem/A","CF443-D2-A")</f>
        <v>CF443-D2-A</v>
      </c>
      <c r="C39" s="10" t="s">
        <v>162</v>
      </c>
      <c r="D39" s="36"/>
      <c r="E39" s="36"/>
      <c r="F39" s="36"/>
      <c r="G39" s="36"/>
      <c r="H39" s="36"/>
      <c r="I39" s="36">
        <f t="shared" si="1"/>
        <v>0</v>
      </c>
      <c r="J39" s="70"/>
      <c r="K39" s="36"/>
      <c r="L39" s="36"/>
      <c r="M39" s="10"/>
      <c r="N39" s="65" t="str">
        <f>HYPERLINK("https://www.youtube.com/watch?v=YXuljSnZaTY","Video Solution - Solver to be (Java)")</f>
        <v>Video Solution - Solver to be (Java)</v>
      </c>
    </row>
    <row r="40" spans="1:14" ht="13.2">
      <c r="A40" s="59" t="s">
        <v>210</v>
      </c>
      <c r="B40" s="60" t="str">
        <f>HYPERLINK("http://codeforces.com/contest/71/problem/A","CF71-D2-A")</f>
        <v>CF71-D2-A</v>
      </c>
      <c r="C40" s="10" t="s">
        <v>162</v>
      </c>
      <c r="D40" s="36"/>
      <c r="E40" s="36"/>
      <c r="F40" s="36"/>
      <c r="G40" s="36"/>
      <c r="H40" s="36"/>
      <c r="I40" s="36">
        <f t="shared" si="1"/>
        <v>0</v>
      </c>
      <c r="J40" s="70"/>
      <c r="K40" s="36"/>
      <c r="L40" s="36"/>
      <c r="M40" s="10"/>
      <c r="N40" s="62" t="str">
        <f>HYPERLINK("https://www.youtube.com/watch?v=yuebR81LyXE","Video Solution - Solver to be (Java)")</f>
        <v>Video Solution - Solver to be (Java)</v>
      </c>
    </row>
    <row r="41" spans="1:14" ht="13.2">
      <c r="A41" s="59" t="s">
        <v>211</v>
      </c>
      <c r="B41" s="60" t="str">
        <f>HYPERLINK("http://codeforces.com/contest/686/problem/A","CF686-D2-A")</f>
        <v>CF686-D2-A</v>
      </c>
      <c r="C41" s="10" t="s">
        <v>162</v>
      </c>
      <c r="D41" s="36"/>
      <c r="E41" s="36"/>
      <c r="F41" s="36"/>
      <c r="G41" s="36"/>
      <c r="H41" s="36"/>
      <c r="I41" s="36">
        <f t="shared" si="1"/>
        <v>0</v>
      </c>
      <c r="J41" s="70"/>
      <c r="K41" s="36"/>
      <c r="L41" s="36"/>
      <c r="M41" s="10"/>
      <c r="N41" s="62" t="str">
        <f>HYPERLINK("https://www.youtube.com/watch?v=Alipj6tJKKI","Video Solution - Solver to be (Java)")</f>
        <v>Video Solution - Solver to be (Java)</v>
      </c>
    </row>
    <row r="42" spans="1:14" ht="13.2">
      <c r="A42" s="63" t="s">
        <v>212</v>
      </c>
      <c r="B42" s="64" t="str">
        <f>HYPERLINK("http://codeforces.com/contest/339/problem/A","CF339-D2-A")</f>
        <v>CF339-D2-A</v>
      </c>
      <c r="C42" s="10" t="s">
        <v>162</v>
      </c>
      <c r="D42" s="36"/>
      <c r="E42" s="36"/>
      <c r="F42" s="36"/>
      <c r="G42" s="36"/>
      <c r="H42" s="36"/>
      <c r="I42" s="36">
        <f t="shared" si="1"/>
        <v>0</v>
      </c>
      <c r="J42" s="70"/>
      <c r="K42" s="36"/>
      <c r="L42" s="36"/>
      <c r="M42" s="10"/>
      <c r="N42" s="62" t="str">
        <f>HYPERLINK("https://www.youtube.com/watch?v=NLsyJpkFMz4","Video Solution - Solver to be (Java)")</f>
        <v>Video Solution - Solver to be (Java)</v>
      </c>
    </row>
    <row r="43" spans="1:14" ht="13.2">
      <c r="A43" s="59" t="s">
        <v>213</v>
      </c>
      <c r="B43" s="66" t="str">
        <f>HYPERLINK("http://codeforces.com/contest/490/problem/A","CF490-D2-A")</f>
        <v>CF490-D2-A</v>
      </c>
      <c r="C43" s="10" t="s">
        <v>162</v>
      </c>
      <c r="D43" s="70"/>
      <c r="E43" s="70"/>
      <c r="F43" s="70"/>
      <c r="G43" s="70"/>
      <c r="H43" s="70"/>
      <c r="I43" s="36">
        <f t="shared" si="1"/>
        <v>0</v>
      </c>
      <c r="J43" s="70"/>
      <c r="K43" s="36"/>
      <c r="L43" s="36"/>
      <c r="M43" s="10"/>
      <c r="N43" s="73" t="str">
        <f>HYPERLINK("https://www.youtube.com/watch?v=2jJA1PCOrgg","Video Solution - Eng Muntaser Abukadeja")</f>
        <v>Video Solution - Eng Muntaser Abukadeja</v>
      </c>
    </row>
    <row r="44" spans="1:14" ht="13.2">
      <c r="A44" s="63" t="s">
        <v>214</v>
      </c>
      <c r="B44" s="74" t="str">
        <f>HYPERLINK("http://codeforces.com/contest/770/problem/A","CF770-D2-A")</f>
        <v>CF770-D2-A</v>
      </c>
      <c r="C44" s="10" t="s">
        <v>162</v>
      </c>
      <c r="D44" s="36"/>
      <c r="E44" s="36"/>
      <c r="F44" s="36"/>
      <c r="G44" s="36"/>
      <c r="H44" s="36"/>
      <c r="I44" s="36">
        <f t="shared" si="1"/>
        <v>0</v>
      </c>
      <c r="J44" s="70"/>
      <c r="K44" s="36"/>
      <c r="L44" s="36"/>
      <c r="M44" s="10"/>
      <c r="N44" s="75"/>
    </row>
    <row r="45" spans="1:14" ht="13.2">
      <c r="A45" s="10"/>
      <c r="B45" s="10"/>
      <c r="C45" s="36"/>
      <c r="D45" s="36"/>
      <c r="E45" s="36"/>
      <c r="F45" s="36"/>
      <c r="G45" s="36"/>
      <c r="H45" s="36"/>
      <c r="I45" s="36"/>
      <c r="J45" s="10"/>
      <c r="K45" s="36"/>
      <c r="L45" s="36"/>
      <c r="M45" s="10"/>
      <c r="N45" s="75"/>
    </row>
    <row r="46" spans="1:14" ht="13.2">
      <c r="A46" s="10"/>
      <c r="B46" s="10"/>
      <c r="C46" s="36"/>
      <c r="D46" s="36"/>
      <c r="E46" s="36"/>
      <c r="F46" s="36"/>
      <c r="G46" s="36"/>
      <c r="H46" s="36"/>
      <c r="I46" s="36">
        <f>SUM(E46:H46)</f>
        <v>0</v>
      </c>
      <c r="J46" s="10"/>
      <c r="K46" s="36"/>
      <c r="L46" s="36"/>
      <c r="M46" s="10"/>
      <c r="N46" s="75" t="str">
        <f>HYPERLINK("https://www.youtube.com/watch?v=9sqvjnvuLtY","Watch - Number Theory - Modular Arithmatic")</f>
        <v>Watch - Number Theory - Modular Arithmatic</v>
      </c>
    </row>
    <row r="47" spans="1:14" ht="13.2">
      <c r="A47" s="10"/>
      <c r="B47" s="10"/>
      <c r="C47" s="36"/>
      <c r="D47" s="36"/>
      <c r="E47" s="36"/>
      <c r="F47" s="36"/>
      <c r="G47" s="36"/>
      <c r="H47" s="36"/>
      <c r="I47" s="36">
        <f>SUM(E47:H47)</f>
        <v>0</v>
      </c>
      <c r="J47" s="10"/>
      <c r="K47" s="36"/>
      <c r="L47" s="36"/>
      <c r="M47" s="10"/>
      <c r="N47" s="75"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36"/>
      <c r="M48" s="10"/>
      <c r="N48" s="76" t="s">
        <v>215</v>
      </c>
    </row>
    <row r="49" spans="1:14" ht="13.2">
      <c r="A49" s="77" t="s">
        <v>216</v>
      </c>
      <c r="B49" s="78" t="str">
        <f>HYPERLINK("https://uva.onlinejudge.org/index.php?option=com_onlinejudge&amp;Itemid=8&amp;page=show_problem&amp;problem=1051","UVA 10110")</f>
        <v>UVA 10110</v>
      </c>
      <c r="C49" s="36"/>
      <c r="D49" s="36"/>
      <c r="E49" s="36"/>
      <c r="F49" s="36"/>
      <c r="G49" s="36"/>
      <c r="H49" s="36"/>
      <c r="I49" s="36">
        <f t="shared" ref="I49:I120" si="2">SUM(E49:H49)</f>
        <v>0</v>
      </c>
      <c r="J49" s="10"/>
      <c r="K49" s="36"/>
      <c r="L49" s="36"/>
      <c r="M49" s="10"/>
      <c r="N49" s="79" t="str">
        <f>HYPERLINK("https://www.youtube.com/watch?v=6unjJwXC5gI&amp;feature=youtu.be","Video Solution - Eng Amr Saud")</f>
        <v>Video Solution - Eng Amr Saud</v>
      </c>
    </row>
    <row r="50" spans="1:14" ht="13.2">
      <c r="A50" s="77" t="s">
        <v>217</v>
      </c>
      <c r="B50" s="78" t="str">
        <f>HYPERLINK("https://uva.onlinejudge.org/index.php?option=com_onlinejudge&amp;Itemid=8&amp;page=show_problem&amp;problem=1047","UVA 10106")</f>
        <v>UVA 10106</v>
      </c>
      <c r="C50" s="36"/>
      <c r="D50" s="36"/>
      <c r="E50" s="36"/>
      <c r="F50" s="36"/>
      <c r="G50" s="36"/>
      <c r="H50" s="36"/>
      <c r="I50" s="36">
        <f t="shared" si="2"/>
        <v>0</v>
      </c>
      <c r="J50" s="10"/>
      <c r="K50" s="36"/>
      <c r="L50" s="36"/>
      <c r="M50" s="10"/>
      <c r="N50" s="79" t="str">
        <f>HYPERLINK("https://www.youtube.com/watch?v=KNd6eqRpWqE","Video Solution - Eng Youssef El Ghareeb. Don't solve using big integer")</f>
        <v>Video Solution - Eng Youssef El Ghareeb. Don't solve using big integer</v>
      </c>
    </row>
    <row r="51" spans="1:14" ht="13.2">
      <c r="A51" s="77" t="s">
        <v>218</v>
      </c>
      <c r="B51" s="78" t="str">
        <f>HYPERLINK("https://uva.onlinejudge.org/index.php?option=onlinejudge&amp;page=show_problem&amp;problem=349","UVA 408")</f>
        <v>UVA 408</v>
      </c>
      <c r="C51" s="36"/>
      <c r="D51" s="36"/>
      <c r="E51" s="36"/>
      <c r="F51" s="36"/>
      <c r="G51" s="36"/>
      <c r="H51" s="36"/>
      <c r="I51" s="36">
        <f t="shared" si="2"/>
        <v>0</v>
      </c>
      <c r="J51" s="10"/>
      <c r="K51" s="36"/>
      <c r="L51" s="36"/>
      <c r="M51" s="10"/>
      <c r="N51" s="57" t="str">
        <f>HYPERLINK("https://www.youtube.com/watch?v=VmL4PQIZ-6c","Video Solution - Eng Yahia Ashraf")</f>
        <v>Video Solution - Eng Yahia Ashraf</v>
      </c>
    </row>
    <row r="52" spans="1:14" ht="13.2">
      <c r="A52" s="77" t="s">
        <v>219</v>
      </c>
      <c r="B52" s="78" t="str">
        <f>HYPERLINK("https://uva.onlinejudge.org/index.php?option=onlinejudge&amp;page=show_problem&amp;problem=2172","UVA 11231")</f>
        <v>UVA 11231</v>
      </c>
      <c r="C52" s="36"/>
      <c r="D52" s="36"/>
      <c r="E52" s="36"/>
      <c r="F52" s="36"/>
      <c r="G52" s="36"/>
      <c r="H52" s="36"/>
      <c r="I52" s="36">
        <f t="shared" si="2"/>
        <v>0</v>
      </c>
      <c r="J52" s="10"/>
      <c r="K52" s="36"/>
      <c r="L52" s="36"/>
      <c r="M52" s="10"/>
      <c r="N52" s="79" t="str">
        <f>HYPERLINK("https://www.youtube.com/watch?v=UNUD8qp33ic&amp;feature=youtu.be","Video Solution - Eng Amr Saud")</f>
        <v>Video Solution - Eng Amr Saud</v>
      </c>
    </row>
    <row r="53" spans="1:14" ht="26.4">
      <c r="A53" s="77"/>
      <c r="B53" s="80" t="str">
        <f>HYPERLINK("https://www.spoj.com/problems/EASYMATH/","SPOJ EASYMATH")</f>
        <v>SPOJ EASYMATH</v>
      </c>
      <c r="C53" s="36"/>
      <c r="D53" s="36"/>
      <c r="E53" s="36"/>
      <c r="F53" s="36"/>
      <c r="G53" s="36"/>
      <c r="H53" s="36"/>
      <c r="I53" s="36">
        <f t="shared" si="2"/>
        <v>0</v>
      </c>
      <c r="J53" s="10"/>
      <c r="K53" s="36"/>
      <c r="L53" s="36"/>
      <c r="M53" s="10"/>
      <c r="N53" s="81" t="str">
        <f>HYPERLINK("https://github.com/Emsawy/CompetitiveProgramming/blob/master/SPOJ/EASYMATH.cpp","Sol")</f>
        <v>Sol</v>
      </c>
    </row>
    <row r="54" spans="1:14" ht="13.2">
      <c r="A54" s="82" t="s">
        <v>220</v>
      </c>
      <c r="B54" s="83" t="str">
        <f>HYPERLINK("https://uva.onlinejudge.org/index.php?option=onlinejudge&amp;page=show_problem&amp;problem=3300","UVA 12148")</f>
        <v>UVA 12148</v>
      </c>
      <c r="C54" s="36"/>
      <c r="D54" s="36"/>
      <c r="E54" s="36"/>
      <c r="F54" s="36"/>
      <c r="G54" s="36"/>
      <c r="H54" s="36"/>
      <c r="I54" s="84">
        <f t="shared" si="2"/>
        <v>0</v>
      </c>
      <c r="J54" s="10"/>
      <c r="K54" s="36"/>
      <c r="L54" s="36"/>
      <c r="M54" s="10"/>
      <c r="N54" s="81" t="str">
        <f>HYPERLINK("https://github.com/juanplopes/icpc/blob/master/uva/12148.cpp","Learn Calender Leap Year")</f>
        <v>Learn Calender Leap Year</v>
      </c>
    </row>
    <row r="55" spans="1:14" ht="13.2">
      <c r="A55" s="63"/>
      <c r="B55" s="74"/>
      <c r="C55" s="36"/>
      <c r="D55" s="36"/>
      <c r="E55" s="36"/>
      <c r="F55" s="36"/>
      <c r="G55" s="36"/>
      <c r="H55" s="36"/>
      <c r="I55" s="36">
        <f t="shared" si="2"/>
        <v>0</v>
      </c>
      <c r="J55" s="10"/>
      <c r="K55" s="36"/>
      <c r="L55" s="36"/>
      <c r="M55" s="10"/>
      <c r="N55" s="59"/>
    </row>
    <row r="56" spans="1:14" ht="13.2">
      <c r="A56" s="59" t="s">
        <v>221</v>
      </c>
      <c r="B56" s="60" t="str">
        <f>HYPERLINK("http://codeforces.com/contest/136/problem/A","CF136-D2-A")</f>
        <v>CF136-D2-A</v>
      </c>
      <c r="C56" s="10" t="s">
        <v>162</v>
      </c>
      <c r="D56" s="10"/>
      <c r="E56" s="10"/>
      <c r="F56" s="10"/>
      <c r="G56" s="10"/>
      <c r="H56" s="70"/>
      <c r="I56" s="36">
        <f t="shared" si="2"/>
        <v>0</v>
      </c>
      <c r="J56" s="10"/>
      <c r="K56" s="36"/>
      <c r="L56" s="36"/>
      <c r="M56" s="10"/>
      <c r="N56" s="85" t="str">
        <f>HYPERLINK("https://www.youtube.com/watch?v=MduaJDmo7RU","Video Solution - Eng Ahmed Rafaat (Python)")</f>
        <v>Video Solution - Eng Ahmed Rafaat (Python)</v>
      </c>
    </row>
    <row r="57" spans="1:14" ht="13.2">
      <c r="A57" s="59" t="s">
        <v>222</v>
      </c>
      <c r="B57" s="66" t="str">
        <f>HYPERLINK("http://codeforces.com/contest/567/problem/A","CF567-D2-A")</f>
        <v>CF567-D2-A</v>
      </c>
      <c r="C57" s="10" t="s">
        <v>162</v>
      </c>
      <c r="D57" s="10"/>
      <c r="E57" s="10"/>
      <c r="F57" s="10"/>
      <c r="G57" s="10"/>
      <c r="H57" s="70"/>
      <c r="I57" s="36">
        <f t="shared" si="2"/>
        <v>0</v>
      </c>
      <c r="J57" s="10"/>
      <c r="K57" s="36"/>
      <c r="L57" s="36"/>
      <c r="M57" s="10"/>
      <c r="N57" s="85" t="str">
        <f>HYPERLINK("https://www.youtube.com/watch?v=gc4BEAw0pbs&amp;feature=youtu.be","Video Solution - Eng Ahmed Rafaat (Python)")</f>
        <v>Video Solution - Eng Ahmed Rafaat (Python)</v>
      </c>
    </row>
    <row r="58" spans="1:14" ht="13.2">
      <c r="A58" s="63" t="s">
        <v>223</v>
      </c>
      <c r="B58" s="74" t="str">
        <f>HYPERLINK("http://codeforces.com/contest/766/problem/A","CF766-D2-A")</f>
        <v>CF766-D2-A</v>
      </c>
      <c r="C58" s="10" t="s">
        <v>162</v>
      </c>
      <c r="D58" s="36"/>
      <c r="E58" s="36"/>
      <c r="F58" s="36"/>
      <c r="G58" s="36"/>
      <c r="H58" s="36"/>
      <c r="I58" s="36">
        <f t="shared" si="2"/>
        <v>0</v>
      </c>
      <c r="J58" s="10"/>
      <c r="K58" s="36"/>
      <c r="L58" s="36"/>
      <c r="M58" s="10"/>
      <c r="N58" s="62" t="str">
        <f>HYPERLINK("https://www.youtube.com/watch?v=nq66DIFAyhs","Video Solution - Solver to be (Java)")</f>
        <v>Video Solution - Solver to be (Java)</v>
      </c>
    </row>
    <row r="59" spans="1:14" ht="13.2">
      <c r="A59" s="59" t="s">
        <v>224</v>
      </c>
      <c r="B59" s="86" t="str">
        <f>HYPERLINK("http://codeforces.com/problemset/problem/767/A","CF767-D2-A")</f>
        <v>CF767-D2-A</v>
      </c>
      <c r="C59" s="36"/>
      <c r="D59" s="36"/>
      <c r="E59" s="36"/>
      <c r="F59" s="36"/>
      <c r="G59" s="36"/>
      <c r="H59" s="36"/>
      <c r="I59" s="36">
        <f t="shared" si="2"/>
        <v>0</v>
      </c>
      <c r="J59" s="10"/>
      <c r="K59" s="36"/>
      <c r="L59" s="36"/>
      <c r="M59" s="10"/>
      <c r="N59" s="59"/>
    </row>
    <row r="60" spans="1:14" ht="13.2">
      <c r="A60" s="59" t="s">
        <v>225</v>
      </c>
      <c r="B60" s="86" t="str">
        <f>HYPERLINK("http://codeforces.com/contest/768/problem/A","CF768-D2-A")</f>
        <v>CF768-D2-A</v>
      </c>
      <c r="C60" s="36" t="s">
        <v>162</v>
      </c>
      <c r="D60" s="36">
        <v>4</v>
      </c>
      <c r="E60" s="36"/>
      <c r="F60" s="36"/>
      <c r="G60" s="36"/>
      <c r="H60" s="36"/>
      <c r="I60" s="36">
        <f t="shared" si="2"/>
        <v>0</v>
      </c>
      <c r="J60" s="10"/>
      <c r="K60" s="36" t="s">
        <v>168</v>
      </c>
      <c r="L60" s="36"/>
      <c r="M60" s="10"/>
      <c r="N60" s="62" t="str">
        <f>HYPERLINK("https://www.youtube.com/watch?v=4vBmYmqOoIk","Video Solution - Solver to be (Java)")</f>
        <v>Video Solution - Solver to be (Java)</v>
      </c>
    </row>
    <row r="61" spans="1:14" ht="13.2">
      <c r="A61" s="59" t="s">
        <v>226</v>
      </c>
      <c r="B61" s="60" t="str">
        <f>HYPERLINK("http://codeforces.com/contest/520/problem/A","CF520-D2-A")</f>
        <v>CF520-D2-A</v>
      </c>
      <c r="C61" s="36" t="s">
        <v>162</v>
      </c>
      <c r="D61" s="36">
        <v>6</v>
      </c>
      <c r="E61" s="36"/>
      <c r="F61" s="36"/>
      <c r="G61" s="36"/>
      <c r="H61" s="36"/>
      <c r="I61" s="36">
        <f t="shared" si="2"/>
        <v>0</v>
      </c>
      <c r="J61" s="10"/>
      <c r="K61" s="36" t="s">
        <v>168</v>
      </c>
      <c r="L61" s="36"/>
      <c r="M61" s="10"/>
      <c r="N61" s="73" t="str">
        <f>HYPERLINK("https://www.youtube.com/watch?v=TrHCzh7bPRo","Video Solution - Solver to be (Java)")</f>
        <v>Video Solution - Solver to be (Java)</v>
      </c>
    </row>
    <row r="62" spans="1:14" ht="13.2">
      <c r="A62" s="59" t="s">
        <v>227</v>
      </c>
      <c r="B62" s="66" t="str">
        <f>HYPERLINK("http://codeforces.com/contest/160/problem/A","CF160-D2-A")</f>
        <v>CF160-D2-A</v>
      </c>
      <c r="C62" s="10" t="s">
        <v>162</v>
      </c>
      <c r="D62" s="10">
        <v>4</v>
      </c>
      <c r="E62" s="10"/>
      <c r="F62" s="10"/>
      <c r="G62" s="10"/>
      <c r="H62" s="70"/>
      <c r="I62" s="36">
        <f t="shared" si="2"/>
        <v>0</v>
      </c>
      <c r="J62" s="10"/>
      <c r="K62" s="36" t="s">
        <v>168</v>
      </c>
      <c r="L62" s="36"/>
      <c r="M62" s="10"/>
      <c r="N62" s="73" t="str">
        <f>HYPERLINK("https://www.youtube.com/watch?v=V6fh3b50nX8","Video Solution - Solver to be (Java)")</f>
        <v>Video Solution - Solver to be (Java)</v>
      </c>
    </row>
    <row r="63" spans="1:14" ht="13.2">
      <c r="A63" s="59" t="s">
        <v>228</v>
      </c>
      <c r="B63" s="66" t="str">
        <f>HYPERLINK("http://codeforces.com/contest/474/problem/A","CF474-D2-A")</f>
        <v>CF474-D2-A</v>
      </c>
      <c r="C63" s="10"/>
      <c r="D63" s="10"/>
      <c r="E63" s="10"/>
      <c r="F63" s="10"/>
      <c r="G63" s="10"/>
      <c r="H63" s="10"/>
      <c r="I63" s="36">
        <f t="shared" si="2"/>
        <v>0</v>
      </c>
      <c r="J63" s="10"/>
      <c r="K63" s="10"/>
      <c r="L63" s="10"/>
      <c r="M63" s="10"/>
      <c r="N63" s="73" t="str">
        <f>HYPERLINK("https://www.youtube.com/watch?v=oFIiCpVI3Ck","Video Solution - Solver to be (Java)")</f>
        <v>Video Solution - Solver to be (Java)</v>
      </c>
    </row>
    <row r="64" spans="1:14" ht="13.2">
      <c r="A64" s="10"/>
      <c r="B64" s="10"/>
      <c r="C64" s="36"/>
      <c r="D64" s="36"/>
      <c r="E64" s="36"/>
      <c r="F64" s="36"/>
      <c r="G64" s="36"/>
      <c r="H64" s="36"/>
      <c r="I64" s="36">
        <f t="shared" si="2"/>
        <v>0</v>
      </c>
      <c r="J64" s="10"/>
      <c r="K64" s="36"/>
      <c r="L64" s="36"/>
      <c r="M64" s="10"/>
      <c r="N64" s="87"/>
    </row>
    <row r="65" spans="1:14" ht="13.2">
      <c r="A65" s="10"/>
      <c r="B65" s="10"/>
      <c r="C65" s="36"/>
      <c r="D65" s="36"/>
      <c r="E65" s="36"/>
      <c r="F65" s="36"/>
      <c r="G65" s="36"/>
      <c r="H65" s="36"/>
      <c r="I65" s="36">
        <f t="shared" si="2"/>
        <v>0</v>
      </c>
      <c r="J65" s="10"/>
      <c r="K65" s="36"/>
      <c r="L65" s="36"/>
      <c r="M65" s="10"/>
      <c r="N65" s="87" t="str">
        <f>HYPERLINK("https://www.youtube.com/watch?v=jzfcfQVBtKA","Watch - Graph Theory - Intro")</f>
        <v>Watch - Graph Theory - Intro</v>
      </c>
    </row>
    <row r="66" spans="1:14" ht="13.2">
      <c r="A66" s="10"/>
      <c r="B66" s="10"/>
      <c r="C66" s="36"/>
      <c r="D66" s="36"/>
      <c r="E66" s="36"/>
      <c r="F66" s="36"/>
      <c r="G66" s="36"/>
      <c r="H66" s="36"/>
      <c r="I66" s="36">
        <f t="shared" si="2"/>
        <v>0</v>
      </c>
      <c r="J66" s="10"/>
      <c r="K66" s="36"/>
      <c r="L66" s="36"/>
      <c r="M66" s="10"/>
      <c r="N66" s="87" t="str">
        <f>HYPERLINK("https://www.youtube.com/watch?v=9DP0X2xlPCo","Watch - Graph Theory - DFS")</f>
        <v>Watch - Graph Theory - DFS</v>
      </c>
    </row>
    <row r="67" spans="1:14" ht="13.2">
      <c r="A67" s="77" t="s">
        <v>229</v>
      </c>
      <c r="B67" s="23" t="str">
        <f>HYPERLINK("https://uva.onlinejudge.org/index.php?option=onlinejudge&amp;page=show_problem&amp;problem=288","UVA 352")</f>
        <v>UVA 352</v>
      </c>
      <c r="C67" s="36"/>
      <c r="D67" s="36"/>
      <c r="E67" s="36"/>
      <c r="F67" s="36"/>
      <c r="G67" s="36"/>
      <c r="H67" s="36"/>
      <c r="I67" s="36">
        <f t="shared" si="2"/>
        <v>0</v>
      </c>
      <c r="J67" s="10"/>
      <c r="K67" s="36"/>
      <c r="L67" s="36"/>
      <c r="M67" s="10"/>
      <c r="N67" s="73" t="str">
        <f>HYPERLINK("https://www.youtube.com/watch?v=-nRiMjHEIUg","Video Solution - Eng Mohamed Nasser")</f>
        <v>Video Solution - Eng Mohamed Nasser</v>
      </c>
    </row>
    <row r="68" spans="1:14" ht="13.2">
      <c r="A68" s="77" t="s">
        <v>230</v>
      </c>
      <c r="B68" s="23" t="str">
        <f>HYPERLINK("https://uva.onlinejudge.org/index.php?option=onlinejudge&amp;page=show_problem&amp;problem=1393","UVA 10452")</f>
        <v>UVA 10452</v>
      </c>
      <c r="C68" s="36"/>
      <c r="D68" s="36"/>
      <c r="E68" s="36"/>
      <c r="F68" s="36"/>
      <c r="G68" s="36"/>
      <c r="H68" s="36"/>
      <c r="I68" s="36">
        <f t="shared" si="2"/>
        <v>0</v>
      </c>
      <c r="J68" s="10"/>
      <c r="K68" s="36"/>
      <c r="L68" s="36"/>
      <c r="M68" s="10"/>
      <c r="N68" s="73" t="str">
        <f>HYPERLINK("https://www.youtube.com/watch?v=HtaczlDLylk","Video Solution - Eng Ayman Salah")</f>
        <v>Video Solution - Eng Ayman Salah</v>
      </c>
    </row>
    <row r="69" spans="1:14" ht="13.2">
      <c r="A69" s="77" t="s">
        <v>231</v>
      </c>
      <c r="B69" s="23" t="str">
        <f>HYPERLINK("https://uva.onlinejudge.org/index.php?option=com_onlinejudge&amp;Itemid=8&amp;page=show_problem&amp;problem=3104","UVA 11953")</f>
        <v>UVA 11953</v>
      </c>
      <c r="C69" s="36"/>
      <c r="D69" s="36"/>
      <c r="E69" s="36"/>
      <c r="F69" s="36"/>
      <c r="G69" s="36"/>
      <c r="H69" s="36"/>
      <c r="I69" s="36">
        <f t="shared" si="2"/>
        <v>0</v>
      </c>
      <c r="J69" s="10"/>
      <c r="K69" s="36"/>
      <c r="L69" s="36"/>
      <c r="M69" s="10"/>
      <c r="N69" s="73" t="str">
        <f>HYPERLINK("https://www.youtube.com/watch?v=nvPucDrmErI","Video Solution - Eng Aya Elymany")</f>
        <v>Video Solution - Eng Aya Elymany</v>
      </c>
    </row>
    <row r="70" spans="1:14" ht="13.2">
      <c r="A70" s="10"/>
      <c r="B70" s="10"/>
      <c r="C70" s="36"/>
      <c r="D70" s="36"/>
      <c r="E70" s="36"/>
      <c r="F70" s="36"/>
      <c r="G70" s="36"/>
      <c r="H70" s="36"/>
      <c r="I70" s="36">
        <f t="shared" si="2"/>
        <v>0</v>
      </c>
      <c r="J70" s="10"/>
      <c r="K70" s="36"/>
      <c r="L70" s="36"/>
      <c r="M70" s="10"/>
      <c r="N70" s="88" t="str">
        <f>HYPERLINK("https://en.wikipedia.org/wiki/Bipartite_graph","Read definition of: Bipartite graph")</f>
        <v>Read definition of: Bipartite graph</v>
      </c>
    </row>
    <row r="71" spans="1:14" ht="13.2">
      <c r="A71" s="77" t="s">
        <v>232</v>
      </c>
      <c r="B71" s="23" t="str">
        <f>HYPERLINK("http://codeforces.com/contest/216/problem/B","CF216-D2-B")</f>
        <v>CF216-D2-B</v>
      </c>
      <c r="C71" s="36"/>
      <c r="D71" s="36"/>
      <c r="E71" s="36"/>
      <c r="F71" s="36"/>
      <c r="G71" s="36"/>
      <c r="H71" s="36"/>
      <c r="I71" s="36">
        <f t="shared" si="2"/>
        <v>0</v>
      </c>
      <c r="J71" s="10"/>
      <c r="K71" s="36"/>
      <c r="L71" s="36"/>
      <c r="M71" s="10"/>
      <c r="N71" s="73" t="str">
        <f>HYPERLINK("https://www.youtube.com/watch?v=O4rahDYs9-c","Video Solution - Dr Mostafa Saad")</f>
        <v>Video Solution - Dr Mostafa Saad</v>
      </c>
    </row>
    <row r="72" spans="1:14" ht="26.4">
      <c r="A72" s="77" t="s">
        <v>233</v>
      </c>
      <c r="B72" s="89" t="str">
        <f>HYPERLINK("http://www.spoj.com/problems/MAKETREE/","SPOJ MAKETREE")</f>
        <v>SPOJ MAKETREE</v>
      </c>
      <c r="C72" s="36"/>
      <c r="D72" s="36"/>
      <c r="E72" s="36"/>
      <c r="F72" s="36"/>
      <c r="G72" s="36"/>
      <c r="H72" s="36"/>
      <c r="I72" s="36">
        <f t="shared" si="2"/>
        <v>0</v>
      </c>
      <c r="J72" s="10"/>
      <c r="K72" s="36"/>
      <c r="L72" s="36"/>
      <c r="M72" s="10"/>
      <c r="N72" s="57" t="str">
        <f>HYPERLINK("https://www.youtube.com/watch?v=Rmi_2e6gt5M","Video Solution - Eng Yahia Ashraf")</f>
        <v>Video Solution - Eng Yahia Ashraf</v>
      </c>
    </row>
    <row r="73" spans="1:14" ht="13.2">
      <c r="A73" s="77" t="s">
        <v>234</v>
      </c>
      <c r="B73" s="89" t="str">
        <f>HYPERLINK("https://uva.onlinejudge.org/index.php?option=onlinejudge&amp;page=show_problem&amp;problem=1246","UVA 10305")</f>
        <v>UVA 10305</v>
      </c>
      <c r="C73" s="36"/>
      <c r="D73" s="36"/>
      <c r="E73" s="36"/>
      <c r="F73" s="36"/>
      <c r="G73" s="36"/>
      <c r="H73" s="36"/>
      <c r="I73" s="36">
        <f t="shared" si="2"/>
        <v>0</v>
      </c>
      <c r="J73" s="10"/>
      <c r="K73" s="36"/>
      <c r="L73" s="36"/>
      <c r="M73" s="10"/>
      <c r="N73" s="57" t="str">
        <f>HYPERLINK("https://www.youtube.com/watch?v=4t-4ZC8BRj8","Video Solution - Eng Yahia Ashraf")</f>
        <v>Video Solution - Eng Yahia Ashraf</v>
      </c>
    </row>
    <row r="74" spans="1:14" ht="13.2">
      <c r="A74" s="59"/>
      <c r="B74" s="60"/>
      <c r="C74" s="36"/>
      <c r="D74" s="36"/>
      <c r="E74" s="36"/>
      <c r="F74" s="36"/>
      <c r="G74" s="36"/>
      <c r="H74" s="36"/>
      <c r="I74" s="36">
        <f t="shared" si="2"/>
        <v>0</v>
      </c>
      <c r="J74" s="10"/>
      <c r="K74" s="36"/>
      <c r="L74" s="36"/>
      <c r="M74" s="10"/>
      <c r="N74" s="10"/>
    </row>
    <row r="75" spans="1:14" ht="13.2">
      <c r="A75" s="59" t="s">
        <v>235</v>
      </c>
      <c r="B75" s="66" t="str">
        <f>HYPERLINK("http://codeforces.com/contest/318/problem/A","CF318-D2-A")</f>
        <v>CF318-D2-A</v>
      </c>
      <c r="C75" s="36"/>
      <c r="D75" s="36"/>
      <c r="E75" s="36"/>
      <c r="F75" s="36"/>
      <c r="G75" s="36"/>
      <c r="H75" s="36"/>
      <c r="I75" s="36">
        <f t="shared" si="2"/>
        <v>0</v>
      </c>
      <c r="J75" s="10"/>
      <c r="K75" s="36"/>
      <c r="L75" s="36"/>
      <c r="M75" s="10"/>
      <c r="N75" s="79" t="str">
        <f>HYPERLINK("https://www.youtube.com/watch?v=w7gZx99Efzs&amp;feature=youtu.be","Video Solution - Eng Muntaser Abukadeja")</f>
        <v>Video Solution - Eng Muntaser Abukadeja</v>
      </c>
    </row>
    <row r="76" spans="1:14" ht="13.2">
      <c r="A76" s="59" t="s">
        <v>236</v>
      </c>
      <c r="B76" s="66" t="str">
        <f>HYPERLINK("http://codeforces.com/contest/469/problem/A","CF469-D2-A")</f>
        <v>CF469-D2-A</v>
      </c>
      <c r="C76" s="10"/>
      <c r="D76" s="10"/>
      <c r="E76" s="10"/>
      <c r="F76" s="10"/>
      <c r="G76" s="10"/>
      <c r="H76" s="70"/>
      <c r="I76" s="36">
        <f t="shared" si="2"/>
        <v>0</v>
      </c>
      <c r="J76" s="10"/>
      <c r="K76" s="36"/>
      <c r="L76" s="36"/>
      <c r="M76" s="10"/>
      <c r="N76" s="73" t="str">
        <f>HYPERLINK("https://www.youtube.com/watch?v=MVHuUdj_CWo","Video Solution - Solver to be (Java)")</f>
        <v>Video Solution - Solver to be (Java)</v>
      </c>
    </row>
    <row r="77" spans="1:14" ht="13.2">
      <c r="A77" s="59" t="s">
        <v>237</v>
      </c>
      <c r="B77" s="86" t="str">
        <f>HYPERLINK("http://codeforces.com/contest/807/problem/A","CF807-D2-A")</f>
        <v>CF807-D2-A</v>
      </c>
      <c r="C77" s="36"/>
      <c r="D77" s="36"/>
      <c r="E77" s="36"/>
      <c r="F77" s="36"/>
      <c r="G77" s="36"/>
      <c r="H77" s="36"/>
      <c r="I77" s="36">
        <f t="shared" si="2"/>
        <v>0</v>
      </c>
      <c r="J77" s="10"/>
      <c r="K77" s="36"/>
      <c r="L77" s="36"/>
      <c r="M77" s="10"/>
      <c r="N77" s="62" t="str">
        <f>HYPERLINK("https://www.youtube.com/watch?v=PU-Lg0gs6kY","Video Solution - Solver to be (Java)")</f>
        <v>Video Solution - Solver to be (Java)</v>
      </c>
    </row>
    <row r="78" spans="1:14" ht="13.2">
      <c r="A78" s="59" t="s">
        <v>238</v>
      </c>
      <c r="B78" s="60" t="str">
        <f>HYPERLINK("http://codeforces.com/contest/584/problem/A","CF584-D2-A")</f>
        <v>CF584-D2-A</v>
      </c>
      <c r="C78" s="36"/>
      <c r="D78" s="36"/>
      <c r="E78" s="36"/>
      <c r="F78" s="36"/>
      <c r="G78" s="36"/>
      <c r="H78" s="36"/>
      <c r="I78" s="36">
        <f t="shared" si="2"/>
        <v>0</v>
      </c>
      <c r="J78" s="10"/>
      <c r="K78" s="36"/>
      <c r="L78" s="36"/>
      <c r="M78" s="10"/>
      <c r="N78" s="62" t="str">
        <f>HYPERLINK("https://www.youtube.com/watch?v=U3bX6kIGDG8","Video Solution - Solver to be (Java)")</f>
        <v>Video Solution - Solver to be (Java)</v>
      </c>
    </row>
    <row r="79" spans="1:14" ht="13.2">
      <c r="A79" s="63" t="s">
        <v>239</v>
      </c>
      <c r="B79" s="64" t="str">
        <f>HYPERLINK("http://codeforces.com/contest/43/problem/A","CF43-D2-A")</f>
        <v>CF43-D2-A</v>
      </c>
      <c r="C79" s="36"/>
      <c r="D79" s="36"/>
      <c r="E79" s="36"/>
      <c r="F79" s="36"/>
      <c r="G79" s="36"/>
      <c r="H79" s="36"/>
      <c r="I79" s="36">
        <f t="shared" si="2"/>
        <v>0</v>
      </c>
      <c r="J79" s="10"/>
      <c r="K79" s="36"/>
      <c r="L79" s="36"/>
      <c r="M79" s="10"/>
      <c r="N79" s="62" t="str">
        <f>HYPERLINK("https://www.youtube.com/watch?v=fUOco0Vz584&amp;feature=youtu.be","Video Solution - Eng Belal Abdulnasser (Python)")</f>
        <v>Video Solution - Eng Belal Abdulnasser (Python)</v>
      </c>
    </row>
    <row r="80" spans="1:14" ht="13.2">
      <c r="A80" s="63" t="s">
        <v>240</v>
      </c>
      <c r="B80" s="64" t="str">
        <f>HYPERLINK("http://codeforces.com/contest/707/problem/A","CF707-D2-A")</f>
        <v>CF707-D2-A</v>
      </c>
      <c r="C80" s="36"/>
      <c r="D80" s="36"/>
      <c r="E80" s="36"/>
      <c r="F80" s="36"/>
      <c r="G80" s="36"/>
      <c r="H80" s="36"/>
      <c r="I80" s="36">
        <f t="shared" si="2"/>
        <v>0</v>
      </c>
      <c r="J80" s="10"/>
      <c r="K80" s="36"/>
      <c r="L80" s="36"/>
      <c r="M80" s="10"/>
      <c r="N80" s="62" t="str">
        <f>HYPERLINK("https://www.youtube.com/watch?v=cCraOn4wjAs","Video Solution - Solver to be (Java)")</f>
        <v>Video Solution - Solver to be (Java)</v>
      </c>
    </row>
    <row r="81" spans="1:14" ht="13.2">
      <c r="A81" s="63" t="s">
        <v>241</v>
      </c>
      <c r="B81" s="64" t="str">
        <f>HYPERLINK("http://codeforces.com/contest/208/problem/A","CF208-D2-A")</f>
        <v>CF208-D2-A</v>
      </c>
      <c r="C81" s="36"/>
      <c r="D81" s="36"/>
      <c r="E81" s="36"/>
      <c r="F81" s="36"/>
      <c r="G81" s="36"/>
      <c r="H81" s="36"/>
      <c r="I81" s="36">
        <f t="shared" si="2"/>
        <v>0</v>
      </c>
      <c r="J81" s="10"/>
      <c r="K81" s="36"/>
      <c r="L81" s="36"/>
      <c r="M81" s="10"/>
      <c r="N81" s="62" t="str">
        <f>HYPERLINK("https://www.youtube.com/watch?v=M4umpd8utSA","Video Solution - Solver to be (Java)")</f>
        <v>Video Solution - Solver to be (Java)</v>
      </c>
    </row>
    <row r="82" spans="1:14" ht="13.2">
      <c r="A82" s="59" t="s">
        <v>242</v>
      </c>
      <c r="B82" s="66" t="str">
        <f>HYPERLINK("http://codeforces.com/contest/404/problem/A","CF404-D2-A")</f>
        <v>CF404-D2-A</v>
      </c>
      <c r="C82" s="10"/>
      <c r="D82" s="10"/>
      <c r="E82" s="10"/>
      <c r="F82" s="10"/>
      <c r="G82" s="10"/>
      <c r="H82" s="10"/>
      <c r="I82" s="36">
        <f t="shared" si="2"/>
        <v>0</v>
      </c>
      <c r="J82" s="10"/>
      <c r="K82" s="10"/>
      <c r="L82" s="10"/>
      <c r="M82" s="10"/>
      <c r="N82" s="90" t="str">
        <f>HYPERLINK("https://www.youtube.com/watch?v=vLEXMm860gQ","Video Solution - Solver to be (Java)")</f>
        <v>Video Solution - Solver to be (Java)</v>
      </c>
    </row>
    <row r="83" spans="1:14" ht="13.2">
      <c r="A83" s="59" t="s">
        <v>243</v>
      </c>
      <c r="B83" s="66" t="str">
        <f>HYPERLINK("http://codeforces.com/contest/742/problem/A","CF742-D2-A")</f>
        <v>CF742-D2-A</v>
      </c>
      <c r="C83" s="10"/>
      <c r="D83" s="10"/>
      <c r="E83" s="10"/>
      <c r="F83" s="10"/>
      <c r="G83" s="10"/>
      <c r="H83" s="10"/>
      <c r="I83" s="36">
        <f t="shared" si="2"/>
        <v>0</v>
      </c>
      <c r="J83" s="10"/>
      <c r="K83" s="10"/>
      <c r="L83" s="10"/>
      <c r="M83" s="10"/>
      <c r="N83" s="90" t="str">
        <f>HYPERLINK("https://www.youtube.com/watch?v=kdJGLjKy54o","Video Solution - Solver to be (Java)")</f>
        <v>Video Solution - Solver to be (Java)</v>
      </c>
    </row>
    <row r="84" spans="1:14" ht="13.2">
      <c r="A84" s="59" t="s">
        <v>244</v>
      </c>
      <c r="B84" s="66" t="str">
        <f>HYPERLINK("http://codeforces.com/contest/486/problem/A","CF486-D2-A")</f>
        <v>CF486-D2-A</v>
      </c>
      <c r="C84" s="10"/>
      <c r="D84" s="10"/>
      <c r="E84" s="10"/>
      <c r="F84" s="10"/>
      <c r="G84" s="10"/>
      <c r="H84" s="10"/>
      <c r="I84" s="36">
        <f t="shared" si="2"/>
        <v>0</v>
      </c>
      <c r="J84" s="10"/>
      <c r="K84" s="10"/>
      <c r="L84" s="10"/>
      <c r="M84" s="10"/>
      <c r="N84" s="90" t="str">
        <f>HYPERLINK("https://www.youtube.com/watch?v=IByiomshI2o","Video Solution - Solver to be (Java)")</f>
        <v>Video Solution - Solver to be (Java)</v>
      </c>
    </row>
    <row r="85" spans="1:14" ht="13.2">
      <c r="A85" s="59" t="s">
        <v>245</v>
      </c>
      <c r="B85" s="66" t="str">
        <f>HYPERLINK("http://codeforces.com/contest/1/problem/A","CF1-D12-A")</f>
        <v>CF1-D12-A</v>
      </c>
      <c r="C85" s="10"/>
      <c r="D85" s="10"/>
      <c r="E85" s="10"/>
      <c r="F85" s="10"/>
      <c r="G85" s="10"/>
      <c r="H85" s="10"/>
      <c r="I85" s="36">
        <f t="shared" si="2"/>
        <v>0</v>
      </c>
      <c r="J85" s="10"/>
      <c r="K85" s="10"/>
      <c r="L85" s="10"/>
      <c r="M85" s="10"/>
      <c r="N85" s="90" t="str">
        <f>HYPERLINK("https://www.youtube.com/watch?v=C5qZwZYPMJY","Video Solution - Solver to be (Java)")</f>
        <v>Video Solution - Solver to be (Java)</v>
      </c>
    </row>
    <row r="86" spans="1:14" ht="13.2">
      <c r="A86" s="59" t="s">
        <v>246</v>
      </c>
      <c r="B86" s="66" t="str">
        <f>HYPERLINK("http://codeforces.com/contest/785/problem/A","CF785-D2-A")</f>
        <v>CF785-D2-A</v>
      </c>
      <c r="C86" s="10"/>
      <c r="D86" s="10"/>
      <c r="E86" s="10"/>
      <c r="F86" s="10"/>
      <c r="G86" s="10"/>
      <c r="H86" s="10"/>
      <c r="I86" s="36">
        <f t="shared" si="2"/>
        <v>0</v>
      </c>
      <c r="J86" s="10"/>
      <c r="K86" s="10"/>
      <c r="L86" s="10"/>
      <c r="M86" s="10"/>
      <c r="N86" s="90" t="str">
        <f>HYPERLINK("https://www.youtube.com/watch?v=PgEnG308Hf4","Video Solution - Solver to be (Java)")</f>
        <v>Video Solution - Solver to be (Java)</v>
      </c>
    </row>
    <row r="87" spans="1:14" ht="13.2">
      <c r="A87" s="59" t="s">
        <v>247</v>
      </c>
      <c r="B87" s="66" t="str">
        <f>HYPERLINK("http://codeforces.com/contest/80/problem/A","CF80-D2-A")</f>
        <v>CF80-D2-A</v>
      </c>
      <c r="C87" s="10"/>
      <c r="D87" s="10"/>
      <c r="E87" s="10"/>
      <c r="F87" s="10"/>
      <c r="G87" s="10"/>
      <c r="H87" s="10"/>
      <c r="I87" s="36">
        <f t="shared" si="2"/>
        <v>0</v>
      </c>
      <c r="J87" s="10"/>
      <c r="K87" s="10"/>
      <c r="L87" s="10"/>
      <c r="M87" s="10"/>
      <c r="N87" s="90" t="str">
        <f>HYPERLINK("https://www.youtube.com/watch?v=eBT7tgXcd2I","Video Solution - Solver to be (Java)")</f>
        <v>Video Solution - Solver to be (Java)</v>
      </c>
    </row>
    <row r="88" spans="1:14" ht="13.2">
      <c r="A88" s="59" t="s">
        <v>248</v>
      </c>
      <c r="B88" s="60" t="str">
        <f>HYPERLINK("http://codeforces.com/contest/483/problem/A","CF483-D2-A")</f>
        <v>CF483-D2-A</v>
      </c>
      <c r="C88" s="10"/>
      <c r="D88" s="10"/>
      <c r="E88" s="10"/>
      <c r="F88" s="10"/>
      <c r="G88" s="10"/>
      <c r="H88" s="10"/>
      <c r="I88" s="36">
        <f t="shared" si="2"/>
        <v>0</v>
      </c>
      <c r="J88" s="10"/>
      <c r="K88" s="10"/>
      <c r="L88" s="10"/>
      <c r="M88" s="10"/>
      <c r="N88" s="90" t="str">
        <f>HYPERLINK("https://www.youtube.com/watch?v=hWzHWVd9jI8","Video Solution - Solver to be (Java)")</f>
        <v>Video Solution - Solver to be (Java)</v>
      </c>
    </row>
    <row r="89" spans="1:14" ht="13.2">
      <c r="A89" s="40"/>
      <c r="B89" s="91"/>
      <c r="C89" s="36"/>
      <c r="D89" s="36"/>
      <c r="E89" s="36"/>
      <c r="F89" s="36"/>
      <c r="G89" s="36"/>
      <c r="H89" s="36"/>
      <c r="I89" s="36">
        <f t="shared" si="2"/>
        <v>0</v>
      </c>
      <c r="J89" s="36"/>
      <c r="K89" s="36"/>
      <c r="L89" s="36"/>
      <c r="M89" s="36"/>
      <c r="N89" s="48"/>
    </row>
    <row r="90" spans="1:14" ht="13.2">
      <c r="A90" s="10"/>
      <c r="B90" s="10"/>
      <c r="C90" s="10"/>
      <c r="D90" s="10"/>
      <c r="E90" s="10"/>
      <c r="F90" s="10"/>
      <c r="G90" s="10"/>
      <c r="H90" s="10"/>
      <c r="I90" s="36">
        <f t="shared" si="2"/>
        <v>0</v>
      </c>
      <c r="J90" s="10"/>
      <c r="K90" s="10"/>
      <c r="L90" s="10"/>
      <c r="M90" s="10"/>
      <c r="N90" s="92" t="str">
        <f>HYPERLINK("https://www.youtube.com/watch?v=EQzmtn4PzYQ","Watch - Measuring Algorithms Perfromance - 1")</f>
        <v>Watch - Measuring Algorithms Perfromance - 1</v>
      </c>
    </row>
    <row r="91" spans="1:14" ht="13.2">
      <c r="A91" s="40"/>
      <c r="B91" s="91"/>
      <c r="C91" s="36"/>
      <c r="D91" s="36"/>
      <c r="E91" s="36"/>
      <c r="F91" s="36"/>
      <c r="G91" s="36"/>
      <c r="H91" s="36"/>
      <c r="I91" s="36">
        <f t="shared" si="2"/>
        <v>0</v>
      </c>
      <c r="J91" s="36"/>
      <c r="K91" s="36"/>
      <c r="L91" s="36"/>
      <c r="M91" s="36"/>
      <c r="N91" s="48" t="str">
        <f>HYPERLINK("https://www.youtube.com/watch?v=XhVmgLXYvuQ","Watch - Computational Geometry - Intro")</f>
        <v>Watch - Computational Geometry - Intro</v>
      </c>
    </row>
    <row r="92" spans="1:14" ht="13.2">
      <c r="A92" s="49"/>
      <c r="B92" s="93"/>
      <c r="C92" s="36"/>
      <c r="D92" s="36"/>
      <c r="E92" s="36"/>
      <c r="F92" s="36"/>
      <c r="G92" s="36"/>
      <c r="H92" s="36"/>
      <c r="I92" s="36">
        <f t="shared" si="2"/>
        <v>0</v>
      </c>
      <c r="J92" s="36"/>
      <c r="K92" s="36"/>
      <c r="L92" s="36"/>
      <c r="M92" s="36"/>
      <c r="N92" s="48" t="str">
        <f>HYPERLINK("https://www.youtube.com/watch?v=2CUN12WrNr4","Watch - Computational Geometry - Point and Vector")</f>
        <v>Watch - Computational Geometry - Point and Vector</v>
      </c>
    </row>
    <row r="93" spans="1:14" ht="13.2">
      <c r="A93" s="94" t="s">
        <v>249</v>
      </c>
      <c r="B93" s="95" t="str">
        <f>HYPERLINK("http://codeforces.com/contest/127/problem/A","CF127-D2-A")</f>
        <v>CF127-D2-A</v>
      </c>
      <c r="C93" s="36"/>
      <c r="D93" s="36"/>
      <c r="E93" s="36"/>
      <c r="F93" s="36"/>
      <c r="G93" s="36"/>
      <c r="H93" s="36"/>
      <c r="I93" s="36">
        <f t="shared" si="2"/>
        <v>0</v>
      </c>
      <c r="J93" s="10"/>
      <c r="K93" s="36"/>
      <c r="L93" s="36"/>
      <c r="M93" s="10"/>
      <c r="N93" s="10"/>
    </row>
    <row r="94" spans="1:14" ht="13.2">
      <c r="A94" s="94" t="s">
        <v>250</v>
      </c>
      <c r="B94" s="95" t="str">
        <f>HYPERLINK("https://uva.onlinejudge.org/index.php?option=onlinejudge&amp;page=show_problem&amp;problem=417","UVA 476")</f>
        <v>UVA 476</v>
      </c>
      <c r="C94" s="36"/>
      <c r="D94" s="36"/>
      <c r="E94" s="36"/>
      <c r="F94" s="36"/>
      <c r="G94" s="36"/>
      <c r="H94" s="36"/>
      <c r="I94" s="36">
        <f t="shared" si="2"/>
        <v>0</v>
      </c>
      <c r="J94" s="96"/>
      <c r="K94" s="36"/>
      <c r="L94" s="36"/>
      <c r="M94" s="96"/>
      <c r="N94" s="49"/>
    </row>
    <row r="95" spans="1:14" ht="13.2">
      <c r="A95" s="94" t="s">
        <v>251</v>
      </c>
      <c r="B95" s="95" t="str">
        <f>HYPERLINK("https://uva.onlinejudge.org/index.php?option=onlinejudge&amp;page=show_problem&amp;problem=401","UVA 460")</f>
        <v>UVA 460</v>
      </c>
      <c r="C95" s="36"/>
      <c r="D95" s="36"/>
      <c r="E95" s="36"/>
      <c r="F95" s="36"/>
      <c r="G95" s="36"/>
      <c r="H95" s="36"/>
      <c r="I95" s="36">
        <f t="shared" si="2"/>
        <v>0</v>
      </c>
      <c r="J95" s="96"/>
      <c r="K95" s="36"/>
      <c r="L95" s="36"/>
      <c r="M95" s="96"/>
      <c r="N95" s="97" t="str">
        <f>HYPERLINK("https://www.youtube.com/watch?v=NOZxcOu25Iw","Video Solution - Eng Muntaser Abukadeja")</f>
        <v>Video Solution - Eng Muntaser Abukadeja</v>
      </c>
    </row>
    <row r="96" spans="1:14" ht="13.2">
      <c r="A96" s="94" t="s">
        <v>252</v>
      </c>
      <c r="B96" s="95" t="str">
        <f>HYPERLINK("http://codeforces.com/contest/270/problem/A","CF270-D2-A")</f>
        <v>CF270-D2-A</v>
      </c>
      <c r="C96" s="36"/>
      <c r="D96" s="36"/>
      <c r="E96" s="36"/>
      <c r="F96" s="36"/>
      <c r="G96" s="36"/>
      <c r="H96" s="36"/>
      <c r="I96" s="36">
        <f t="shared" si="2"/>
        <v>0</v>
      </c>
      <c r="J96" s="10"/>
      <c r="K96" s="36"/>
      <c r="L96" s="36"/>
      <c r="M96" s="10"/>
      <c r="N96" s="98" t="str">
        <f>HYPERLINK("https://www.youtube.com/watch?v=ShgpJWttyxw","Video Solution - Eng Omar Ashraf")</f>
        <v>Video Solution - Eng Omar Ashraf</v>
      </c>
    </row>
    <row r="97" spans="1:14" ht="13.2">
      <c r="A97" s="94" t="s">
        <v>253</v>
      </c>
      <c r="B97" s="95" t="str">
        <f>HYPERLINK("http://codeforces.com/contest/667/problem/A","CF667-D2-A")</f>
        <v>CF667-D2-A</v>
      </c>
      <c r="C97" s="36"/>
      <c r="D97" s="36"/>
      <c r="E97" s="36"/>
      <c r="F97" s="36"/>
      <c r="G97" s="36"/>
      <c r="H97" s="36"/>
      <c r="I97" s="36">
        <f t="shared" si="2"/>
        <v>0</v>
      </c>
      <c r="J97" s="10"/>
      <c r="K97" s="36"/>
      <c r="L97" s="36"/>
      <c r="M97" s="10"/>
      <c r="N97" s="10"/>
    </row>
    <row r="98" spans="1:14" ht="13.2">
      <c r="A98" s="94" t="s">
        <v>254</v>
      </c>
      <c r="B98" s="95" t="str">
        <f>HYPERLINK("https://uva.onlinejudge.org/index.php?option=onlinejudge&amp;page=show_problem&amp;problem=1183","UVA 10242")</f>
        <v>UVA 10242</v>
      </c>
      <c r="C98" s="36"/>
      <c r="D98" s="36"/>
      <c r="E98" s="36"/>
      <c r="F98" s="36"/>
      <c r="G98" s="36"/>
      <c r="H98" s="36"/>
      <c r="I98" s="36">
        <f t="shared" si="2"/>
        <v>0</v>
      </c>
      <c r="J98" s="96"/>
      <c r="K98" s="36"/>
      <c r="L98" s="36"/>
      <c r="M98" s="96"/>
      <c r="N98" s="97" t="str">
        <f>HYPERLINK("https://www.youtube.com/watch?v=QkYkuhUHMQA&amp;feature=youtu.be","Video Solution - Eng Magdy Hasan")</f>
        <v>Video Solution - Eng Magdy Hasan</v>
      </c>
    </row>
    <row r="99" spans="1:14" ht="13.2">
      <c r="A99" s="49"/>
      <c r="B99" s="93"/>
      <c r="C99" s="36"/>
      <c r="D99" s="36"/>
      <c r="E99" s="36"/>
      <c r="F99" s="36"/>
      <c r="G99" s="36"/>
      <c r="H99" s="36"/>
      <c r="I99" s="36">
        <f t="shared" si="2"/>
        <v>0</v>
      </c>
      <c r="J99" s="96"/>
      <c r="K99" s="36"/>
      <c r="L99" s="36"/>
      <c r="M99" s="96"/>
      <c r="N99" s="49"/>
    </row>
    <row r="100" spans="1:14" ht="13.2">
      <c r="A100" s="68" t="s">
        <v>255</v>
      </c>
      <c r="B100" s="50" t="str">
        <f>HYPERLINK("http://codeforces.com/contest/365/problem/A","CF365-D2-A")</f>
        <v>CF365-D2-A</v>
      </c>
      <c r="C100" s="36"/>
      <c r="D100" s="36"/>
      <c r="E100" s="36"/>
      <c r="F100" s="36"/>
      <c r="G100" s="36"/>
      <c r="H100" s="36"/>
      <c r="I100" s="36">
        <f t="shared" si="2"/>
        <v>0</v>
      </c>
      <c r="J100" s="96"/>
      <c r="K100" s="36"/>
      <c r="L100" s="36"/>
      <c r="M100" s="96"/>
      <c r="N100" s="97" t="str">
        <f>HYPERLINK("https://www.youtube.com/watch?v=W5SLLnni1KM&amp;feature=youtu.be","Video Solution - Eng Muntaser Abukadeja")</f>
        <v>Video Solution - Eng Muntaser Abukadeja</v>
      </c>
    </row>
    <row r="101" spans="1:14" ht="13.2">
      <c r="A101" s="68" t="s">
        <v>256</v>
      </c>
      <c r="B101" s="50" t="str">
        <f>HYPERLINK("http://codeforces.com/contest/225/problem/A","CF225-D2-A")</f>
        <v>CF225-D2-A</v>
      </c>
      <c r="C101" s="36"/>
      <c r="D101" s="36"/>
      <c r="E101" s="36"/>
      <c r="F101" s="36"/>
      <c r="G101" s="36"/>
      <c r="H101" s="36"/>
      <c r="I101" s="36">
        <f t="shared" si="2"/>
        <v>0</v>
      </c>
      <c r="J101" s="96"/>
      <c r="K101" s="36"/>
      <c r="L101" s="36"/>
      <c r="M101" s="96"/>
      <c r="N101" s="97" t="str">
        <f>HYPERLINK("https://www.youtube.com/watch?v=AU4cdWZrKNA&amp;feature=youtu.be","Video Solution - Eng Muntaser Abukadeja")</f>
        <v>Video Solution - Eng Muntaser Abukadeja</v>
      </c>
    </row>
    <row r="102" spans="1:14" ht="13.2">
      <c r="A102" s="68" t="s">
        <v>257</v>
      </c>
      <c r="B102" s="50" t="str">
        <f>HYPERLINK("http://codeforces.com/contest/682/problem/A","CF682-D2-A")</f>
        <v>CF682-D2-A</v>
      </c>
      <c r="C102" s="36"/>
      <c r="D102" s="36"/>
      <c r="E102" s="36"/>
      <c r="F102" s="36"/>
      <c r="G102" s="36"/>
      <c r="H102" s="36"/>
      <c r="I102" s="36">
        <f t="shared" si="2"/>
        <v>0</v>
      </c>
      <c r="J102" s="96"/>
      <c r="K102" s="36"/>
      <c r="L102" s="36"/>
      <c r="M102" s="96"/>
      <c r="N102" s="97" t="str">
        <f>HYPERLINK("https://www.youtube.com/watch?v=05ZIXw2G4Pw&amp;feature=youtu.be","Video Solution - Eng John Gamal")</f>
        <v>Video Solution - Eng John Gamal</v>
      </c>
    </row>
    <row r="103" spans="1:14" ht="13.2">
      <c r="A103" s="68" t="s">
        <v>258</v>
      </c>
      <c r="B103" s="50" t="str">
        <f>HYPERLINK("http://codeforces.com/contest/218/problem/A","CF218-D2-A")</f>
        <v>CF218-D2-A</v>
      </c>
      <c r="C103" s="36"/>
      <c r="D103" s="36"/>
      <c r="E103" s="36"/>
      <c r="F103" s="36"/>
      <c r="G103" s="36"/>
      <c r="H103" s="36"/>
      <c r="I103" s="36">
        <f t="shared" si="2"/>
        <v>0</v>
      </c>
      <c r="J103" s="96"/>
      <c r="K103" s="36"/>
      <c r="L103" s="36"/>
      <c r="M103" s="96"/>
      <c r="N103" s="97" t="str">
        <f>HYPERLINK("https://www.youtube.com/watch?v=qmGhxFPv5GI&amp;feature=youtu.be","Video Solution - Eng John Gamal")</f>
        <v>Video Solution - Eng John Gamal</v>
      </c>
    </row>
    <row r="104" spans="1:14" ht="13.2">
      <c r="A104" s="68" t="s">
        <v>259</v>
      </c>
      <c r="B104" s="50" t="str">
        <f>HYPERLINK("http://codeforces.com/contest/143/problem/A","CF143-D2-A")</f>
        <v>CF143-D2-A</v>
      </c>
      <c r="C104" s="36"/>
      <c r="D104" s="36"/>
      <c r="E104" s="36"/>
      <c r="F104" s="36"/>
      <c r="G104" s="36"/>
      <c r="H104" s="36"/>
      <c r="I104" s="36">
        <f t="shared" si="2"/>
        <v>0</v>
      </c>
      <c r="J104" s="96"/>
      <c r="K104" s="36"/>
      <c r="L104" s="36"/>
      <c r="M104" s="96"/>
      <c r="N104" s="97" t="str">
        <f>HYPERLINK("https://www.youtube.com/watch?v=cmMkGSMHTKE","Video Solution - Eng John Gamal")</f>
        <v>Video Solution - Eng John Gamal</v>
      </c>
    </row>
    <row r="105" spans="1:14" ht="13.2">
      <c r="A105" s="68" t="s">
        <v>260</v>
      </c>
      <c r="B105" s="50" t="str">
        <f>HYPERLINK("http://codeforces.com/contest/514/problem/A","CF514-D2-A")</f>
        <v>CF514-D2-A</v>
      </c>
      <c r="C105" s="36"/>
      <c r="D105" s="36"/>
      <c r="E105" s="36"/>
      <c r="F105" s="36"/>
      <c r="G105" s="36"/>
      <c r="H105" s="36"/>
      <c r="I105" s="36">
        <f t="shared" si="2"/>
        <v>0</v>
      </c>
      <c r="J105" s="96"/>
      <c r="K105" s="36"/>
      <c r="L105" s="36"/>
      <c r="M105" s="96"/>
      <c r="N105" s="97" t="str">
        <f>HYPERLINK("https://www.youtube.com/watch?v=wU51frCexTY&amp;feature=youtu.be","Video Solution - Eng Muntaser Abukadeja")</f>
        <v>Video Solution - Eng Muntaser Abukadeja</v>
      </c>
    </row>
    <row r="106" spans="1:14" ht="13.2">
      <c r="A106" s="68" t="s">
        <v>261</v>
      </c>
      <c r="B106" s="50" t="str">
        <f>HYPERLINK("http://codeforces.com/contest/382/problem/A","CF382-D2-A")</f>
        <v>CF382-D2-A</v>
      </c>
      <c r="C106" s="36"/>
      <c r="D106" s="36"/>
      <c r="E106" s="36"/>
      <c r="F106" s="36"/>
      <c r="G106" s="36"/>
      <c r="H106" s="36"/>
      <c r="I106" s="36">
        <f t="shared" si="2"/>
        <v>0</v>
      </c>
      <c r="J106" s="96"/>
      <c r="K106" s="36"/>
      <c r="L106" s="36"/>
      <c r="M106" s="96"/>
      <c r="N106" s="58" t="str">
        <f>HYPERLINK("https://www.youtube.com/watch?v=6xkV-GeRs2o&amp;feature=youtu.be","Video Solution - Eng Samed Hajajla")</f>
        <v>Video Solution - Eng Samed Hajajla</v>
      </c>
    </row>
    <row r="107" spans="1:14" ht="13.2">
      <c r="A107" s="68" t="s">
        <v>262</v>
      </c>
      <c r="B107" s="50" t="str">
        <f>HYPERLINK("http://codeforces.com/contest/699/problem/A","CF699-D2-A")</f>
        <v>CF699-D2-A</v>
      </c>
      <c r="C107" s="36"/>
      <c r="D107" s="36"/>
      <c r="E107" s="36"/>
      <c r="F107" s="36"/>
      <c r="G107" s="36"/>
      <c r="H107" s="36"/>
      <c r="I107" s="36">
        <f t="shared" si="2"/>
        <v>0</v>
      </c>
      <c r="J107" s="96"/>
      <c r="K107" s="36"/>
      <c r="L107" s="36"/>
      <c r="M107" s="96"/>
      <c r="N107" s="97" t="str">
        <f>HYPERLINK("https://www.youtube.com/watch?v=2xSkHmA5z8s","Video Solution - Eng Samed Hajajla")</f>
        <v>Video Solution - Eng Samed Hajajla</v>
      </c>
    </row>
    <row r="108" spans="1:14" ht="13.2">
      <c r="A108" s="63" t="s">
        <v>263</v>
      </c>
      <c r="B108" s="99" t="str">
        <f>HYPERLINK("http://codeforces.com/contest/289/problem/A","CF289-D2-A")</f>
        <v>CF289-D2-A</v>
      </c>
      <c r="C108" s="36"/>
      <c r="D108" s="36"/>
      <c r="E108" s="36"/>
      <c r="F108" s="36"/>
      <c r="G108" s="36"/>
      <c r="H108" s="36"/>
      <c r="I108" s="36">
        <f t="shared" si="2"/>
        <v>0</v>
      </c>
      <c r="J108" s="10"/>
      <c r="K108" s="36"/>
      <c r="L108" s="36"/>
      <c r="M108" s="10"/>
      <c r="N108" s="100" t="str">
        <f>HYPERLINK("https://www.youtube.com/watch?v=EjH3kDiEpS0","Video Solution - Dr Mostafa Saad")</f>
        <v>Video Solution - Dr Mostafa Saad</v>
      </c>
    </row>
    <row r="109" spans="1:14" ht="13.2">
      <c r="A109" s="63" t="s">
        <v>264</v>
      </c>
      <c r="B109" s="99" t="str">
        <f>HYPERLINK("http://codeforces.com/contest/287/problem/A","CF287-D2-A")</f>
        <v>CF287-D2-A</v>
      </c>
      <c r="C109" s="36"/>
      <c r="D109" s="36"/>
      <c r="E109" s="36"/>
      <c r="F109" s="36"/>
      <c r="G109" s="36"/>
      <c r="H109" s="36"/>
      <c r="I109" s="36">
        <f t="shared" si="2"/>
        <v>0</v>
      </c>
      <c r="J109" s="10"/>
      <c r="K109" s="36"/>
      <c r="L109" s="36"/>
      <c r="M109" s="10"/>
      <c r="N109" s="100" t="str">
        <f>HYPERLINK("https://www.youtube.com/watch?v=n7uY7HC4XIM","Video Solution - Dr Mostafa Saad")</f>
        <v>Video Solution - Dr Mostafa Saad</v>
      </c>
    </row>
    <row r="110" spans="1:14" ht="13.2">
      <c r="A110" s="63" t="s">
        <v>265</v>
      </c>
      <c r="B110" s="99" t="str">
        <f>HYPERLINK("http://codeforces.com/contest/296/problem/A","CF296-D2-A")</f>
        <v>CF296-D2-A</v>
      </c>
      <c r="C110" s="36"/>
      <c r="D110" s="36"/>
      <c r="E110" s="36"/>
      <c r="F110" s="36"/>
      <c r="G110" s="36"/>
      <c r="H110" s="36"/>
      <c r="I110" s="36">
        <f t="shared" si="2"/>
        <v>0</v>
      </c>
      <c r="J110" s="10"/>
      <c r="K110" s="36"/>
      <c r="L110" s="36"/>
      <c r="M110" s="10"/>
      <c r="N110" s="100" t="str">
        <f>HYPERLINK("https://www.youtube.com/watch?v=kdgWBRPqMfo","Video Solution - Dr Mostafa Saad")</f>
        <v>Video Solution - Dr Mostafa Saad</v>
      </c>
    </row>
    <row r="111" spans="1:14" ht="13.2">
      <c r="A111" s="63" t="s">
        <v>266</v>
      </c>
      <c r="B111" s="99" t="str">
        <f>HYPERLINK("http://codeforces.com/contest/298/problem/A","CF298-D2-A")</f>
        <v>CF298-D2-A</v>
      </c>
      <c r="C111" s="36"/>
      <c r="D111" s="36"/>
      <c r="E111" s="36"/>
      <c r="F111" s="36"/>
      <c r="G111" s="36"/>
      <c r="H111" s="36"/>
      <c r="I111" s="36">
        <f t="shared" si="2"/>
        <v>0</v>
      </c>
      <c r="J111" s="10"/>
      <c r="K111" s="36"/>
      <c r="L111" s="36"/>
      <c r="M111" s="10"/>
      <c r="N111" s="100" t="str">
        <f>HYPERLINK("https://www.youtube.com/watch?v=oX_hPHnYgMA","Video Solution - Dr Mostafa Saad")</f>
        <v>Video Solution - Dr Mostafa Saad</v>
      </c>
    </row>
    <row r="112" spans="1:14" ht="13.2">
      <c r="A112" s="63" t="s">
        <v>267</v>
      </c>
      <c r="B112" s="101" t="str">
        <f>HYPERLINK("http://codeforces.com/contest/579/problem/A","CF579-D2-A")</f>
        <v>CF579-D2-A</v>
      </c>
      <c r="C112" s="36"/>
      <c r="D112" s="36"/>
      <c r="E112" s="36"/>
      <c r="F112" s="36"/>
      <c r="G112" s="36"/>
      <c r="H112" s="36"/>
      <c r="I112" s="36">
        <f t="shared" si="2"/>
        <v>0</v>
      </c>
      <c r="J112" s="10"/>
      <c r="K112" s="36"/>
      <c r="L112" s="36"/>
      <c r="M112" s="10"/>
      <c r="N112" s="85" t="str">
        <f>HYPERLINK("https://www.youtube.com/watch?v=UWMDrh1shXg","Video Solution - Eng Ahmed Rafaat (Python)")</f>
        <v>Video Solution - Eng Ahmed Rafaat (Python)</v>
      </c>
    </row>
    <row r="113" spans="1:14" ht="13.2">
      <c r="A113" s="63" t="s">
        <v>268</v>
      </c>
      <c r="B113" s="101" t="str">
        <f>HYPERLINK("https://codeforces.com/contest/1204/problem/A","CF1204-D2-A")</f>
        <v>CF1204-D2-A</v>
      </c>
      <c r="C113" s="36"/>
      <c r="D113" s="36"/>
      <c r="E113" s="36"/>
      <c r="F113" s="36"/>
      <c r="G113" s="36"/>
      <c r="H113" s="36"/>
      <c r="I113" s="36">
        <f t="shared" si="2"/>
        <v>0</v>
      </c>
      <c r="J113" s="10"/>
      <c r="K113" s="36"/>
      <c r="L113" s="36"/>
      <c r="M113" s="10"/>
      <c r="N113" s="97" t="str">
        <f>HYPERLINK("https://www.youtube.com/watch?v=4ITr6GaZP","Video Solution - Dr Mostafa Saad")</f>
        <v>Video Solution - Dr Mostafa Saad</v>
      </c>
    </row>
    <row r="114" spans="1:14" ht="13.2">
      <c r="A114" s="63" t="s">
        <v>269</v>
      </c>
      <c r="B114" s="102" t="str">
        <f>HYPERLINK("https://codeforces.com/contest/1237/problem/A","CF1237-D12-A")</f>
        <v>CF1237-D12-A</v>
      </c>
      <c r="C114" s="36"/>
      <c r="D114" s="36"/>
      <c r="E114" s="36"/>
      <c r="F114" s="36"/>
      <c r="G114" s="36"/>
      <c r="H114" s="36"/>
      <c r="I114" s="36">
        <f t="shared" si="2"/>
        <v>0</v>
      </c>
      <c r="J114" s="10"/>
      <c r="K114" s="36"/>
      <c r="L114" s="36"/>
      <c r="M114" s="10"/>
      <c r="N114" s="49"/>
    </row>
    <row r="115" spans="1:14" ht="13.2">
      <c r="A115" s="49"/>
      <c r="B115" s="93"/>
      <c r="C115" s="36"/>
      <c r="D115" s="36"/>
      <c r="E115" s="36"/>
      <c r="F115" s="36"/>
      <c r="G115" s="36"/>
      <c r="H115" s="36"/>
      <c r="I115" s="36">
        <f t="shared" si="2"/>
        <v>0</v>
      </c>
      <c r="J115" s="96"/>
      <c r="K115" s="36"/>
      <c r="L115" s="36"/>
      <c r="M115" s="96"/>
      <c r="N115" s="47"/>
    </row>
    <row r="116" spans="1:14" ht="13.2">
      <c r="A116" s="49"/>
      <c r="B116" s="93"/>
      <c r="C116" s="36"/>
      <c r="D116" s="36"/>
      <c r="E116" s="36"/>
      <c r="F116" s="36"/>
      <c r="G116" s="36"/>
      <c r="H116" s="36"/>
      <c r="I116" s="36">
        <f t="shared" si="2"/>
        <v>0</v>
      </c>
      <c r="J116" s="96"/>
      <c r="K116" s="36"/>
      <c r="L116" s="36"/>
      <c r="M116" s="96"/>
      <c r="N116" s="47" t="str">
        <f>HYPERLINK("https://www.youtube.com/watch?v=2G7RzlxTNPo","Watch - Search Techniques - Binary Search")</f>
        <v>Watch - Search Techniques - Binary Search</v>
      </c>
    </row>
    <row r="117" spans="1:14" ht="13.2">
      <c r="A117" s="77" t="s">
        <v>270</v>
      </c>
      <c r="B117" s="78" t="str">
        <f>HYPERLINK("https://uva.onlinejudge.org/index.php?option=com_onlinejudge&amp;Itemid=8&amp;page=show_problem&amp;problem=1552","UVA 10611")</f>
        <v>UVA 10611</v>
      </c>
      <c r="C117" s="36"/>
      <c r="D117" s="36"/>
      <c r="E117" s="36"/>
      <c r="F117" s="36"/>
      <c r="G117" s="36"/>
      <c r="H117" s="36"/>
      <c r="I117" s="36">
        <f t="shared" si="2"/>
        <v>0</v>
      </c>
      <c r="J117" s="10"/>
      <c r="K117" s="36"/>
      <c r="L117" s="36"/>
      <c r="M117" s="10"/>
      <c r="N117" s="79" t="str">
        <f>HYPERLINK("https://www.youtube.com/watch?v=OsfeunBJFzw","Video Solution - Eng Ayman Salah")</f>
        <v>Video Solution - Eng Ayman Salah</v>
      </c>
    </row>
    <row r="118" spans="1:14" ht="13.2">
      <c r="A118" s="94" t="s">
        <v>271</v>
      </c>
      <c r="B118" s="103" t="str">
        <f>HYPERLINK("http://codeforces.com/contest/287/problem/B","CF287-D2-B")</f>
        <v>CF287-D2-B</v>
      </c>
      <c r="C118" s="36"/>
      <c r="D118" s="36"/>
      <c r="E118" s="36"/>
      <c r="F118" s="36"/>
      <c r="G118" s="36"/>
      <c r="H118" s="36"/>
      <c r="I118" s="36">
        <f t="shared" si="2"/>
        <v>0</v>
      </c>
      <c r="J118" s="96"/>
      <c r="K118" s="36"/>
      <c r="L118" s="36"/>
      <c r="M118" s="96"/>
      <c r="N118" s="97" t="str">
        <f>HYPERLINK("https://www.youtube.com/watch?v=mhrz7F01Vqs","Video Solution - Dr Mostafa Saad")</f>
        <v>Video Solution - Dr Mostafa Saad</v>
      </c>
    </row>
    <row r="119" spans="1:14" ht="13.2">
      <c r="A119" s="94" t="s">
        <v>272</v>
      </c>
      <c r="B119" s="104" t="str">
        <f>HYPERLINK("https://codeforces.com/contest/165/problem/B","CF165-D2-B")</f>
        <v>CF165-D2-B</v>
      </c>
      <c r="C119" s="36"/>
      <c r="D119" s="36"/>
      <c r="E119" s="36"/>
      <c r="F119" s="36"/>
      <c r="G119" s="36"/>
      <c r="H119" s="36"/>
      <c r="I119" s="36">
        <f t="shared" si="2"/>
        <v>0</v>
      </c>
      <c r="J119" s="10"/>
      <c r="K119" s="36"/>
      <c r="L119" s="36"/>
      <c r="M119" s="10"/>
      <c r="N119" s="55"/>
    </row>
    <row r="120" spans="1:14" ht="13.2">
      <c r="A120" s="94" t="s">
        <v>273</v>
      </c>
      <c r="B120" s="95" t="str">
        <f>HYPERLINK("http://www.spoj.com/problems/AGGRCOW/","SPOJ AGGRCOW")</f>
        <v>SPOJ AGGRCOW</v>
      </c>
      <c r="C120" s="36"/>
      <c r="D120" s="36"/>
      <c r="E120" s="36"/>
      <c r="F120" s="36"/>
      <c r="G120" s="36"/>
      <c r="H120" s="36"/>
      <c r="I120" s="36">
        <f t="shared" si="2"/>
        <v>0</v>
      </c>
      <c r="J120" s="10"/>
      <c r="K120" s="36"/>
      <c r="L120" s="36"/>
      <c r="M120" s="10"/>
      <c r="N120" s="57" t="str">
        <f>HYPERLINK("https://www.youtube.com/watch?v=2R9L6mVal9U","Video Solution - Eng Youssef El Ghareeb")</f>
        <v>Video Solution - Eng Youssef El Ghareeb</v>
      </c>
    </row>
    <row r="121" spans="1:14" ht="13.2">
      <c r="A121" s="105"/>
      <c r="B121" s="106"/>
      <c r="C121" s="107"/>
      <c r="D121" s="107"/>
      <c r="E121" s="107"/>
      <c r="F121" s="107"/>
      <c r="G121" s="107"/>
      <c r="H121" s="107"/>
      <c r="I121" s="107">
        <f>SUM(E121:G121)</f>
        <v>0</v>
      </c>
      <c r="J121" s="107"/>
      <c r="K121" s="107"/>
      <c r="L121" s="107"/>
      <c r="M121" s="107"/>
      <c r="N121" s="105"/>
    </row>
    <row r="122" spans="1:14" ht="13.2">
      <c r="A122" s="40"/>
      <c r="B122" s="41"/>
      <c r="C122" s="36"/>
      <c r="D122" s="368" t="s">
        <v>274</v>
      </c>
      <c r="E122" s="344"/>
      <c r="F122" s="344"/>
      <c r="G122" s="344"/>
      <c r="H122" s="36"/>
      <c r="I122" s="36">
        <f>SUM(E122:G122)</f>
        <v>0</v>
      </c>
      <c r="J122" s="369" t="s">
        <v>275</v>
      </c>
      <c r="K122" s="344"/>
      <c r="L122" s="344"/>
      <c r="M122" s="344"/>
      <c r="N122" s="344"/>
    </row>
    <row r="123" spans="1:14" ht="13.2">
      <c r="A123" s="105"/>
      <c r="B123" s="106"/>
      <c r="C123" s="107"/>
      <c r="D123" s="107"/>
      <c r="E123" s="107"/>
      <c r="F123" s="107"/>
      <c r="G123" s="107"/>
      <c r="H123" s="107"/>
      <c r="I123" s="107">
        <f>SUM(E123:G123)</f>
        <v>0</v>
      </c>
      <c r="J123" s="107"/>
      <c r="K123" s="107"/>
      <c r="L123" s="107"/>
      <c r="M123" s="107"/>
      <c r="N123" s="105"/>
    </row>
    <row r="124" spans="1:14" ht="13.2">
      <c r="A124" s="59" t="s">
        <v>276</v>
      </c>
      <c r="B124" s="66" t="str">
        <f>HYPERLINK("http://codeforces.com/contest/281/problem/A","CF281-D2-A")</f>
        <v>CF281-D2-A</v>
      </c>
      <c r="C124" s="10"/>
      <c r="D124" s="10"/>
      <c r="E124" s="10"/>
      <c r="F124" s="10"/>
      <c r="G124" s="10"/>
      <c r="H124" s="10"/>
      <c r="I124" s="36">
        <f t="shared" ref="I124:I250" si="3">SUM(E124:H124)</f>
        <v>0</v>
      </c>
      <c r="J124" s="10"/>
      <c r="K124" s="10"/>
      <c r="L124" s="10"/>
      <c r="M124" s="10"/>
      <c r="N124" s="65" t="str">
        <f>HYPERLINK("https://www.youtube.com/watch?v=GctpZIJ8xBA","Video Solution - Solver to be (Java)")</f>
        <v>Video Solution - Solver to be (Java)</v>
      </c>
    </row>
    <row r="125" spans="1:14" ht="13.2">
      <c r="A125" s="59" t="s">
        <v>277</v>
      </c>
      <c r="B125" s="66" t="str">
        <f>HYPERLINK("http://codeforces.com/contest/158/problem/A","CF158-D12-A")</f>
        <v>CF158-D12-A</v>
      </c>
      <c r="C125" s="10"/>
      <c r="D125" s="10"/>
      <c r="E125" s="10"/>
      <c r="F125" s="10"/>
      <c r="G125" s="10"/>
      <c r="H125" s="10"/>
      <c r="I125" s="36">
        <f t="shared" si="3"/>
        <v>0</v>
      </c>
      <c r="J125" s="10"/>
      <c r="K125" s="10"/>
      <c r="L125" s="10"/>
      <c r="M125" s="10"/>
      <c r="N125" s="73" t="str">
        <f>HYPERLINK("https://www.youtube.com/watch?v=jwF2F5D8j9o","Video Solution - Solver to be (Java)")</f>
        <v>Video Solution - Solver to be (Java)</v>
      </c>
    </row>
    <row r="126" spans="1:14" ht="13.2">
      <c r="A126" s="59" t="s">
        <v>278</v>
      </c>
      <c r="B126" s="66" t="str">
        <f>HYPERLINK("http://codeforces.com/contest/69/problem/A","CF69-D2-A")</f>
        <v>CF69-D2-A</v>
      </c>
      <c r="C126" s="10"/>
      <c r="D126" s="10"/>
      <c r="E126" s="10"/>
      <c r="F126" s="10"/>
      <c r="G126" s="10"/>
      <c r="H126" s="10"/>
      <c r="I126" s="36">
        <f t="shared" si="3"/>
        <v>0</v>
      </c>
      <c r="J126" s="10"/>
      <c r="K126" s="10"/>
      <c r="L126" s="10"/>
      <c r="M126" s="10"/>
      <c r="N126" s="73" t="str">
        <f>HYPERLINK("https://www.youtube.com/watch?v=L8pMTIq7DFM","Video Solution - Solver to be (Java)")</f>
        <v>Video Solution - Solver to be (Java)</v>
      </c>
    </row>
    <row r="127" spans="1:14" ht="13.2">
      <c r="A127" s="59" t="s">
        <v>279</v>
      </c>
      <c r="B127" s="66" t="str">
        <f>HYPERLINK("http://codeforces.com/contest/282/problem/A","CF282-D2-A")</f>
        <v>CF282-D2-A</v>
      </c>
      <c r="C127" s="10"/>
      <c r="D127" s="10"/>
      <c r="E127" s="10"/>
      <c r="F127" s="10"/>
      <c r="G127" s="10"/>
      <c r="H127" s="10"/>
      <c r="I127" s="36">
        <f t="shared" si="3"/>
        <v>0</v>
      </c>
      <c r="J127" s="10"/>
      <c r="K127" s="10"/>
      <c r="L127" s="10"/>
      <c r="M127" s="10"/>
      <c r="N127" s="73" t="str">
        <f>HYPERLINK("https://www.youtube.com/watch?v=5TyT1RIv3wM","Video Solution - Solver to be (Java)")</f>
        <v>Video Solution - Solver to be (Java)</v>
      </c>
    </row>
    <row r="128" spans="1:14" ht="13.2">
      <c r="A128" s="59" t="s">
        <v>280</v>
      </c>
      <c r="B128" s="66" t="str">
        <f>HYPERLINK("http://codeforces.com/contest/556/problem/A","CF556-D2-A")</f>
        <v>CF556-D2-A</v>
      </c>
      <c r="C128" s="10"/>
      <c r="D128" s="10"/>
      <c r="E128" s="10"/>
      <c r="F128" s="10"/>
      <c r="G128" s="10"/>
      <c r="H128" s="10"/>
      <c r="I128" s="36">
        <f t="shared" si="3"/>
        <v>0</v>
      </c>
      <c r="J128" s="10"/>
      <c r="K128" s="10"/>
      <c r="L128" s="10"/>
      <c r="M128" s="10"/>
      <c r="N128" s="73" t="str">
        <f>HYPERLINK("https://www.youtube.com/watch?v=rud5ZbfjBxg","Video Solution - Solver to be (Java)")</f>
        <v>Video Solution - Solver to be (Java)</v>
      </c>
    </row>
    <row r="129" spans="1:14" ht="13.2">
      <c r="A129" s="59" t="s">
        <v>281</v>
      </c>
      <c r="B129" s="66" t="str">
        <f>HYPERLINK("http://codeforces.com/contest/41/problem/A","CF41-D2-A")</f>
        <v>CF41-D2-A</v>
      </c>
      <c r="C129" s="10"/>
      <c r="D129" s="10"/>
      <c r="E129" s="10"/>
      <c r="F129" s="10"/>
      <c r="G129" s="10"/>
      <c r="H129" s="10"/>
      <c r="I129" s="36">
        <f t="shared" si="3"/>
        <v>0</v>
      </c>
      <c r="J129" s="10"/>
      <c r="K129" s="10"/>
      <c r="L129" s="10"/>
      <c r="M129" s="10"/>
      <c r="N129" s="73" t="str">
        <f>HYPERLINK("https://www.youtube.com/watch?v=2rXyyB_2zX8","Video Solution - Solver to be (Java)")</f>
        <v>Video Solution - Solver to be (Java)</v>
      </c>
    </row>
    <row r="130" spans="1:14" ht="13.2">
      <c r="A130" s="59" t="s">
        <v>282</v>
      </c>
      <c r="B130" s="66" t="str">
        <f>HYPERLINK("http://codeforces.com/contest/118/problem/A","CF118-D2-A")</f>
        <v>CF118-D2-A</v>
      </c>
      <c r="C130" s="10"/>
      <c r="D130" s="10"/>
      <c r="E130" s="10"/>
      <c r="F130" s="10"/>
      <c r="G130" s="10"/>
      <c r="H130" s="10"/>
      <c r="I130" s="36">
        <f t="shared" si="3"/>
        <v>0</v>
      </c>
      <c r="J130" s="10"/>
      <c r="K130" s="10"/>
      <c r="L130" s="10"/>
      <c r="M130" s="10"/>
      <c r="N130" s="73" t="str">
        <f>HYPERLINK("https://www.youtube.com/watch?v=fiYo2lKksN0","Video Solution - Solver to be (Java)")</f>
        <v>Video Solution - Solver to be (Java)</v>
      </c>
    </row>
    <row r="131" spans="1:14" ht="13.2">
      <c r="A131" s="59" t="s">
        <v>283</v>
      </c>
      <c r="B131" s="60" t="str">
        <f>HYPERLINK("http://codeforces.com/contest/456/problem/A","CF456-D2-A")</f>
        <v>CF456-D2-A</v>
      </c>
      <c r="C131" s="10"/>
      <c r="D131" s="10"/>
      <c r="E131" s="10"/>
      <c r="F131" s="10"/>
      <c r="G131" s="10"/>
      <c r="H131" s="10"/>
      <c r="I131" s="36">
        <f t="shared" si="3"/>
        <v>0</v>
      </c>
      <c r="J131" s="10"/>
      <c r="K131" s="10"/>
      <c r="L131" s="10"/>
      <c r="M131" s="10"/>
      <c r="N131" s="73" t="str">
        <f>HYPERLINK("https://www.youtube.com/watch?v=_Ab4PUC2vMk","Video Solution - Solver to be (Java)")</f>
        <v>Video Solution - Solver to be (Java)</v>
      </c>
    </row>
    <row r="132" spans="1:14" ht="13.2">
      <c r="A132" s="49" t="s">
        <v>284</v>
      </c>
      <c r="B132" s="101" t="str">
        <f>HYPERLINK("http://codeforces.com/contest/950/problem/A","CF950-D2-A")</f>
        <v>CF950-D2-A</v>
      </c>
      <c r="C132" s="36"/>
      <c r="D132" s="36"/>
      <c r="E132" s="36"/>
      <c r="F132" s="36"/>
      <c r="G132" s="36"/>
      <c r="H132" s="36"/>
      <c r="I132" s="36">
        <f t="shared" si="3"/>
        <v>0</v>
      </c>
      <c r="J132" s="108"/>
      <c r="K132" s="36"/>
      <c r="L132" s="36"/>
      <c r="M132" s="108"/>
      <c r="N132" s="97" t="str">
        <f>HYPERLINK("https://www.youtube.com/watch?v=YQ48TRf4-T8&amp;feature=youtu.be","Video Solution - Eng Hossam Yehia")</f>
        <v>Video Solution - Eng Hossam Yehia</v>
      </c>
    </row>
    <row r="133" spans="1:14" ht="13.2">
      <c r="A133" s="49" t="s">
        <v>285</v>
      </c>
      <c r="B133" s="109" t="str">
        <f>HYPERLINK("http://codeforces.com/contest/467/problem/A","CF467-D2-A")</f>
        <v>CF467-D2-A</v>
      </c>
      <c r="C133" s="36"/>
      <c r="D133" s="36"/>
      <c r="E133" s="36"/>
      <c r="F133" s="36"/>
      <c r="G133" s="36"/>
      <c r="H133" s="36"/>
      <c r="I133" s="36">
        <f t="shared" si="3"/>
        <v>0</v>
      </c>
      <c r="J133" s="108"/>
      <c r="K133" s="36"/>
      <c r="L133" s="36"/>
      <c r="M133" s="108"/>
      <c r="N133" s="85" t="str">
        <f>HYPERLINK("https://www.youtube.com/watch?v=ueGooXZFeTE","Video Solution - Eng Ahmed Rafaat (Python)")</f>
        <v>Video Solution - Eng Ahmed Rafaat (Python)</v>
      </c>
    </row>
    <row r="134" spans="1:14" ht="13.2">
      <c r="A134" s="49" t="s">
        <v>286</v>
      </c>
      <c r="B134" s="109" t="str">
        <f>HYPERLINK("http://codeforces.com/contest/581/problem/A","CF581-D2-A")</f>
        <v>CF581-D2-A</v>
      </c>
      <c r="C134" s="36"/>
      <c r="D134" s="36"/>
      <c r="E134" s="36"/>
      <c r="F134" s="36"/>
      <c r="G134" s="36"/>
      <c r="H134" s="36"/>
      <c r="I134" s="36">
        <f t="shared" si="3"/>
        <v>0</v>
      </c>
      <c r="J134" s="108"/>
      <c r="K134" s="36"/>
      <c r="L134" s="36"/>
      <c r="M134" s="108"/>
      <c r="N134" s="40"/>
    </row>
    <row r="135" spans="1:14" ht="13.2">
      <c r="A135" s="49" t="s">
        <v>287</v>
      </c>
      <c r="B135" s="109" t="str">
        <f>HYPERLINK("http://codeforces.com/contest/510/problem/A","CF510-D2-A")</f>
        <v>CF510-D2-A</v>
      </c>
      <c r="C135" s="36"/>
      <c r="D135" s="36"/>
      <c r="E135" s="36"/>
      <c r="F135" s="36"/>
      <c r="G135" s="36"/>
      <c r="H135" s="36"/>
      <c r="I135" s="36">
        <f t="shared" si="3"/>
        <v>0</v>
      </c>
      <c r="J135" s="108"/>
      <c r="K135" s="36"/>
      <c r="L135" s="36"/>
      <c r="M135" s="108"/>
      <c r="N135" s="40"/>
    </row>
    <row r="136" spans="1:14" ht="13.2">
      <c r="A136" s="49" t="s">
        <v>288</v>
      </c>
      <c r="B136" s="109" t="str">
        <f>HYPERLINK("http://codeforces.com/contest/723/problem/A","CF723-D2-A")</f>
        <v>CF723-D2-A</v>
      </c>
      <c r="C136" s="36"/>
      <c r="D136" s="36"/>
      <c r="E136" s="36"/>
      <c r="F136" s="36"/>
      <c r="G136" s="36"/>
      <c r="H136" s="36"/>
      <c r="I136" s="36">
        <f t="shared" si="3"/>
        <v>0</v>
      </c>
      <c r="J136" s="108"/>
      <c r="K136" s="36"/>
      <c r="L136" s="36"/>
      <c r="M136" s="108"/>
      <c r="N136" s="40"/>
    </row>
    <row r="137" spans="1:14" ht="13.2">
      <c r="A137" s="49" t="s">
        <v>289</v>
      </c>
      <c r="B137" s="109" t="str">
        <f>HYPERLINK("http://codeforces.com/contest/617/problem/A","CF617-D2-A")</f>
        <v>CF617-D2-A</v>
      </c>
      <c r="C137" s="36"/>
      <c r="D137" s="36"/>
      <c r="E137" s="36"/>
      <c r="F137" s="36"/>
      <c r="G137" s="36"/>
      <c r="H137" s="36"/>
      <c r="I137" s="36">
        <f t="shared" si="3"/>
        <v>0</v>
      </c>
      <c r="J137" s="108"/>
      <c r="K137" s="36"/>
      <c r="L137" s="36"/>
      <c r="M137" s="108"/>
      <c r="N137" s="40"/>
    </row>
    <row r="138" spans="1:14" ht="13.2">
      <c r="A138" s="49" t="s">
        <v>290</v>
      </c>
      <c r="B138" s="109" t="str">
        <f>HYPERLINK("http://codeforces.com/contest/255/problem/A","CF255-D2-A")</f>
        <v>CF255-D2-A</v>
      </c>
      <c r="C138" s="36"/>
      <c r="D138" s="36"/>
      <c r="E138" s="36"/>
      <c r="F138" s="36"/>
      <c r="G138" s="36"/>
      <c r="H138" s="36"/>
      <c r="I138" s="36">
        <f t="shared" si="3"/>
        <v>0</v>
      </c>
      <c r="J138" s="108"/>
      <c r="K138" s="36"/>
      <c r="L138" s="36"/>
      <c r="M138" s="108"/>
      <c r="N138" s="40"/>
    </row>
    <row r="139" spans="1:14" ht="13.2">
      <c r="A139" s="49" t="s">
        <v>291</v>
      </c>
      <c r="B139" s="109" t="str">
        <f>HYPERLINK("http://codeforces.com/contest/61/problem/A","CF61-D2-A")</f>
        <v>CF61-D2-A</v>
      </c>
      <c r="C139" s="36"/>
      <c r="D139" s="36"/>
      <c r="E139" s="36"/>
      <c r="F139" s="36"/>
      <c r="G139" s="36"/>
      <c r="H139" s="36"/>
      <c r="I139" s="36">
        <f t="shared" si="3"/>
        <v>0</v>
      </c>
      <c r="J139" s="108"/>
      <c r="K139" s="36"/>
      <c r="L139" s="36"/>
      <c r="M139" s="108"/>
      <c r="N139" s="40"/>
    </row>
    <row r="140" spans="1:14" ht="13.2">
      <c r="A140" s="49" t="s">
        <v>292</v>
      </c>
      <c r="B140" s="109" t="str">
        <f>HYPERLINK("http://codeforces.com/contest/454/problem/A","CF454-D2-A")</f>
        <v>CF454-D2-A</v>
      </c>
      <c r="C140" s="36"/>
      <c r="D140" s="36"/>
      <c r="E140" s="36"/>
      <c r="F140" s="36"/>
      <c r="G140" s="36"/>
      <c r="H140" s="36"/>
      <c r="I140" s="36">
        <f t="shared" si="3"/>
        <v>0</v>
      </c>
      <c r="J140" s="108"/>
      <c r="K140" s="36"/>
      <c r="L140" s="36"/>
      <c r="M140" s="108"/>
      <c r="N140" s="40"/>
    </row>
    <row r="141" spans="1:14" ht="13.2">
      <c r="A141" s="49" t="s">
        <v>293</v>
      </c>
      <c r="B141" s="109" t="str">
        <f>HYPERLINK("http://codeforces.com/contest/721/problem/A","CF721-D2-A")</f>
        <v>CF721-D2-A</v>
      </c>
      <c r="C141" s="36"/>
      <c r="D141" s="36"/>
      <c r="E141" s="36"/>
      <c r="F141" s="36"/>
      <c r="G141" s="36"/>
      <c r="H141" s="36"/>
      <c r="I141" s="36">
        <f t="shared" si="3"/>
        <v>0</v>
      </c>
      <c r="J141" s="108"/>
      <c r="K141" s="36"/>
      <c r="L141" s="36"/>
      <c r="M141" s="108"/>
      <c r="N141" s="40"/>
    </row>
    <row r="142" spans="1:14" ht="13.2">
      <c r="A142" s="49" t="s">
        <v>294</v>
      </c>
      <c r="B142" s="109" t="str">
        <f>HYPERLINK("http://codeforces.com/contest/546/problem/A","CF546-D2-A")</f>
        <v>CF546-D2-A</v>
      </c>
      <c r="C142" s="36"/>
      <c r="D142" s="36"/>
      <c r="E142" s="36"/>
      <c r="F142" s="36"/>
      <c r="G142" s="36"/>
      <c r="H142" s="36"/>
      <c r="I142" s="36">
        <f t="shared" si="3"/>
        <v>0</v>
      </c>
      <c r="J142" s="108"/>
      <c r="K142" s="36"/>
      <c r="L142" s="36"/>
      <c r="M142" s="108"/>
      <c r="N142" s="40"/>
    </row>
    <row r="143" spans="1:14" ht="13.2">
      <c r="A143" s="49"/>
      <c r="B143" s="93"/>
      <c r="C143" s="36"/>
      <c r="D143" s="36"/>
      <c r="E143" s="36"/>
      <c r="F143" s="36"/>
      <c r="G143" s="36"/>
      <c r="H143" s="36"/>
      <c r="I143" s="36">
        <f t="shared" si="3"/>
        <v>0</v>
      </c>
      <c r="J143" s="108"/>
      <c r="K143" s="36"/>
      <c r="L143" s="36"/>
      <c r="M143" s="108"/>
      <c r="N143" s="40"/>
    </row>
    <row r="144" spans="1:14" ht="13.2">
      <c r="A144" s="49" t="s">
        <v>295</v>
      </c>
      <c r="B144" s="109" t="str">
        <f>HYPERLINK("http://codeforces.com/contest/711/problem/A","CF711-D2-A")</f>
        <v>CF711-D2-A</v>
      </c>
      <c r="C144" s="36"/>
      <c r="D144" s="36"/>
      <c r="E144" s="36"/>
      <c r="F144" s="36"/>
      <c r="G144" s="36"/>
      <c r="H144" s="36"/>
      <c r="I144" s="36">
        <f t="shared" si="3"/>
        <v>0</v>
      </c>
      <c r="J144" s="108"/>
      <c r="K144" s="36"/>
      <c r="L144" s="36"/>
      <c r="M144" s="108"/>
      <c r="N144" s="40"/>
    </row>
    <row r="145" spans="1:14" ht="13.2">
      <c r="A145" s="59" t="s">
        <v>296</v>
      </c>
      <c r="B145" s="60" t="str">
        <f>HYPERLINK("http://codeforces.com/contest/129/problem/A","CF129-D2-A")</f>
        <v>CF129-D2-A</v>
      </c>
      <c r="C145" s="36"/>
      <c r="D145" s="36"/>
      <c r="E145" s="36"/>
      <c r="F145" s="36"/>
      <c r="G145" s="36"/>
      <c r="H145" s="36"/>
      <c r="I145" s="36">
        <f t="shared" si="3"/>
        <v>0</v>
      </c>
      <c r="J145" s="108"/>
      <c r="K145" s="36"/>
      <c r="L145" s="36"/>
      <c r="M145" s="108"/>
      <c r="N145" s="40"/>
    </row>
    <row r="146" spans="1:14" ht="13.2">
      <c r="A146" s="68" t="s">
        <v>297</v>
      </c>
      <c r="B146" s="50" t="str">
        <f>HYPERLINK("http://codeforces.com/contest/22/problem/A","CF22-D2-A")</f>
        <v>CF22-D2-A</v>
      </c>
      <c r="C146" s="36"/>
      <c r="D146" s="36"/>
      <c r="E146" s="36"/>
      <c r="F146" s="36"/>
      <c r="G146" s="36"/>
      <c r="H146" s="36"/>
      <c r="I146" s="36">
        <f t="shared" si="3"/>
        <v>0</v>
      </c>
      <c r="J146" s="108"/>
      <c r="K146" s="36"/>
      <c r="L146" s="36"/>
      <c r="M146" s="108"/>
      <c r="N146" s="40"/>
    </row>
    <row r="147" spans="1:14" ht="13.2">
      <c r="A147" s="68" t="s">
        <v>298</v>
      </c>
      <c r="B147" s="50" t="str">
        <f>HYPERLINK("http://codeforces.com/contest/110/problem/A","CF110-D2-A")</f>
        <v>CF110-D2-A</v>
      </c>
      <c r="C147" s="36"/>
      <c r="D147" s="36"/>
      <c r="E147" s="36"/>
      <c r="F147" s="36"/>
      <c r="G147" s="36"/>
      <c r="H147" s="36"/>
      <c r="I147" s="36">
        <f t="shared" si="3"/>
        <v>0</v>
      </c>
      <c r="J147" s="108"/>
      <c r="K147" s="36"/>
      <c r="L147" s="36"/>
      <c r="M147" s="108"/>
      <c r="N147" s="40"/>
    </row>
    <row r="148" spans="1:14" ht="13.2">
      <c r="A148" s="49" t="s">
        <v>299</v>
      </c>
      <c r="B148" s="109" t="str">
        <f>HYPERLINK("http://codeforces.com/contest/378/problem/A","CF378-D2-A")</f>
        <v>CF378-D2-A</v>
      </c>
      <c r="C148" s="36"/>
      <c r="D148" s="36"/>
      <c r="E148" s="36"/>
      <c r="F148" s="36"/>
      <c r="G148" s="36"/>
      <c r="H148" s="36"/>
      <c r="I148" s="36">
        <f t="shared" si="3"/>
        <v>0</v>
      </c>
      <c r="J148" s="108"/>
      <c r="K148" s="36"/>
      <c r="L148" s="36"/>
      <c r="M148" s="108"/>
      <c r="N148" s="40"/>
    </row>
    <row r="149" spans="1:14" ht="13.2">
      <c r="A149" s="68" t="s">
        <v>300</v>
      </c>
      <c r="B149" s="50" t="str">
        <f>HYPERLINK("http://codeforces.com/contest/681/problem/A","CF681-D2-A")</f>
        <v>CF681-D2-A</v>
      </c>
      <c r="C149" s="36"/>
      <c r="D149" s="36"/>
      <c r="E149" s="36"/>
      <c r="F149" s="36"/>
      <c r="G149" s="36"/>
      <c r="H149" s="36"/>
      <c r="I149" s="36">
        <f t="shared" si="3"/>
        <v>0</v>
      </c>
      <c r="J149" s="108"/>
      <c r="K149" s="36"/>
      <c r="L149" s="36"/>
      <c r="M149" s="108"/>
      <c r="N149" s="40"/>
    </row>
    <row r="150" spans="1:14" ht="13.2">
      <c r="A150" s="49" t="s">
        <v>301</v>
      </c>
      <c r="B150" s="109" t="str">
        <f>HYPERLINK("http://codeforces.com/contest/271/problem/A","CF271-D2-A")</f>
        <v>CF271-D2-A</v>
      </c>
      <c r="C150" s="36"/>
      <c r="D150" s="36"/>
      <c r="E150" s="36"/>
      <c r="F150" s="36"/>
      <c r="G150" s="36"/>
      <c r="H150" s="36"/>
      <c r="I150" s="36">
        <f t="shared" si="3"/>
        <v>0</v>
      </c>
      <c r="J150" s="108"/>
      <c r="K150" s="36"/>
      <c r="L150" s="36"/>
      <c r="M150" s="108"/>
      <c r="N150" s="40"/>
    </row>
    <row r="151" spans="1:14" ht="13.2">
      <c r="A151" s="49" t="s">
        <v>302</v>
      </c>
      <c r="B151" s="109" t="str">
        <f>HYPERLINK("http://codeforces.com/contest/629/problem/A","CF629-D2-A")</f>
        <v>CF629-D2-A</v>
      </c>
      <c r="C151" s="36"/>
      <c r="D151" s="36"/>
      <c r="E151" s="36"/>
      <c r="F151" s="36"/>
      <c r="G151" s="36"/>
      <c r="H151" s="36"/>
      <c r="I151" s="36">
        <f t="shared" si="3"/>
        <v>0</v>
      </c>
      <c r="J151" s="108"/>
      <c r="K151" s="36"/>
      <c r="L151" s="36"/>
      <c r="M151" s="108"/>
      <c r="N151" s="40"/>
    </row>
    <row r="152" spans="1:14" ht="13.2">
      <c r="A152" s="49" t="s">
        <v>303</v>
      </c>
      <c r="B152" s="109" t="str">
        <f>HYPERLINK("http://codeforces.com/contest/415/problem/A","CF415-D2-A")</f>
        <v>CF415-D2-A</v>
      </c>
      <c r="C152" s="36"/>
      <c r="D152" s="36"/>
      <c r="E152" s="36"/>
      <c r="F152" s="36"/>
      <c r="G152" s="36"/>
      <c r="H152" s="36"/>
      <c r="I152" s="36">
        <f t="shared" si="3"/>
        <v>0</v>
      </c>
      <c r="J152" s="108"/>
      <c r="K152" s="36"/>
      <c r="L152" s="36"/>
      <c r="M152" s="108"/>
      <c r="N152" s="40"/>
    </row>
    <row r="153" spans="1:14" ht="13.2">
      <c r="A153" s="49" t="s">
        <v>304</v>
      </c>
      <c r="B153" s="109" t="str">
        <f>HYPERLINK("http://codeforces.com/contest/47/problem/A","CF47-D2-A")</f>
        <v>CF47-D2-A</v>
      </c>
      <c r="C153" s="36"/>
      <c r="D153" s="36"/>
      <c r="E153" s="36"/>
      <c r="F153" s="36"/>
      <c r="G153" s="36"/>
      <c r="H153" s="36"/>
      <c r="I153" s="36">
        <f t="shared" si="3"/>
        <v>0</v>
      </c>
      <c r="J153" s="108"/>
      <c r="K153" s="36"/>
      <c r="L153" s="36"/>
      <c r="M153" s="108"/>
      <c r="N153" s="10"/>
    </row>
    <row r="154" spans="1:14" ht="13.2">
      <c r="A154" s="49"/>
      <c r="B154" s="93"/>
      <c r="C154" s="36"/>
      <c r="D154" s="36"/>
      <c r="E154" s="36"/>
      <c r="F154" s="36"/>
      <c r="G154" s="36"/>
      <c r="H154" s="36"/>
      <c r="I154" s="36">
        <f t="shared" si="3"/>
        <v>0</v>
      </c>
      <c r="J154" s="108"/>
      <c r="K154" s="36"/>
      <c r="L154" s="36"/>
      <c r="M154" s="108"/>
      <c r="N154" s="10"/>
    </row>
    <row r="155" spans="1:14" ht="13.2">
      <c r="A155" s="49" t="s">
        <v>305</v>
      </c>
      <c r="B155" s="109" t="str">
        <f>HYPERLINK("http://codeforces.com/contest/262/problem/A","CF262-D2-A")</f>
        <v>CF262-D2-A</v>
      </c>
      <c r="C155" s="36"/>
      <c r="D155" s="36"/>
      <c r="E155" s="36"/>
      <c r="F155" s="36"/>
      <c r="G155" s="36"/>
      <c r="H155" s="36"/>
      <c r="I155" s="36">
        <f t="shared" si="3"/>
        <v>0</v>
      </c>
      <c r="J155" s="108"/>
      <c r="K155" s="36"/>
      <c r="L155" s="36"/>
      <c r="M155" s="108"/>
      <c r="N155" s="40"/>
    </row>
    <row r="156" spans="1:14" ht="13.2">
      <c r="A156" s="49" t="s">
        <v>306</v>
      </c>
      <c r="B156" s="109" t="str">
        <f>HYPERLINK("http://codeforces.com/contest/84/problem/A","CF84-D2-A")</f>
        <v>CF84-D2-A</v>
      </c>
      <c r="C156" s="36"/>
      <c r="D156" s="36"/>
      <c r="E156" s="36"/>
      <c r="F156" s="36"/>
      <c r="G156" s="36"/>
      <c r="H156" s="36"/>
      <c r="I156" s="36">
        <f t="shared" si="3"/>
        <v>0</v>
      </c>
      <c r="J156" s="108"/>
      <c r="K156" s="36"/>
      <c r="L156" s="36"/>
      <c r="M156" s="108"/>
      <c r="N156" s="10"/>
    </row>
    <row r="157" spans="1:14" ht="13.2">
      <c r="A157" s="49" t="s">
        <v>307</v>
      </c>
      <c r="B157" s="109" t="str">
        <f>HYPERLINK("http://codeforces.com/contest/361/problem/A","CF361-D2-A")</f>
        <v>CF361-D2-A</v>
      </c>
      <c r="C157" s="36"/>
      <c r="D157" s="36"/>
      <c r="E157" s="36"/>
      <c r="F157" s="36"/>
      <c r="G157" s="36"/>
      <c r="H157" s="36"/>
      <c r="I157" s="36">
        <f t="shared" si="3"/>
        <v>0</v>
      </c>
      <c r="J157" s="108"/>
      <c r="K157" s="36"/>
      <c r="L157" s="36"/>
      <c r="M157" s="108"/>
      <c r="N157" s="10"/>
    </row>
    <row r="158" spans="1:14" ht="13.2">
      <c r="A158" s="49" t="s">
        <v>308</v>
      </c>
      <c r="B158" s="109" t="str">
        <f>HYPERLINK("http://codeforces.com/contest/701/problem/A","CF701-D2-A")</f>
        <v>CF701-D2-A</v>
      </c>
      <c r="C158" s="36"/>
      <c r="D158" s="36"/>
      <c r="E158" s="36"/>
      <c r="F158" s="36"/>
      <c r="G158" s="36"/>
      <c r="H158" s="36"/>
      <c r="I158" s="36">
        <f t="shared" si="3"/>
        <v>0</v>
      </c>
      <c r="J158" s="108"/>
      <c r="K158" s="36"/>
      <c r="L158" s="36"/>
      <c r="M158" s="108"/>
      <c r="N158" s="10"/>
    </row>
    <row r="159" spans="1:14" ht="13.2">
      <c r="A159" s="49" t="s">
        <v>309</v>
      </c>
      <c r="B159" s="109" t="str">
        <f>HYPERLINK("http://codeforces.com/contest/591/problem/A","CF591-D2-A")</f>
        <v>CF591-D2-A</v>
      </c>
      <c r="C159" s="36"/>
      <c r="D159" s="36"/>
      <c r="E159" s="36"/>
      <c r="F159" s="36"/>
      <c r="G159" s="36"/>
      <c r="H159" s="36"/>
      <c r="I159" s="36">
        <f t="shared" si="3"/>
        <v>0</v>
      </c>
      <c r="J159" s="108"/>
      <c r="K159" s="36"/>
      <c r="L159" s="36"/>
      <c r="M159" s="108"/>
      <c r="N159" s="10"/>
    </row>
    <row r="160" spans="1:14" ht="13.2">
      <c r="A160" s="49" t="s">
        <v>310</v>
      </c>
      <c r="B160" s="109" t="str">
        <f>HYPERLINK("http://codeforces.com/contest/540/problem/A","CF540-D2-A")</f>
        <v>CF540-D2-A</v>
      </c>
      <c r="C160" s="36"/>
      <c r="D160" s="36"/>
      <c r="E160" s="36"/>
      <c r="F160" s="36"/>
      <c r="G160" s="36"/>
      <c r="H160" s="36"/>
      <c r="I160" s="36">
        <f t="shared" si="3"/>
        <v>0</v>
      </c>
      <c r="J160" s="108"/>
      <c r="K160" s="36"/>
      <c r="L160" s="36"/>
      <c r="M160" s="108"/>
      <c r="N160" s="10"/>
    </row>
    <row r="161" spans="1:14" ht="13.2">
      <c r="A161" s="49" t="s">
        <v>311</v>
      </c>
      <c r="B161" s="109" t="str">
        <f>HYPERLINK("http://codeforces.com/contest/672/problem/A","CF672-D2-A")</f>
        <v>CF672-D2-A</v>
      </c>
      <c r="C161" s="36"/>
      <c r="D161" s="36"/>
      <c r="E161" s="36"/>
      <c r="F161" s="36"/>
      <c r="G161" s="36"/>
      <c r="H161" s="36"/>
      <c r="I161" s="36">
        <f t="shared" si="3"/>
        <v>0</v>
      </c>
      <c r="J161" s="108"/>
      <c r="K161" s="36"/>
      <c r="L161" s="36"/>
      <c r="M161" s="108"/>
      <c r="N161" s="10"/>
    </row>
    <row r="162" spans="1:14" ht="13.2">
      <c r="A162" s="59" t="s">
        <v>312</v>
      </c>
      <c r="B162" s="60" t="str">
        <f>HYPERLINK("http://codeforces.com/contest/151/problem/A","CF151-D2-A")</f>
        <v>CF151-D2-A</v>
      </c>
      <c r="C162" s="36"/>
      <c r="D162" s="36"/>
      <c r="E162" s="36"/>
      <c r="F162" s="36"/>
      <c r="G162" s="36"/>
      <c r="H162" s="36"/>
      <c r="I162" s="36">
        <f t="shared" si="3"/>
        <v>0</v>
      </c>
      <c r="J162" s="108"/>
      <c r="K162" s="36"/>
      <c r="L162" s="36"/>
      <c r="M162" s="108"/>
      <c r="N162" s="10"/>
    </row>
    <row r="163" spans="1:14" ht="13.2">
      <c r="A163" s="59" t="s">
        <v>313</v>
      </c>
      <c r="B163" s="60" t="str">
        <f>HYPERLINK("http://codeforces.com/contest/384/problem/A","CF384-D2-A")</f>
        <v>CF384-D2-A</v>
      </c>
      <c r="C163" s="36"/>
      <c r="D163" s="36"/>
      <c r="E163" s="36"/>
      <c r="F163" s="36"/>
      <c r="G163" s="36"/>
      <c r="H163" s="36"/>
      <c r="I163" s="36">
        <f t="shared" si="3"/>
        <v>0</v>
      </c>
      <c r="J163" s="108"/>
      <c r="K163" s="36"/>
      <c r="L163" s="36"/>
      <c r="M163" s="108"/>
      <c r="N163" s="10"/>
    </row>
    <row r="164" spans="1:14" ht="13.2">
      <c r="A164" s="49" t="s">
        <v>314</v>
      </c>
      <c r="B164" s="109" t="str">
        <f>HYPERLINK("http://codeforces.com/contest/551/problem/A","CF551-D2-A")</f>
        <v>CF551-D2-A</v>
      </c>
      <c r="C164" s="36"/>
      <c r="D164" s="36"/>
      <c r="E164" s="36"/>
      <c r="F164" s="36"/>
      <c r="G164" s="36"/>
      <c r="H164" s="36"/>
      <c r="I164" s="36">
        <f t="shared" si="3"/>
        <v>0</v>
      </c>
      <c r="J164" s="108"/>
      <c r="K164" s="36"/>
      <c r="L164" s="36"/>
      <c r="M164" s="108"/>
      <c r="N164" s="40"/>
    </row>
    <row r="165" spans="1:14" ht="13.2">
      <c r="A165" s="49"/>
      <c r="B165" s="93"/>
      <c r="C165" s="36"/>
      <c r="D165" s="36"/>
      <c r="E165" s="36"/>
      <c r="F165" s="36"/>
      <c r="G165" s="36"/>
      <c r="H165" s="36"/>
      <c r="I165" s="36">
        <f t="shared" si="3"/>
        <v>0</v>
      </c>
      <c r="J165" s="108"/>
      <c r="K165" s="36"/>
      <c r="L165" s="36"/>
      <c r="M165" s="108"/>
      <c r="N165" s="40"/>
    </row>
    <row r="166" spans="1:14" ht="13.2">
      <c r="A166" s="59" t="s">
        <v>315</v>
      </c>
      <c r="B166" s="60" t="str">
        <f>HYPERLINK("http://codeforces.com/contest/278/problem/A","CF278-D2-A")</f>
        <v>CF278-D2-A</v>
      </c>
      <c r="C166" s="36"/>
      <c r="D166" s="36"/>
      <c r="E166" s="36"/>
      <c r="F166" s="36"/>
      <c r="G166" s="36"/>
      <c r="H166" s="36"/>
      <c r="I166" s="36">
        <f t="shared" si="3"/>
        <v>0</v>
      </c>
      <c r="J166" s="108"/>
      <c r="K166" s="36"/>
      <c r="L166" s="36"/>
      <c r="M166" s="108"/>
      <c r="N166" s="40"/>
    </row>
    <row r="167" spans="1:14" ht="13.2">
      <c r="A167" s="49" t="s">
        <v>316</v>
      </c>
      <c r="B167" s="109" t="str">
        <f>HYPERLINK("http://codeforces.com/contest/599/problem/A","CF599-D2-A")</f>
        <v>CF599-D2-A</v>
      </c>
      <c r="C167" s="36"/>
      <c r="D167" s="36"/>
      <c r="E167" s="36"/>
      <c r="F167" s="36"/>
      <c r="G167" s="36"/>
      <c r="H167" s="36"/>
      <c r="I167" s="36">
        <f t="shared" si="3"/>
        <v>0</v>
      </c>
      <c r="J167" s="108"/>
      <c r="K167" s="36"/>
      <c r="L167" s="36"/>
      <c r="M167" s="108"/>
      <c r="N167" s="40"/>
    </row>
    <row r="168" spans="1:14" ht="13.2">
      <c r="A168" s="49" t="s">
        <v>317</v>
      </c>
      <c r="B168" s="109" t="str">
        <f>HYPERLINK("http://codeforces.com/contest/432/problem/A","CF432-D2-A")</f>
        <v>CF432-D2-A</v>
      </c>
      <c r="C168" s="36"/>
      <c r="D168" s="36"/>
      <c r="E168" s="36"/>
      <c r="F168" s="36"/>
      <c r="G168" s="36"/>
      <c r="H168" s="36"/>
      <c r="I168" s="36">
        <f t="shared" si="3"/>
        <v>0</v>
      </c>
      <c r="J168" s="108"/>
      <c r="K168" s="36"/>
      <c r="L168" s="36"/>
      <c r="M168" s="108"/>
      <c r="N168" s="40"/>
    </row>
    <row r="169" spans="1:14" ht="13.2">
      <c r="A169" s="49" t="s">
        <v>318</v>
      </c>
      <c r="B169" s="109" t="str">
        <f>HYPERLINK("http://codeforces.com/contest/492/problem/A","CF492-D2-A")</f>
        <v>CF492-D2-A</v>
      </c>
      <c r="C169" s="36"/>
      <c r="D169" s="36"/>
      <c r="E169" s="36"/>
      <c r="F169" s="36"/>
      <c r="G169" s="36"/>
      <c r="H169" s="36"/>
      <c r="I169" s="36">
        <f t="shared" si="3"/>
        <v>0</v>
      </c>
      <c r="J169" s="108"/>
      <c r="K169" s="36"/>
      <c r="L169" s="36"/>
      <c r="M169" s="108"/>
      <c r="N169" s="40"/>
    </row>
    <row r="170" spans="1:14" ht="13.2">
      <c r="A170" s="59" t="s">
        <v>319</v>
      </c>
      <c r="B170" s="60" t="str">
        <f>HYPERLINK("http://codeforces.com/contest/148/problem/A","CF148-D2-A")</f>
        <v>CF148-D2-A</v>
      </c>
      <c r="C170" s="36"/>
      <c r="D170" s="36"/>
      <c r="E170" s="36"/>
      <c r="F170" s="36"/>
      <c r="G170" s="36"/>
      <c r="H170" s="36"/>
      <c r="I170" s="36">
        <f t="shared" si="3"/>
        <v>0</v>
      </c>
      <c r="J170" s="108"/>
      <c r="K170" s="36"/>
      <c r="L170" s="36"/>
      <c r="M170" s="108"/>
      <c r="N170" s="40"/>
    </row>
    <row r="171" spans="1:14" ht="13.2">
      <c r="A171" s="49" t="s">
        <v>320</v>
      </c>
      <c r="B171" s="109" t="str">
        <f>HYPERLINK("http://codeforces.com/contest/330/problem/A","CF330-D2-A")</f>
        <v>CF330-D2-A</v>
      </c>
      <c r="C171" s="36"/>
      <c r="D171" s="36"/>
      <c r="E171" s="36"/>
      <c r="F171" s="36"/>
      <c r="G171" s="36"/>
      <c r="H171" s="36"/>
      <c r="I171" s="36">
        <f t="shared" si="3"/>
        <v>0</v>
      </c>
      <c r="J171" s="108"/>
      <c r="K171" s="36"/>
      <c r="L171" s="36"/>
      <c r="M171" s="108"/>
      <c r="N171" s="40"/>
    </row>
    <row r="172" spans="1:14" ht="13.2">
      <c r="A172" s="59" t="s">
        <v>321</v>
      </c>
      <c r="B172" s="60" t="str">
        <f>HYPERLINK("http://codeforces.com/contest/16/problem/A","CF16-D2-A")</f>
        <v>CF16-D2-A</v>
      </c>
      <c r="C172" s="36"/>
      <c r="D172" s="36"/>
      <c r="E172" s="36"/>
      <c r="F172" s="36"/>
      <c r="G172" s="36"/>
      <c r="H172" s="36"/>
      <c r="I172" s="36">
        <f t="shared" si="3"/>
        <v>0</v>
      </c>
      <c r="J172" s="108"/>
      <c r="K172" s="36"/>
      <c r="L172" s="36"/>
      <c r="M172" s="108"/>
      <c r="N172" s="10"/>
    </row>
    <row r="173" spans="1:14" ht="13.2">
      <c r="A173" s="49" t="s">
        <v>322</v>
      </c>
      <c r="B173" s="109" t="str">
        <f>HYPERLINK("http://codeforces.com/contest/248/problem/A","CF248-D2-A")</f>
        <v>CF248-D2-A</v>
      </c>
      <c r="C173" s="36"/>
      <c r="D173" s="36"/>
      <c r="E173" s="36"/>
      <c r="F173" s="36"/>
      <c r="G173" s="36"/>
      <c r="H173" s="36"/>
      <c r="I173" s="36">
        <f t="shared" si="3"/>
        <v>0</v>
      </c>
      <c r="J173" s="108"/>
      <c r="K173" s="36"/>
      <c r="L173" s="36"/>
      <c r="M173" s="108"/>
      <c r="N173" s="10"/>
    </row>
    <row r="174" spans="1:14" ht="13.2">
      <c r="A174" s="49" t="s">
        <v>323</v>
      </c>
      <c r="B174" s="109" t="str">
        <f>HYPERLINK("http://codeforces.com/contest/363/problem/A","CF363-D2-A")</f>
        <v>CF363-D2-A</v>
      </c>
      <c r="C174" s="36"/>
      <c r="D174" s="36"/>
      <c r="E174" s="36"/>
      <c r="F174" s="36"/>
      <c r="G174" s="36"/>
      <c r="H174" s="36"/>
      <c r="I174" s="36">
        <f t="shared" si="3"/>
        <v>0</v>
      </c>
      <c r="J174" s="108"/>
      <c r="K174" s="36"/>
      <c r="L174" s="36"/>
      <c r="M174" s="108"/>
      <c r="N174" s="10"/>
    </row>
    <row r="175" spans="1:14" ht="13.2">
      <c r="A175" s="49"/>
      <c r="B175" s="93"/>
      <c r="C175" s="36"/>
      <c r="D175" s="36"/>
      <c r="E175" s="36"/>
      <c r="F175" s="36"/>
      <c r="G175" s="36"/>
      <c r="H175" s="36"/>
      <c r="I175" s="36">
        <f t="shared" si="3"/>
        <v>0</v>
      </c>
      <c r="J175" s="108"/>
      <c r="K175" s="36"/>
      <c r="L175" s="36"/>
      <c r="M175" s="108"/>
      <c r="N175" s="10"/>
    </row>
    <row r="176" spans="1:14" ht="13.2">
      <c r="A176" s="59" t="s">
        <v>324</v>
      </c>
      <c r="B176" s="60" t="str">
        <f>HYPERLINK("http://codeforces.com/contest/141/problem/A","CF141-D2-A")</f>
        <v>CF141-D2-A</v>
      </c>
      <c r="C176" s="36"/>
      <c r="D176" s="36"/>
      <c r="E176" s="36"/>
      <c r="F176" s="36"/>
      <c r="G176" s="36"/>
      <c r="H176" s="36"/>
      <c r="I176" s="36">
        <f t="shared" si="3"/>
        <v>0</v>
      </c>
      <c r="J176" s="108"/>
      <c r="K176" s="36"/>
      <c r="L176" s="36"/>
      <c r="M176" s="108"/>
      <c r="N176" s="10"/>
    </row>
    <row r="177" spans="1:14" ht="13.2">
      <c r="A177" s="49" t="s">
        <v>325</v>
      </c>
      <c r="B177" s="109" t="str">
        <f>HYPERLINK("http://codeforces.com/contest/275/problem/A","CF275-D2-A")</f>
        <v>CF275-D2-A</v>
      </c>
      <c r="C177" s="36"/>
      <c r="D177" s="36"/>
      <c r="E177" s="36"/>
      <c r="F177" s="36"/>
      <c r="G177" s="36"/>
      <c r="H177" s="36"/>
      <c r="I177" s="36">
        <f t="shared" si="3"/>
        <v>0</v>
      </c>
      <c r="J177" s="108"/>
      <c r="K177" s="36"/>
      <c r="L177" s="36"/>
      <c r="M177" s="108"/>
      <c r="N177" s="10"/>
    </row>
    <row r="178" spans="1:14" ht="13.2">
      <c r="A178" s="49" t="s">
        <v>326</v>
      </c>
      <c r="B178" s="109" t="str">
        <f>HYPERLINK("http://codeforces.com/contest/276/problem/A","CF276-D2-A")</f>
        <v>CF276-D2-A</v>
      </c>
      <c r="C178" s="36"/>
      <c r="D178" s="36"/>
      <c r="E178" s="36"/>
      <c r="F178" s="36"/>
      <c r="G178" s="36"/>
      <c r="H178" s="36"/>
      <c r="I178" s="36">
        <f t="shared" si="3"/>
        <v>0</v>
      </c>
      <c r="J178" s="108"/>
      <c r="K178" s="36"/>
      <c r="L178" s="36"/>
      <c r="M178" s="108"/>
      <c r="N178" s="40"/>
    </row>
    <row r="179" spans="1:14" ht="13.2">
      <c r="A179" s="49" t="s">
        <v>327</v>
      </c>
      <c r="B179" s="109" t="str">
        <f>HYPERLINK("http://codeforces.com/contest/588/problem/A","CF588-D2-A")</f>
        <v>CF588-D2-A</v>
      </c>
      <c r="C179" s="36"/>
      <c r="D179" s="36"/>
      <c r="E179" s="36"/>
      <c r="F179" s="36"/>
      <c r="G179" s="36"/>
      <c r="H179" s="36"/>
      <c r="I179" s="36">
        <f t="shared" si="3"/>
        <v>0</v>
      </c>
      <c r="J179" s="108"/>
      <c r="K179" s="36"/>
      <c r="L179" s="36"/>
      <c r="M179" s="108"/>
      <c r="N179" s="40"/>
    </row>
    <row r="180" spans="1:14" ht="13.2">
      <c r="A180" s="49" t="s">
        <v>328</v>
      </c>
      <c r="B180" s="109" t="str">
        <f>HYPERLINK("http://codeforces.com/contest/401/problem/A","CF401-D2-A")</f>
        <v>CF401-D2-A</v>
      </c>
      <c r="C180" s="36"/>
      <c r="D180" s="36"/>
      <c r="E180" s="36"/>
      <c r="F180" s="36"/>
      <c r="G180" s="36"/>
      <c r="H180" s="36"/>
      <c r="I180" s="36">
        <f t="shared" si="3"/>
        <v>0</v>
      </c>
      <c r="J180" s="108"/>
      <c r="K180" s="36"/>
      <c r="L180" s="36"/>
      <c r="M180" s="108"/>
      <c r="N180" s="40"/>
    </row>
    <row r="181" spans="1:14" ht="13.2">
      <c r="A181" s="49" t="s">
        <v>329</v>
      </c>
      <c r="B181" s="109" t="str">
        <f>HYPERLINK("http://codeforces.com/contest/424/problem/A","CF424-D2-A")</f>
        <v>CF424-D2-A</v>
      </c>
      <c r="C181" s="36"/>
      <c r="D181" s="36"/>
      <c r="E181" s="36"/>
      <c r="F181" s="36"/>
      <c r="G181" s="36"/>
      <c r="H181" s="36"/>
      <c r="I181" s="36">
        <f t="shared" si="3"/>
        <v>0</v>
      </c>
      <c r="J181" s="108"/>
      <c r="K181" s="36"/>
      <c r="L181" s="36"/>
      <c r="M181" s="108"/>
      <c r="N181" s="40"/>
    </row>
    <row r="182" spans="1:14" ht="13.2">
      <c r="A182" s="49" t="s">
        <v>330</v>
      </c>
      <c r="B182" s="109" t="str">
        <f>HYPERLINK("http://codeforces.com/contest/144/problem/A","CF144-D2-A")</f>
        <v>CF144-D2-A</v>
      </c>
      <c r="C182" s="36"/>
      <c r="D182" s="36"/>
      <c r="E182" s="36"/>
      <c r="F182" s="36"/>
      <c r="G182" s="36"/>
      <c r="H182" s="36"/>
      <c r="I182" s="36">
        <f t="shared" si="3"/>
        <v>0</v>
      </c>
      <c r="J182" s="108"/>
      <c r="K182" s="36"/>
      <c r="L182" s="36"/>
      <c r="M182" s="108"/>
      <c r="N182" s="40"/>
    </row>
    <row r="183" spans="1:14" ht="13.2">
      <c r="A183" s="49" t="s">
        <v>331</v>
      </c>
      <c r="B183" s="109" t="str">
        <f>HYPERLINK("http://codeforces.com/contest/63/problem/A","CF63-D2-A")</f>
        <v>CF63-D2-A</v>
      </c>
      <c r="C183" s="36"/>
      <c r="D183" s="36"/>
      <c r="E183" s="36"/>
      <c r="F183" s="36"/>
      <c r="G183" s="36"/>
      <c r="H183" s="36"/>
      <c r="I183" s="36">
        <f t="shared" si="3"/>
        <v>0</v>
      </c>
      <c r="J183" s="108"/>
      <c r="K183" s="36"/>
      <c r="L183" s="36"/>
      <c r="M183" s="108"/>
      <c r="N183" s="40"/>
    </row>
    <row r="184" spans="1:14" ht="13.2">
      <c r="A184" s="49" t="s">
        <v>332</v>
      </c>
      <c r="B184" s="109" t="str">
        <f>HYPERLINK("http://codeforces.com/contest/202/problem/A","CF202-D2-A")</f>
        <v>CF202-D2-A</v>
      </c>
      <c r="C184" s="36"/>
      <c r="D184" s="36"/>
      <c r="E184" s="36"/>
      <c r="F184" s="36"/>
      <c r="G184" s="36"/>
      <c r="H184" s="36"/>
      <c r="I184" s="36">
        <f t="shared" si="3"/>
        <v>0</v>
      </c>
      <c r="J184" s="108"/>
      <c r="K184" s="36"/>
      <c r="L184" s="36"/>
      <c r="M184" s="108"/>
      <c r="N184" s="40"/>
    </row>
    <row r="185" spans="1:14" ht="13.2">
      <c r="A185" s="49" t="s">
        <v>333</v>
      </c>
      <c r="B185" s="109" t="str">
        <f>HYPERLINK("http://codeforces.com/contest/334/problem/A","CF334-D2-A")</f>
        <v>CF334-D2-A</v>
      </c>
      <c r="C185" s="36"/>
      <c r="D185" s="36"/>
      <c r="E185" s="36"/>
      <c r="F185" s="36"/>
      <c r="G185" s="36"/>
      <c r="H185" s="36"/>
      <c r="I185" s="36">
        <f t="shared" si="3"/>
        <v>0</v>
      </c>
      <c r="J185" s="108"/>
      <c r="K185" s="36"/>
      <c r="L185" s="36"/>
      <c r="M185" s="108"/>
      <c r="N185" s="40"/>
    </row>
    <row r="186" spans="1:14" ht="13.2">
      <c r="A186" s="49"/>
      <c r="B186" s="93"/>
      <c r="C186" s="36"/>
      <c r="D186" s="36"/>
      <c r="E186" s="36"/>
      <c r="F186" s="36"/>
      <c r="G186" s="36"/>
      <c r="H186" s="36"/>
      <c r="I186" s="36">
        <f t="shared" si="3"/>
        <v>0</v>
      </c>
      <c r="J186" s="108"/>
      <c r="K186" s="36"/>
      <c r="L186" s="36"/>
      <c r="M186" s="108"/>
      <c r="N186" s="40"/>
    </row>
    <row r="187" spans="1:14" ht="13.2">
      <c r="A187" s="59" t="s">
        <v>334</v>
      </c>
      <c r="B187" s="66" t="str">
        <f>HYPERLINK("http://codeforces.com/contest/451/problem/A","CF451-D2-A")</f>
        <v>CF451-D2-A</v>
      </c>
      <c r="C187" s="36"/>
      <c r="D187" s="36"/>
      <c r="E187" s="36"/>
      <c r="F187" s="36"/>
      <c r="G187" s="36"/>
      <c r="H187" s="36"/>
      <c r="I187" s="36">
        <f t="shared" si="3"/>
        <v>0</v>
      </c>
      <c r="J187" s="108"/>
      <c r="K187" s="36"/>
      <c r="L187" s="36"/>
      <c r="M187" s="108"/>
      <c r="N187" s="40"/>
    </row>
    <row r="188" spans="1:14" ht="13.2">
      <c r="A188" s="59" t="s">
        <v>335</v>
      </c>
      <c r="B188" s="66" t="str">
        <f>HYPERLINK("http://codeforces.com/contest/460/problem/A","CF460-D2-A")</f>
        <v>CF460-D2-A</v>
      </c>
      <c r="C188" s="36"/>
      <c r="D188" s="36"/>
      <c r="E188" s="36"/>
      <c r="F188" s="36"/>
      <c r="G188" s="36"/>
      <c r="H188" s="36"/>
      <c r="I188" s="36">
        <f t="shared" si="3"/>
        <v>0</v>
      </c>
      <c r="J188" s="108"/>
      <c r="K188" s="36"/>
      <c r="L188" s="36"/>
      <c r="M188" s="108"/>
      <c r="N188" s="40"/>
    </row>
    <row r="189" spans="1:14" ht="13.2">
      <c r="A189" s="49" t="s">
        <v>336</v>
      </c>
      <c r="B189" s="109" t="str">
        <f>HYPERLINK("http://codeforces.com/contest/272/problem/A","CF272-D2-A")</f>
        <v>CF272-D2-A</v>
      </c>
      <c r="C189" s="36"/>
      <c r="D189" s="36"/>
      <c r="E189" s="36"/>
      <c r="F189" s="36"/>
      <c r="G189" s="36"/>
      <c r="H189" s="36"/>
      <c r="I189" s="36">
        <f t="shared" si="3"/>
        <v>0</v>
      </c>
      <c r="J189" s="108"/>
      <c r="K189" s="36"/>
      <c r="L189" s="36"/>
      <c r="M189" s="108"/>
      <c r="N189" s="40"/>
    </row>
    <row r="190" spans="1:14" ht="13.2">
      <c r="A190" s="49" t="s">
        <v>337</v>
      </c>
      <c r="B190" s="109" t="str">
        <f>HYPERLINK("http://codeforces.com/contest/676/problem/A","CF676-D2-A")</f>
        <v>CF676-D2-A</v>
      </c>
      <c r="C190" s="36"/>
      <c r="D190" s="36"/>
      <c r="E190" s="36"/>
      <c r="F190" s="36"/>
      <c r="G190" s="36"/>
      <c r="H190" s="36"/>
      <c r="I190" s="36">
        <f t="shared" si="3"/>
        <v>0</v>
      </c>
      <c r="J190" s="108"/>
      <c r="K190" s="36"/>
      <c r="L190" s="36"/>
      <c r="M190" s="108"/>
      <c r="N190" s="40"/>
    </row>
    <row r="191" spans="1:14" ht="13.2">
      <c r="A191" s="59" t="s">
        <v>338</v>
      </c>
      <c r="B191" s="66" t="str">
        <f>HYPERLINK("http://codeforces.com/contest/545/problem/A","CF545-D2-A")</f>
        <v>CF545-D2-A</v>
      </c>
      <c r="C191" s="36"/>
      <c r="D191" s="36"/>
      <c r="E191" s="36"/>
      <c r="F191" s="36"/>
      <c r="G191" s="36"/>
      <c r="H191" s="36"/>
      <c r="I191" s="36">
        <f t="shared" si="3"/>
        <v>0</v>
      </c>
      <c r="J191" s="108"/>
      <c r="K191" s="36"/>
      <c r="L191" s="36"/>
      <c r="M191" s="108"/>
      <c r="N191" s="40"/>
    </row>
    <row r="192" spans="1:14" ht="13.2">
      <c r="A192" s="49" t="s">
        <v>339</v>
      </c>
      <c r="B192" s="109" t="str">
        <f>HYPERLINK("http://codeforces.com/contest/447/problem/A","CF447-D2-A")</f>
        <v>CF447-D2-A</v>
      </c>
      <c r="C192" s="36"/>
      <c r="D192" s="36"/>
      <c r="E192" s="36"/>
      <c r="F192" s="36"/>
      <c r="G192" s="36"/>
      <c r="H192" s="36"/>
      <c r="I192" s="36">
        <f t="shared" si="3"/>
        <v>0</v>
      </c>
      <c r="J192" s="108"/>
      <c r="K192" s="36"/>
      <c r="L192" s="36"/>
      <c r="M192" s="108"/>
      <c r="N192" s="40"/>
    </row>
    <row r="193" spans="1:14" ht="13.2">
      <c r="A193" s="59" t="s">
        <v>340</v>
      </c>
      <c r="B193" s="66" t="str">
        <f>HYPERLINK("http://codeforces.com/contest/133/problem/A","CF133-D2-A")</f>
        <v>CF133-D2-A</v>
      </c>
      <c r="C193" s="36"/>
      <c r="D193" s="36"/>
      <c r="E193" s="36"/>
      <c r="F193" s="36"/>
      <c r="G193" s="36"/>
      <c r="H193" s="36"/>
      <c r="I193" s="36">
        <f t="shared" si="3"/>
        <v>0</v>
      </c>
      <c r="J193" s="108"/>
      <c r="K193" s="36"/>
      <c r="L193" s="36"/>
      <c r="M193" s="108"/>
      <c r="N193" s="40"/>
    </row>
    <row r="194" spans="1:14" ht="13.2">
      <c r="A194" s="59" t="s">
        <v>341</v>
      </c>
      <c r="B194" s="66" t="str">
        <f>HYPERLINK("http://codeforces.com/contest/670/problem/A","CF670-D2-A")</f>
        <v>CF670-D2-A</v>
      </c>
      <c r="C194" s="36"/>
      <c r="D194" s="36"/>
      <c r="E194" s="36"/>
      <c r="F194" s="36"/>
      <c r="G194" s="36"/>
      <c r="H194" s="36"/>
      <c r="I194" s="36">
        <f t="shared" si="3"/>
        <v>0</v>
      </c>
      <c r="J194" s="108"/>
      <c r="K194" s="36"/>
      <c r="L194" s="36"/>
      <c r="M194" s="108"/>
      <c r="N194" s="40"/>
    </row>
    <row r="195" spans="1:14" ht="13.2">
      <c r="A195" s="49" t="s">
        <v>342</v>
      </c>
      <c r="B195" s="109" t="str">
        <f>HYPERLINK("http://codeforces.com/contest/244/problem/A","CF244-D2-A")</f>
        <v>CF244-D2-A</v>
      </c>
      <c r="C195" s="36"/>
      <c r="D195" s="36"/>
      <c r="E195" s="36"/>
      <c r="F195" s="36"/>
      <c r="G195" s="36"/>
      <c r="H195" s="36"/>
      <c r="I195" s="36">
        <f t="shared" si="3"/>
        <v>0</v>
      </c>
      <c r="J195" s="108"/>
      <c r="K195" s="36"/>
      <c r="L195" s="36"/>
      <c r="M195" s="108"/>
      <c r="N195" s="40"/>
    </row>
    <row r="196" spans="1:14" ht="13.2">
      <c r="A196" s="59" t="s">
        <v>343</v>
      </c>
      <c r="B196" s="66" t="str">
        <f>HYPERLINK("http://codeforces.com/contest/78/problem/A","CF78-D2-A")</f>
        <v>CF78-D2-A</v>
      </c>
      <c r="C196" s="36"/>
      <c r="D196" s="36"/>
      <c r="E196" s="36"/>
      <c r="F196" s="36"/>
      <c r="G196" s="36"/>
      <c r="H196" s="36"/>
      <c r="I196" s="36">
        <f t="shared" si="3"/>
        <v>0</v>
      </c>
      <c r="J196" s="108"/>
      <c r="K196" s="36"/>
      <c r="L196" s="36"/>
      <c r="M196" s="108"/>
      <c r="N196" s="40"/>
    </row>
    <row r="197" spans="1:14" ht="13.2">
      <c r="A197" s="59"/>
      <c r="B197" s="66"/>
      <c r="C197" s="36"/>
      <c r="D197" s="36"/>
      <c r="E197" s="36"/>
      <c r="F197" s="36"/>
      <c r="G197" s="36"/>
      <c r="H197" s="36"/>
      <c r="I197" s="36">
        <f t="shared" si="3"/>
        <v>0</v>
      </c>
      <c r="J197" s="108"/>
      <c r="K197" s="36"/>
      <c r="L197" s="36"/>
      <c r="M197" s="108"/>
      <c r="N197" s="40"/>
    </row>
    <row r="198" spans="1:14" ht="13.2">
      <c r="A198" s="49" t="s">
        <v>344</v>
      </c>
      <c r="B198" s="109" t="str">
        <f>HYPERLINK("http://codeforces.com/contest/214/problem/A","CF214-D2-A")</f>
        <v>CF214-D2-A</v>
      </c>
      <c r="C198" s="36"/>
      <c r="D198" s="36"/>
      <c r="E198" s="36"/>
      <c r="F198" s="36"/>
      <c r="G198" s="36"/>
      <c r="H198" s="36"/>
      <c r="I198" s="36">
        <f t="shared" si="3"/>
        <v>0</v>
      </c>
      <c r="J198" s="108"/>
      <c r="K198" s="36"/>
      <c r="L198" s="36"/>
      <c r="M198" s="108"/>
      <c r="N198" s="40"/>
    </row>
    <row r="199" spans="1:14" ht="13.2">
      <c r="A199" s="59" t="s">
        <v>345</v>
      </c>
      <c r="B199" s="66" t="str">
        <f>HYPERLINK("http://codeforces.com/contest/25/problem/A","CF25-D2-A")</f>
        <v>CF25-D2-A</v>
      </c>
      <c r="C199" s="36"/>
      <c r="D199" s="36"/>
      <c r="E199" s="36"/>
      <c r="F199" s="36"/>
      <c r="G199" s="36"/>
      <c r="H199" s="36"/>
      <c r="I199" s="36">
        <f t="shared" si="3"/>
        <v>0</v>
      </c>
      <c r="J199" s="108"/>
      <c r="K199" s="36"/>
      <c r="L199" s="36"/>
      <c r="M199" s="108"/>
      <c r="N199" s="40"/>
    </row>
    <row r="200" spans="1:14" ht="13.2">
      <c r="A200" s="49" t="s">
        <v>346</v>
      </c>
      <c r="B200" s="109" t="str">
        <f>HYPERLINK("http://codeforces.com/contest/501/problem/A","CF501-D2-A")</f>
        <v>CF501-D2-A</v>
      </c>
      <c r="C200" s="36"/>
      <c r="D200" s="36"/>
      <c r="E200" s="36"/>
      <c r="F200" s="36"/>
      <c r="G200" s="36"/>
      <c r="H200" s="36"/>
      <c r="I200" s="36">
        <f t="shared" si="3"/>
        <v>0</v>
      </c>
      <c r="J200" s="108"/>
      <c r="K200" s="36"/>
      <c r="L200" s="36"/>
      <c r="M200" s="108"/>
      <c r="N200" s="40"/>
    </row>
    <row r="201" spans="1:14" ht="13.2">
      <c r="A201" s="59" t="s">
        <v>347</v>
      </c>
      <c r="B201" s="66" t="str">
        <f>HYPERLINK("http://codeforces.com/contest/94/problem/A","CF94-D2-A")</f>
        <v>CF94-D2-A</v>
      </c>
      <c r="C201" s="36"/>
      <c r="D201" s="36"/>
      <c r="E201" s="36"/>
      <c r="F201" s="36"/>
      <c r="G201" s="36"/>
      <c r="H201" s="36"/>
      <c r="I201" s="36">
        <f t="shared" si="3"/>
        <v>0</v>
      </c>
      <c r="J201" s="108"/>
      <c r="K201" s="36"/>
      <c r="L201" s="36"/>
      <c r="M201" s="108"/>
      <c r="N201" s="40"/>
    </row>
    <row r="202" spans="1:14" ht="13.2">
      <c r="A202" s="49" t="s">
        <v>348</v>
      </c>
      <c r="B202" s="109" t="str">
        <f>HYPERLINK("http://codeforces.com/contest/369/problem/A","CF369-D2-A")</f>
        <v>CF369-D2-A</v>
      </c>
      <c r="C202" s="36"/>
      <c r="D202" s="36"/>
      <c r="E202" s="36"/>
      <c r="F202" s="36"/>
      <c r="G202" s="36"/>
      <c r="H202" s="36"/>
      <c r="I202" s="36">
        <f t="shared" si="3"/>
        <v>0</v>
      </c>
      <c r="J202" s="108"/>
      <c r="K202" s="36"/>
      <c r="L202" s="36"/>
      <c r="M202" s="108"/>
      <c r="N202" s="40"/>
    </row>
    <row r="203" spans="1:14" ht="13.2">
      <c r="A203" s="59" t="s">
        <v>349</v>
      </c>
      <c r="B203" s="66" t="str">
        <f>HYPERLINK("http://codeforces.com/contest/496/problem/A","CF496-D2-A")</f>
        <v>CF496-D2-A</v>
      </c>
      <c r="C203" s="36"/>
      <c r="D203" s="36"/>
      <c r="E203" s="36"/>
      <c r="F203" s="36"/>
      <c r="G203" s="36"/>
      <c r="H203" s="36"/>
      <c r="I203" s="36">
        <f t="shared" si="3"/>
        <v>0</v>
      </c>
      <c r="J203" s="108"/>
      <c r="K203" s="36"/>
      <c r="L203" s="36"/>
      <c r="M203" s="108"/>
      <c r="N203" s="40"/>
    </row>
    <row r="204" spans="1:14" ht="13.2">
      <c r="A204" s="49" t="s">
        <v>350</v>
      </c>
      <c r="B204" s="109" t="str">
        <f>HYPERLINK("http://codeforces.com/contest/221/problem/A","CF221-D2-A")</f>
        <v>CF221-D2-A</v>
      </c>
      <c r="C204" s="36"/>
      <c r="D204" s="36"/>
      <c r="E204" s="36"/>
      <c r="F204" s="36"/>
      <c r="G204" s="36"/>
      <c r="H204" s="36"/>
      <c r="I204" s="36">
        <f t="shared" si="3"/>
        <v>0</v>
      </c>
      <c r="J204" s="108"/>
      <c r="K204" s="36"/>
      <c r="L204" s="36"/>
      <c r="M204" s="108"/>
      <c r="N204" s="40"/>
    </row>
    <row r="205" spans="1:14" ht="13.2">
      <c r="A205" s="49" t="s">
        <v>351</v>
      </c>
      <c r="B205" s="109" t="str">
        <f>HYPERLINK("http://codeforces.com/contest/373/problem/A","CF373-D2-A")</f>
        <v>CF373-D2-A</v>
      </c>
      <c r="C205" s="36"/>
      <c r="D205" s="36"/>
      <c r="E205" s="36"/>
      <c r="F205" s="36"/>
      <c r="G205" s="36"/>
      <c r="H205" s="36"/>
      <c r="I205" s="36">
        <f t="shared" si="3"/>
        <v>0</v>
      </c>
      <c r="J205" s="108"/>
      <c r="K205" s="36"/>
      <c r="L205" s="36"/>
      <c r="M205" s="108"/>
      <c r="N205" s="40"/>
    </row>
    <row r="206" spans="1:14" ht="13.2">
      <c r="A206" s="49" t="s">
        <v>352</v>
      </c>
      <c r="B206" s="109" t="str">
        <f>HYPERLINK("http://codeforces.com/contest/14/problem/A","CF14-D2-A")</f>
        <v>CF14-D2-A</v>
      </c>
      <c r="C206" s="36"/>
      <c r="D206" s="36"/>
      <c r="E206" s="36"/>
      <c r="F206" s="36"/>
      <c r="G206" s="36"/>
      <c r="H206" s="36"/>
      <c r="I206" s="36">
        <f t="shared" si="3"/>
        <v>0</v>
      </c>
      <c r="J206" s="108"/>
      <c r="K206" s="36"/>
      <c r="L206" s="36"/>
      <c r="M206" s="108"/>
      <c r="N206" s="40"/>
    </row>
    <row r="207" spans="1:14" ht="13.2">
      <c r="A207" s="49" t="s">
        <v>353</v>
      </c>
      <c r="B207" s="109" t="str">
        <f>HYPERLINK("http://codeforces.com/contest/580/problem/A","CF580-D2-A")</f>
        <v>CF580-D2-A</v>
      </c>
      <c r="C207" s="36"/>
      <c r="D207" s="36"/>
      <c r="E207" s="36"/>
      <c r="F207" s="36"/>
      <c r="G207" s="36"/>
      <c r="H207" s="36"/>
      <c r="I207" s="36">
        <f t="shared" si="3"/>
        <v>0</v>
      </c>
      <c r="J207" s="108"/>
      <c r="K207" s="36"/>
      <c r="L207" s="36"/>
      <c r="M207" s="108"/>
      <c r="N207" s="40"/>
    </row>
    <row r="208" spans="1:14" ht="13.2">
      <c r="A208" s="49"/>
      <c r="B208" s="93"/>
      <c r="C208" s="36"/>
      <c r="D208" s="36"/>
      <c r="E208" s="36"/>
      <c r="F208" s="36"/>
      <c r="G208" s="36"/>
      <c r="H208" s="36"/>
      <c r="I208" s="36">
        <f t="shared" si="3"/>
        <v>0</v>
      </c>
      <c r="J208" s="108"/>
      <c r="K208" s="36"/>
      <c r="L208" s="36"/>
      <c r="M208" s="108"/>
      <c r="N208" s="40"/>
    </row>
    <row r="209" spans="1:14" ht="13.2">
      <c r="A209" s="49" t="s">
        <v>354</v>
      </c>
      <c r="B209" s="109" t="str">
        <f>HYPERLINK("http://codeforces.com/contest/313/problem/A","CF313-D2-A")</f>
        <v>CF313-D2-A</v>
      </c>
      <c r="C209" s="36"/>
      <c r="D209" s="36"/>
      <c r="E209" s="36"/>
      <c r="F209" s="36"/>
      <c r="G209" s="36"/>
      <c r="H209" s="36"/>
      <c r="I209" s="36">
        <f t="shared" si="3"/>
        <v>0</v>
      </c>
      <c r="J209" s="108"/>
      <c r="K209" s="36"/>
      <c r="L209" s="36"/>
      <c r="M209" s="108"/>
      <c r="N209" s="40"/>
    </row>
    <row r="210" spans="1:14" ht="13.2">
      <c r="A210" s="49" t="s">
        <v>355</v>
      </c>
      <c r="B210" s="109" t="str">
        <f>HYPERLINK("http://codeforces.com/contest/604/problem/A","CF604-D2-A")</f>
        <v>CF604-D2-A</v>
      </c>
      <c r="C210" s="36"/>
      <c r="D210" s="36"/>
      <c r="E210" s="36"/>
      <c r="F210" s="36"/>
      <c r="G210" s="36"/>
      <c r="H210" s="36"/>
      <c r="I210" s="36">
        <f t="shared" si="3"/>
        <v>0</v>
      </c>
      <c r="J210" s="108"/>
      <c r="K210" s="36"/>
      <c r="L210" s="36"/>
      <c r="M210" s="108"/>
      <c r="N210" s="40"/>
    </row>
    <row r="211" spans="1:14" ht="13.2">
      <c r="A211" s="49" t="s">
        <v>356</v>
      </c>
      <c r="B211" s="109" t="str">
        <f>HYPERLINK("http://codeforces.com/contest/34/problem/A","CF34-D2-A")</f>
        <v>CF34-D2-A</v>
      </c>
      <c r="C211" s="36"/>
      <c r="D211" s="36"/>
      <c r="E211" s="36"/>
      <c r="F211" s="36"/>
      <c r="G211" s="36"/>
      <c r="H211" s="36"/>
      <c r="I211" s="36">
        <f t="shared" si="3"/>
        <v>0</v>
      </c>
      <c r="J211" s="108"/>
      <c r="K211" s="36"/>
      <c r="L211" s="36"/>
      <c r="M211" s="108"/>
      <c r="N211" s="40"/>
    </row>
    <row r="212" spans="1:14" ht="13.2">
      <c r="A212" s="49" t="s">
        <v>357</v>
      </c>
      <c r="B212" s="109" t="str">
        <f>HYPERLINK("http://codeforces.com/contest/146/problem/A","CF146-D2-A")</f>
        <v>CF146-D2-A</v>
      </c>
      <c r="C212" s="36"/>
      <c r="D212" s="36"/>
      <c r="E212" s="36"/>
      <c r="F212" s="36"/>
      <c r="G212" s="36"/>
      <c r="H212" s="36"/>
      <c r="I212" s="36">
        <f t="shared" si="3"/>
        <v>0</v>
      </c>
      <c r="J212" s="108"/>
      <c r="K212" s="36"/>
      <c r="L212" s="36"/>
      <c r="M212" s="108"/>
      <c r="N212" s="40"/>
    </row>
    <row r="213" spans="1:14" ht="13.2">
      <c r="A213" s="49" t="s">
        <v>358</v>
      </c>
      <c r="B213" s="109" t="str">
        <f>HYPERLINK("http://codeforces.com/contest/58/problem/A","CF58-D2-A")</f>
        <v>CF58-D2-A</v>
      </c>
      <c r="C213" s="36"/>
      <c r="D213" s="36"/>
      <c r="E213" s="36"/>
      <c r="F213" s="36"/>
      <c r="G213" s="36"/>
      <c r="H213" s="36"/>
      <c r="I213" s="36">
        <f t="shared" si="3"/>
        <v>0</v>
      </c>
      <c r="J213" s="108"/>
      <c r="K213" s="36"/>
      <c r="L213" s="36"/>
      <c r="M213" s="108"/>
      <c r="N213" s="40"/>
    </row>
    <row r="214" spans="1:14" ht="13.2">
      <c r="A214" s="49" t="s">
        <v>359</v>
      </c>
      <c r="B214" s="109" t="str">
        <f>HYPERLINK("http://codeforces.com/contest/387/problem/A","CF387-D2-A")</f>
        <v>CF387-D2-A</v>
      </c>
      <c r="C214" s="36"/>
      <c r="D214" s="36"/>
      <c r="E214" s="36"/>
      <c r="F214" s="36"/>
      <c r="G214" s="36"/>
      <c r="H214" s="36"/>
      <c r="I214" s="36">
        <f t="shared" si="3"/>
        <v>0</v>
      </c>
      <c r="J214" s="108"/>
      <c r="K214" s="36"/>
      <c r="L214" s="36"/>
      <c r="M214" s="108"/>
      <c r="N214" s="40"/>
    </row>
    <row r="215" spans="1:14" ht="13.2">
      <c r="A215" s="49" t="s">
        <v>360</v>
      </c>
      <c r="B215" s="109" t="str">
        <f>HYPERLINK("http://codeforces.com/contest/735/problem/A","CF735-D2-A")</f>
        <v>CF735-D2-A</v>
      </c>
      <c r="C215" s="36"/>
      <c r="D215" s="36"/>
      <c r="E215" s="36"/>
      <c r="F215" s="36"/>
      <c r="G215" s="36"/>
      <c r="H215" s="36"/>
      <c r="I215" s="36">
        <f t="shared" si="3"/>
        <v>0</v>
      </c>
      <c r="J215" s="108"/>
      <c r="K215" s="36"/>
      <c r="L215" s="36"/>
      <c r="M215" s="108"/>
      <c r="N215" s="40"/>
    </row>
    <row r="216" spans="1:14" ht="13.2">
      <c r="A216" s="59" t="s">
        <v>361</v>
      </c>
      <c r="B216" s="66" t="str">
        <f>HYPERLINK("http://codeforces.com/contest/124/problem/A","CF124-D2-A")</f>
        <v>CF124-D2-A</v>
      </c>
      <c r="C216" s="36"/>
      <c r="D216" s="36"/>
      <c r="E216" s="36"/>
      <c r="F216" s="36"/>
      <c r="G216" s="36"/>
      <c r="H216" s="36"/>
      <c r="I216" s="36">
        <f t="shared" si="3"/>
        <v>0</v>
      </c>
      <c r="J216" s="108"/>
      <c r="K216" s="36"/>
      <c r="L216" s="36"/>
      <c r="M216" s="108"/>
      <c r="N216" s="40"/>
    </row>
    <row r="217" spans="1:14" ht="13.2">
      <c r="A217" s="49" t="s">
        <v>362</v>
      </c>
      <c r="B217" s="109" t="str">
        <f>HYPERLINK("http://codeforces.com/contest/359/problem/A","CF359-D2-A")</f>
        <v>CF359-D2-A</v>
      </c>
      <c r="C217" s="36"/>
      <c r="D217" s="36"/>
      <c r="E217" s="36"/>
      <c r="F217" s="36"/>
      <c r="G217" s="36"/>
      <c r="H217" s="36"/>
      <c r="I217" s="36">
        <f t="shared" si="3"/>
        <v>0</v>
      </c>
      <c r="J217" s="108"/>
      <c r="K217" s="36"/>
      <c r="L217" s="36"/>
      <c r="M217" s="108"/>
      <c r="N217" s="40"/>
    </row>
    <row r="218" spans="1:14" ht="13.2">
      <c r="A218" s="49" t="s">
        <v>363</v>
      </c>
      <c r="B218" s="109" t="str">
        <f>HYPERLINK("http://codeforces.com/contest/535/problem/A","CF535-D2-A")</f>
        <v>CF535-D2-A</v>
      </c>
      <c r="C218" s="36"/>
      <c r="D218" s="36"/>
      <c r="E218" s="36"/>
      <c r="F218" s="36"/>
      <c r="G218" s="36"/>
      <c r="H218" s="36"/>
      <c r="I218" s="36">
        <f t="shared" si="3"/>
        <v>0</v>
      </c>
      <c r="J218" s="108"/>
      <c r="K218" s="36"/>
      <c r="L218" s="36"/>
      <c r="M218" s="108"/>
      <c r="N218" s="40"/>
    </row>
    <row r="219" spans="1:14" ht="13.2">
      <c r="A219" s="49"/>
      <c r="B219" s="93"/>
      <c r="C219" s="36"/>
      <c r="D219" s="36"/>
      <c r="E219" s="36"/>
      <c r="F219" s="36"/>
      <c r="G219" s="36"/>
      <c r="H219" s="36"/>
      <c r="I219" s="36">
        <f t="shared" si="3"/>
        <v>0</v>
      </c>
      <c r="J219" s="108"/>
      <c r="K219" s="36"/>
      <c r="L219" s="36"/>
      <c r="M219" s="108"/>
      <c r="N219" s="40"/>
    </row>
    <row r="220" spans="1:14" ht="13.2">
      <c r="A220" s="49" t="s">
        <v>364</v>
      </c>
      <c r="B220" s="109" t="str">
        <f>HYPERLINK("http://codeforces.com/contest/4/problem/A","CF4-D2-A")</f>
        <v>CF4-D2-A</v>
      </c>
      <c r="C220" s="36"/>
      <c r="D220" s="36"/>
      <c r="E220" s="36"/>
      <c r="F220" s="36"/>
      <c r="G220" s="36"/>
      <c r="H220" s="36"/>
      <c r="I220" s="36">
        <f t="shared" si="3"/>
        <v>0</v>
      </c>
      <c r="J220" s="108"/>
      <c r="K220" s="36"/>
      <c r="L220" s="36"/>
      <c r="M220" s="108"/>
      <c r="N220" s="40"/>
    </row>
    <row r="221" spans="1:14" ht="13.2">
      <c r="A221" s="49" t="s">
        <v>365</v>
      </c>
      <c r="B221" s="109" t="str">
        <f>HYPERLINK("http://codeforces.com/contest/195/problem/A","CF195-D2-A")</f>
        <v>CF195-D2-A</v>
      </c>
      <c r="C221" s="36"/>
      <c r="D221" s="36"/>
      <c r="E221" s="36"/>
      <c r="F221" s="36"/>
      <c r="G221" s="36"/>
      <c r="H221" s="36"/>
      <c r="I221" s="36">
        <f t="shared" si="3"/>
        <v>0</v>
      </c>
      <c r="J221" s="108"/>
      <c r="K221" s="36"/>
      <c r="L221" s="36"/>
      <c r="M221" s="108"/>
      <c r="N221" s="40"/>
    </row>
    <row r="222" spans="1:14" ht="13.2">
      <c r="A222" s="49" t="s">
        <v>366</v>
      </c>
      <c r="B222" s="109" t="str">
        <f>HYPERLINK("http://codeforces.com/contest/478/problem/A","CF478-D2-A")</f>
        <v>CF478-D2-A</v>
      </c>
      <c r="C222" s="36"/>
      <c r="D222" s="36"/>
      <c r="E222" s="36"/>
      <c r="F222" s="36"/>
      <c r="G222" s="36"/>
      <c r="H222" s="36"/>
      <c r="I222" s="36">
        <f t="shared" si="3"/>
        <v>0</v>
      </c>
      <c r="J222" s="108"/>
      <c r="K222" s="36"/>
      <c r="L222" s="36"/>
      <c r="M222" s="108"/>
      <c r="N222" s="40"/>
    </row>
    <row r="223" spans="1:14" ht="13.2">
      <c r="A223" s="49" t="s">
        <v>367</v>
      </c>
      <c r="B223" s="109" t="str">
        <f>HYPERLINK("http://codeforces.com/contest/608/problem/A","CF608-D2-A")</f>
        <v>CF608-D2-A</v>
      </c>
      <c r="C223" s="36"/>
      <c r="D223" s="36"/>
      <c r="E223" s="36"/>
      <c r="F223" s="36"/>
      <c r="G223" s="36"/>
      <c r="H223" s="36"/>
      <c r="I223" s="36">
        <f t="shared" si="3"/>
        <v>0</v>
      </c>
      <c r="J223" s="108"/>
      <c r="K223" s="36"/>
      <c r="L223" s="36"/>
      <c r="M223" s="108"/>
      <c r="N223" s="40"/>
    </row>
    <row r="224" spans="1:14" ht="13.2">
      <c r="A224" s="49" t="s">
        <v>368</v>
      </c>
      <c r="B224" s="109" t="str">
        <f>HYPERLINK("http://codeforces.com/contest/435/problem/A","CF435-D2-A")</f>
        <v>CF435-D2-A</v>
      </c>
      <c r="C224" s="36"/>
      <c r="D224" s="36"/>
      <c r="E224" s="36"/>
      <c r="F224" s="36"/>
      <c r="G224" s="36"/>
      <c r="H224" s="36"/>
      <c r="I224" s="36">
        <f t="shared" si="3"/>
        <v>0</v>
      </c>
      <c r="J224" s="108"/>
      <c r="K224" s="36"/>
      <c r="L224" s="36"/>
      <c r="M224" s="108"/>
      <c r="N224" s="40"/>
    </row>
    <row r="225" spans="1:14" ht="13.2">
      <c r="A225" s="49" t="s">
        <v>369</v>
      </c>
      <c r="B225" s="109" t="str">
        <f>HYPERLINK("http://codeforces.com/contest/215/problem/A","CF215-D2-A")</f>
        <v>CF215-D2-A</v>
      </c>
      <c r="C225" s="36"/>
      <c r="D225" s="36"/>
      <c r="E225" s="36"/>
      <c r="F225" s="36"/>
      <c r="G225" s="36"/>
      <c r="H225" s="36"/>
      <c r="I225" s="36">
        <f t="shared" si="3"/>
        <v>0</v>
      </c>
      <c r="J225" s="108"/>
      <c r="K225" s="36"/>
      <c r="L225" s="36"/>
      <c r="M225" s="108"/>
      <c r="N225" s="40"/>
    </row>
    <row r="226" spans="1:14" ht="13.2">
      <c r="A226" s="49" t="s">
        <v>370</v>
      </c>
      <c r="B226" s="109" t="str">
        <f>HYPERLINK("http://codeforces.com/contest/205/problem/A","CF205-D2-A")</f>
        <v>CF205-D2-A</v>
      </c>
      <c r="C226" s="36"/>
      <c r="D226" s="36"/>
      <c r="E226" s="36"/>
      <c r="F226" s="36"/>
      <c r="G226" s="36"/>
      <c r="H226" s="36"/>
      <c r="I226" s="36">
        <f t="shared" si="3"/>
        <v>0</v>
      </c>
      <c r="J226" s="108"/>
      <c r="K226" s="36"/>
      <c r="L226" s="36"/>
      <c r="M226" s="108"/>
      <c r="N226" s="40"/>
    </row>
    <row r="227" spans="1:14" ht="13.2">
      <c r="A227" s="49" t="s">
        <v>371</v>
      </c>
      <c r="B227" s="109" t="str">
        <f>HYPERLINK("http://codeforces.com/contest/507/problem/A","CF507-D2-A")</f>
        <v>CF507-D2-A</v>
      </c>
      <c r="C227" s="36"/>
      <c r="D227" s="36"/>
      <c r="E227" s="36"/>
      <c r="F227" s="36"/>
      <c r="G227" s="36"/>
      <c r="H227" s="36"/>
      <c r="I227" s="36">
        <f t="shared" si="3"/>
        <v>0</v>
      </c>
      <c r="J227" s="108"/>
      <c r="K227" s="36"/>
      <c r="L227" s="36"/>
      <c r="M227" s="108"/>
      <c r="N227" s="40"/>
    </row>
    <row r="228" spans="1:14" ht="13.2">
      <c r="A228" s="49" t="s">
        <v>372</v>
      </c>
      <c r="B228" s="109" t="str">
        <f>HYPERLINK("http://codeforces.com/contest/152/problem/A","CF152-D2-A")</f>
        <v>CF152-D2-A</v>
      </c>
      <c r="C228" s="36"/>
      <c r="D228" s="36"/>
      <c r="E228" s="36"/>
      <c r="F228" s="36"/>
      <c r="G228" s="36"/>
      <c r="H228" s="36"/>
      <c r="I228" s="36">
        <f t="shared" si="3"/>
        <v>0</v>
      </c>
      <c r="J228" s="108"/>
      <c r="K228" s="36"/>
      <c r="L228" s="36"/>
      <c r="M228" s="108"/>
      <c r="N228" s="40"/>
    </row>
    <row r="229" spans="1:14" ht="13.2">
      <c r="A229" s="49" t="s">
        <v>373</v>
      </c>
      <c r="B229" s="109" t="str">
        <f>HYPERLINK("http://codeforces.com/contest/137/problem/A","CF137-D2-A")</f>
        <v>CF137-D2-A</v>
      </c>
      <c r="C229" s="36"/>
      <c r="D229" s="36"/>
      <c r="E229" s="36"/>
      <c r="F229" s="36"/>
      <c r="G229" s="36"/>
      <c r="H229" s="36"/>
      <c r="I229" s="36">
        <f t="shared" si="3"/>
        <v>0</v>
      </c>
      <c r="J229" s="108"/>
      <c r="K229" s="36"/>
      <c r="L229" s="36"/>
      <c r="M229" s="108"/>
      <c r="N229" s="40"/>
    </row>
    <row r="230" spans="1:14" ht="13.2">
      <c r="A230" s="49"/>
      <c r="B230" s="93"/>
      <c r="C230" s="36"/>
      <c r="D230" s="36"/>
      <c r="E230" s="36"/>
      <c r="F230" s="36"/>
      <c r="G230" s="36"/>
      <c r="H230" s="36"/>
      <c r="I230" s="36">
        <f t="shared" si="3"/>
        <v>0</v>
      </c>
      <c r="J230" s="108"/>
      <c r="K230" s="36"/>
      <c r="L230" s="36"/>
      <c r="M230" s="108"/>
      <c r="N230" s="40"/>
    </row>
    <row r="231" spans="1:14" ht="13.2">
      <c r="A231" s="49" t="s">
        <v>374</v>
      </c>
      <c r="B231" s="109" t="str">
        <f>HYPERLINK("http://codeforces.com/contest/149/problem/A","CF149-D2-A")</f>
        <v>CF149-D2-A</v>
      </c>
      <c r="C231" s="36"/>
      <c r="D231" s="36"/>
      <c r="E231" s="36"/>
      <c r="F231" s="36"/>
      <c r="G231" s="36"/>
      <c r="H231" s="36"/>
      <c r="I231" s="36">
        <f t="shared" si="3"/>
        <v>0</v>
      </c>
      <c r="J231" s="108"/>
      <c r="K231" s="36"/>
      <c r="L231" s="36"/>
      <c r="M231" s="108"/>
      <c r="N231" s="40"/>
    </row>
    <row r="232" spans="1:14" ht="13.2">
      <c r="A232" s="59" t="s">
        <v>375</v>
      </c>
      <c r="B232" s="66" t="str">
        <f>HYPERLINK("http://codeforces.com/contest/515/problem/A","CF515-D2-A")</f>
        <v>CF515-D2-A</v>
      </c>
      <c r="C232" s="36"/>
      <c r="D232" s="36"/>
      <c r="E232" s="36"/>
      <c r="F232" s="36"/>
      <c r="G232" s="36"/>
      <c r="H232" s="36"/>
      <c r="I232" s="36">
        <f t="shared" si="3"/>
        <v>0</v>
      </c>
      <c r="J232" s="108"/>
      <c r="K232" s="36"/>
      <c r="L232" s="36"/>
      <c r="M232" s="108"/>
      <c r="N232" s="40"/>
    </row>
    <row r="233" spans="1:14" ht="13.2">
      <c r="A233" s="59" t="s">
        <v>376</v>
      </c>
      <c r="B233" s="66" t="str">
        <f>HYPERLINK("http://codeforces.com/contest/577/problem/A","CF577-D2-A")</f>
        <v>CF577-D2-A</v>
      </c>
      <c r="C233" s="36"/>
      <c r="D233" s="36"/>
      <c r="E233" s="36"/>
      <c r="F233" s="36"/>
      <c r="G233" s="36"/>
      <c r="H233" s="36"/>
      <c r="I233" s="36">
        <f t="shared" si="3"/>
        <v>0</v>
      </c>
      <c r="J233" s="108"/>
      <c r="K233" s="36"/>
      <c r="L233" s="36"/>
      <c r="M233" s="108"/>
      <c r="N233" s="40"/>
    </row>
    <row r="234" spans="1:14" ht="13.2">
      <c r="A234" s="49" t="s">
        <v>377</v>
      </c>
      <c r="B234" s="109" t="str">
        <f>HYPERLINK("http://codeforces.com/contest/534/problem/A","CF534-D2-A")</f>
        <v>CF534-D2-A</v>
      </c>
      <c r="C234" s="36"/>
      <c r="D234" s="36"/>
      <c r="E234" s="36"/>
      <c r="F234" s="36"/>
      <c r="G234" s="36"/>
      <c r="H234" s="36"/>
      <c r="I234" s="36">
        <f t="shared" si="3"/>
        <v>0</v>
      </c>
      <c r="J234" s="108"/>
      <c r="K234" s="36"/>
      <c r="L234" s="36"/>
      <c r="M234" s="108"/>
      <c r="N234" s="40"/>
    </row>
    <row r="235" spans="1:14" ht="13.2">
      <c r="A235" s="49" t="s">
        <v>378</v>
      </c>
      <c r="B235" s="109" t="str">
        <f>HYPERLINK("http://codeforces.com/contest/586/problem/A","CF586-D2-A")</f>
        <v>CF586-D2-A</v>
      </c>
      <c r="C235" s="36"/>
      <c r="D235" s="36"/>
      <c r="E235" s="36"/>
      <c r="F235" s="36"/>
      <c r="G235" s="36"/>
      <c r="H235" s="36"/>
      <c r="I235" s="36">
        <f t="shared" si="3"/>
        <v>0</v>
      </c>
      <c r="J235" s="108"/>
      <c r="K235" s="36"/>
      <c r="L235" s="36"/>
      <c r="M235" s="108"/>
      <c r="N235" s="40"/>
    </row>
    <row r="236" spans="1:14" ht="13.2">
      <c r="A236" s="49" t="s">
        <v>379</v>
      </c>
      <c r="B236" s="109" t="str">
        <f>HYPERLINK("http://codeforces.com/contest/631/problem/A","CF631-D2-A")</f>
        <v>CF631-D2-A</v>
      </c>
      <c r="C236" s="36"/>
      <c r="D236" s="36"/>
      <c r="E236" s="36"/>
      <c r="F236" s="36"/>
      <c r="G236" s="36"/>
      <c r="H236" s="36"/>
      <c r="I236" s="36">
        <f t="shared" si="3"/>
        <v>0</v>
      </c>
      <c r="J236" s="108"/>
      <c r="K236" s="36"/>
      <c r="L236" s="36"/>
      <c r="M236" s="108"/>
      <c r="N236" s="40"/>
    </row>
    <row r="237" spans="1:14" ht="13.2">
      <c r="A237" s="49" t="s">
        <v>380</v>
      </c>
      <c r="B237" s="109" t="str">
        <f>HYPERLINK("http://codeforces.com/contest/122/problem/A","CF122-D2-A")</f>
        <v>CF122-D2-A</v>
      </c>
      <c r="C237" s="36"/>
      <c r="D237" s="36"/>
      <c r="E237" s="36"/>
      <c r="F237" s="36"/>
      <c r="G237" s="36"/>
      <c r="H237" s="36"/>
      <c r="I237" s="36">
        <f t="shared" si="3"/>
        <v>0</v>
      </c>
      <c r="J237" s="108"/>
      <c r="K237" s="36"/>
      <c r="L237" s="36"/>
      <c r="M237" s="108"/>
      <c r="N237" s="40"/>
    </row>
    <row r="238" spans="1:14" ht="13.2">
      <c r="A238" s="49" t="s">
        <v>381</v>
      </c>
      <c r="B238" s="109" t="str">
        <f>HYPERLINK("http://codeforces.com/contest/462/problem/A","CF462-D2-A")</f>
        <v>CF462-D2-A</v>
      </c>
      <c r="C238" s="36"/>
      <c r="D238" s="36"/>
      <c r="E238" s="36"/>
      <c r="F238" s="36"/>
      <c r="G238" s="36"/>
      <c r="H238" s="36"/>
      <c r="I238" s="36">
        <f t="shared" si="3"/>
        <v>0</v>
      </c>
      <c r="J238" s="108"/>
      <c r="K238" s="36"/>
      <c r="L238" s="36"/>
      <c r="M238" s="108"/>
      <c r="N238" s="40"/>
    </row>
    <row r="239" spans="1:14" ht="13.2">
      <c r="A239" s="49" t="s">
        <v>382</v>
      </c>
      <c r="B239" s="109" t="str">
        <f>HYPERLINK("http://codeforces.com/contest/355/problem/A","CF355-D2-A")</f>
        <v>CF355-D2-A</v>
      </c>
      <c r="C239" s="36"/>
      <c r="D239" s="36"/>
      <c r="E239" s="36"/>
      <c r="F239" s="36"/>
      <c r="G239" s="36"/>
      <c r="H239" s="36"/>
      <c r="I239" s="36">
        <f t="shared" si="3"/>
        <v>0</v>
      </c>
      <c r="J239" s="108"/>
      <c r="K239" s="36"/>
      <c r="L239" s="36"/>
      <c r="M239" s="108"/>
      <c r="N239" s="40"/>
    </row>
    <row r="240" spans="1:14" ht="13.2">
      <c r="A240" s="49" t="s">
        <v>383</v>
      </c>
      <c r="B240" s="109" t="str">
        <f>HYPERLINK("http://codeforces.com/contest/224/problem/A","CF224-D2-A")</f>
        <v>CF224-D2-A</v>
      </c>
      <c r="C240" s="36"/>
      <c r="D240" s="36"/>
      <c r="E240" s="36"/>
      <c r="F240" s="36"/>
      <c r="G240" s="36"/>
      <c r="H240" s="36"/>
      <c r="I240" s="36">
        <f t="shared" si="3"/>
        <v>0</v>
      </c>
      <c r="J240" s="108"/>
      <c r="K240" s="36"/>
      <c r="L240" s="36"/>
      <c r="M240" s="108"/>
      <c r="N240" s="40"/>
    </row>
    <row r="241" spans="1:14" ht="13.2">
      <c r="A241" s="49"/>
      <c r="B241" s="93"/>
      <c r="C241" s="36"/>
      <c r="D241" s="36"/>
      <c r="E241" s="36"/>
      <c r="F241" s="36"/>
      <c r="G241" s="36"/>
      <c r="H241" s="36"/>
      <c r="I241" s="36">
        <f t="shared" si="3"/>
        <v>0</v>
      </c>
      <c r="J241" s="108"/>
      <c r="K241" s="36"/>
      <c r="L241" s="36"/>
      <c r="M241" s="108"/>
      <c r="N241" s="40"/>
    </row>
    <row r="242" spans="1:14" ht="13.2">
      <c r="A242" s="49" t="s">
        <v>384</v>
      </c>
      <c r="B242" s="109" t="str">
        <f>HYPERLINK("http://codeforces.com/contest/357/problem/A","CF357-D2-A")</f>
        <v>CF357-D2-A</v>
      </c>
      <c r="C242" s="36"/>
      <c r="D242" s="36"/>
      <c r="E242" s="36"/>
      <c r="F242" s="36"/>
      <c r="G242" s="36"/>
      <c r="H242" s="36"/>
      <c r="I242" s="36">
        <f t="shared" si="3"/>
        <v>0</v>
      </c>
      <c r="J242" s="108"/>
      <c r="K242" s="36"/>
      <c r="L242" s="36"/>
      <c r="M242" s="108"/>
      <c r="N242" s="40"/>
    </row>
    <row r="243" spans="1:14" ht="13.2">
      <c r="A243" s="49" t="s">
        <v>385</v>
      </c>
      <c r="B243" s="109" t="str">
        <f>HYPERLINK("http://codeforces.com/contest/651/problem/A","CF651-D2-A")</f>
        <v>CF651-D2-A</v>
      </c>
      <c r="C243" s="36"/>
      <c r="D243" s="36"/>
      <c r="E243" s="36"/>
      <c r="F243" s="36"/>
      <c r="G243" s="36"/>
      <c r="H243" s="36"/>
      <c r="I243" s="36">
        <f t="shared" si="3"/>
        <v>0</v>
      </c>
      <c r="J243" s="108"/>
      <c r="K243" s="36"/>
      <c r="L243" s="36"/>
      <c r="M243" s="108"/>
      <c r="N243" s="40"/>
    </row>
    <row r="244" spans="1:14" ht="13.2">
      <c r="A244" s="49" t="s">
        <v>386</v>
      </c>
      <c r="B244" s="109" t="str">
        <f>HYPERLINK("http://codeforces.com/contest/300/problem/A","CF300-D2-A")</f>
        <v>CF300-D2-A</v>
      </c>
      <c r="C244" s="36"/>
      <c r="D244" s="36"/>
      <c r="E244" s="36"/>
      <c r="F244" s="36"/>
      <c r="G244" s="36"/>
      <c r="H244" s="36"/>
      <c r="I244" s="36">
        <f t="shared" si="3"/>
        <v>0</v>
      </c>
      <c r="J244" s="108"/>
      <c r="K244" s="36"/>
      <c r="L244" s="36"/>
      <c r="M244" s="108"/>
      <c r="N244" s="40"/>
    </row>
    <row r="245" spans="1:14" ht="13.2">
      <c r="A245" s="59" t="s">
        <v>387</v>
      </c>
      <c r="B245" s="66" t="str">
        <f>HYPERLINK("http://codeforces.com/contest/659/problem/A","CF659-D2-A")</f>
        <v>CF659-D2-A</v>
      </c>
      <c r="C245" s="36"/>
      <c r="D245" s="36"/>
      <c r="E245" s="36"/>
      <c r="F245" s="36"/>
      <c r="G245" s="36"/>
      <c r="H245" s="36"/>
      <c r="I245" s="36">
        <f t="shared" si="3"/>
        <v>0</v>
      </c>
      <c r="J245" s="108"/>
      <c r="K245" s="36"/>
      <c r="L245" s="36"/>
      <c r="M245" s="108"/>
      <c r="N245" s="40"/>
    </row>
    <row r="246" spans="1:14" ht="13.2">
      <c r="A246" s="49" t="s">
        <v>388</v>
      </c>
      <c r="B246" s="109" t="str">
        <f>HYPERLINK("http://codeforces.com/contest/558/problem/A","CF558-D2-A")</f>
        <v>CF558-D2-A</v>
      </c>
      <c r="C246" s="36"/>
      <c r="D246" s="36"/>
      <c r="E246" s="36"/>
      <c r="F246" s="36"/>
      <c r="G246" s="36"/>
      <c r="H246" s="36"/>
      <c r="I246" s="36">
        <f t="shared" si="3"/>
        <v>0</v>
      </c>
      <c r="J246" s="108"/>
      <c r="K246" s="36"/>
      <c r="L246" s="36"/>
      <c r="M246" s="108"/>
      <c r="N246" s="40"/>
    </row>
    <row r="247" spans="1:14" ht="13.2">
      <c r="A247" s="49" t="s">
        <v>389</v>
      </c>
      <c r="B247" s="109" t="str">
        <f>HYPERLINK("http://codeforces.com/contest/53/problem/A","CF53-D2-A")</f>
        <v>CF53-D2-A</v>
      </c>
      <c r="C247" s="36"/>
      <c r="D247" s="36"/>
      <c r="E247" s="36"/>
      <c r="F247" s="36"/>
      <c r="G247" s="36"/>
      <c r="H247" s="36"/>
      <c r="I247" s="36">
        <f t="shared" si="3"/>
        <v>0</v>
      </c>
      <c r="J247" s="108"/>
      <c r="K247" s="36"/>
      <c r="L247" s="36"/>
      <c r="M247" s="108"/>
      <c r="N247" s="40"/>
    </row>
    <row r="248" spans="1:14" ht="13.2">
      <c r="A248" s="49" t="s">
        <v>390</v>
      </c>
      <c r="B248" s="109" t="str">
        <f>HYPERLINK("http://codeforces.com/contest/495/problem/A","CF495-D2-A")</f>
        <v>CF495-D2-A</v>
      </c>
      <c r="C248" s="36"/>
      <c r="D248" s="36"/>
      <c r="E248" s="36"/>
      <c r="F248" s="36"/>
      <c r="G248" s="36"/>
      <c r="H248" s="36"/>
      <c r="I248" s="36">
        <f t="shared" si="3"/>
        <v>0</v>
      </c>
      <c r="J248" s="108"/>
      <c r="K248" s="36"/>
      <c r="L248" s="36"/>
      <c r="M248" s="108"/>
      <c r="N248" s="40"/>
    </row>
    <row r="249" spans="1:14" ht="13.2">
      <c r="A249" s="49" t="s">
        <v>391</v>
      </c>
      <c r="B249" s="109" t="str">
        <f>HYPERLINK("http://codeforces.com/contest/525/problem/A","CF525-D2-A")</f>
        <v>CF525-D2-A</v>
      </c>
      <c r="C249" s="36"/>
      <c r="D249" s="36"/>
      <c r="E249" s="36"/>
      <c r="F249" s="36"/>
      <c r="G249" s="36"/>
      <c r="H249" s="36"/>
      <c r="I249" s="36">
        <f t="shared" si="3"/>
        <v>0</v>
      </c>
      <c r="J249" s="108"/>
      <c r="K249" s="36"/>
      <c r="L249" s="36"/>
      <c r="M249" s="108"/>
      <c r="N249" s="40"/>
    </row>
    <row r="250" spans="1:14" ht="13.2">
      <c r="A250" s="49" t="s">
        <v>392</v>
      </c>
      <c r="B250" s="109" t="str">
        <f>HYPERLINK("http://codeforces.com/contest/75/problem/A","CF75-D2-A")</f>
        <v>CF75-D2-A</v>
      </c>
      <c r="C250" s="36"/>
      <c r="D250" s="36"/>
      <c r="E250" s="36"/>
      <c r="F250" s="36"/>
      <c r="G250" s="36"/>
      <c r="H250" s="36"/>
      <c r="I250" s="36">
        <f t="shared" si="3"/>
        <v>0</v>
      </c>
      <c r="J250" s="108"/>
      <c r="K250" s="36"/>
      <c r="L250" s="36"/>
      <c r="M250" s="108"/>
      <c r="N250" s="40"/>
    </row>
  </sheetData>
  <mergeCells count="2">
    <mergeCell ref="D122:G122"/>
    <mergeCell ref="J122:N122"/>
  </mergeCells>
  <conditionalFormatting sqref="C3:C286">
    <cfRule type="cellIs" dxfId="84" priority="6" operator="equal">
      <formula>"AC"</formula>
    </cfRule>
    <cfRule type="containsText" dxfId="83" priority="7" operator="containsText" text="WA">
      <formula>NOT(ISERROR(SEARCH(("WA"),(C3))))</formula>
    </cfRule>
    <cfRule type="containsText" dxfId="82" priority="9" operator="containsText" text="TLE">
      <formula>NOT(ISERROR(SEARCH(("TLE"),(C3))))</formula>
    </cfRule>
    <cfRule type="containsText" dxfId="81" priority="11" operator="containsText" text="RTE">
      <formula>NOT(ISERROR(SEARCH(("RTE"),(C3))))</formula>
    </cfRule>
    <cfRule type="containsText" dxfId="80" priority="13" operator="containsText" text="CS">
      <formula>NOT(ISERROR(SEARCH(("CS"),(C3))))</formula>
    </cfRule>
  </conditionalFormatting>
  <conditionalFormatting sqref="D23:D28">
    <cfRule type="cellIs" dxfId="79" priority="1" operator="equal">
      <formula>"AC"</formula>
    </cfRule>
    <cfRule type="containsText" dxfId="78" priority="2" operator="containsText" text="WA">
      <formula>NOT(ISERROR(SEARCH(("WA"),(D23))))</formula>
    </cfRule>
    <cfRule type="containsText" dxfId="77" priority="3" operator="containsText" text="TLE">
      <formula>NOT(ISERROR(SEARCH(("TLE"),(D23))))</formula>
    </cfRule>
    <cfRule type="containsText" dxfId="76" priority="4" operator="containsText" text="RTE">
      <formula>NOT(ISERROR(SEARCH(("RTE"),(D23))))</formula>
    </cfRule>
    <cfRule type="containsText" dxfId="75" priority="5" operator="containsText" text="CS">
      <formula>NOT(ISERROR(SEARCH(("CS"),(D23))))</formula>
    </cfRule>
  </conditionalFormatting>
  <conditionalFormatting sqref="K3:L120 K124:L250">
    <cfRule type="cellIs" dxfId="74" priority="15" operator="equal">
      <formula>"No"</formula>
    </cfRule>
    <cfRule type="cellIs" dxfId="73" priority="16" operator="equal">
      <formula>"no"</formula>
    </cfRule>
    <cfRule type="cellIs" dxfId="72" priority="17"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D10" sqref="D10"/>
    </sheetView>
  </sheetViews>
  <sheetFormatPr defaultColWidth="15.109375" defaultRowHeight="15.75" customHeight="1"/>
  <cols>
    <col min="1" max="1" width="32" bestFit="1"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SUM(E134:G134)</f>
        <v>0</v>
      </c>
      <c r="J134" s="146"/>
      <c r="K134" s="146"/>
      <c r="L134" s="146"/>
      <c r="M134" s="144"/>
    </row>
    <row r="135" spans="1:13" ht="13.2">
      <c r="A135" s="59"/>
      <c r="B135" s="10"/>
      <c r="C135" s="70"/>
      <c r="D135" s="370" t="s">
        <v>274</v>
      </c>
      <c r="E135" s="344"/>
      <c r="F135" s="344"/>
      <c r="G135" s="344"/>
      <c r="H135" s="70"/>
      <c r="I135" s="70">
        <f>SUM(E135:G135)</f>
        <v>0</v>
      </c>
      <c r="J135" s="369" t="s">
        <v>275</v>
      </c>
      <c r="K135" s="344"/>
      <c r="L135" s="344"/>
      <c r="M135" s="344"/>
    </row>
    <row r="136" spans="1:13" ht="13.2">
      <c r="A136" s="144"/>
      <c r="B136" s="145"/>
      <c r="C136" s="146"/>
      <c r="D136" s="146"/>
      <c r="E136" s="146"/>
      <c r="F136" s="146"/>
      <c r="G136" s="146"/>
      <c r="H136" s="146"/>
      <c r="I136" s="146">
        <f>SUM(E136:G136)</f>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2">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2"/>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2"/>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2"/>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2"/>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2"/>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2"/>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2"/>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2"/>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2"/>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2"/>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2"/>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2"/>
        <v>0</v>
      </c>
      <c r="J149" s="36"/>
      <c r="K149" s="36"/>
      <c r="L149" s="70"/>
      <c r="M149" s="59"/>
    </row>
    <row r="150" spans="1:13" ht="13.2">
      <c r="A150" s="46"/>
      <c r="C150" s="70"/>
      <c r="D150" s="70"/>
      <c r="E150" s="70"/>
      <c r="F150" s="70"/>
      <c r="G150" s="70"/>
      <c r="H150" s="70"/>
      <c r="I150" s="36">
        <f t="shared" si="2"/>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2"/>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2"/>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2"/>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2"/>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2"/>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2"/>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2"/>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2"/>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2"/>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2"/>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2"/>
        <v>0</v>
      </c>
      <c r="J161" s="36"/>
      <c r="K161" s="36"/>
      <c r="L161" s="10"/>
      <c r="M161" s="10"/>
    </row>
    <row r="162" spans="1:13" ht="13.2">
      <c r="A162" s="59"/>
      <c r="B162" s="66"/>
      <c r="C162" s="10"/>
      <c r="D162" s="10"/>
      <c r="E162" s="10"/>
      <c r="F162" s="10"/>
      <c r="G162" s="10"/>
      <c r="H162" s="70"/>
      <c r="I162" s="36">
        <f t="shared" si="2"/>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2"/>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2"/>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2"/>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2"/>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2"/>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2"/>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2"/>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2"/>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2"/>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2"/>
        <v>0</v>
      </c>
      <c r="J172" s="36"/>
      <c r="K172" s="36"/>
      <c r="L172" s="10"/>
      <c r="M172" s="10"/>
    </row>
    <row r="173" spans="1:13" ht="13.2">
      <c r="A173" s="46"/>
      <c r="C173" s="70"/>
      <c r="D173" s="70"/>
      <c r="E173" s="70"/>
      <c r="F173" s="70"/>
      <c r="G173" s="70"/>
      <c r="H173" s="70"/>
      <c r="I173" s="36">
        <f t="shared" si="2"/>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2"/>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2"/>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2"/>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2"/>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2"/>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2"/>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2"/>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2"/>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2"/>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2"/>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2"/>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2"/>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2"/>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2"/>
        <v>0</v>
      </c>
      <c r="J187" s="36"/>
      <c r="K187" s="36"/>
      <c r="L187" s="10"/>
      <c r="M187" s="10"/>
    </row>
    <row r="188" spans="1:13" ht="13.2">
      <c r="A188" s="46"/>
      <c r="C188" s="70"/>
      <c r="D188" s="70"/>
      <c r="E188" s="70"/>
      <c r="F188" s="70"/>
      <c r="G188" s="70"/>
      <c r="H188" s="70"/>
      <c r="I188" s="36">
        <f t="shared" si="2"/>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2"/>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2"/>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2"/>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2"/>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2"/>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2"/>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2"/>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2"/>
        <v>0</v>
      </c>
      <c r="J196" s="36"/>
      <c r="K196" s="36"/>
      <c r="L196" s="70"/>
      <c r="M196" s="59"/>
    </row>
    <row r="197" spans="1:13" ht="13.2">
      <c r="A197" s="46"/>
      <c r="C197" s="70"/>
      <c r="D197" s="70"/>
      <c r="E197" s="70"/>
      <c r="F197" s="70"/>
      <c r="G197" s="70"/>
      <c r="H197" s="70"/>
      <c r="I197" s="36">
        <f t="shared" si="2"/>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2"/>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2"/>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2"/>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2"/>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2"/>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2"/>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2"/>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2"/>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2"/>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2"/>
        <v>0</v>
      </c>
      <c r="J207" s="36"/>
      <c r="K207" s="36"/>
      <c r="L207" s="70"/>
      <c r="M207" s="59"/>
    </row>
    <row r="208" spans="1:13" ht="13.2">
      <c r="A208" s="46"/>
      <c r="C208" s="70"/>
      <c r="D208" s="70"/>
      <c r="E208" s="70"/>
      <c r="F208" s="70"/>
      <c r="G208" s="70"/>
      <c r="H208" s="70"/>
      <c r="I208" s="36">
        <f t="shared" si="2"/>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2"/>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2"/>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2"/>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2"/>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2"/>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2"/>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2"/>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2"/>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2"/>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2"/>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5"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SUM(E149:G149)</f>
        <v>0</v>
      </c>
      <c r="J149" s="146"/>
      <c r="K149" s="146"/>
      <c r="L149" s="146"/>
      <c r="M149" s="144"/>
    </row>
    <row r="150" spans="1:13" ht="13.2">
      <c r="A150" s="59"/>
      <c r="B150" s="59"/>
      <c r="C150" s="70"/>
      <c r="D150" s="370" t="s">
        <v>274</v>
      </c>
      <c r="E150" s="344"/>
      <c r="F150" s="344"/>
      <c r="G150" s="344"/>
      <c r="H150" s="70"/>
      <c r="I150" s="70">
        <f>SUM(E150:G150)</f>
        <v>0</v>
      </c>
      <c r="J150" s="369" t="s">
        <v>275</v>
      </c>
      <c r="K150" s="344"/>
      <c r="L150" s="344"/>
      <c r="M150" s="344"/>
    </row>
    <row r="151" spans="1:13" ht="13.2">
      <c r="A151" s="144"/>
      <c r="B151" s="144"/>
      <c r="C151" s="146"/>
      <c r="D151" s="146"/>
      <c r="E151" s="146"/>
      <c r="F151" s="146"/>
      <c r="G151" s="146"/>
      <c r="H151" s="146"/>
      <c r="I151" s="146">
        <f>SUM(E151:G151)</f>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1">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1"/>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1"/>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1"/>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1"/>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1"/>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1"/>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1"/>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1"/>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1"/>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1"/>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1"/>
        <v>0</v>
      </c>
      <c r="J163" s="10"/>
      <c r="K163" s="10"/>
      <c r="L163" s="10"/>
      <c r="M163" s="10"/>
    </row>
    <row r="164" spans="1:13" ht="13.2">
      <c r="A164" s="46"/>
      <c r="B164" s="46"/>
      <c r="C164" s="70"/>
      <c r="D164" s="70"/>
      <c r="E164" s="70"/>
      <c r="F164" s="70"/>
      <c r="G164" s="70"/>
      <c r="H164" s="70"/>
      <c r="I164" s="36">
        <f t="shared" si="1"/>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1"/>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1"/>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1"/>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1"/>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1"/>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1"/>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1"/>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1"/>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1"/>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1"/>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1"/>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1"/>
        <v>0</v>
      </c>
      <c r="J176" s="10"/>
      <c r="K176" s="10"/>
      <c r="L176" s="10"/>
      <c r="M176" s="10"/>
    </row>
    <row r="177" spans="1:13" ht="13.2">
      <c r="A177" s="46"/>
      <c r="B177" s="46"/>
      <c r="C177" s="70"/>
      <c r="D177" s="70"/>
      <c r="E177" s="70"/>
      <c r="F177" s="70"/>
      <c r="G177" s="70"/>
      <c r="H177" s="70"/>
      <c r="I177" s="36">
        <f t="shared" si="1"/>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1"/>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1"/>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1"/>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1"/>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1"/>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1"/>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1"/>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1"/>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1"/>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1"/>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1"/>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1"/>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1"/>
        <v>0</v>
      </c>
      <c r="J190" s="36"/>
      <c r="K190" s="36"/>
      <c r="L190" s="70"/>
      <c r="M190" s="59"/>
    </row>
    <row r="191" spans="1:13" ht="13.2">
      <c r="A191" s="46"/>
      <c r="B191" s="46"/>
      <c r="C191" s="70"/>
      <c r="D191" s="70"/>
      <c r="E191" s="70"/>
      <c r="F191" s="70"/>
      <c r="G191" s="70"/>
      <c r="H191" s="70"/>
      <c r="I191" s="36">
        <f t="shared" si="1"/>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1"/>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1"/>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1"/>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1"/>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1"/>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1"/>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1"/>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1"/>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1"/>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SUM(E155:G155)</f>
        <v>0</v>
      </c>
      <c r="J155" s="146"/>
      <c r="K155" s="146"/>
      <c r="L155" s="146"/>
      <c r="M155" s="144"/>
    </row>
    <row r="156" spans="1:13" ht="13.2">
      <c r="A156" s="59"/>
      <c r="B156" s="59"/>
      <c r="C156" s="70"/>
      <c r="D156" s="370" t="s">
        <v>274</v>
      </c>
      <c r="E156" s="344"/>
      <c r="F156" s="344"/>
      <c r="G156" s="344"/>
      <c r="H156" s="70"/>
      <c r="I156" s="70">
        <f>SUM(E156:G156)</f>
        <v>0</v>
      </c>
      <c r="J156" s="369" t="s">
        <v>275</v>
      </c>
      <c r="K156" s="344"/>
      <c r="L156" s="344"/>
      <c r="M156" s="344"/>
    </row>
    <row r="157" spans="1:13" ht="13.2">
      <c r="A157" s="144"/>
      <c r="B157" s="144"/>
      <c r="C157" s="146"/>
      <c r="D157" s="146"/>
      <c r="E157" s="146"/>
      <c r="F157" s="146"/>
      <c r="G157" s="146"/>
      <c r="H157" s="146"/>
      <c r="I157" s="146">
        <f>SUM(E157:G157)</f>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2">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2"/>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2"/>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2"/>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2"/>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2"/>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2"/>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2"/>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2"/>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2"/>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2"/>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2"/>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2"/>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2"/>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2"/>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2"/>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2"/>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2"/>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2"/>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2"/>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2"/>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2"/>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2"/>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2"/>
        <v>0</v>
      </c>
      <c r="J181" s="10"/>
      <c r="K181" s="10"/>
      <c r="L181" s="10"/>
      <c r="M181" s="10"/>
    </row>
    <row r="182" spans="1:13" ht="13.2">
      <c r="A182" s="46"/>
      <c r="B182" s="46"/>
      <c r="C182" s="70"/>
      <c r="D182" s="70"/>
      <c r="E182" s="70"/>
      <c r="F182" s="70"/>
      <c r="G182" s="70"/>
      <c r="H182" s="70"/>
      <c r="I182" s="36">
        <f t="shared" si="2"/>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2"/>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2"/>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2"/>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2"/>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2"/>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2"/>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2"/>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2"/>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2"/>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2"/>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2"/>
        <v>0</v>
      </c>
      <c r="J193" s="10"/>
      <c r="K193" s="10"/>
      <c r="L193" s="10"/>
      <c r="M193" s="10"/>
    </row>
    <row r="194" spans="1:13" ht="13.2">
      <c r="A194" s="46"/>
      <c r="B194" s="46"/>
      <c r="C194" s="70"/>
      <c r="D194" s="70"/>
      <c r="E194" s="70"/>
      <c r="F194" s="70"/>
      <c r="G194" s="70"/>
      <c r="H194" s="70"/>
      <c r="I194" s="36">
        <f t="shared" si="2"/>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2"/>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2"/>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2"/>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2"/>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2"/>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2"/>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2"/>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20"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c r="D29" s="70"/>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15"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HMAMOUCH</cp:lastModifiedBy>
  <dcterms:created xsi:type="dcterms:W3CDTF">2023-12-23T14:30:29Z</dcterms:created>
  <dcterms:modified xsi:type="dcterms:W3CDTF">2024-02-26T14:05:20Z</dcterms:modified>
</cp:coreProperties>
</file>