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 sheetId="1" r:id="rId3"/>
    <sheet state="visible" name="Lev 1" sheetId="2" r:id="rId4"/>
    <sheet state="visible" name="Lev 2" sheetId="3" r:id="rId5"/>
  </sheets>
  <definedNames/>
  <calcPr/>
</workbook>
</file>

<file path=xl/sharedStrings.xml><?xml version="1.0" encoding="utf-8"?>
<sst xmlns="http://schemas.openxmlformats.org/spreadsheetml/2006/main" count="171" uniqueCount="159">
  <si>
    <t>Problem Solving Sheet</t>
  </si>
  <si>
    <r>
      <rPr>
        <rFont val="Arial"/>
      </rPr>
      <t xml:space="preserve">This google sheet is created by </t>
    </r>
    <r>
      <rPr>
        <rFont val="Arial"/>
        <b/>
      </rPr>
      <t>Dr Mostafa Saad Ibrahim</t>
    </r>
    <r>
      <rPr>
        <rFont val="Arial"/>
      </rPr>
      <t xml:space="preserve"> for guys targeting the market needs and interviews
This is a very small sheet and intended in parallel to my Udemy courses or a comparable decent effort</t>
    </r>
  </si>
  <si>
    <r>
      <rPr>
        <rFont val="Arial"/>
      </rPr>
      <t xml:space="preserve">Currenet Version </t>
    </r>
    <r>
      <rPr>
        <rFont val="Arial"/>
        <b/>
      </rPr>
      <t>V2.0</t>
    </r>
  </si>
  <si>
    <t>This is read-access only file. Read line 19 to create your OWN COPY.</t>
  </si>
  <si>
    <t>mostafa.saad.fci@gmail.com</t>
  </si>
  <si>
    <t>Site</t>
  </si>
  <si>
    <r>
      <rPr>
        <rFont val="arial, sans, sans-serif"/>
      </rPr>
      <t xml:space="preserve">This sheet represents a </t>
    </r>
    <r>
      <rPr>
        <rFont val="arial, sans, sans-serif"/>
        <b/>
      </rPr>
      <t>complete road-map</t>
    </r>
    <r>
      <rPr>
        <rFont val="arial, sans, sans-serif"/>
      </rPr>
      <t xml:space="preserve"> to prepare for the software market needs and be ready for algorithmic interviews in FAANG company.
This is my newest vision based on my </t>
    </r>
    <r>
      <rPr>
        <rFont val="arial, sans, sans-serif"/>
        <b/>
      </rPr>
      <t>Udemy</t>
    </r>
    <r>
      <rPr>
        <rFont val="arial, sans, sans-serif"/>
      </rPr>
      <t xml:space="preserve"> courses. I will focus for now on C++:</t>
    </r>
  </si>
  <si>
    <t>Roadmap</t>
  </si>
  <si>
    <r>
      <rPr>
        <rFont val="arial, sans, sans-serif"/>
      </rPr>
      <t xml:space="preserve">1- Register in the C++ Course. Focus only with the course until </t>
    </r>
    <r>
      <rPr>
        <rFont val="arial, sans, sans-serif"/>
        <b/>
      </rPr>
      <t>pointers section</t>
    </r>
    <r>
      <rPr>
        <rFont val="arial, sans, sans-serif"/>
      </rPr>
      <t>. At that time you have descent programming basics and solved several problems
2- In parallel, you will do the following:
2A: Continue in the C++ course until the last project. You don't have to finish the last modern sections. 
2B: Start in the data-structure course
2B: Start in this sheet pages: level 1 then level 2. This 2 pages provide you with easy problem solving problems
3- Once you are done with the data-structure course, start in Algorithms Part 1, then Part 2
4- Start in the interviews course</t>
    </r>
  </si>
  <si>
    <r>
      <rPr>
        <rFont val="arial, sans, sans-serif"/>
      </rPr>
      <t xml:space="preserve">What about other languages?
- Feel free to start with any language. But solve all my practice and projects through my courses
- At the moment I don't provide courses for all other languages. 
Register in the finished one and continue learning from other resources for the missing languages. 
Again, finish all my C++ courses </t>
    </r>
    <r>
      <rPr>
        <rFont val="arial, sans, sans-serif"/>
        <b/>
      </rPr>
      <t>practice</t>
    </r>
    <r>
      <rPr>
        <rFont val="arial, sans, sans-serif"/>
      </rPr>
      <t xml:space="preserve"> for the missing courses</t>
    </r>
  </si>
  <si>
    <r>
      <rPr>
        <rFont val="Arial"/>
        <b/>
        <sz val="12.0"/>
      </rPr>
      <t xml:space="preserve">My  
</t>
    </r>
    <r>
      <rPr>
        <rFont val="Arial"/>
        <b/>
        <color rgb="FF0000FF"/>
        <sz val="12.0"/>
      </rPr>
      <t>UDEMY</t>
    </r>
    <r>
      <rPr>
        <rFont val="Arial"/>
        <b/>
        <sz val="12.0"/>
      </rPr>
      <t xml:space="preserve"> courses</t>
    </r>
  </si>
  <si>
    <t>Coupons/Discounts</t>
  </si>
  <si>
    <t>Mastering 4 critical SKILLS using C++ 17</t>
  </si>
  <si>
    <t xml:space="preserve">Mastering critical SKILLS in Data Structures using C++ </t>
  </si>
  <si>
    <t>Mastering critical SKILLS for Algorithms in C++: Part 1 and 2</t>
  </si>
  <si>
    <t>Mastering critical SKILLS for Coding Interviews</t>
  </si>
  <si>
    <t>Mastering 4 critical SKILLS using Python</t>
  </si>
  <si>
    <t>Mastering critical SKILLS in Data Structures using Python</t>
  </si>
  <si>
    <r>
      <rPr>
        <rFont val="Arial"/>
        <b/>
        <sz val="36.0"/>
      </rPr>
      <t xml:space="preserve">Your Sheet </t>
    </r>
    <r>
      <rPr>
        <rFont val="Arial"/>
        <b/>
        <color rgb="FF0000FF"/>
        <sz val="36.0"/>
      </rPr>
      <t>COPY</t>
    </r>
  </si>
  <si>
    <r>
      <rPr>
        <rFont val="Arial"/>
      </rPr>
      <t xml:space="preserve">This is a personal Google sheet for you [Make a copy from file MENU] to have sets of problems to solve coupled with algorithms to learn
- Can't edit it? Because it is </t>
    </r>
    <r>
      <rPr>
        <rFont val="Arial"/>
        <b/>
      </rPr>
      <t>read-only</t>
    </r>
    <r>
      <rPr>
        <rFont val="Arial"/>
      </rPr>
      <t xml:space="preserve">. Read below notes.
- Just </t>
    </r>
    <r>
      <rPr>
        <rFont val="Arial"/>
        <b/>
      </rPr>
      <t>make a copy</t>
    </r>
    <r>
      <rPr>
        <rFont val="Arial"/>
      </rPr>
      <t xml:space="preserve"> to your google driver
- Then work over it online. Following are the details
- Login to ur google Gmail
- Go to my sheet
- In the sheet click on 'file' menu
- select Make copy
- it will create copy for u
- RENAME it to Junior Sheet &lt;Your name&gt;
- Now the copied sheet is opened for you (or go inside ur Google drive and you will find it)
NOTE: If u did so and still read-only format, then you are again opening my sheet (e.g. with old name), NOT your copy</t>
    </r>
  </si>
  <si>
    <t>Problem Name</t>
  </si>
  <si>
    <t>Problem Code</t>
  </si>
  <si>
    <t>Status</t>
  </si>
  <si>
    <t>Submit Count</t>
  </si>
  <si>
    <t>Reading Time(m)</t>
  </si>
  <si>
    <t>Thinking Time(m)</t>
  </si>
  <si>
    <t>Coding Time(m)</t>
  </si>
  <si>
    <t>Debug Time(m)</t>
  </si>
  <si>
    <t>Total Time(m)</t>
  </si>
  <si>
    <t>1-2 line Comments
About your approach</t>
  </si>
  <si>
    <t>Sample Name1</t>
  </si>
  <si>
    <t>Sample Link1</t>
  </si>
  <si>
    <t>AC</t>
  </si>
  <si>
    <r>
      <rPr>
        <rFont val="'Arial'"/>
        <color rgb="FF000000"/>
      </rPr>
      <t xml:space="preserve">Solution in mind is O(n^2): for each pair of points, get the equation of the straight line linking between them, and add 2 to its count. Print the count of the line having the max count. Problem is how to hash a line equation (coefficients are double).
</t>
    </r>
    <r>
      <rPr>
        <rFont val="'Arial'"/>
        <b/>
        <color rgb="FF0000FF"/>
      </rPr>
      <t xml:space="preserve">My Performance Notes: </t>
    </r>
    <r>
      <rPr>
        <rFont val="'Arial'"/>
        <color rgb="FF000000"/>
      </rPr>
      <t xml:space="preserve">This is so bad performance. Needed many submissions per problem. Always submit as if you are in real contest. Submit to AC, not to see if we will pass or not. </t>
    </r>
    <r>
      <rPr>
        <rFont val="'Arial'"/>
        <b/>
        <color rgb="FF000000"/>
      </rPr>
      <t>Target AC from 1st</t>
    </r>
    <r>
      <rPr>
        <rFont val="'Arial'"/>
        <color rgb="FF000000"/>
      </rPr>
      <t xml:space="preserve"> submission. Think more before submission.
</t>
    </r>
  </si>
  <si>
    <t>Sample Name2</t>
  </si>
  <si>
    <t>Sample Link2</t>
  </si>
  <si>
    <r>
      <rPr>
        <rFont val="Arial"/>
      </rPr>
      <t xml:space="preserve">I had to check the editorial
</t>
    </r>
    <r>
      <rPr>
        <rFont val="Arial"/>
        <b/>
        <color rgb="FF9900FF"/>
      </rPr>
      <t xml:space="preserve">
My Performance Notes: </t>
    </r>
    <r>
      <rPr>
        <rFont val="Arial"/>
      </rPr>
      <t xml:space="preserve">This is so bad performance. He thought for little time and continued thinking while coding. As a result, much debug time too. RULE: </t>
    </r>
    <r>
      <rPr>
        <rFont val="Arial"/>
        <b/>
      </rPr>
      <t xml:space="preserve">Think More, Code Faster
</t>
    </r>
  </si>
  <si>
    <t>Sample Name3</t>
  </si>
  <si>
    <t>Sample Link3</t>
  </si>
  <si>
    <r>
      <rPr>
        <rFont val="Arial"/>
      </rPr>
      <t xml:space="preserve">Please always write and study your timings.
</t>
    </r>
    <r>
      <rPr>
        <rFont val="Arial"/>
        <b/>
        <color rgb="FF0000FF"/>
      </rPr>
      <t xml:space="preserve">My Performance Notes: </t>
    </r>
    <r>
      <rPr>
        <rFont val="Arial"/>
      </rPr>
      <t>This is so good performance. 1st submission. Thinking is the higher. Code/Debug is so low. By time, thinking column will be improved.</t>
    </r>
  </si>
  <si>
    <t>Sample Name4</t>
  </si>
  <si>
    <t>Sample Link4</t>
  </si>
  <si>
    <t>WA</t>
  </si>
  <si>
    <t>Other Status values: AC, WA, CS, TLE, MLE, RTE, ...
These values and comments are just examples. Just remove/ignore them.</t>
  </si>
  <si>
    <t>Sample Name5</t>
  </si>
  <si>
    <t>Sample Link5</t>
  </si>
  <si>
    <t>CS</t>
  </si>
  <si>
    <t>Want c++ solution for UVA 408? Google with: UVA 408 filetype:cpp</t>
  </si>
  <si>
    <t>Vanya and Fence</t>
  </si>
  <si>
    <t>Anton and Danik</t>
  </si>
  <si>
    <t>You shouldn't watch a solution video unless you can't solve it by yourself and don't get it from editorial/code. Videos are there just to for extra help.</t>
  </si>
  <si>
    <t>Bear and Big Brother</t>
  </si>
  <si>
    <t>Team</t>
  </si>
  <si>
    <t>Beautiful Matrix</t>
  </si>
  <si>
    <t>Gravity Flip</t>
  </si>
  <si>
    <t>Petya and Strings</t>
  </si>
  <si>
    <t>Boy or Girl</t>
  </si>
  <si>
    <t>Word</t>
  </si>
  <si>
    <t>Word Capitalization</t>
  </si>
  <si>
    <t>Magnets</t>
  </si>
  <si>
    <t>Sereja and Dima</t>
  </si>
  <si>
    <t>Stones on the Table</t>
  </si>
  <si>
    <t>Police Recruits</t>
  </si>
  <si>
    <t>Black Square</t>
  </si>
  <si>
    <t>Night at the Museum</t>
  </si>
  <si>
    <t>Games</t>
  </si>
  <si>
    <t>Buy a Shovel</t>
  </si>
  <si>
    <t>Colorful Stones (Simplified Edition)</t>
  </si>
  <si>
    <t>Die Roll</t>
  </si>
  <si>
    <t>Shaass and Oskols</t>
  </si>
  <si>
    <t>Juicer</t>
  </si>
  <si>
    <t>Carrot Cakes</t>
  </si>
  <si>
    <t>Anton and Letters</t>
  </si>
  <si>
    <t>Way Too Long Words</t>
  </si>
  <si>
    <t>Free Ice Cream</t>
  </si>
  <si>
    <t>Helpful Maths</t>
  </si>
  <si>
    <t>Team Olympiad</t>
  </si>
  <si>
    <t>New Password</t>
  </si>
  <si>
    <t>Presents</t>
  </si>
  <si>
    <t>Lineland Mail</t>
  </si>
  <si>
    <t>Mahmoud and Longest Uncommon Subsequence</t>
  </si>
  <si>
    <t>Snacktower</t>
  </si>
  <si>
    <t>Oath of the Night's Watch</t>
  </si>
  <si>
    <t>Next Round</t>
  </si>
  <si>
    <t>Bit++</t>
  </si>
  <si>
    <t>Young Physicist</t>
  </si>
  <si>
    <t>Pangram</t>
  </si>
  <si>
    <t>Twins</t>
  </si>
  <si>
    <t>Keyboard</t>
  </si>
  <si>
    <t>Even Odds</t>
  </si>
  <si>
    <t>Good Number</t>
  </si>
  <si>
    <t>Dice Tower</t>
  </si>
  <si>
    <t>Alyona and Numbers</t>
  </si>
  <si>
    <t>Mountain Scenery</t>
  </si>
  <si>
    <t>Help Vasilisa the Wise 2</t>
  </si>
  <si>
    <t>Chewbaсca and Number</t>
  </si>
  <si>
    <t>Ksenia and Pan Scales</t>
  </si>
  <si>
    <t>Launch of Collider</t>
  </si>
  <si>
    <t>Polo the Penguin and Segments</t>
  </si>
  <si>
    <t>IQ Test</t>
  </si>
  <si>
    <t>Yaroslav and Permutations</t>
  </si>
  <si>
    <t>Snow Footprints</t>
  </si>
  <si>
    <t>Decoding</t>
  </si>
  <si>
    <t>Petya and Countryside</t>
  </si>
  <si>
    <t>Bear and Finding Criminals</t>
  </si>
  <si>
    <t>Burglar and Matches</t>
  </si>
  <si>
    <t>Sum of Digits</t>
  </si>
  <si>
    <t>Coins</t>
  </si>
  <si>
    <t>Vanya and Lanterns</t>
  </si>
  <si>
    <t>Effective Approach</t>
  </si>
  <si>
    <t>Easter Eggs</t>
  </si>
  <si>
    <t>President's Office</t>
  </si>
  <si>
    <t>Fence</t>
  </si>
  <si>
    <t>Lovely Palindromes</t>
  </si>
  <si>
    <t>Sort the Array</t>
  </si>
  <si>
    <t>Devu, the Dumb Guy</t>
  </si>
  <si>
    <t>Colorful Field</t>
  </si>
  <si>
    <t>Mahmoud and a Triangle</t>
  </si>
  <si>
    <t>Find The Bone</t>
  </si>
  <si>
    <t>Students and Shoelaces</t>
  </si>
  <si>
    <t>Dreamoon and WiFi</t>
  </si>
  <si>
    <t>Chat Online</t>
  </si>
  <si>
    <t>Olympic Medal</t>
  </si>
  <si>
    <t>Filya and Homework</t>
  </si>
  <si>
    <t>Inna and New Matrix of Candies</t>
  </si>
  <si>
    <t>Steps</t>
  </si>
  <si>
    <t>Growing Mushrooms</t>
  </si>
  <si>
    <t>Bear and Strings</t>
  </si>
  <si>
    <t>I.O.U.</t>
  </si>
  <si>
    <t>Jeff and Periods</t>
  </si>
  <si>
    <t>Meeting</t>
  </si>
  <si>
    <t>Physics Practical</t>
  </si>
  <si>
    <t>Kolya and Tanya</t>
  </si>
  <si>
    <t>Suffix Structures</t>
  </si>
  <si>
    <t>Complete the Word</t>
  </si>
  <si>
    <t>Mashmokh and Tokens</t>
  </si>
  <si>
    <t>Fox And Two Dots</t>
  </si>
  <si>
    <t>Routine Problem</t>
  </si>
  <si>
    <t>Vasya and Wrestling</t>
  </si>
  <si>
    <t>Hamming Distance Sum</t>
  </si>
  <si>
    <t>Kefa and Company</t>
  </si>
  <si>
    <t>Tavas and SaDDas</t>
  </si>
  <si>
    <t>Painting Eggs</t>
  </si>
  <si>
    <t>Pasha Maximizes</t>
  </si>
  <si>
    <t>Little Girl and Game</t>
  </si>
  <si>
    <t>Pasha and String</t>
  </si>
  <si>
    <t>A hard block</t>
  </si>
  <si>
    <t>Hacker, pack your bags!</t>
  </si>
  <si>
    <t>Prime Permutation</t>
  </si>
  <si>
    <t>Sereja and Swaps</t>
  </si>
  <si>
    <t>Trees</t>
  </si>
  <si>
    <t>Median Smoothing</t>
  </si>
  <si>
    <t>Alyona and mex</t>
  </si>
  <si>
    <t>Mahmoud and Ehab and the wrong algorithm</t>
  </si>
  <si>
    <t>Bracket Sequence</t>
  </si>
  <si>
    <t>No to Palindromes!</t>
  </si>
  <si>
    <t>Number of Ways</t>
  </si>
  <si>
    <t>Glass Carving</t>
  </si>
  <si>
    <t>Recycling Bottles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</si>
</sst>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
  </numFmts>
  <fonts count="53">
    <font>
      <sz val="10.0"/>
      <color rgb="FF000000"/>
      <name val="Arial"/>
    </font>
    <font>
      <b/>
      <name val="Arial"/>
    </font>
    <font>
      <name val="Arial"/>
    </font>
    <font>
      <u/>
      <color rgb="FF1155CC"/>
      <name val="Arial"/>
    </font>
    <font>
      <b/>
      <color rgb="FF000000"/>
      <name val="Arial"/>
    </font>
    <font>
      <b/>
      <sz val="12.0"/>
      <name val="Arial"/>
    </font>
    <font>
      <b/>
      <u/>
      <sz val="12.0"/>
      <color rgb="FF1155CC"/>
      <name val="Arial"/>
    </font>
    <font>
      <b/>
      <u/>
      <sz val="12.0"/>
      <color rgb="FF1155CC"/>
      <name val="Arial"/>
    </font>
    <font>
      <b/>
      <u/>
      <sz val="12.0"/>
      <color rgb="FF1155CC"/>
      <name val="Arial"/>
    </font>
    <font>
      <b/>
      <sz val="36.0"/>
      <name val="Arial"/>
    </font>
    <font>
      <color rgb="FF000000"/>
      <name val="'Arial'"/>
    </font>
    <font/>
    <font>
      <b/>
      <u/>
      <color rgb="FF1155CC"/>
      <name val="Arial"/>
    </font>
    <font>
      <b/>
      <u/>
      <color rgb="FF1155CC"/>
      <name val="Arial"/>
    </font>
    <font>
      <u/>
      <color rgb="FF0000FF"/>
    </font>
    <font>
      <u/>
      <color rgb="FF0000FF"/>
      <name val="Arial"/>
    </font>
    <font>
      <u/>
      <color rgb="FF0000FF"/>
    </font>
    <font>
      <i/>
      <name val="Arial"/>
    </font>
    <font>
      <u/>
      <color rgb="FF0000FF"/>
    </font>
    <font>
      <u/>
      <color rgb="FF0000FF"/>
      <name val="Arial"/>
    </font>
    <font>
      <u/>
      <color rgb="FF0000FF"/>
      <name val="Arial"/>
    </font>
    <font>
      <u/>
      <color rgb="FF1155CC"/>
      <name val="Arial"/>
    </font>
    <font>
      <u/>
      <color rgb="FF1155CC"/>
      <name val="Arial"/>
    </font>
    <font>
      <u/>
      <color rgb="FF0000FF"/>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b/>
      <u/>
      <color rgb="FF1155CC"/>
      <name val="Arial"/>
    </font>
    <font>
      <u/>
      <color rgb="FF1155CC"/>
      <name val="Arial"/>
    </font>
    <font>
      <u/>
      <color rgb="FF0000FF"/>
    </font>
    <font>
      <u/>
      <color rgb="FF1155CC"/>
      <name val="Arial"/>
    </font>
    <font>
      <u/>
      <color rgb="FF1155CC"/>
      <name val="Arial"/>
    </font>
    <font>
      <b/>
      <u/>
      <color rgb="FF1155CC"/>
      <name val="Arial"/>
    </font>
    <font>
      <u/>
      <color rgb="FF1155CC"/>
      <name val="Arial"/>
    </font>
    <font>
      <u/>
      <color rgb="FF0000FF"/>
    </font>
    <font>
      <u/>
      <color rgb="FF1155CC"/>
      <name val="Arial"/>
    </font>
    <font>
      <u/>
      <color rgb="FF1155CC"/>
      <name val="Arial"/>
    </font>
    <font>
      <b/>
      <u/>
      <color rgb="FF1155CC"/>
      <name val="Arial"/>
    </font>
    <font>
      <u/>
      <color rgb="FF1155CC"/>
      <name val="Arial"/>
    </font>
    <font>
      <u/>
      <color rgb="FF1155CC"/>
      <name val="Arial"/>
    </font>
    <font>
      <u/>
      <color rgb="FF0000FF"/>
    </font>
    <font>
      <u/>
      <color rgb="FF0000FF"/>
      <name val="Arial"/>
    </font>
    <font>
      <u/>
      <color rgb="FF0000FF"/>
    </font>
    <font>
      <u/>
      <color rgb="FF0000FF"/>
      <name val="Arial"/>
    </font>
    <font>
      <color rgb="FF0000FF"/>
      <name val="Arial"/>
    </font>
  </fonts>
  <fills count="8">
    <fill>
      <patternFill patternType="none"/>
    </fill>
    <fill>
      <patternFill patternType="lightGray"/>
    </fill>
    <fill>
      <patternFill patternType="solid">
        <fgColor rgb="FFFFFFFF"/>
        <bgColor rgb="FFFFFFFF"/>
      </patternFill>
    </fill>
    <fill>
      <patternFill patternType="solid">
        <fgColor rgb="FFFFFF00"/>
        <bgColor rgb="FFFFFF00"/>
      </patternFill>
    </fill>
    <fill>
      <patternFill patternType="solid">
        <fgColor rgb="FF00FF00"/>
        <bgColor rgb="FF00FF00"/>
      </patternFill>
    </fill>
    <fill>
      <patternFill patternType="solid">
        <fgColor rgb="FFFFD966"/>
        <bgColor rgb="FFFFD966"/>
      </patternFill>
    </fill>
    <fill>
      <patternFill patternType="solid">
        <fgColor rgb="FF6AA84F"/>
        <bgColor rgb="FF6AA84F"/>
      </patternFill>
    </fill>
    <fill>
      <patternFill patternType="solid">
        <fgColor rgb="FFEA9999"/>
        <bgColor rgb="FFEA9999"/>
      </patternFill>
    </fill>
  </fills>
  <borders count="1">
    <border/>
  </borders>
  <cellStyleXfs count="1">
    <xf borderId="0" fillId="0" fontId="0" numFmtId="0" applyAlignment="1" applyFont="1"/>
  </cellStyleXfs>
  <cellXfs count="107">
    <xf borderId="0" fillId="0" fontId="0" numFmtId="0" xfId="0" applyAlignment="1" applyFont="1">
      <alignment readingOrder="0" shrinkToFit="0" vertical="bottom" wrapText="1"/>
    </xf>
    <xf borderId="0" fillId="2" fontId="1" numFmtId="0" xfId="0" applyAlignment="1" applyFill="1" applyFont="1">
      <alignment horizontal="left" shrinkToFit="0" vertical="center" wrapText="1"/>
    </xf>
    <xf borderId="0" fillId="2" fontId="2" numFmtId="0" xfId="0" applyAlignment="1" applyFont="1">
      <alignment readingOrder="0" shrinkToFit="0" wrapText="1"/>
    </xf>
    <xf borderId="0" fillId="2" fontId="2" numFmtId="0" xfId="0" applyAlignment="1" applyFont="1">
      <alignment readingOrder="0" shrinkToFit="0" vertical="bottom" wrapText="1"/>
    </xf>
    <xf borderId="0" fillId="2" fontId="2" numFmtId="0" xfId="0" applyAlignment="1" applyFont="1">
      <alignment shrinkToFit="0" vertical="bottom" wrapText="1"/>
    </xf>
    <xf borderId="0" fillId="2" fontId="2" numFmtId="0" xfId="0" applyAlignment="1" applyFont="1">
      <alignment shrinkToFit="0" wrapText="1"/>
    </xf>
    <xf borderId="0" fillId="2" fontId="1" numFmtId="0" xfId="0" applyAlignment="1" applyFont="1">
      <alignment readingOrder="0" shrinkToFit="0" vertical="bottom" wrapText="1"/>
    </xf>
    <xf borderId="0" fillId="2" fontId="3" numFmtId="0" xfId="0" applyAlignment="1" applyFont="1">
      <alignment shrinkToFit="0" wrapText="1"/>
    </xf>
    <xf borderId="0" fillId="3" fontId="4" numFmtId="0" xfId="0" applyAlignment="1" applyFill="1" applyFont="1">
      <alignment shrinkToFit="0" vertical="center" wrapText="1"/>
    </xf>
    <xf borderId="0" fillId="2" fontId="2" numFmtId="0" xfId="0" applyAlignment="1" applyFont="1">
      <alignment readingOrder="0" shrinkToFit="0" wrapText="1"/>
    </xf>
    <xf borderId="0" fillId="3" fontId="4" numFmtId="0" xfId="0" applyAlignment="1" applyFont="1">
      <alignment horizontal="center" readingOrder="0" shrinkToFit="0" vertical="center" wrapText="1"/>
    </xf>
    <xf borderId="0" fillId="2" fontId="4" numFmtId="0" xfId="0" applyAlignment="1" applyFont="1">
      <alignment shrinkToFit="0" vertical="center" wrapText="1"/>
    </xf>
    <xf borderId="0" fillId="4" fontId="5" numFmtId="0" xfId="0" applyAlignment="1" applyFill="1" applyFont="1">
      <alignment horizontal="center" readingOrder="0" shrinkToFit="0" vertical="center" wrapText="1"/>
    </xf>
    <xf borderId="0" fillId="5" fontId="6" numFmtId="0" xfId="0" applyAlignment="1" applyFill="1" applyFont="1">
      <alignment readingOrder="0" shrinkToFit="0" vertical="bottom" wrapText="1"/>
    </xf>
    <xf borderId="0" fillId="0" fontId="7" numFmtId="0" xfId="0" applyAlignment="1" applyFont="1">
      <alignment shrinkToFit="0" vertical="bottom" wrapText="1"/>
    </xf>
    <xf borderId="0" fillId="0" fontId="2" numFmtId="0" xfId="0" applyAlignment="1" applyFont="1">
      <alignment shrinkToFit="0" vertical="bottom" wrapText="1"/>
    </xf>
    <xf borderId="0" fillId="0" fontId="8" numFmtId="0" xfId="0" applyAlignment="1" applyFont="1">
      <alignment readingOrder="0" shrinkToFit="0" vertical="bottom" wrapText="1"/>
    </xf>
    <xf borderId="0" fillId="2" fontId="9" numFmtId="0" xfId="0" applyAlignment="1" applyFont="1">
      <alignment horizontal="left" readingOrder="0" shrinkToFit="0" vertical="center" wrapText="1"/>
    </xf>
    <xf borderId="0" fillId="3" fontId="2" numFmtId="0" xfId="0" applyAlignment="1" applyFont="1">
      <alignment horizontal="center" readingOrder="0" shrinkToFit="0" vertical="center" wrapText="1"/>
    </xf>
    <xf borderId="0" fillId="3" fontId="2" numFmtId="164" xfId="0" applyAlignment="1" applyFont="1" applyNumberFormat="1">
      <alignment horizontal="center" readingOrder="0" shrinkToFit="0" vertical="center" wrapText="1"/>
    </xf>
    <xf borderId="0" fillId="3" fontId="2" numFmtId="0" xfId="0" applyAlignment="1" applyFont="1">
      <alignment horizontal="center" shrinkToFit="0" vertical="center" wrapText="1"/>
    </xf>
    <xf borderId="0" fillId="3" fontId="2" numFmtId="0" xfId="0" applyAlignment="1" applyFont="1">
      <alignment horizontal="center" shrinkToFit="0" vertical="center" wrapText="1"/>
    </xf>
    <xf borderId="0" fillId="3" fontId="2" numFmtId="0" xfId="0" applyAlignment="1" applyFont="1">
      <alignment horizontal="left" readingOrder="0" shrinkToFit="0" vertical="center" wrapText="0"/>
    </xf>
    <xf borderId="0" fillId="0" fontId="2" numFmtId="0" xfId="0" applyAlignment="1" applyFont="1">
      <alignment readingOrder="0" shrinkToFit="0" vertical="center" wrapText="0"/>
    </xf>
    <xf borderId="0" fillId="0" fontId="2" numFmtId="0" xfId="0" applyAlignment="1" applyFont="1">
      <alignment readingOrder="0" shrinkToFit="0" vertical="center" wrapText="1"/>
    </xf>
    <xf borderId="0" fillId="3" fontId="2" numFmtId="0" xfId="0" applyAlignment="1" applyFont="1">
      <alignment horizontal="center" shrinkToFit="0" vertical="center" wrapText="1"/>
    </xf>
    <xf borderId="0" fillId="0" fontId="2" numFmtId="0" xfId="0" applyAlignment="1" applyFont="1">
      <alignment horizontal="center" readingOrder="0" shrinkToFit="0" vertical="center" wrapText="1"/>
    </xf>
    <xf borderId="0" fillId="0" fontId="2" numFmtId="0" xfId="0" applyAlignment="1" applyFont="1">
      <alignment horizontal="center" shrinkToFit="0" vertical="center" wrapText="1"/>
    </xf>
    <xf borderId="0" fillId="0" fontId="10" numFmtId="0" xfId="0" applyAlignment="1" applyFont="1">
      <alignment readingOrder="0" shrinkToFit="0" vertical="center" wrapText="1"/>
    </xf>
    <xf borderId="0" fillId="0" fontId="2" numFmtId="0" xfId="0" applyAlignment="1" applyFont="1">
      <alignment horizontal="left" readingOrder="0" shrinkToFit="0" vertical="center" wrapText="1"/>
    </xf>
    <xf borderId="0" fillId="6" fontId="2" numFmtId="0" xfId="0" applyAlignment="1" applyFill="1" applyFont="1">
      <alignment horizontal="center" shrinkToFit="0" vertical="center" wrapText="1"/>
    </xf>
    <xf borderId="0" fillId="7" fontId="2" numFmtId="0" xfId="0" applyAlignment="1" applyFill="1" applyFont="1">
      <alignment horizontal="center" shrinkToFit="0" vertical="center" wrapText="1"/>
    </xf>
    <xf borderId="0" fillId="0" fontId="2" numFmtId="0" xfId="0" applyAlignment="1" applyFont="1">
      <alignment horizontal="center" shrinkToFit="0" vertical="center" wrapText="1"/>
    </xf>
    <xf borderId="0" fillId="0" fontId="2" numFmtId="0" xfId="0" applyAlignment="1" applyFont="1">
      <alignment horizontal="center" shrinkToFit="0" vertical="center" wrapText="1"/>
    </xf>
    <xf borderId="0" fillId="0" fontId="11" numFmtId="0" xfId="0" applyAlignment="1" applyFont="1">
      <alignment shrinkToFit="0" wrapText="0"/>
    </xf>
    <xf borderId="0" fillId="0" fontId="2" numFmtId="0" xfId="0" applyAlignment="1" applyFont="1">
      <alignment shrinkToFit="0" vertical="center" wrapText="0"/>
    </xf>
    <xf borderId="0" fillId="0" fontId="2" numFmtId="0" xfId="0" applyAlignment="1" applyFont="1">
      <alignment shrinkToFit="0" vertical="center" wrapText="1"/>
    </xf>
    <xf borderId="0" fillId="0" fontId="12" numFmtId="0" xfId="0" applyAlignment="1" applyFont="1">
      <alignment horizontal="left" shrinkToFit="0" vertical="center" wrapText="0"/>
    </xf>
    <xf borderId="0" fillId="0" fontId="13" numFmtId="0" xfId="0" applyAlignment="1" applyFont="1">
      <alignment horizontal="left" shrinkToFit="0" vertical="center" wrapText="0"/>
    </xf>
    <xf borderId="0" fillId="0" fontId="11" numFmtId="0" xfId="0" applyAlignment="1" applyFont="1">
      <alignment readingOrder="0" shrinkToFit="0" vertical="center" wrapText="0"/>
    </xf>
    <xf borderId="0" fillId="0" fontId="14" numFmtId="0" xfId="0" applyAlignment="1" applyFont="1">
      <alignment horizontal="left" shrinkToFit="0" vertical="center" wrapText="1"/>
    </xf>
    <xf borderId="0" fillId="0" fontId="15" numFmtId="0" xfId="0" applyAlignment="1" applyFont="1">
      <alignment readingOrder="0" shrinkToFit="0" vertical="center" wrapText="0"/>
    </xf>
    <xf borderId="0" fillId="0" fontId="16" numFmtId="0" xfId="0" applyAlignment="1" applyFont="1">
      <alignment readingOrder="0" shrinkToFit="0" wrapText="0"/>
    </xf>
    <xf borderId="0" fillId="0" fontId="11" numFmtId="0" xfId="0" applyAlignment="1" applyFont="1">
      <alignment horizontal="left" shrinkToFit="0" vertical="center" wrapText="1"/>
    </xf>
    <xf borderId="0" fillId="0" fontId="17" numFmtId="0" xfId="0" applyAlignment="1" applyFont="1">
      <alignment readingOrder="0" shrinkToFit="0" vertical="center" wrapText="1"/>
    </xf>
    <xf borderId="0" fillId="0" fontId="18" numFmtId="0" xfId="0" applyAlignment="1" applyFont="1">
      <alignment horizontal="left" readingOrder="0" shrinkToFit="0" vertical="center" wrapText="1"/>
    </xf>
    <xf borderId="0" fillId="0" fontId="19" numFmtId="0" xfId="0" applyAlignment="1" applyFont="1">
      <alignment horizontal="left" readingOrder="0" shrinkToFit="0" vertical="center" wrapText="0"/>
    </xf>
    <xf borderId="0" fillId="0" fontId="20" numFmtId="0" xfId="0" applyAlignment="1" applyFont="1">
      <alignment readingOrder="0" shrinkToFit="0" vertical="center" wrapText="0"/>
    </xf>
    <xf borderId="0" fillId="0" fontId="2" numFmtId="0" xfId="0" applyAlignment="1" applyFont="1">
      <alignment shrinkToFit="0" wrapText="0"/>
    </xf>
    <xf borderId="0" fillId="0" fontId="21" numFmtId="0" xfId="0" applyAlignment="1" applyFont="1">
      <alignment shrinkToFit="0" wrapText="1"/>
    </xf>
    <xf borderId="0" fillId="0" fontId="22" numFmtId="0" xfId="0" applyAlignment="1" applyFont="1">
      <alignment shrinkToFit="0" wrapText="0"/>
    </xf>
    <xf borderId="0" fillId="0" fontId="23" numFmtId="0" xfId="0" applyAlignment="1" applyFont="1">
      <alignment readingOrder="0" shrinkToFit="0" vertical="bottom" wrapText="0"/>
    </xf>
    <xf borderId="0" fillId="0" fontId="2" numFmtId="0" xfId="0" applyAlignment="1" applyFont="1">
      <alignment horizontal="left" shrinkToFit="0" vertical="bottom" wrapText="0"/>
    </xf>
    <xf borderId="0" fillId="0" fontId="24" numFmtId="0" xfId="0" applyAlignment="1" applyFont="1">
      <alignment horizontal="left" shrinkToFit="0" vertical="bottom" wrapText="1"/>
    </xf>
    <xf borderId="0" fillId="0" fontId="2" numFmtId="0" xfId="0" applyAlignment="1" applyFont="1">
      <alignment horizontal="left" shrinkToFit="0" wrapText="0"/>
    </xf>
    <xf borderId="0" fillId="0" fontId="25" numFmtId="0" xfId="0" applyAlignment="1" applyFont="1">
      <alignment horizontal="left" shrinkToFit="0" wrapText="1"/>
    </xf>
    <xf borderId="0" fillId="0" fontId="26" numFmtId="0" xfId="0" applyAlignment="1" applyFont="1">
      <alignment shrinkToFit="0" vertical="bottom" wrapText="0"/>
    </xf>
    <xf borderId="0" fillId="0" fontId="2" numFmtId="0" xfId="0" applyAlignment="1" applyFont="1">
      <alignment shrinkToFit="0" vertical="bottom" wrapText="0"/>
    </xf>
    <xf borderId="0" fillId="0" fontId="27" numFmtId="0" xfId="0" applyAlignment="1" applyFont="1">
      <alignment shrinkToFit="0" vertical="bottom" wrapText="1"/>
    </xf>
    <xf borderId="0" fillId="0" fontId="28" numFmtId="0" xfId="0" applyAlignment="1" applyFont="1">
      <alignment shrinkToFit="0" vertical="bottom" wrapText="0"/>
    </xf>
    <xf borderId="0" fillId="0" fontId="11" numFmtId="0" xfId="0" applyAlignment="1" applyFont="1">
      <alignment horizontal="left" readingOrder="0" shrinkToFit="0" vertical="center" wrapText="0"/>
    </xf>
    <xf borderId="0" fillId="0" fontId="2" numFmtId="0" xfId="0" applyAlignment="1" applyFont="1">
      <alignment shrinkToFit="0" vertical="center" wrapText="0"/>
    </xf>
    <xf borderId="0" fillId="0" fontId="2" numFmtId="0" xfId="0" applyAlignment="1" applyFont="1">
      <alignment shrinkToFit="0" vertical="center" wrapText="1"/>
    </xf>
    <xf borderId="0" fillId="0" fontId="2" numFmtId="0" xfId="0" applyAlignment="1" applyFont="1">
      <alignment horizontal="left" shrinkToFit="0" wrapText="0"/>
    </xf>
    <xf borderId="0" fillId="0" fontId="29" numFmtId="0" xfId="0" applyAlignment="1" applyFont="1">
      <alignment horizontal="left" shrinkToFit="0" wrapText="1"/>
    </xf>
    <xf borderId="0" fillId="0" fontId="2" numFmtId="0" xfId="0" applyAlignment="1" applyFont="1">
      <alignment horizontal="left" readingOrder="0" shrinkToFit="0" wrapText="0"/>
    </xf>
    <xf borderId="0" fillId="0" fontId="30" numFmtId="0" xfId="0" applyAlignment="1" applyFont="1">
      <alignment horizontal="left" shrinkToFit="0" wrapText="1"/>
    </xf>
    <xf borderId="0" fillId="0" fontId="2" numFmtId="0" xfId="0" applyAlignment="1" applyFont="1">
      <alignment horizontal="center" shrinkToFit="0" wrapText="1"/>
    </xf>
    <xf borderId="0" fillId="0" fontId="2" numFmtId="0" xfId="0" applyAlignment="1" applyFont="1">
      <alignment horizontal="center" shrinkToFit="0" wrapText="1"/>
    </xf>
    <xf borderId="0" fillId="0" fontId="2" numFmtId="0" xfId="0" applyAlignment="1" applyFont="1">
      <alignment horizontal="center" shrinkToFit="0" wrapText="1"/>
    </xf>
    <xf borderId="0" fillId="0" fontId="31" numFmtId="0" xfId="0" applyAlignment="1" applyFont="1">
      <alignment shrinkToFit="0" vertical="bottom" wrapText="0"/>
    </xf>
    <xf borderId="0" fillId="0" fontId="2" numFmtId="0" xfId="0" applyAlignment="1" applyFont="1">
      <alignment horizontal="left" readingOrder="0" shrinkToFit="0" vertical="bottom" wrapText="0"/>
    </xf>
    <xf borderId="0" fillId="0" fontId="32" numFmtId="0" xfId="0" applyAlignment="1" applyFont="1">
      <alignment horizontal="left" shrinkToFit="0" vertical="bottom" wrapText="1"/>
    </xf>
    <xf borderId="0" fillId="0" fontId="2" numFmtId="0" xfId="0" applyAlignment="1" applyFont="1">
      <alignment readingOrder="0" shrinkToFit="0" vertical="bottom" wrapText="0"/>
    </xf>
    <xf borderId="0" fillId="0" fontId="2" numFmtId="0" xfId="0" applyAlignment="1" applyFont="1">
      <alignment shrinkToFit="0" wrapText="1"/>
    </xf>
    <xf borderId="0" fillId="0" fontId="2" numFmtId="0" xfId="0" applyAlignment="1" applyFont="1">
      <alignment shrinkToFit="0" wrapText="1"/>
    </xf>
    <xf borderId="0" fillId="0" fontId="33" numFmtId="0" xfId="0" applyAlignment="1" applyFont="1">
      <alignment shrinkToFit="0" wrapText="0"/>
    </xf>
    <xf borderId="0" fillId="0" fontId="2" numFmtId="0" xfId="0" applyAlignment="1" applyFont="1">
      <alignment readingOrder="0" shrinkToFit="0" wrapText="0"/>
    </xf>
    <xf borderId="0" fillId="0" fontId="34" numFmtId="0" xfId="0" applyAlignment="1" applyFont="1">
      <alignment shrinkToFit="0" wrapText="1"/>
    </xf>
    <xf borderId="0" fillId="0" fontId="2" numFmtId="0" xfId="0" applyAlignment="1" applyFont="1">
      <alignment shrinkToFit="0" vertical="bottom" wrapText="1"/>
    </xf>
    <xf borderId="0" fillId="0" fontId="35" numFmtId="0" xfId="0" applyAlignment="1" applyFont="1">
      <alignment shrinkToFit="0" vertical="bottom" wrapText="0"/>
    </xf>
    <xf borderId="0" fillId="0" fontId="36" numFmtId="0" xfId="0" applyAlignment="1" applyFont="1">
      <alignment shrinkToFit="0" wrapText="0"/>
    </xf>
    <xf borderId="0" fillId="0" fontId="37" numFmtId="0" xfId="0" applyAlignment="1" applyFont="1">
      <alignment readingOrder="0" shrinkToFit="0" vertical="center" wrapText="0"/>
    </xf>
    <xf borderId="0" fillId="0" fontId="38" numFmtId="0" xfId="0" applyAlignment="1" applyFont="1">
      <alignment horizontal="left" shrinkToFit="0" wrapText="1"/>
    </xf>
    <xf borderId="0" fillId="0" fontId="39" numFmtId="0" xfId="0" applyAlignment="1" applyFont="1">
      <alignment shrinkToFit="0" wrapText="0"/>
    </xf>
    <xf borderId="0" fillId="3" fontId="2" numFmtId="164" xfId="0" applyAlignment="1" applyFont="1" applyNumberFormat="1">
      <alignment horizontal="center" shrinkToFit="0" vertical="center" wrapText="0"/>
    </xf>
    <xf borderId="0" fillId="3" fontId="2" numFmtId="164" xfId="0" applyAlignment="1" applyFont="1" applyNumberFormat="1">
      <alignment horizontal="center" readingOrder="0" shrinkToFit="0" vertical="center" wrapText="0"/>
    </xf>
    <xf borderId="0" fillId="0" fontId="2" numFmtId="0" xfId="0" applyAlignment="1" applyFont="1">
      <alignment shrinkToFit="0" vertical="bottom" wrapText="0"/>
    </xf>
    <xf borderId="0" fillId="0" fontId="2" numFmtId="0" xfId="0" applyAlignment="1" applyFont="1">
      <alignment horizontal="center" shrinkToFit="0" vertical="bottom" wrapText="1"/>
    </xf>
    <xf borderId="0" fillId="0" fontId="2" numFmtId="0" xfId="0" applyAlignment="1" applyFont="1">
      <alignment horizontal="center" shrinkToFit="0" vertical="bottom" wrapText="1"/>
    </xf>
    <xf borderId="0" fillId="0" fontId="40" numFmtId="0" xfId="0" applyAlignment="1" applyFont="1">
      <alignment horizontal="left" shrinkToFit="0" vertical="top" wrapText="0"/>
    </xf>
    <xf borderId="0" fillId="0" fontId="41" numFmtId="0" xfId="0" applyAlignment="1" applyFont="1">
      <alignment shrinkToFit="0" vertical="bottom" wrapText="0"/>
    </xf>
    <xf borderId="0" fillId="0" fontId="11" numFmtId="0" xfId="0" applyAlignment="1" applyFont="1">
      <alignment readingOrder="0" shrinkToFit="0" wrapText="0"/>
    </xf>
    <xf borderId="0" fillId="0" fontId="42" numFmtId="0" xfId="0" applyAlignment="1" applyFont="1">
      <alignment readingOrder="0" shrinkToFit="0" wrapText="0"/>
    </xf>
    <xf borderId="0" fillId="0" fontId="43" numFmtId="0" xfId="0" applyAlignment="1" applyFont="1">
      <alignment horizontal="left" shrinkToFit="0" vertical="bottom" wrapText="0"/>
    </xf>
    <xf borderId="0" fillId="0" fontId="44" numFmtId="0" xfId="0" applyAlignment="1" applyFont="1">
      <alignment horizontal="left" shrinkToFit="0" vertical="bottom" wrapText="0"/>
    </xf>
    <xf borderId="0" fillId="0" fontId="2" numFmtId="0" xfId="0" applyAlignment="1" applyFont="1">
      <alignment shrinkToFit="0" vertical="bottom" wrapText="0"/>
    </xf>
    <xf borderId="0" fillId="0" fontId="45" numFmtId="0" xfId="0" applyAlignment="1" applyFont="1">
      <alignment horizontal="left" shrinkToFit="0" vertical="top" wrapText="0"/>
    </xf>
    <xf borderId="0" fillId="0" fontId="46" numFmtId="0" xfId="0" applyAlignment="1" applyFont="1">
      <alignment readingOrder="0" shrinkToFit="0" vertical="bottom" wrapText="0"/>
    </xf>
    <xf borderId="0" fillId="0" fontId="47" numFmtId="0" xfId="0" applyAlignment="1" applyFont="1">
      <alignment shrinkToFit="0" vertical="bottom" wrapText="0"/>
    </xf>
    <xf borderId="0" fillId="0" fontId="48" numFmtId="0" xfId="0" applyAlignment="1" applyFont="1">
      <alignment shrinkToFit="0" wrapText="0"/>
    </xf>
    <xf borderId="0" fillId="0" fontId="49" numFmtId="0" xfId="0" applyAlignment="1" applyFont="1">
      <alignment readingOrder="0" shrinkToFit="0" vertical="bottom" wrapText="1"/>
    </xf>
    <xf borderId="0" fillId="0" fontId="50" numFmtId="0" xfId="0" applyAlignment="1" applyFont="1">
      <alignment shrinkToFit="0" wrapText="0"/>
    </xf>
    <xf borderId="0" fillId="0" fontId="51" numFmtId="0" xfId="0" applyAlignment="1" applyFont="1">
      <alignment shrinkToFit="0" vertical="bottom" wrapText="0"/>
    </xf>
    <xf borderId="0" fillId="0" fontId="1" numFmtId="0" xfId="0" applyAlignment="1" applyFont="1">
      <alignment readingOrder="0" shrinkToFit="0" vertical="bottom" wrapText="0"/>
    </xf>
    <xf borderId="0" fillId="0" fontId="52" numFmtId="0" xfId="0" applyAlignment="1" applyFont="1">
      <alignment shrinkToFit="0" vertical="bottom" wrapText="0"/>
    </xf>
    <xf borderId="0" fillId="0" fontId="2" numFmtId="0" xfId="0" applyAlignment="1" applyFont="1">
      <alignment shrinkToFit="0" vertical="bottom" wrapText="1"/>
    </xf>
  </cellXfs>
  <cellStyles count="1">
    <cellStyle xfId="0" name="Normal" builtinId="0"/>
  </cellStyles>
  <dxfs count="5">
    <dxf>
      <font/>
      <fill>
        <patternFill patternType="solid">
          <fgColor rgb="FFFFFF00"/>
          <bgColor rgb="FFFFFF00"/>
        </patternFill>
      </fill>
      <border/>
    </dxf>
    <dxf>
      <font/>
      <fill>
        <patternFill patternType="solid">
          <fgColor rgb="FF6AA84F"/>
          <bgColor rgb="FF6AA84F"/>
        </patternFill>
      </fill>
      <border/>
    </dxf>
    <dxf>
      <font/>
      <fill>
        <patternFill patternType="solid">
          <fgColor rgb="FFC9DAF8"/>
          <bgColor rgb="FFC9DAF8"/>
        </patternFill>
      </fill>
      <border/>
    </dxf>
    <dxf>
      <font/>
      <fill>
        <patternFill patternType="solid">
          <fgColor rgb="FF6D9EEB"/>
          <bgColor rgb="FF6D9EEB"/>
        </patternFill>
      </fill>
      <border/>
    </dxf>
    <dxf>
      <font/>
      <fill>
        <patternFill patternType="solid">
          <fgColor rgb="FFEA9999"/>
          <bgColor rgb="FFEA9999"/>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hyperlink" Target="https://sites.google.com/site/mostafasibrahim/" TargetMode="External"/><Relationship Id="rId2" Type="http://schemas.openxmlformats.org/officeDocument/2006/relationships/hyperlink" Target="https://bit.ly/3lJ2SiL" TargetMode="External"/><Relationship Id="rId3" Type="http://schemas.openxmlformats.org/officeDocument/2006/relationships/hyperlink" Target="https://bit.ly/36XvLlN" TargetMode="External"/><Relationship Id="rId4" Type="http://schemas.openxmlformats.org/officeDocument/2006/relationships/hyperlink" Target="https://bit.ly/3lJ2SiL" TargetMode="External"/><Relationship Id="rId9" Type="http://schemas.openxmlformats.org/officeDocument/2006/relationships/drawing" Target="../drawings/drawing1.xml"/><Relationship Id="rId5" Type="http://schemas.openxmlformats.org/officeDocument/2006/relationships/hyperlink" Target="http://bit.ly/3o9vkw9" TargetMode="External"/><Relationship Id="rId6" Type="http://schemas.openxmlformats.org/officeDocument/2006/relationships/hyperlink" Target="https://bit.ly/3lJ2SiL" TargetMode="External"/><Relationship Id="rId7" Type="http://schemas.openxmlformats.org/officeDocument/2006/relationships/hyperlink" Target="http://bit.ly/3o9vkw9" TargetMode="External"/><Relationship Id="rId8" Type="http://schemas.openxmlformats.org/officeDocument/2006/relationships/hyperlink" Target="http://bit.ly/3o9vkw9"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5.13" defaultRowHeight="15.75"/>
  <cols>
    <col customWidth="1" min="1" max="1" width="22.75"/>
    <col customWidth="1" min="7" max="7" width="16.25"/>
    <col customWidth="1" min="8" max="8" width="21.63"/>
  </cols>
  <sheetData>
    <row r="1">
      <c r="A1" s="1" t="s">
        <v>0</v>
      </c>
      <c r="B1" s="2" t="s">
        <v>1</v>
      </c>
    </row>
    <row r="2">
      <c r="B2" s="3" t="s">
        <v>2</v>
      </c>
      <c r="D2" s="4"/>
      <c r="E2" s="4"/>
      <c r="F2" s="5"/>
      <c r="G2" s="5"/>
      <c r="H2" s="5"/>
    </row>
    <row r="3">
      <c r="B3" s="6" t="s">
        <v>3</v>
      </c>
      <c r="F3" s="5"/>
      <c r="G3" s="5"/>
      <c r="H3" s="5"/>
    </row>
    <row r="4">
      <c r="B4" s="5" t="s">
        <v>4</v>
      </c>
      <c r="D4" s="7" t="s">
        <v>5</v>
      </c>
      <c r="E4" s="5"/>
      <c r="F4" s="5"/>
      <c r="G4" s="5"/>
      <c r="H4" s="5"/>
    </row>
    <row r="5">
      <c r="B5" s="5"/>
      <c r="C5" s="5"/>
      <c r="D5" s="5"/>
      <c r="E5" s="5"/>
      <c r="F5" s="5"/>
      <c r="G5" s="5"/>
      <c r="H5" s="5"/>
    </row>
    <row r="6">
      <c r="A6" s="8"/>
      <c r="B6" s="9" t="s">
        <v>6</v>
      </c>
    </row>
    <row r="7">
      <c r="A7" s="10" t="s">
        <v>7</v>
      </c>
      <c r="B7" s="9" t="s">
        <v>8</v>
      </c>
    </row>
    <row r="8">
      <c r="A8" s="8"/>
      <c r="B8" s="9" t="s">
        <v>9</v>
      </c>
    </row>
    <row r="9">
      <c r="A9" s="11"/>
      <c r="B9" s="5"/>
    </row>
    <row r="10">
      <c r="A10" s="11"/>
      <c r="B10" s="5"/>
    </row>
    <row r="11">
      <c r="A11" s="12" t="s">
        <v>10</v>
      </c>
      <c r="B11" s="13" t="s">
        <v>11</v>
      </c>
      <c r="F11" s="13"/>
    </row>
    <row r="12">
      <c r="B12" s="14" t="s">
        <v>12</v>
      </c>
      <c r="F12" s="15"/>
    </row>
    <row r="13">
      <c r="B13" s="14" t="s">
        <v>13</v>
      </c>
      <c r="F13" s="15"/>
      <c r="G13" s="15"/>
      <c r="H13" s="15"/>
    </row>
    <row r="14">
      <c r="B14" s="16" t="s">
        <v>14</v>
      </c>
      <c r="F14" s="16"/>
      <c r="G14" s="15"/>
      <c r="H14" s="15"/>
    </row>
    <row r="15">
      <c r="B15" s="14" t="s">
        <v>15</v>
      </c>
      <c r="G15" s="15"/>
      <c r="H15" s="15"/>
    </row>
    <row r="16">
      <c r="B16" s="14" t="s">
        <v>16</v>
      </c>
      <c r="F16" s="15"/>
      <c r="G16" s="15"/>
      <c r="H16" s="15"/>
    </row>
    <row r="17">
      <c r="B17" s="16" t="s">
        <v>17</v>
      </c>
      <c r="F17" s="15"/>
      <c r="G17" s="15"/>
      <c r="H17" s="15"/>
    </row>
    <row r="18">
      <c r="A18" s="1"/>
      <c r="F18" s="5"/>
      <c r="G18" s="5"/>
      <c r="H18" s="5"/>
    </row>
    <row r="19">
      <c r="A19" s="17" t="s">
        <v>18</v>
      </c>
      <c r="B19" s="3" t="s">
        <v>19</v>
      </c>
    </row>
  </sheetData>
  <mergeCells count="21">
    <mergeCell ref="A1:A5"/>
    <mergeCell ref="B1:H1"/>
    <mergeCell ref="B2:C2"/>
    <mergeCell ref="B3:E3"/>
    <mergeCell ref="B4:C4"/>
    <mergeCell ref="B6:H6"/>
    <mergeCell ref="B7:H7"/>
    <mergeCell ref="B12:E12"/>
    <mergeCell ref="B13:E13"/>
    <mergeCell ref="B14:E14"/>
    <mergeCell ref="B15:E15"/>
    <mergeCell ref="B16:E16"/>
    <mergeCell ref="B17:E17"/>
    <mergeCell ref="B8:H8"/>
    <mergeCell ref="B9:H9"/>
    <mergeCell ref="B10:H10"/>
    <mergeCell ref="A11:A17"/>
    <mergeCell ref="B11:E11"/>
    <mergeCell ref="F11:H11"/>
    <mergeCell ref="F12:H12"/>
    <mergeCell ref="B19:H19"/>
  </mergeCells>
  <hyperlinks>
    <hyperlink r:id="rId1" ref="D4"/>
    <hyperlink r:id="rId2" ref="B11"/>
    <hyperlink r:id="rId3" ref="B12"/>
    <hyperlink r:id="rId4" ref="B13"/>
    <hyperlink r:id="rId5" ref="B14"/>
    <hyperlink r:id="rId6" ref="B15"/>
    <hyperlink r:id="rId7" ref="B16"/>
    <hyperlink r:id="rId8" ref="B17"/>
  </hyperlinks>
  <drawing r:id="rId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5.13" defaultRowHeight="15.75"/>
  <cols>
    <col customWidth="1" min="1" max="1" width="11.75"/>
    <col customWidth="1" min="2" max="2" width="13.38"/>
    <col customWidth="1" min="3" max="3" width="6.0"/>
    <col customWidth="1" min="4" max="4" width="7.13"/>
    <col customWidth="1" min="5" max="5" width="7.38"/>
    <col customWidth="1" min="6" max="6" width="7.63"/>
    <col customWidth="1" min="7" max="7" width="8.75"/>
    <col customWidth="1" min="8" max="9" width="7.5"/>
    <col customWidth="1" min="10" max="10" width="72.88"/>
  </cols>
  <sheetData>
    <row r="1">
      <c r="A1" s="18" t="s">
        <v>20</v>
      </c>
      <c r="B1" s="19" t="s">
        <v>21</v>
      </c>
      <c r="C1" s="20" t="s">
        <v>22</v>
      </c>
      <c r="D1" s="21" t="s">
        <v>23</v>
      </c>
      <c r="E1" s="21" t="s">
        <v>24</v>
      </c>
      <c r="F1" s="20" t="s">
        <v>25</v>
      </c>
      <c r="G1" s="21" t="s">
        <v>26</v>
      </c>
      <c r="H1" s="21" t="s">
        <v>27</v>
      </c>
      <c r="I1" s="21" t="s">
        <v>28</v>
      </c>
      <c r="J1" s="22" t="s">
        <v>29</v>
      </c>
    </row>
    <row r="2">
      <c r="A2" s="23" t="s">
        <v>30</v>
      </c>
      <c r="B2" s="24" t="s">
        <v>31</v>
      </c>
      <c r="C2" s="25" t="s">
        <v>32</v>
      </c>
      <c r="D2" s="26">
        <v>5.0</v>
      </c>
      <c r="E2" s="26">
        <v>4.0</v>
      </c>
      <c r="F2" s="26">
        <v>8.0</v>
      </c>
      <c r="G2" s="26">
        <v>6.0</v>
      </c>
      <c r="H2" s="26">
        <v>32.0</v>
      </c>
      <c r="I2" s="27">
        <f t="shared" ref="I2:I11" si="1">SUM(E2:H2)</f>
        <v>50</v>
      </c>
      <c r="J2" s="28" t="s">
        <v>33</v>
      </c>
    </row>
    <row r="3">
      <c r="A3" s="23" t="s">
        <v>34</v>
      </c>
      <c r="B3" s="24" t="s">
        <v>35</v>
      </c>
      <c r="C3" s="25" t="s">
        <v>32</v>
      </c>
      <c r="D3" s="26">
        <v>1.0</v>
      </c>
      <c r="E3" s="26">
        <v>5.0</v>
      </c>
      <c r="F3" s="26">
        <v>10.0</v>
      </c>
      <c r="G3" s="26">
        <v>35.0</v>
      </c>
      <c r="H3" s="26">
        <v>20.0</v>
      </c>
      <c r="I3" s="27">
        <f t="shared" si="1"/>
        <v>70</v>
      </c>
      <c r="J3" s="29" t="s">
        <v>36</v>
      </c>
    </row>
    <row r="4">
      <c r="A4" s="23" t="s">
        <v>37</v>
      </c>
      <c r="B4" s="24" t="s">
        <v>38</v>
      </c>
      <c r="C4" s="25" t="s">
        <v>32</v>
      </c>
      <c r="D4" s="26">
        <v>1.0</v>
      </c>
      <c r="E4" s="26">
        <v>5.0</v>
      </c>
      <c r="F4" s="26">
        <v>20.0</v>
      </c>
      <c r="G4" s="26">
        <v>4.0</v>
      </c>
      <c r="H4" s="26">
        <v>1.0</v>
      </c>
      <c r="I4" s="27">
        <f t="shared" si="1"/>
        <v>30</v>
      </c>
      <c r="J4" s="29" t="s">
        <v>39</v>
      </c>
    </row>
    <row r="5">
      <c r="A5" s="23" t="s">
        <v>40</v>
      </c>
      <c r="B5" s="24" t="s">
        <v>41</v>
      </c>
      <c r="C5" s="30" t="s">
        <v>42</v>
      </c>
      <c r="D5" s="27">
        <v>5.0</v>
      </c>
      <c r="E5" s="27">
        <v>4.0</v>
      </c>
      <c r="F5" s="27">
        <v>25.0</v>
      </c>
      <c r="G5" s="27">
        <v>20.0</v>
      </c>
      <c r="H5" s="26">
        <v>2.0</v>
      </c>
      <c r="I5" s="27">
        <f t="shared" si="1"/>
        <v>51</v>
      </c>
      <c r="J5" s="29" t="s">
        <v>43</v>
      </c>
    </row>
    <row r="6">
      <c r="A6" s="23" t="s">
        <v>44</v>
      </c>
      <c r="B6" s="24" t="s">
        <v>45</v>
      </c>
      <c r="C6" s="31" t="s">
        <v>46</v>
      </c>
      <c r="D6" s="26">
        <v>6.0</v>
      </c>
      <c r="E6" s="26">
        <v>5.0</v>
      </c>
      <c r="F6" s="26">
        <v>30.0</v>
      </c>
      <c r="G6" s="26">
        <v>25.0</v>
      </c>
      <c r="H6" s="26">
        <v>31.0</v>
      </c>
      <c r="I6" s="27">
        <f t="shared" si="1"/>
        <v>91</v>
      </c>
      <c r="J6" s="23" t="s">
        <v>47</v>
      </c>
    </row>
    <row r="7">
      <c r="A7" s="23"/>
      <c r="B7" s="24"/>
      <c r="C7" s="32"/>
      <c r="D7" s="33"/>
      <c r="E7" s="33"/>
      <c r="F7" s="33"/>
      <c r="G7" s="33"/>
      <c r="H7" s="27"/>
      <c r="I7" s="27">
        <f t="shared" si="1"/>
        <v>0</v>
      </c>
      <c r="J7" s="34"/>
    </row>
    <row r="8">
      <c r="A8" s="35"/>
      <c r="B8" s="36"/>
      <c r="C8" s="32"/>
      <c r="D8" s="33"/>
      <c r="E8" s="33"/>
      <c r="F8" s="33"/>
      <c r="G8" s="33"/>
      <c r="H8" s="27"/>
      <c r="I8" s="27">
        <f t="shared" si="1"/>
        <v>0</v>
      </c>
      <c r="J8" s="37" t="str">
        <f>HYPERLINK("https://www.youtube.com/watch?v=fd0Ebfa_mJ0","Watch - Approaching Problem Statement ")</f>
        <v>Watch - Approaching Problem Statement </v>
      </c>
    </row>
    <row r="9">
      <c r="A9" s="35"/>
      <c r="B9" s="36"/>
      <c r="C9" s="32"/>
      <c r="D9" s="33"/>
      <c r="E9" s="33"/>
      <c r="F9" s="33"/>
      <c r="G9" s="33"/>
      <c r="H9" s="27"/>
      <c r="I9" s="27">
        <f t="shared" si="1"/>
        <v>0</v>
      </c>
      <c r="J9" s="38" t="str">
        <f>HYPERLINK("https://www.youtube.com/watch?v=olcmPKZNqnM","Watch - Thinking - On papers Not on PC ")</f>
        <v>Watch - Thinking - On papers Not on PC </v>
      </c>
    </row>
    <row r="10">
      <c r="A10" s="39" t="s">
        <v>48</v>
      </c>
      <c r="B10" s="40" t="str">
        <f>HYPERLINK("http://codeforces.com/contest/677/problem/A","CF677-D2-A")</f>
        <v>CF677-D2-A</v>
      </c>
      <c r="C10" s="32"/>
      <c r="D10" s="33"/>
      <c r="E10" s="33"/>
      <c r="F10" s="33"/>
      <c r="G10" s="33"/>
      <c r="H10" s="27"/>
      <c r="I10" s="27">
        <f t="shared" si="1"/>
        <v>0</v>
      </c>
      <c r="J10" s="41" t="str">
        <f>HYPERLINK("http://codeforces.com/contest/677/submission/18185361","C++ Solution Example")</f>
        <v>C++ Solution Example</v>
      </c>
    </row>
    <row r="11">
      <c r="A11" s="39" t="s">
        <v>49</v>
      </c>
      <c r="B11" s="40" t="str">
        <f>HYPERLINK("http://codeforces.com/contest/734/problem/A","CF734-D2-A")</f>
        <v>CF734-D2-A</v>
      </c>
      <c r="C11" s="32"/>
      <c r="D11" s="33"/>
      <c r="E11" s="33"/>
      <c r="F11" s="33"/>
      <c r="G11" s="33"/>
      <c r="H11" s="27"/>
      <c r="I11" s="27">
        <f t="shared" si="1"/>
        <v>0</v>
      </c>
      <c r="J11" s="42" t="str">
        <f>HYPERLINK("http://codeforces.com/blog/entry/48397","This is from Round 379. Here is the editorial")</f>
        <v>This is from Round 379. Here is the editorial</v>
      </c>
    </row>
    <row r="12">
      <c r="A12" s="39"/>
      <c r="B12" s="43"/>
      <c r="C12" s="32"/>
      <c r="D12" s="33"/>
      <c r="E12" s="33"/>
      <c r="F12" s="33"/>
      <c r="G12" s="33"/>
      <c r="H12" s="27"/>
      <c r="I12" s="27"/>
      <c r="J12" s="44" t="s">
        <v>50</v>
      </c>
    </row>
    <row r="13">
      <c r="A13" s="39" t="s">
        <v>51</v>
      </c>
      <c r="B13" s="45" t="str">
        <f>HYPERLINK("codeforces.com/contest/791/problem/A","CF791-D2-A")</f>
        <v>CF791-D2-A</v>
      </c>
      <c r="C13" s="32"/>
      <c r="D13" s="33"/>
      <c r="E13" s="33"/>
      <c r="F13" s="33"/>
      <c r="G13" s="33"/>
      <c r="H13" s="27"/>
      <c r="I13" s="27">
        <f t="shared" ref="I13:I30" si="2">SUM(E13:H13)</f>
        <v>0</v>
      </c>
      <c r="J13" s="46" t="str">
        <f>HYPERLINK("https://www.youtube.com/watch?v=t05qYeiWGGc","Video Solution - Eng Youssef El Ghareeb")</f>
        <v>Video Solution - Eng Youssef El Ghareeb</v>
      </c>
    </row>
    <row r="14">
      <c r="A14" s="39" t="s">
        <v>52</v>
      </c>
      <c r="B14" s="40" t="str">
        <f>HYPERLINK("http://codeforces.com/contest/231/problem/A","CF231-D2-A")</f>
        <v>CF231-D2-A</v>
      </c>
      <c r="C14" s="32"/>
      <c r="D14" s="33"/>
      <c r="E14" s="33"/>
      <c r="F14" s="33"/>
      <c r="G14" s="33"/>
      <c r="H14" s="27"/>
      <c r="I14" s="27">
        <f t="shared" si="2"/>
        <v>0</v>
      </c>
      <c r="J14" s="46" t="str">
        <f>HYPERLINK("https://www.youtube.com/watch?v=P73Mv_GG_PY","Video Solution - Eng Youssef Ali")</f>
        <v>Video Solution - Eng Youssef Ali</v>
      </c>
    </row>
    <row r="15">
      <c r="A15" s="39" t="s">
        <v>53</v>
      </c>
      <c r="B15" s="40" t="str">
        <f>HYPERLINK("http://codeforces.com/contest/263/problem/A","CF263-D2-A")</f>
        <v>CF263-D2-A</v>
      </c>
      <c r="C15" s="32"/>
      <c r="D15" s="33"/>
      <c r="E15" s="33"/>
      <c r="F15" s="33"/>
      <c r="G15" s="33"/>
      <c r="H15" s="27"/>
      <c r="I15" s="27">
        <f t="shared" si="2"/>
        <v>0</v>
      </c>
      <c r="J15" s="47" t="str">
        <f>HYPERLINK("https://www.youtube.com/watch?v=FU4thrvEvKg","Video Solution - Eng Samed Hajajla")</f>
        <v>Video Solution - Eng Samed Hajajla</v>
      </c>
    </row>
    <row r="16">
      <c r="A16" s="48" t="s">
        <v>54</v>
      </c>
      <c r="B16" s="49" t="str">
        <f>HYPERLINK("http://codeforces.com/contest/405/problem/A","CF405-D2-A")</f>
        <v>CF405-D2-A</v>
      </c>
      <c r="C16" s="32"/>
      <c r="D16" s="33"/>
      <c r="E16" s="33"/>
      <c r="F16" s="33"/>
      <c r="G16" s="33"/>
      <c r="H16" s="27"/>
      <c r="I16" s="27">
        <f t="shared" si="2"/>
        <v>0</v>
      </c>
      <c r="J16" s="50" t="str">
        <f>HYPERLINK("https://www.youtube.com/watch?v=HNe9QW-1MJI","Video Solution - Eng John Gamal")</f>
        <v>Video Solution - Eng John Gamal</v>
      </c>
    </row>
    <row r="17">
      <c r="A17" s="48" t="s">
        <v>55</v>
      </c>
      <c r="B17" s="49" t="str">
        <f>HYPERLINK("http://codeforces.com/contest/112/problem/A","CF112-D2-A")</f>
        <v>CF112-D2-A</v>
      </c>
      <c r="C17" s="32"/>
      <c r="D17" s="33"/>
      <c r="E17" s="33"/>
      <c r="F17" s="33"/>
      <c r="G17" s="33"/>
      <c r="H17" s="27"/>
      <c r="I17" s="27">
        <f t="shared" si="2"/>
        <v>0</v>
      </c>
      <c r="J17" s="51" t="str">
        <f>HYPERLINK("https://www.youtube.com/watch?v=Sp4zWrDvGrk","Video Solution - Solver to be (Java)")</f>
        <v>Video Solution - Solver to be (Java)</v>
      </c>
    </row>
    <row r="18">
      <c r="A18" s="48" t="s">
        <v>56</v>
      </c>
      <c r="B18" s="49" t="str">
        <f>HYPERLINK("http://codeforces.com/contest/236/problem/A","CF236-D2-A")</f>
        <v>CF236-D2-A</v>
      </c>
      <c r="C18" s="32"/>
      <c r="D18" s="33"/>
      <c r="E18" s="33"/>
      <c r="F18" s="33"/>
      <c r="G18" s="33"/>
      <c r="H18" s="27"/>
      <c r="I18" s="27">
        <f t="shared" si="2"/>
        <v>0</v>
      </c>
      <c r="J18" s="51" t="str">
        <f>HYPERLINK("https://www.youtube.com/watch?v=AOOmuJXMyHQ","Video Solution - Solver to be (Java)")</f>
        <v>Video Solution - Solver to be (Java)</v>
      </c>
    </row>
    <row r="19">
      <c r="A19" s="52" t="s">
        <v>57</v>
      </c>
      <c r="B19" s="53" t="str">
        <f>HYPERLINK("http://codeforces.com/contest/59/problem/A","CF59-D2-A")</f>
        <v>CF59-D2-A</v>
      </c>
      <c r="C19" s="32"/>
      <c r="D19" s="33"/>
      <c r="E19" s="33"/>
      <c r="F19" s="33"/>
      <c r="G19" s="33"/>
      <c r="H19" s="27"/>
      <c r="I19" s="27">
        <f t="shared" si="2"/>
        <v>0</v>
      </c>
      <c r="J19" s="51" t="str">
        <f>HYPERLINK("https://www.youtube.com/watch?v=gW8YOQbMdDI","Video Solution - Solver to be (Java)")</f>
        <v>Video Solution - Solver to be (Java)</v>
      </c>
    </row>
    <row r="20">
      <c r="A20" s="54" t="s">
        <v>58</v>
      </c>
      <c r="B20" s="55" t="str">
        <f>HYPERLINK("http://codeforces.com/contest/281/problem/A","CF281-D2-A")</f>
        <v>CF281-D2-A</v>
      </c>
      <c r="C20" s="32"/>
      <c r="D20" s="33"/>
      <c r="E20" s="33"/>
      <c r="F20" s="33"/>
      <c r="G20" s="33"/>
      <c r="H20" s="27"/>
      <c r="I20" s="27">
        <f t="shared" si="2"/>
        <v>0</v>
      </c>
      <c r="J20" s="56" t="str">
        <f>HYPERLINK("https://www.youtube.com/watch?v=GctpZIJ8xBA","Video Solution - Solver to be (Java)")</f>
        <v>Video Solution - Solver to be (Java)</v>
      </c>
    </row>
    <row r="21">
      <c r="A21" s="54"/>
      <c r="B21" s="55"/>
      <c r="C21" s="32"/>
      <c r="D21" s="33"/>
      <c r="E21" s="33"/>
      <c r="F21" s="33"/>
      <c r="G21" s="33"/>
      <c r="H21" s="27"/>
      <c r="I21" s="27">
        <f t="shared" si="2"/>
        <v>0</v>
      </c>
      <c r="J21" s="56"/>
    </row>
    <row r="22">
      <c r="A22" s="48" t="s">
        <v>59</v>
      </c>
      <c r="B22" s="49" t="str">
        <f>HYPERLINK("http://codeforces.com/contest/344/problem/A","CF344-D2-A")</f>
        <v>CF344-D2-A</v>
      </c>
      <c r="C22" s="32"/>
      <c r="D22" s="33"/>
      <c r="E22" s="33"/>
      <c r="F22" s="33"/>
      <c r="G22" s="33"/>
      <c r="H22" s="27"/>
      <c r="I22" s="27">
        <f t="shared" si="2"/>
        <v>0</v>
      </c>
      <c r="J22" s="56" t="str">
        <f>HYPERLINK("https://www.youtube.com/watch?v=7o7lZTKFzp0","Video Solution - Solver to be (Java)")</f>
        <v>Video Solution - Solver to be (Java)</v>
      </c>
    </row>
    <row r="23">
      <c r="A23" s="57" t="s">
        <v>60</v>
      </c>
      <c r="B23" s="58" t="str">
        <f>HYPERLINK("http://codeforces.com/contest/381/problem/A","CF381-D2-A")</f>
        <v>CF381-D2-A</v>
      </c>
      <c r="C23" s="32"/>
      <c r="D23" s="33"/>
      <c r="E23" s="33"/>
      <c r="F23" s="33"/>
      <c r="G23" s="33"/>
      <c r="H23" s="27"/>
      <c r="I23" s="27">
        <f t="shared" si="2"/>
        <v>0</v>
      </c>
      <c r="J23" s="59" t="str">
        <f>HYPERLINK("https://www.youtube.com/watch?v=XgJ0DS3r_KE","Video Solution - Solver to be (Java)")</f>
        <v>Video Solution - Solver to be (Java)</v>
      </c>
    </row>
    <row r="24">
      <c r="A24" s="39" t="s">
        <v>61</v>
      </c>
      <c r="B24" s="40" t="str">
        <f>HYPERLINK("http://codeforces.com/contest/266/problem/A","CF266-D2-A")</f>
        <v>CF266-D2-A</v>
      </c>
      <c r="C24" s="32"/>
      <c r="D24" s="33"/>
      <c r="E24" s="33"/>
      <c r="F24" s="33"/>
      <c r="G24" s="33"/>
      <c r="H24" s="27"/>
      <c r="I24" s="27">
        <f t="shared" si="2"/>
        <v>0</v>
      </c>
      <c r="J24" s="46" t="str">
        <f>HYPERLINK("https://www.youtube.com/watch?v=3akdDnmPwOY&amp;feature=youtu.be","Video Solution - Eng Ahmead Raafat (Python)")</f>
        <v>Video Solution - Eng Ahmead Raafat (Python)</v>
      </c>
    </row>
    <row r="25">
      <c r="A25" s="39" t="s">
        <v>62</v>
      </c>
      <c r="B25" s="40" t="str">
        <f>HYPERLINK("http://codeforces.com/contest/427/problem/A","CF427-D2-A")</f>
        <v>CF427-D2-A</v>
      </c>
      <c r="C25" s="32"/>
      <c r="D25" s="33"/>
      <c r="E25" s="33"/>
      <c r="F25" s="33"/>
      <c r="G25" s="33"/>
      <c r="H25" s="27"/>
      <c r="I25" s="27">
        <f t="shared" si="2"/>
        <v>0</v>
      </c>
      <c r="J25" s="46" t="str">
        <f>HYPERLINK("https://www.youtube.com/watch?v=PECOLs3YWR0&amp;feature=youtu.be","Video Solution - Eng Ahmead Raafat (Python)")</f>
        <v>Video Solution - Eng Ahmead Raafat (Python)</v>
      </c>
    </row>
    <row r="26">
      <c r="A26" s="60" t="s">
        <v>63</v>
      </c>
      <c r="B26" s="40" t="str">
        <f>HYPERLINK("http://codeforces.com/contest/431/problem/A","CF431-D2-A")</f>
        <v>CF431-D2-A</v>
      </c>
      <c r="C26" s="32"/>
      <c r="D26" s="33"/>
      <c r="E26" s="33"/>
      <c r="F26" s="33"/>
      <c r="G26" s="33"/>
      <c r="H26" s="27"/>
      <c r="I26" s="27">
        <f t="shared" si="2"/>
        <v>0</v>
      </c>
      <c r="J26" s="46" t="str">
        <f>HYPERLINK("https://www.youtube.com/watch?v=mJYiMoX4t0k","Video Solution - Eng Ahmead Raafat (Python)")</f>
        <v>Video Solution - Eng Ahmead Raafat (Python)</v>
      </c>
    </row>
    <row r="27">
      <c r="A27" s="60" t="s">
        <v>64</v>
      </c>
      <c r="B27" s="40" t="str">
        <f>HYPERLINK("http://codeforces.com/contest/731/problem/A","CF731-D2-A")</f>
        <v>CF731-D2-A</v>
      </c>
      <c r="C27" s="32"/>
      <c r="D27" s="33"/>
      <c r="E27" s="33"/>
      <c r="F27" s="33"/>
      <c r="G27" s="33"/>
      <c r="H27" s="27"/>
      <c r="I27" s="27">
        <f t="shared" si="2"/>
        <v>0</v>
      </c>
      <c r="J27" s="46" t="str">
        <f>HYPERLINK("https://www.youtube.com/watch?v=pBhXYZKAFTM","Video Solution - Eng Yahia Ashraf")</f>
        <v>Video Solution - Eng Yahia Ashraf</v>
      </c>
    </row>
    <row r="28">
      <c r="A28" s="60" t="s">
        <v>65</v>
      </c>
      <c r="B28" s="40" t="str">
        <f>HYPERLINK("http://codeforces.com/contest/268/problem/A","CF268-D2-A")</f>
        <v>CF268-D2-A</v>
      </c>
      <c r="C28" s="32"/>
      <c r="D28" s="33"/>
      <c r="E28" s="33"/>
      <c r="F28" s="33"/>
      <c r="G28" s="33"/>
      <c r="H28" s="27"/>
      <c r="I28" s="27">
        <f t="shared" si="2"/>
        <v>0</v>
      </c>
      <c r="J28" s="46" t="str">
        <f>HYPERLINK("https://www.youtube.com/watch?v=lFt2GuQtmSs","Video Solution - Eng Yahia Ashraf")</f>
        <v>Video Solution - Eng Yahia Ashraf</v>
      </c>
    </row>
    <row r="29">
      <c r="A29" s="60" t="s">
        <v>66</v>
      </c>
      <c r="B29" s="40" t="str">
        <f>HYPERLINK("http://codeforces.com/contest/732/problem/A","CF732-D2-A")</f>
        <v>CF732-D2-A</v>
      </c>
      <c r="C29" s="32"/>
      <c r="D29" s="33"/>
      <c r="E29" s="33"/>
      <c r="F29" s="33"/>
      <c r="G29" s="33"/>
      <c r="H29" s="27"/>
      <c r="I29" s="27">
        <f t="shared" si="2"/>
        <v>0</v>
      </c>
      <c r="J29" s="46" t="str">
        <f>HYPERLINK("https://www.youtube.com/watch?v=jKOSPuoplz0","Video Solution - Eng Yahia Ashraf")</f>
        <v>Video Solution - Eng Yahia Ashraf</v>
      </c>
    </row>
    <row r="30">
      <c r="A30" s="60" t="s">
        <v>67</v>
      </c>
      <c r="B30" s="40" t="str">
        <f>HYPERLINK("http://codeforces.com/contest/265/problem/A","CF265-D2-A")</f>
        <v>CF265-D2-A</v>
      </c>
      <c r="C30" s="32"/>
      <c r="D30" s="33"/>
      <c r="E30" s="33"/>
      <c r="F30" s="33"/>
      <c r="G30" s="33"/>
      <c r="H30" s="27"/>
      <c r="I30" s="27">
        <f t="shared" si="2"/>
        <v>0</v>
      </c>
      <c r="J30" s="46" t="str">
        <f>HYPERLINK("https://www.youtube.com/watch?v=ol_mjArjBCk","Video Solution - Eng Ahmead Raafat (Python)")</f>
        <v>Video Solution - Eng Ahmead Raafat (Python)</v>
      </c>
    </row>
    <row r="31">
      <c r="A31" s="61"/>
      <c r="B31" s="62"/>
      <c r="C31" s="32"/>
      <c r="D31" s="33"/>
      <c r="E31" s="33"/>
      <c r="F31" s="33"/>
      <c r="G31" s="33"/>
      <c r="H31" s="27"/>
      <c r="I31" s="27"/>
      <c r="J31" s="37"/>
    </row>
    <row r="32">
      <c r="A32" s="54" t="s">
        <v>68</v>
      </c>
      <c r="B32" s="55" t="str">
        <f>HYPERLINK("http://codeforces.com/contest/9/problem/A","CF9-D2-A")</f>
        <v>CF9-D2-A</v>
      </c>
      <c r="C32" s="32"/>
      <c r="D32" s="33"/>
      <c r="E32" s="33"/>
      <c r="F32" s="33"/>
      <c r="G32" s="33"/>
      <c r="H32" s="27"/>
      <c r="I32" s="27">
        <f t="shared" ref="I32:I53" si="3">SUM(E32:H32)</f>
        <v>0</v>
      </c>
      <c r="J32" s="50" t="str">
        <f>HYPERLINK("https://www.youtube.com/watch?v=5T1yiz9-jZo","Video Solution - Eng Muntaser Abukadeja")</f>
        <v>Video Solution - Eng Muntaser Abukadeja</v>
      </c>
    </row>
    <row r="33">
      <c r="A33" s="63" t="s">
        <v>69</v>
      </c>
      <c r="B33" s="64" t="str">
        <f>HYPERLINK("http://codeforces.com/contest/294/problem/A","CF294-D2-A")</f>
        <v>CF294-D2-A</v>
      </c>
      <c r="C33" s="32"/>
      <c r="D33" s="33"/>
      <c r="E33" s="33"/>
      <c r="F33" s="33"/>
      <c r="G33" s="33"/>
      <c r="H33" s="27"/>
      <c r="I33" s="27">
        <f t="shared" si="3"/>
        <v>0</v>
      </c>
      <c r="J33" s="50" t="str">
        <f>HYPERLINK("https://www.youtube.com/watch?v=GOuclkVCvRI","Video Solution - Eng Mostafa Saad")</f>
        <v>Video Solution - Eng Mostafa Saad</v>
      </c>
    </row>
    <row r="34">
      <c r="A34" s="57" t="s">
        <v>70</v>
      </c>
      <c r="B34" s="58" t="str">
        <f>HYPERLINK("http://codeforces.com/contest/709/problem/A","CF709-D2-A")</f>
        <v>CF709-D2-A</v>
      </c>
      <c r="C34" s="32"/>
      <c r="D34" s="33"/>
      <c r="E34" s="33"/>
      <c r="F34" s="33"/>
      <c r="G34" s="33"/>
      <c r="H34" s="27"/>
      <c r="I34" s="27">
        <f t="shared" si="3"/>
        <v>0</v>
      </c>
      <c r="J34" s="59" t="str">
        <f>HYPERLINK("https://www.youtube.com/watch?v=fPcKGZ_e8G0","Video Solution - Solver to be (Java)")</f>
        <v>Video Solution - Solver to be (Java)</v>
      </c>
    </row>
    <row r="35">
      <c r="A35" s="65" t="s">
        <v>71</v>
      </c>
      <c r="B35" s="66" t="str">
        <f>HYPERLINK("http://codeforces.com/contest/799/problem/A","CF799-D2-A")</f>
        <v>CF799-D2-A</v>
      </c>
      <c r="C35" s="32"/>
      <c r="D35" s="33"/>
      <c r="E35" s="33"/>
      <c r="F35" s="33"/>
      <c r="G35" s="33"/>
      <c r="H35" s="27"/>
      <c r="I35" s="27">
        <f t="shared" si="3"/>
        <v>0</v>
      </c>
      <c r="J35" s="59" t="str">
        <f>HYPERLINK("https://www.youtube.com/watch?v=uyEL9f8pxlM","Video Solution - Solver to be (Java)")</f>
        <v>Video Solution - Solver to be (Java)</v>
      </c>
    </row>
    <row r="36">
      <c r="A36" s="54" t="s">
        <v>72</v>
      </c>
      <c r="B36" s="55" t="str">
        <f>HYPERLINK("http://codeforces.com/contest/443/problem/A","CF443-D2-A")</f>
        <v>CF443-D2-A</v>
      </c>
      <c r="C36" s="32"/>
      <c r="D36" s="33"/>
      <c r="E36" s="33"/>
      <c r="F36" s="33"/>
      <c r="G36" s="33"/>
      <c r="H36" s="27"/>
      <c r="I36" s="27">
        <f t="shared" si="3"/>
        <v>0</v>
      </c>
      <c r="J36" s="56" t="str">
        <f>HYPERLINK("https://www.youtube.com/watch?v=YXuljSnZaTY","Video Solution - Solver to be (Java)")</f>
        <v>Video Solution - Solver to be (Java)</v>
      </c>
    </row>
    <row r="37">
      <c r="A37" s="48" t="s">
        <v>73</v>
      </c>
      <c r="B37" s="49" t="str">
        <f>HYPERLINK("http://codeforces.com/contest/71/problem/A","CF71-D2-A")</f>
        <v>CF71-D2-A</v>
      </c>
      <c r="C37" s="32"/>
      <c r="D37" s="33"/>
      <c r="E37" s="33"/>
      <c r="F37" s="33"/>
      <c r="G37" s="33"/>
      <c r="H37" s="27"/>
      <c r="I37" s="27">
        <f t="shared" si="3"/>
        <v>0</v>
      </c>
      <c r="J37" s="51" t="str">
        <f>HYPERLINK("https://www.youtube.com/watch?v=yuebR81LyXE","Video Solution - Solver to be (Java)")</f>
        <v>Video Solution - Solver to be (Java)</v>
      </c>
    </row>
    <row r="38">
      <c r="A38" s="48" t="s">
        <v>74</v>
      </c>
      <c r="B38" s="49" t="str">
        <f>HYPERLINK("http://codeforces.com/contest/686/problem/A","CF686-D2-A")</f>
        <v>CF686-D2-A</v>
      </c>
      <c r="C38" s="32"/>
      <c r="D38" s="33"/>
      <c r="E38" s="33"/>
      <c r="F38" s="33"/>
      <c r="G38" s="33"/>
      <c r="H38" s="27"/>
      <c r="I38" s="27">
        <f t="shared" si="3"/>
        <v>0</v>
      </c>
      <c r="J38" s="51" t="str">
        <f>HYPERLINK("https://www.youtube.com/watch?v=Alipj6tJKKI","Video Solution - Solver to be (Java)")</f>
        <v>Video Solution - Solver to be (Java)</v>
      </c>
    </row>
    <row r="39">
      <c r="A39" s="52" t="s">
        <v>75</v>
      </c>
      <c r="B39" s="53" t="str">
        <f>HYPERLINK("http://codeforces.com/contest/339/problem/A","CF339-D2-A")</f>
        <v>CF339-D2-A</v>
      </c>
      <c r="C39" s="32"/>
      <c r="D39" s="33"/>
      <c r="E39" s="33"/>
      <c r="F39" s="33"/>
      <c r="G39" s="33"/>
      <c r="H39" s="27"/>
      <c r="I39" s="27">
        <f t="shared" si="3"/>
        <v>0</v>
      </c>
      <c r="J39" s="51" t="str">
        <f>HYPERLINK("https://www.youtube.com/watch?v=NLsyJpkFMz4","Video Solution - Solver to be (Java)")</f>
        <v>Video Solution - Solver to be (Java)</v>
      </c>
    </row>
    <row r="40">
      <c r="A40" s="57" t="s">
        <v>76</v>
      </c>
      <c r="B40" s="58" t="str">
        <f>HYPERLINK("http://codeforces.com/contest/490/problem/A","CF490-D2-A")</f>
        <v>CF490-D2-A</v>
      </c>
      <c r="C40" s="67"/>
      <c r="D40" s="68"/>
      <c r="E40" s="68"/>
      <c r="F40" s="68"/>
      <c r="G40" s="68"/>
      <c r="H40" s="69"/>
      <c r="I40" s="27">
        <f t="shared" si="3"/>
        <v>0</v>
      </c>
      <c r="J40" s="70" t="str">
        <f>HYPERLINK("https://www.youtube.com/watch?v=2jJA1PCOrgg","Video Solution - Eng Muntaser Abukadeja")</f>
        <v>Video Solution - Eng Muntaser Abukadeja</v>
      </c>
    </row>
    <row r="41">
      <c r="A41" s="71" t="s">
        <v>77</v>
      </c>
      <c r="B41" s="72" t="str">
        <f>HYPERLINK("http://codeforces.com/contest/770/problem/A","CF770-D2-A")</f>
        <v>CF770-D2-A</v>
      </c>
      <c r="C41" s="32"/>
      <c r="D41" s="33"/>
      <c r="E41" s="33"/>
      <c r="F41" s="33"/>
      <c r="G41" s="33"/>
      <c r="H41" s="27"/>
      <c r="I41" s="27">
        <f t="shared" si="3"/>
        <v>0</v>
      </c>
      <c r="J41" s="73"/>
    </row>
    <row r="42">
      <c r="A42" s="71"/>
      <c r="B42" s="72"/>
      <c r="C42" s="32"/>
      <c r="D42" s="33"/>
      <c r="E42" s="33"/>
      <c r="F42" s="33"/>
      <c r="G42" s="33"/>
      <c r="H42" s="27"/>
      <c r="I42" s="27">
        <f t="shared" si="3"/>
        <v>0</v>
      </c>
      <c r="J42" s="73"/>
    </row>
    <row r="43">
      <c r="A43" s="48" t="s">
        <v>78</v>
      </c>
      <c r="B43" s="49" t="str">
        <f>HYPERLINK("http://codeforces.com/contest/136/problem/A","CF136-D2-A")</f>
        <v>CF136-D2-A</v>
      </c>
      <c r="C43" s="74"/>
      <c r="D43" s="75"/>
      <c r="E43" s="75"/>
      <c r="F43" s="75"/>
      <c r="G43" s="75"/>
      <c r="H43" s="69"/>
      <c r="I43" s="27">
        <f t="shared" si="3"/>
        <v>0</v>
      </c>
      <c r="J43" s="76" t="str">
        <f>HYPERLINK("https://www.youtube.com/watch?v=MduaJDmo7RU","Video Solution - Eng Ahmed Rafaat (Python)")</f>
        <v>Video Solution - Eng Ahmed Rafaat (Python)</v>
      </c>
    </row>
    <row r="44">
      <c r="A44" s="57" t="s">
        <v>79</v>
      </c>
      <c r="B44" s="58" t="str">
        <f>HYPERLINK("http://codeforces.com/contest/567/problem/A","CF567-D2-A")</f>
        <v>CF567-D2-A</v>
      </c>
      <c r="C44" s="74"/>
      <c r="D44" s="75"/>
      <c r="E44" s="75"/>
      <c r="F44" s="75"/>
      <c r="G44" s="75"/>
      <c r="H44" s="69"/>
      <c r="I44" s="27">
        <f t="shared" si="3"/>
        <v>0</v>
      </c>
      <c r="J44" s="76" t="str">
        <f>HYPERLINK("https://www.youtube.com/watch?v=gc4BEAw0pbs&amp;feature=youtu.be","Video Solution - Eng Ahmed Rafaat (Python)")</f>
        <v>Video Solution - Eng Ahmed Rafaat (Python)</v>
      </c>
    </row>
    <row r="45">
      <c r="A45" s="71" t="s">
        <v>80</v>
      </c>
      <c r="B45" s="72" t="str">
        <f>HYPERLINK("http://codeforces.com/contest/766/problem/A","CF766-D2-A")</f>
        <v>CF766-D2-A</v>
      </c>
      <c r="C45" s="32"/>
      <c r="D45" s="33"/>
      <c r="E45" s="33"/>
      <c r="F45" s="33"/>
      <c r="G45" s="33"/>
      <c r="H45" s="27"/>
      <c r="I45" s="27">
        <f t="shared" si="3"/>
        <v>0</v>
      </c>
      <c r="J45" s="51" t="str">
        <f>HYPERLINK("https://www.youtube.com/watch?v=nq66DIFAyhs","Video Solution - Solver to be (Java)")</f>
        <v>Video Solution - Solver to be (Java)</v>
      </c>
    </row>
    <row r="46">
      <c r="A46" s="77" t="s">
        <v>81</v>
      </c>
      <c r="B46" s="78" t="str">
        <f>HYPERLINK("http://codeforces.com/problemset/problem/767/A","CF767-D2-A")</f>
        <v>CF767-D2-A</v>
      </c>
      <c r="C46" s="32"/>
      <c r="D46" s="33"/>
      <c r="E46" s="33"/>
      <c r="F46" s="33"/>
      <c r="G46" s="33"/>
      <c r="H46" s="27"/>
      <c r="I46" s="27">
        <f t="shared" si="3"/>
        <v>0</v>
      </c>
      <c r="J46" s="51" t="str">
        <f>HYPERLINK("https://www.youtube.com/watch?v=MVHuUdj_CWo","Video Solution - Solver to be (Java)")</f>
        <v>Video Solution - Solver to be (Java)</v>
      </c>
    </row>
    <row r="47">
      <c r="A47" s="77" t="s">
        <v>82</v>
      </c>
      <c r="B47" s="78" t="str">
        <f>HYPERLINK("http://codeforces.com/contest/768/problem/A","CF768-D2-A")</f>
        <v>CF768-D2-A</v>
      </c>
      <c r="C47" s="32"/>
      <c r="D47" s="33"/>
      <c r="E47" s="33"/>
      <c r="F47" s="33"/>
      <c r="G47" s="33"/>
      <c r="H47" s="27"/>
      <c r="I47" s="27">
        <f t="shared" si="3"/>
        <v>0</v>
      </c>
      <c r="J47" s="51" t="str">
        <f>HYPERLINK("https://www.youtube.com/watch?v=4vBmYmqOoIk","Video Solution - Solver to be (Java)")</f>
        <v>Video Solution - Solver to be (Java)</v>
      </c>
    </row>
    <row r="48">
      <c r="A48" s="57" t="s">
        <v>83</v>
      </c>
      <c r="B48" s="58" t="str">
        <f>HYPERLINK("http://codeforces.com/contest/158/problem/A","CF158-D12-A")</f>
        <v>CF158-D12-A</v>
      </c>
      <c r="C48" s="32"/>
      <c r="D48" s="33"/>
      <c r="E48" s="33"/>
      <c r="F48" s="33"/>
      <c r="G48" s="33"/>
      <c r="H48" s="27"/>
      <c r="I48" s="27">
        <f t="shared" si="3"/>
        <v>0</v>
      </c>
      <c r="J48" s="51" t="str">
        <f>HYPERLINK("https://www.youtube.com/watch?v=jwF2F5D8j9o","Video Solution - Solver to be (Java)")</f>
        <v>Video Solution - Solver to be (Java)</v>
      </c>
    </row>
    <row r="49">
      <c r="A49" s="57" t="s">
        <v>84</v>
      </c>
      <c r="B49" s="58" t="str">
        <f>HYPERLINK("http://codeforces.com/contest/282/problem/A","CF282-D2-A")</f>
        <v>CF282-D2-A</v>
      </c>
      <c r="C49" s="74"/>
      <c r="D49" s="75"/>
      <c r="E49" s="75"/>
      <c r="F49" s="75"/>
      <c r="G49" s="75"/>
      <c r="H49" s="69"/>
      <c r="I49" s="27">
        <f t="shared" si="3"/>
        <v>0</v>
      </c>
      <c r="J49" s="70" t="str">
        <f>HYPERLINK("https://www.youtube.com/watch?v=5TyT1RIv3wM","Video Solution - Solver to be (Java)")</f>
        <v>Video Solution - Solver to be (Java)</v>
      </c>
    </row>
    <row r="50">
      <c r="A50" s="57" t="s">
        <v>85</v>
      </c>
      <c r="B50" s="58" t="str">
        <f>HYPERLINK("http://codeforces.com/contest/69/problem/A","CF69-D2-A")</f>
        <v>CF69-D2-A</v>
      </c>
      <c r="C50" s="32"/>
      <c r="D50" s="33"/>
      <c r="E50" s="33"/>
      <c r="F50" s="33"/>
      <c r="G50" s="33"/>
      <c r="H50" s="27"/>
      <c r="I50" s="27">
        <f t="shared" si="3"/>
        <v>0</v>
      </c>
      <c r="J50" s="51" t="str">
        <f>HYPERLINK("https://www.youtube.com/watch?v=L8pMTIq7DFM","Video Solution - Solver to be (Java)")</f>
        <v>Video Solution - Solver to be (Java)</v>
      </c>
    </row>
    <row r="51">
      <c r="A51" s="48" t="s">
        <v>86</v>
      </c>
      <c r="B51" s="49" t="str">
        <f>HYPERLINK("http://codeforces.com/contest/520/problem/A","CF520-D2-A")</f>
        <v>CF520-D2-A</v>
      </c>
      <c r="C51" s="32"/>
      <c r="D51" s="33"/>
      <c r="E51" s="33"/>
      <c r="F51" s="33"/>
      <c r="G51" s="33"/>
      <c r="H51" s="27"/>
      <c r="I51" s="27">
        <f t="shared" si="3"/>
        <v>0</v>
      </c>
      <c r="J51" s="70" t="str">
        <f>HYPERLINK("https://www.youtube.com/watch?v=TrHCzh7bPRo","Video Solution - Solver to be (Java)")</f>
        <v>Video Solution - Solver to be (Java)</v>
      </c>
    </row>
    <row r="52">
      <c r="A52" s="57" t="s">
        <v>87</v>
      </c>
      <c r="B52" s="58" t="str">
        <f>HYPERLINK("http://codeforces.com/contest/160/problem/A","CF160-D2-A")</f>
        <v>CF160-D2-A</v>
      </c>
      <c r="C52" s="74"/>
      <c r="D52" s="75"/>
      <c r="E52" s="75"/>
      <c r="F52" s="75"/>
      <c r="G52" s="75"/>
      <c r="H52" s="69"/>
      <c r="I52" s="27">
        <f t="shared" si="3"/>
        <v>0</v>
      </c>
      <c r="J52" s="70" t="str">
        <f>HYPERLINK("https://www.youtube.com/watch?v=V6fh3b50nX8","Video Solution - Solver to be (Java)")</f>
        <v>Video Solution - Solver to be (Java)</v>
      </c>
    </row>
    <row r="53">
      <c r="A53" s="57" t="s">
        <v>88</v>
      </c>
      <c r="B53" s="58" t="str">
        <f>HYPERLINK("http://codeforces.com/contest/474/problem/A","CF474-D2-A")</f>
        <v>CF474-D2-A</v>
      </c>
      <c r="C53" s="74"/>
      <c r="D53" s="75"/>
      <c r="E53" s="75"/>
      <c r="F53" s="75"/>
      <c r="G53" s="75"/>
      <c r="H53" s="74"/>
      <c r="I53" s="27">
        <f t="shared" si="3"/>
        <v>0</v>
      </c>
      <c r="J53" s="70" t="str">
        <f>HYPERLINK("https://www.youtube.com/watch?v=oFIiCpVI3Ck","Video Solution - Solver to be (Java)")</f>
        <v>Video Solution - Solver to be (Java)</v>
      </c>
    </row>
    <row r="54">
      <c r="A54" s="79"/>
      <c r="B54" s="79"/>
      <c r="C54" s="32"/>
      <c r="D54" s="33"/>
      <c r="E54" s="33"/>
      <c r="F54" s="33"/>
      <c r="G54" s="33"/>
      <c r="H54" s="27"/>
      <c r="I54" s="27"/>
      <c r="J54" s="80"/>
    </row>
    <row r="55">
      <c r="A55" s="57" t="s">
        <v>89</v>
      </c>
      <c r="B55" s="58" t="str">
        <f>HYPERLINK("http://codeforces.com/contest/318/problem/A","CF318-D2-A")</f>
        <v>CF318-D2-A</v>
      </c>
      <c r="C55" s="32"/>
      <c r="D55" s="33"/>
      <c r="E55" s="33"/>
      <c r="F55" s="33"/>
      <c r="G55" s="33"/>
      <c r="H55" s="27"/>
      <c r="I55" s="27">
        <f t="shared" ref="I55:I67" si="4">SUM(E55:H55)</f>
        <v>0</v>
      </c>
      <c r="J55" s="81" t="str">
        <f>HYPERLINK("https://www.youtube.com/watch?v=w7gZx99Efzs&amp;feature=youtu.be","Video Solution - Eng Muntaser Abukadeja")</f>
        <v>Video Solution - Eng Muntaser Abukadeja</v>
      </c>
    </row>
    <row r="56">
      <c r="A56" s="60" t="s">
        <v>90</v>
      </c>
      <c r="B56" s="40" t="str">
        <f>HYPERLINK("http://codeforces.com/contest/365/problem/A","CF365-D2-A")</f>
        <v>CF365-D2-A</v>
      </c>
      <c r="C56" s="32"/>
      <c r="D56" s="33"/>
      <c r="E56" s="33"/>
      <c r="F56" s="33"/>
      <c r="G56" s="33"/>
      <c r="H56" s="27"/>
      <c r="I56" s="27">
        <f t="shared" si="4"/>
        <v>0</v>
      </c>
      <c r="J56" s="82" t="str">
        <f>HYPERLINK("https://www.youtube.com/watch?v=W5SLLnni1KM&amp;feature=youtu.be","Video Solution - Eng Muntaser Abukadeja")</f>
        <v>Video Solution - Eng Muntaser Abukadeja</v>
      </c>
    </row>
    <row r="57">
      <c r="A57" s="60" t="s">
        <v>91</v>
      </c>
      <c r="B57" s="40" t="str">
        <f>HYPERLINK("http://codeforces.com/contest/225/problem/A","CF225-D2-A")</f>
        <v>CF225-D2-A</v>
      </c>
      <c r="C57" s="32"/>
      <c r="D57" s="33"/>
      <c r="E57" s="33"/>
      <c r="F57" s="33"/>
      <c r="G57" s="33"/>
      <c r="H57" s="27"/>
      <c r="I57" s="27">
        <f t="shared" si="4"/>
        <v>0</v>
      </c>
      <c r="J57" s="82" t="str">
        <f>HYPERLINK("https://www.youtube.com/watch?v=AU4cdWZrKNA&amp;feature=youtu.be","Video Solution - Eng Muntaser Abukadeja")</f>
        <v>Video Solution - Eng Muntaser Abukadeja</v>
      </c>
    </row>
    <row r="58">
      <c r="A58" s="60" t="s">
        <v>92</v>
      </c>
      <c r="B58" s="40" t="str">
        <f>HYPERLINK("http://codeforces.com/contest/682/problem/A","CF682-D2-A")</f>
        <v>CF682-D2-A</v>
      </c>
      <c r="C58" s="32"/>
      <c r="D58" s="33"/>
      <c r="E58" s="33"/>
      <c r="F58" s="33"/>
      <c r="G58" s="33"/>
      <c r="H58" s="27"/>
      <c r="I58" s="27">
        <f t="shared" si="4"/>
        <v>0</v>
      </c>
      <c r="J58" s="82" t="str">
        <f>HYPERLINK("https://www.youtube.com/watch?v=05ZIXw2G4Pw&amp;feature=youtu.be","Video Solution - Eng John Gamal")</f>
        <v>Video Solution - Eng John Gamal</v>
      </c>
    </row>
    <row r="59">
      <c r="A59" s="60" t="s">
        <v>93</v>
      </c>
      <c r="B59" s="40" t="str">
        <f>HYPERLINK("http://codeforces.com/contest/218/problem/A","CF218-D2-A")</f>
        <v>CF218-D2-A</v>
      </c>
      <c r="C59" s="32"/>
      <c r="D59" s="33"/>
      <c r="E59" s="33"/>
      <c r="F59" s="33"/>
      <c r="G59" s="33"/>
      <c r="H59" s="27"/>
      <c r="I59" s="27">
        <f t="shared" si="4"/>
        <v>0</v>
      </c>
      <c r="J59" s="82" t="str">
        <f>HYPERLINK("https://www.youtube.com/watch?v=qmGhxFPv5GI&amp;feature=youtu.be","Video Solution - Eng John Gamal")</f>
        <v>Video Solution - Eng John Gamal</v>
      </c>
    </row>
    <row r="60">
      <c r="A60" s="60" t="s">
        <v>94</v>
      </c>
      <c r="B60" s="40" t="str">
        <f>HYPERLINK("http://codeforces.com/contest/143/problem/A","CF143-D2-A")</f>
        <v>CF143-D2-A</v>
      </c>
      <c r="C60" s="32"/>
      <c r="D60" s="33"/>
      <c r="E60" s="33"/>
      <c r="F60" s="33"/>
      <c r="G60" s="33"/>
      <c r="H60" s="27"/>
      <c r="I60" s="27">
        <f t="shared" si="4"/>
        <v>0</v>
      </c>
      <c r="J60" s="82" t="str">
        <f>HYPERLINK("https://www.youtube.com/watch?v=cmMkGSMHTKE","Video Solution - Eng John Gamal")</f>
        <v>Video Solution - Eng John Gamal</v>
      </c>
    </row>
    <row r="61">
      <c r="A61" s="60" t="s">
        <v>95</v>
      </c>
      <c r="B61" s="40" t="str">
        <f>HYPERLINK("http://codeforces.com/contest/514/problem/A","CF514-D2-A")</f>
        <v>CF514-D2-A</v>
      </c>
      <c r="C61" s="32"/>
      <c r="D61" s="33"/>
      <c r="E61" s="33"/>
      <c r="F61" s="33"/>
      <c r="G61" s="33"/>
      <c r="H61" s="27"/>
      <c r="I61" s="27">
        <f t="shared" si="4"/>
        <v>0</v>
      </c>
      <c r="J61" s="82" t="str">
        <f>HYPERLINK("https://www.youtube.com/watch?v=wU51frCexTY&amp;feature=youtu.be","Video Solution - Eng Muntaser Abukadeja")</f>
        <v>Video Solution - Eng Muntaser Abukadeja</v>
      </c>
    </row>
    <row r="62">
      <c r="A62" s="60" t="s">
        <v>96</v>
      </c>
      <c r="B62" s="40" t="str">
        <f>HYPERLINK("http://codeforces.com/contest/382/problem/A","CF382-D2-A")</f>
        <v>CF382-D2-A</v>
      </c>
      <c r="C62" s="32"/>
      <c r="D62" s="33"/>
      <c r="E62" s="33"/>
      <c r="F62" s="33"/>
      <c r="G62" s="33"/>
      <c r="H62" s="27"/>
      <c r="I62" s="27">
        <f t="shared" si="4"/>
        <v>0</v>
      </c>
      <c r="J62" s="47" t="str">
        <f>HYPERLINK("https://www.youtube.com/watch?v=6xkV-GeRs2o&amp;feature=youtu.be","Video Solution - Eng Samed Hajajla")</f>
        <v>Video Solution - Eng Samed Hajajla</v>
      </c>
    </row>
    <row r="63">
      <c r="A63" s="60" t="s">
        <v>97</v>
      </c>
      <c r="B63" s="40" t="str">
        <f>HYPERLINK("http://codeforces.com/contest/699/problem/A","CF699-D2-A")</f>
        <v>CF699-D2-A</v>
      </c>
      <c r="C63" s="32"/>
      <c r="D63" s="33"/>
      <c r="E63" s="33"/>
      <c r="F63" s="33"/>
      <c r="G63" s="33"/>
      <c r="H63" s="27"/>
      <c r="I63" s="27">
        <f t="shared" si="4"/>
        <v>0</v>
      </c>
      <c r="J63" s="82" t="str">
        <f>HYPERLINK("https://www.youtube.com/watch?v=2xSkHmA5z8s","Video Solution - Eng Samed Hajajla")</f>
        <v>Video Solution - Eng Samed Hajajla</v>
      </c>
    </row>
    <row r="64">
      <c r="A64" s="63" t="s">
        <v>98</v>
      </c>
      <c r="B64" s="83" t="str">
        <f>HYPERLINK("http://codeforces.com/contest/289/problem/A","CF289-D2-A")</f>
        <v>CF289-D2-A</v>
      </c>
      <c r="C64" s="32"/>
      <c r="D64" s="33"/>
      <c r="E64" s="33"/>
      <c r="F64" s="33"/>
      <c r="G64" s="33"/>
      <c r="H64" s="27"/>
      <c r="I64" s="27">
        <f t="shared" si="4"/>
        <v>0</v>
      </c>
      <c r="J64" s="84" t="str">
        <f>HYPERLINK("https://www.youtube.com/watch?v=EjH3kDiEpS0","Video Solution - Eng Mostafa Saad")</f>
        <v>Video Solution - Eng Mostafa Saad</v>
      </c>
    </row>
    <row r="65">
      <c r="A65" s="63" t="s">
        <v>99</v>
      </c>
      <c r="B65" s="83" t="str">
        <f>HYPERLINK("http://codeforces.com/contest/287/problem/A","CF287-D2-A")</f>
        <v>CF287-D2-A</v>
      </c>
      <c r="C65" s="32"/>
      <c r="D65" s="33"/>
      <c r="E65" s="33"/>
      <c r="F65" s="33"/>
      <c r="G65" s="33"/>
      <c r="H65" s="27"/>
      <c r="I65" s="27">
        <f t="shared" si="4"/>
        <v>0</v>
      </c>
      <c r="J65" s="84" t="str">
        <f>HYPERLINK("https://www.youtube.com/watch?v=n7uY7HC4XIM","Video Solution - Eng Mostafa Saad")</f>
        <v>Video Solution - Eng Mostafa Saad</v>
      </c>
    </row>
    <row r="66">
      <c r="A66" s="63" t="s">
        <v>100</v>
      </c>
      <c r="B66" s="83" t="str">
        <f>HYPERLINK("http://codeforces.com/contest/296/problem/A","CF296-D2-A")</f>
        <v>CF296-D2-A</v>
      </c>
      <c r="C66" s="32"/>
      <c r="D66" s="33"/>
      <c r="E66" s="33"/>
      <c r="F66" s="33"/>
      <c r="G66" s="33"/>
      <c r="H66" s="27"/>
      <c r="I66" s="27">
        <f t="shared" si="4"/>
        <v>0</v>
      </c>
      <c r="J66" s="84" t="str">
        <f>HYPERLINK("https://www.youtube.com/watch?v=kdgWBRPqMfo","Video Solution - Eng Mostafa Saad")</f>
        <v>Video Solution - Eng Mostafa Saad</v>
      </c>
    </row>
    <row r="67">
      <c r="A67" s="63" t="s">
        <v>101</v>
      </c>
      <c r="B67" s="83" t="str">
        <f>HYPERLINK("http://codeforces.com/contest/298/problem/A","CF298-D2-A")</f>
        <v>CF298-D2-A</v>
      </c>
      <c r="C67" s="32"/>
      <c r="D67" s="33"/>
      <c r="E67" s="33"/>
      <c r="F67" s="33"/>
      <c r="G67" s="33"/>
      <c r="H67" s="27"/>
      <c r="I67" s="27">
        <f t="shared" si="4"/>
        <v>0</v>
      </c>
      <c r="J67" s="84" t="str">
        <f>HYPERLINK("https://www.youtube.com/watch?v=oX_hPHnYgMA","Video Solution - Eng Mostafa Saad")</f>
        <v>Video Solution - Eng Mostafa Saad</v>
      </c>
    </row>
  </sheetData>
  <conditionalFormatting sqref="C2:C103">
    <cfRule type="cellIs" dxfId="0" priority="1" operator="equal">
      <formula>"AC"</formula>
    </cfRule>
  </conditionalFormatting>
  <conditionalFormatting sqref="C2:C103">
    <cfRule type="containsText" dxfId="1" priority="2" operator="containsText" text="WA">
      <formula>NOT(ISERROR(SEARCH(("WA"),(C2))))</formula>
    </cfRule>
  </conditionalFormatting>
  <conditionalFormatting sqref="C2:C103">
    <cfRule type="containsText" dxfId="1" priority="3" operator="containsText" text="WA">
      <formula>NOT(ISERROR(SEARCH(("WA"),(C2))))</formula>
    </cfRule>
  </conditionalFormatting>
  <conditionalFormatting sqref="C2:C103">
    <cfRule type="containsText" dxfId="2" priority="4" operator="containsText" text="TLE">
      <formula>NOT(ISERROR(SEARCH(("TLE"),(C2))))</formula>
    </cfRule>
  </conditionalFormatting>
  <conditionalFormatting sqref="C2:C103">
    <cfRule type="containsText" dxfId="2" priority="5" operator="containsText" text="TLE">
      <formula>NOT(ISERROR(SEARCH(("TLE"),(C2))))</formula>
    </cfRule>
  </conditionalFormatting>
  <conditionalFormatting sqref="C2:C103">
    <cfRule type="containsText" dxfId="3" priority="6" operator="containsText" text="RTE">
      <formula>NOT(ISERROR(SEARCH(("RTE"),(C2))))</formula>
    </cfRule>
  </conditionalFormatting>
  <conditionalFormatting sqref="C2:C103">
    <cfRule type="containsText" dxfId="3" priority="7" operator="containsText" text="RTE">
      <formula>NOT(ISERROR(SEARCH(("RTE"),(C2))))</formula>
    </cfRule>
  </conditionalFormatting>
  <conditionalFormatting sqref="C2:C103">
    <cfRule type="containsText" dxfId="4" priority="8" operator="containsText" text="CS">
      <formula>NOT(ISERROR(SEARCH(("CS"),(C2))))</formula>
    </cfRule>
  </conditionalFormatting>
  <conditionalFormatting sqref="C2:C103">
    <cfRule type="containsText" dxfId="4" priority="9" operator="containsText" text="CS">
      <formula>NOT(ISERROR(SEARCH(("CS"),(C2))))</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5.13" defaultRowHeight="15.75"/>
  <cols>
    <col customWidth="1" min="1" max="1" width="14.0"/>
    <col customWidth="1" min="2" max="2" width="13.63"/>
    <col customWidth="1" min="3" max="3" width="6.0"/>
    <col customWidth="1" min="4" max="4" width="6.38"/>
    <col customWidth="1" min="5" max="5" width="7.38"/>
    <col customWidth="1" min="6" max="6" width="7.63"/>
    <col customWidth="1" min="7" max="7" width="8.75"/>
    <col customWidth="1" min="8" max="9" width="7.5"/>
    <col customWidth="1" min="10" max="10" width="69.63"/>
  </cols>
  <sheetData>
    <row r="1">
      <c r="A1" s="85"/>
      <c r="B1" s="86" t="s">
        <v>21</v>
      </c>
      <c r="C1" s="20" t="s">
        <v>22</v>
      </c>
      <c r="D1" s="21" t="s">
        <v>23</v>
      </c>
      <c r="E1" s="21" t="s">
        <v>24</v>
      </c>
      <c r="F1" s="20" t="s">
        <v>25</v>
      </c>
      <c r="G1" s="21" t="s">
        <v>26</v>
      </c>
      <c r="H1" s="21" t="s">
        <v>27</v>
      </c>
      <c r="I1" s="21" t="s">
        <v>28</v>
      </c>
      <c r="J1" s="22" t="s">
        <v>29</v>
      </c>
    </row>
    <row r="2">
      <c r="A2" s="87"/>
      <c r="B2" s="87"/>
      <c r="C2" s="88"/>
      <c r="D2" s="88"/>
      <c r="E2" s="88"/>
      <c r="F2" s="88"/>
      <c r="G2" s="88"/>
      <c r="H2" s="89"/>
      <c r="I2" s="27">
        <f t="shared" ref="I2:I55" si="1">SUM(E2:H2)</f>
        <v>0</v>
      </c>
      <c r="J2" s="90" t="str">
        <f>HYPERLINK("https://www.youtube.com/watch?v=x1rCxxKfFbM","Watch - Thinking - Problem Simplification ")</f>
        <v>Watch - Thinking - Problem Simplification </v>
      </c>
    </row>
    <row r="3">
      <c r="A3" s="87"/>
      <c r="B3" s="87"/>
      <c r="C3" s="88"/>
      <c r="D3" s="88"/>
      <c r="E3" s="88"/>
      <c r="F3" s="88"/>
      <c r="G3" s="88"/>
      <c r="H3" s="89"/>
      <c r="I3" s="27">
        <f t="shared" si="1"/>
        <v>0</v>
      </c>
      <c r="J3" s="90" t="str">
        <f>HYPERLINK("https://www.youtube.com/watch?v=7z1498LTCgg","Watch - Thinking - Brainstorm - Rank - Approach ")</f>
        <v>Watch - Thinking - Brainstorm - Rank - Approach </v>
      </c>
    </row>
    <row r="4">
      <c r="A4" s="57" t="s">
        <v>102</v>
      </c>
      <c r="B4" s="91" t="str">
        <f>HYPERLINK("http://codeforces.com/contest/746/problem/B","CF746-D2-B")</f>
        <v>CF746-D2-B</v>
      </c>
      <c r="C4" s="88"/>
      <c r="D4" s="88"/>
      <c r="E4" s="88"/>
      <c r="F4" s="88"/>
      <c r="G4" s="88"/>
      <c r="H4" s="89"/>
      <c r="I4" s="27">
        <f t="shared" si="1"/>
        <v>0</v>
      </c>
      <c r="J4" s="51" t="str">
        <f>HYPERLINK("https://www.youtube.com/watch?v=FI5HvI9SQtA","Video Solution - Solver to be (Java)")</f>
        <v>Video Solution - Solver to be (Java)</v>
      </c>
    </row>
    <row r="5">
      <c r="A5" s="92" t="s">
        <v>103</v>
      </c>
      <c r="B5" s="93" t="str">
        <f>HYPERLINK("http://codeforces.com/contest/66/problem/B","CF66-D2-B")</f>
        <v>CF66-D2-B</v>
      </c>
      <c r="C5" s="88"/>
      <c r="D5" s="88"/>
      <c r="E5" s="88"/>
      <c r="F5" s="88"/>
      <c r="G5" s="88"/>
      <c r="H5" s="89"/>
      <c r="I5" s="27">
        <f t="shared" si="1"/>
        <v>0</v>
      </c>
      <c r="J5" s="51" t="str">
        <f>HYPERLINK("https://www.youtube.com/watch?v=XRgCL-gVU7M&amp;feature=youtu.be","Video Solution - Eng Muntaser Abukadeja")</f>
        <v>Video Solution - Eng Muntaser Abukadeja</v>
      </c>
    </row>
    <row r="6">
      <c r="A6" s="92" t="s">
        <v>104</v>
      </c>
      <c r="B6" s="93" t="str">
        <f>HYPERLINK("http://codeforces.com/contest/680/problem/B","CF680-D2-B")</f>
        <v>CF680-D2-B</v>
      </c>
      <c r="C6" s="88"/>
      <c r="D6" s="88"/>
      <c r="E6" s="88"/>
      <c r="F6" s="88"/>
      <c r="G6" s="88"/>
      <c r="H6" s="89"/>
      <c r="I6" s="27">
        <f t="shared" si="1"/>
        <v>0</v>
      </c>
      <c r="J6" s="51" t="str">
        <f>HYPERLINK("https://www.youtube.com/watch?v=oKRNtI-ZI5g&amp;feature=youtu.be","Video Solution - Eng Muntaser Abukadeja")</f>
        <v>Video Solution - Eng Muntaser Abukadeja</v>
      </c>
    </row>
    <row r="7">
      <c r="A7" s="92" t="s">
        <v>105</v>
      </c>
      <c r="B7" s="93" t="str">
        <f>HYPERLINK("http://codeforces.com/contest/16/problem/B","CF16-D2-B")</f>
        <v>CF16-D2-B</v>
      </c>
      <c r="C7" s="88"/>
      <c r="D7" s="88"/>
      <c r="E7" s="88"/>
      <c r="F7" s="88"/>
      <c r="G7" s="88"/>
      <c r="H7" s="89"/>
      <c r="I7" s="27">
        <f t="shared" si="1"/>
        <v>0</v>
      </c>
      <c r="J7" s="51" t="str">
        <f>HYPERLINK("https://www.youtube.com/watch?v=eDg_yuWBS8o&amp;feature=youtu.be","Video Solution - Eng Muntaser Abukadeja")</f>
        <v>Video Solution - Eng Muntaser Abukadeja</v>
      </c>
    </row>
    <row r="8">
      <c r="A8" s="92" t="s">
        <v>106</v>
      </c>
      <c r="B8" s="93" t="str">
        <f>HYPERLINK("http://codeforces.com/contest/102/problem/B","CF102-D2-B")</f>
        <v>CF102-D2-B</v>
      </c>
      <c r="C8" s="88"/>
      <c r="D8" s="88"/>
      <c r="E8" s="88"/>
      <c r="F8" s="88"/>
      <c r="G8" s="88"/>
      <c r="H8" s="89"/>
      <c r="I8" s="27">
        <f t="shared" si="1"/>
        <v>0</v>
      </c>
      <c r="J8" s="51" t="str">
        <f>HYPERLINK("https://www.youtube.com/watch?v=_qdIm9Yj9_U","Video Solution - Eng Muntaser Abukadeja")</f>
        <v>Video Solution - Eng Muntaser Abukadeja</v>
      </c>
    </row>
    <row r="9">
      <c r="A9" s="92" t="s">
        <v>107</v>
      </c>
      <c r="B9" s="93" t="str">
        <f>HYPERLINK("http://codeforces.com/contest/47/problem/B","CF47-D2-B")</f>
        <v>CF47-D2-B</v>
      </c>
      <c r="C9" s="88"/>
      <c r="D9" s="88"/>
      <c r="E9" s="88"/>
      <c r="F9" s="88"/>
      <c r="G9" s="88"/>
      <c r="H9" s="89"/>
      <c r="I9" s="27">
        <f t="shared" si="1"/>
        <v>0</v>
      </c>
      <c r="J9" s="51" t="str">
        <f>HYPERLINK("https://www.youtube.com/watch?v=lvK0ZlpWeEY&amp;feature=youtu.be","Video Solution - Eng Samed Hajajla")</f>
        <v>Video Solution - Eng Samed Hajajla</v>
      </c>
    </row>
    <row r="10">
      <c r="A10" s="57" t="s">
        <v>108</v>
      </c>
      <c r="B10" s="70" t="str">
        <f>HYPERLINK("http://codeforces.com/contest/492/problem/B","CF492-D2-B")</f>
        <v>CF492-D2-B</v>
      </c>
      <c r="C10" s="88"/>
      <c r="D10" s="88"/>
      <c r="E10" s="88"/>
      <c r="F10" s="88"/>
      <c r="G10" s="88"/>
      <c r="H10" s="89"/>
      <c r="I10" s="27">
        <f t="shared" si="1"/>
        <v>0</v>
      </c>
      <c r="J10" s="70" t="str">
        <f>HYPERLINK("https://www.youtube.com/watch?v=i4fMKTt8e84","Video Solution - Solver to be (Java)")</f>
        <v>Video Solution - Solver to be (Java)</v>
      </c>
    </row>
    <row r="11">
      <c r="A11" s="92" t="s">
        <v>109</v>
      </c>
      <c r="B11" s="93" t="str">
        <f>HYPERLINK("http://codeforces.com/contest/227/problem/B","CF227-D2-B")</f>
        <v>CF227-D2-B</v>
      </c>
      <c r="C11" s="88"/>
      <c r="D11" s="88"/>
      <c r="E11" s="88"/>
      <c r="F11" s="88"/>
      <c r="G11" s="88"/>
      <c r="H11" s="89"/>
      <c r="I11" s="27">
        <f t="shared" si="1"/>
        <v>0</v>
      </c>
      <c r="J11" s="51" t="str">
        <f>HYPERLINK("https://www.youtube.com/watch?v=76gg4S0A2nk","Video Solution - Eng Abanob Ashraf")</f>
        <v>Video Solution - Eng Abanob Ashraf</v>
      </c>
    </row>
    <row r="12">
      <c r="A12" s="92" t="s">
        <v>110</v>
      </c>
      <c r="B12" s="93" t="str">
        <f>HYPERLINK("http://codeforces.com/contest/78/problem/B","CF78-D2-B")</f>
        <v>CF78-D2-B</v>
      </c>
      <c r="C12" s="88"/>
      <c r="D12" s="88"/>
      <c r="E12" s="88"/>
      <c r="F12" s="88"/>
      <c r="G12" s="88"/>
      <c r="H12" s="89"/>
      <c r="I12" s="27">
        <f t="shared" si="1"/>
        <v>0</v>
      </c>
      <c r="J12" s="51" t="str">
        <f>HYPERLINK("https://www.youtube.com/watch?v=rJN_rI2xiV4","Video Solution - Eng Abanob Ashraf")</f>
        <v>Video Solution - Eng Abanob Ashraf</v>
      </c>
    </row>
    <row r="13">
      <c r="A13" s="92"/>
      <c r="B13" s="92"/>
      <c r="C13" s="88"/>
      <c r="D13" s="88"/>
      <c r="E13" s="88"/>
      <c r="F13" s="88"/>
      <c r="G13" s="88"/>
      <c r="H13" s="89"/>
      <c r="I13" s="27">
        <f t="shared" si="1"/>
        <v>0</v>
      </c>
      <c r="J13" s="73"/>
    </row>
    <row r="14">
      <c r="A14" s="92" t="s">
        <v>111</v>
      </c>
      <c r="B14" s="93" t="str">
        <f>HYPERLINK("http://codeforces.com/contest/6/problem/B","CF6-D2-B")</f>
        <v>CF6-D2-B</v>
      </c>
      <c r="C14" s="88"/>
      <c r="D14" s="88"/>
      <c r="E14" s="88"/>
      <c r="F14" s="88"/>
      <c r="G14" s="88"/>
      <c r="H14" s="89"/>
      <c r="I14" s="27">
        <f t="shared" si="1"/>
        <v>0</v>
      </c>
      <c r="J14" s="51" t="str">
        <f>HYPERLINK("https://www.youtube.com/watch?v=FTM7HQahAc8&amp;feature=youtu.be","Video Solution - Eng Muntaser Abukadeja")</f>
        <v>Video Solution - Eng Muntaser Abukadeja</v>
      </c>
    </row>
    <row r="15">
      <c r="A15" s="57" t="s">
        <v>112</v>
      </c>
      <c r="B15" s="70" t="str">
        <f>HYPERLINK("http://codeforces.com/contest/363/problem/B","CF363-D2-B")</f>
        <v>CF363-D2-B</v>
      </c>
      <c r="C15" s="88"/>
      <c r="D15" s="88"/>
      <c r="E15" s="88"/>
      <c r="F15" s="88"/>
      <c r="G15" s="88"/>
      <c r="H15" s="89"/>
      <c r="I15" s="27">
        <f t="shared" si="1"/>
        <v>0</v>
      </c>
      <c r="J15" s="51" t="str">
        <f>HYPERLINK("https://www.youtube.com/watch?v=uwbfFMVMYBg&amp;feature=youtu.be","Video Solution - Eng Muntaser Abukadeja")</f>
        <v>Video Solution - Eng Muntaser Abukadeja</v>
      </c>
    </row>
    <row r="16">
      <c r="A16" s="52" t="s">
        <v>113</v>
      </c>
      <c r="B16" s="94" t="str">
        <f>HYPERLINK("http://codeforces.com/contest/688/problem/B","CF688-D2-B")</f>
        <v>CF688-D2-B</v>
      </c>
      <c r="C16" s="88"/>
      <c r="D16" s="88"/>
      <c r="E16" s="88"/>
      <c r="F16" s="88"/>
      <c r="G16" s="88"/>
      <c r="H16" s="89"/>
      <c r="I16" s="27">
        <f t="shared" si="1"/>
        <v>0</v>
      </c>
      <c r="J16" s="51" t="str">
        <f>HYPERLINK("https://www.youtube.com/watch?v=sy_g77hnbaA","Video Solution - Solver to be (Java)")</f>
        <v>Video Solution - Solver to be (Java)</v>
      </c>
    </row>
    <row r="17">
      <c r="A17" s="52" t="s">
        <v>114</v>
      </c>
      <c r="B17" s="94" t="str">
        <f>HYPERLINK("http://codeforces.com/contest/451/problem/B","CF451-D2-B")</f>
        <v>CF451-D2-B</v>
      </c>
      <c r="C17" s="88"/>
      <c r="D17" s="88"/>
      <c r="E17" s="88"/>
      <c r="F17" s="88"/>
      <c r="G17" s="88"/>
      <c r="H17" s="89"/>
      <c r="I17" s="27">
        <f t="shared" si="1"/>
        <v>0</v>
      </c>
      <c r="J17" s="51" t="str">
        <f>HYPERLINK("https://www.youtube.com/watch?v=I_WHkB7Aeeo","Video Solution - Solver to be (Java)")</f>
        <v>Video Solution - Solver to be (Java)</v>
      </c>
    </row>
    <row r="18">
      <c r="A18" s="71" t="s">
        <v>115</v>
      </c>
      <c r="B18" s="95" t="str">
        <f>HYPERLINK("http://codeforces.com/contest/439/problem/B","CF439-D2-B")</f>
        <v>CF439-D2-B</v>
      </c>
      <c r="C18" s="88"/>
      <c r="D18" s="88"/>
      <c r="E18" s="88"/>
      <c r="F18" s="88"/>
      <c r="G18" s="88"/>
      <c r="H18" s="89"/>
      <c r="I18" s="27">
        <f t="shared" si="1"/>
        <v>0</v>
      </c>
      <c r="J18" s="51" t="str">
        <f>HYPERLINK("https://www.youtube.com/watch?v=KoGeW-vs7VY","Video Solution - Solver to be (Java)")</f>
        <v>Video Solution - Solver to be (Java)</v>
      </c>
    </row>
    <row r="19">
      <c r="A19" s="52" t="s">
        <v>116</v>
      </c>
      <c r="B19" s="94" t="str">
        <f>HYPERLINK("http://codeforces.com/contest/79/problem/B","CF79-D12-B")</f>
        <v>CF79-D12-B</v>
      </c>
      <c r="C19" s="88"/>
      <c r="D19" s="88"/>
      <c r="E19" s="88"/>
      <c r="F19" s="88"/>
      <c r="G19" s="88"/>
      <c r="H19" s="89"/>
      <c r="I19" s="27">
        <f t="shared" si="1"/>
        <v>0</v>
      </c>
      <c r="J19" s="51" t="str">
        <f>HYPERLINK("https://www.youtube.com/watch?v=QIANdSy3nQg","Video Solution - Solver to be (Java)")</f>
        <v>Video Solution - Solver to be (Java)</v>
      </c>
    </row>
    <row r="20">
      <c r="A20" s="52" t="s">
        <v>88</v>
      </c>
      <c r="B20" s="94" t="str">
        <f>HYPERLINK("http://codeforces.com/contest/88/problem/B","CF88-D2-B")</f>
        <v>CF88-D2-B</v>
      </c>
      <c r="C20" s="88"/>
      <c r="D20" s="88"/>
      <c r="E20" s="88"/>
      <c r="F20" s="88"/>
      <c r="G20" s="88"/>
      <c r="H20" s="89"/>
      <c r="I20" s="27">
        <f t="shared" si="1"/>
        <v>0</v>
      </c>
      <c r="J20" s="51" t="str">
        <f>HYPERLINK("https://www.youtube.com/watch?v=IlM9o1-xgE4&amp;feature=youtu.be","Video Solution - Eng Muntaser Abukadeja")</f>
        <v>Video Solution - Eng Muntaser Abukadeja</v>
      </c>
    </row>
    <row r="21">
      <c r="A21" s="71" t="s">
        <v>117</v>
      </c>
      <c r="B21" s="95" t="str">
        <f>HYPERLINK("http://codeforces.com/contest/766/problem/B","CF766-D2-B")</f>
        <v>CF766-D2-B</v>
      </c>
      <c r="C21" s="88"/>
      <c r="D21" s="88"/>
      <c r="E21" s="88"/>
      <c r="F21" s="88"/>
      <c r="G21" s="88"/>
      <c r="H21" s="89"/>
      <c r="I21" s="27">
        <f t="shared" si="1"/>
        <v>0</v>
      </c>
      <c r="J21" s="51" t="str">
        <f>HYPERLINK("https://www.youtube.com/watch?v=dCChUGZjaS4","Video Solution - Solver to be (Java)")</f>
        <v>Video Solution - Solver to be (Java)</v>
      </c>
    </row>
    <row r="22">
      <c r="A22" s="71" t="s">
        <v>118</v>
      </c>
      <c r="B22" s="95" t="str">
        <f>HYPERLINK("http://codeforces.com/contest/796/problem/B","CF796-D2-B")</f>
        <v>CF796-D2-B</v>
      </c>
      <c r="C22" s="88"/>
      <c r="D22" s="88"/>
      <c r="E22" s="88"/>
      <c r="F22" s="88"/>
      <c r="G22" s="88"/>
      <c r="H22" s="89"/>
      <c r="I22" s="27">
        <f t="shared" si="1"/>
        <v>0</v>
      </c>
      <c r="J22" s="51" t="str">
        <f>HYPERLINK("https://www.youtube.com/watch?v=sLBLgccZ3CM","Video Solution - Solver to be (Java)")</f>
        <v>Video Solution - Solver to be (Java)</v>
      </c>
    </row>
    <row r="23">
      <c r="A23" s="96"/>
      <c r="B23" s="96"/>
      <c r="C23" s="88"/>
      <c r="D23" s="88"/>
      <c r="E23" s="88"/>
      <c r="F23" s="88"/>
      <c r="G23" s="88"/>
      <c r="H23" s="89"/>
      <c r="I23" s="27">
        <f t="shared" si="1"/>
        <v>0</v>
      </c>
      <c r="J23" s="97"/>
    </row>
    <row r="24">
      <c r="A24" s="92" t="s">
        <v>119</v>
      </c>
      <c r="B24" s="93" t="str">
        <f>HYPERLINK("http://codeforces.com/contest/129/problem/B","CF129-D2-B")</f>
        <v>CF129-D2-B</v>
      </c>
      <c r="C24" s="88"/>
      <c r="D24" s="88"/>
      <c r="E24" s="88"/>
      <c r="F24" s="88"/>
      <c r="G24" s="88"/>
      <c r="H24" s="89"/>
      <c r="I24" s="27">
        <f t="shared" si="1"/>
        <v>0</v>
      </c>
      <c r="J24" s="51" t="str">
        <f>HYPERLINK("https://www.youtube.com/watch?v=si51JINxbpk&amp;feature=youtu.be","Video Solution - Eng Abanob Ashraf")</f>
        <v>Video Solution - Eng Abanob Ashraf</v>
      </c>
    </row>
    <row r="25">
      <c r="A25" s="92" t="s">
        <v>120</v>
      </c>
      <c r="B25" s="93" t="str">
        <f>HYPERLINK("http://codeforces.com/contest/476/problem/B","CF476-D2-B")</f>
        <v>CF476-D2-B</v>
      </c>
      <c r="C25" s="88"/>
      <c r="D25" s="88"/>
      <c r="E25" s="88"/>
      <c r="F25" s="88"/>
      <c r="G25" s="88"/>
      <c r="H25" s="89"/>
      <c r="I25" s="27">
        <f t="shared" si="1"/>
        <v>0</v>
      </c>
      <c r="J25" s="51" t="str">
        <f>HYPERLINK("https://www.youtube.com/watch?v=uzA2fH9Ol7I&amp;feature=youtu.be","Video Solution - Eng Mohamed Adel")</f>
        <v>Video Solution - Eng Mohamed Adel</v>
      </c>
    </row>
    <row r="26">
      <c r="A26" s="92" t="s">
        <v>121</v>
      </c>
      <c r="B26" s="93" t="str">
        <f>HYPERLINK("http://codeforces.com/contest/469/problem/B","CF469-D2-B")</f>
        <v>CF469-D2-B</v>
      </c>
      <c r="C26" s="88"/>
      <c r="D26" s="88"/>
      <c r="E26" s="88"/>
      <c r="F26" s="88"/>
      <c r="G26" s="88"/>
      <c r="H26" s="89"/>
      <c r="I26" s="27">
        <f t="shared" si="1"/>
        <v>0</v>
      </c>
      <c r="J26" s="51" t="str">
        <f>HYPERLINK("https://www.youtube.com/watch?v=7ns-xfWB-8g","Video Solution - Eng Mohamed Adel")</f>
        <v>Video Solution - Eng Mohamed Adel</v>
      </c>
    </row>
    <row r="27">
      <c r="A27" s="92" t="s">
        <v>122</v>
      </c>
      <c r="B27" s="93" t="str">
        <f>HYPERLINK("http://codeforces.com/contest/215/problem/B","CF215-D2-B")</f>
        <v>CF215-D2-B</v>
      </c>
      <c r="C27" s="88"/>
      <c r="D27" s="88"/>
      <c r="E27" s="88"/>
      <c r="F27" s="88"/>
      <c r="G27" s="88"/>
      <c r="H27" s="89"/>
      <c r="I27" s="27">
        <f t="shared" si="1"/>
        <v>0</v>
      </c>
      <c r="J27" s="98" t="str">
        <f>HYPERLINK("https://www.youtube.com/watch?v=9PMRkDH1SAY&amp;t=4s","Video Solution - Eng Ahmed Salah")</f>
        <v>Video Solution - Eng Ahmed Salah</v>
      </c>
    </row>
    <row r="28">
      <c r="A28" s="92" t="s">
        <v>123</v>
      </c>
      <c r="B28" s="93" t="str">
        <f>HYPERLINK("http://codeforces.com/contest/714/problem/B","CF714-D2-B")</f>
        <v>CF714-D2-B</v>
      </c>
      <c r="C28" s="88"/>
      <c r="D28" s="88"/>
      <c r="E28" s="88"/>
      <c r="F28" s="88"/>
      <c r="G28" s="88"/>
      <c r="H28" s="89"/>
      <c r="I28" s="27">
        <f t="shared" si="1"/>
        <v>0</v>
      </c>
      <c r="J28" s="51" t="str">
        <f>HYPERLINK("https://www.youtube.com/watch?v=aDDoryh3x_g","Video Solution - Eng Muntaser Abukadeja")</f>
        <v>Video Solution - Eng Muntaser Abukadeja</v>
      </c>
    </row>
    <row r="29">
      <c r="A29" s="92" t="s">
        <v>124</v>
      </c>
      <c r="B29" s="93" t="str">
        <f>HYPERLINK("http://codeforces.com/contest/400/problem/B","CF400-D2-B")</f>
        <v>CF400-D2-B</v>
      </c>
      <c r="C29" s="88"/>
      <c r="D29" s="88"/>
      <c r="E29" s="88"/>
      <c r="F29" s="88"/>
      <c r="G29" s="88"/>
      <c r="H29" s="89"/>
      <c r="I29" s="27">
        <f t="shared" si="1"/>
        <v>0</v>
      </c>
      <c r="J29" s="51" t="str">
        <f>HYPERLINK("https://www.youtube.com/watch?v=ZWL57YYKwUM&amp;t=1s","Video Solution - Eng Mohamed Salah")</f>
        <v>Video Solution - Eng Mohamed Salah</v>
      </c>
    </row>
    <row r="30">
      <c r="A30" s="92" t="s">
        <v>125</v>
      </c>
      <c r="B30" s="93" t="str">
        <f>HYPERLINK("http://codeforces.com/contest/152/problem/B","CF152-D2-B")</f>
        <v>CF152-D2-B</v>
      </c>
      <c r="C30" s="88"/>
      <c r="D30" s="88"/>
      <c r="E30" s="88"/>
      <c r="F30" s="88"/>
      <c r="G30" s="88"/>
      <c r="H30" s="89"/>
      <c r="I30" s="27">
        <f t="shared" si="1"/>
        <v>0</v>
      </c>
      <c r="J30" s="51" t="str">
        <f>HYPERLINK("https://www.youtube.com/watch?v=PNB_OSbdCpQ&amp;feature=youtu.be","Video Solution - Eng Muntaser Abukadeja")</f>
        <v>Video Solution - Eng Muntaser Abukadeja</v>
      </c>
    </row>
    <row r="31">
      <c r="A31" s="92" t="s">
        <v>126</v>
      </c>
      <c r="B31" s="93" t="str">
        <f>HYPERLINK("http://codeforces.com/contest/186/problem/B","CF186-D2-B")</f>
        <v>CF186-D2-B</v>
      </c>
      <c r="C31" s="88"/>
      <c r="D31" s="88"/>
      <c r="E31" s="88"/>
      <c r="F31" s="88"/>
      <c r="G31" s="88"/>
      <c r="H31" s="89"/>
      <c r="I31" s="27">
        <f t="shared" si="1"/>
        <v>0</v>
      </c>
      <c r="J31" s="51" t="str">
        <f>HYPERLINK("https://www.youtube.com/watch?v=WdzdNdsaku4","Video Solution - Eng Mohamed Salah")</f>
        <v>Video Solution - Eng Mohamed Salah</v>
      </c>
    </row>
    <row r="32">
      <c r="A32" s="96"/>
      <c r="B32" s="99"/>
      <c r="C32" s="88"/>
      <c r="D32" s="88"/>
      <c r="E32" s="88"/>
      <c r="F32" s="88"/>
      <c r="G32" s="88"/>
      <c r="H32" s="89"/>
      <c r="I32" s="27">
        <f t="shared" si="1"/>
        <v>0</v>
      </c>
      <c r="J32" s="87"/>
    </row>
    <row r="33">
      <c r="A33" s="92" t="s">
        <v>127</v>
      </c>
      <c r="B33" s="93" t="str">
        <f>HYPERLINK("http://codeforces.com/contest/385/problem/B","CF385-D2-B")</f>
        <v>CF385-D2-B</v>
      </c>
      <c r="C33" s="88"/>
      <c r="D33" s="88"/>
      <c r="E33" s="88"/>
      <c r="F33" s="88"/>
      <c r="G33" s="88"/>
      <c r="H33" s="89"/>
      <c r="I33" s="27">
        <f t="shared" si="1"/>
        <v>0</v>
      </c>
      <c r="J33" s="51" t="str">
        <f>HYPERLINK("https://www.youtube.com/watch?v=hTUYMzcMuvA","Video Solution - Eng Mohamed Salah")</f>
        <v>Video Solution - Eng Mohamed Salah</v>
      </c>
    </row>
    <row r="34">
      <c r="A34" s="92" t="s">
        <v>128</v>
      </c>
      <c r="B34" s="93" t="str">
        <f>HYPERLINK("http://codeforces.com/contest/376/problem/B","CF376-D2-B")</f>
        <v>CF376-D2-B</v>
      </c>
      <c r="C34" s="88"/>
      <c r="D34" s="88"/>
      <c r="E34" s="88"/>
      <c r="F34" s="88"/>
      <c r="G34" s="88"/>
      <c r="H34" s="89"/>
      <c r="I34" s="27">
        <f t="shared" si="1"/>
        <v>0</v>
      </c>
      <c r="J34" s="51" t="str">
        <f>HYPERLINK("https://www.youtube.com/watch?v=d962qNWSvas&amp;feature=youtu.be","Video Solution - Eng Abanob Ashraf")</f>
        <v>Video Solution - Eng Abanob Ashraf</v>
      </c>
    </row>
    <row r="35">
      <c r="A35" s="92" t="s">
        <v>129</v>
      </c>
      <c r="B35" s="93" t="str">
        <f>HYPERLINK("http://codeforces.com/contest/352/problem/B","CF352-D2-B")</f>
        <v>CF352-D2-B</v>
      </c>
      <c r="C35" s="88"/>
      <c r="D35" s="88"/>
      <c r="E35" s="88"/>
      <c r="F35" s="88"/>
      <c r="G35" s="88"/>
      <c r="H35" s="89"/>
      <c r="I35" s="27">
        <f t="shared" si="1"/>
        <v>0</v>
      </c>
      <c r="J35" s="51" t="str">
        <f>HYPERLINK("https://www.youtube.com/watch?v=7xgzxrYuwUc","Video Solution - Eng Muntaser Abukadeja")</f>
        <v>Video Solution - Eng Muntaser Abukadeja</v>
      </c>
    </row>
    <row r="36">
      <c r="A36" s="92" t="s">
        <v>130</v>
      </c>
      <c r="B36" s="100" t="str">
        <f>HYPERLINK("http://codeforces.com/contest/144/problem/B","CF144-D2-B")</f>
        <v>CF144-D2-B</v>
      </c>
      <c r="C36" s="88"/>
      <c r="D36" s="88"/>
      <c r="E36" s="88"/>
      <c r="F36" s="88"/>
      <c r="G36" s="88"/>
      <c r="H36" s="89"/>
      <c r="I36" s="27">
        <f t="shared" si="1"/>
        <v>0</v>
      </c>
      <c r="J36" s="51" t="str">
        <f>HYPERLINK("https://www.youtube.com/watch?v=9fpKWAPudyo&amp;feature=youtu.be","Video Solution - Eng Muntaser Abukadeja")</f>
        <v>Video Solution - Eng Muntaser Abukadeja</v>
      </c>
    </row>
    <row r="37">
      <c r="A37" s="57" t="s">
        <v>131</v>
      </c>
      <c r="B37" s="70" t="str">
        <f>HYPERLINK("http://codeforces.com/contest/253/problem/B","CF253-D2-B")</f>
        <v>CF253-D2-B</v>
      </c>
      <c r="C37" s="88"/>
      <c r="D37" s="88"/>
      <c r="E37" s="88"/>
      <c r="F37" s="88"/>
      <c r="G37" s="88"/>
      <c r="H37" s="89"/>
      <c r="I37" s="27">
        <f t="shared" si="1"/>
        <v>0</v>
      </c>
      <c r="J37" s="51" t="str">
        <f>HYPERLINK("https://www.youtube.com/watch?v=ZR0IxC_xoFk","Video Solution - Eng Mohamed Salah")</f>
        <v>Video Solution - Eng Mohamed Salah</v>
      </c>
    </row>
    <row r="38">
      <c r="A38" s="92" t="s">
        <v>132</v>
      </c>
      <c r="B38" s="93" t="str">
        <f>HYPERLINK("http://codeforces.com/contest/584/problem/B","CF584-D2-B")</f>
        <v>CF584-D2-B</v>
      </c>
      <c r="C38" s="88"/>
      <c r="D38" s="88"/>
      <c r="E38" s="88"/>
      <c r="F38" s="88"/>
      <c r="G38" s="88"/>
      <c r="H38" s="89"/>
      <c r="I38" s="27">
        <f t="shared" si="1"/>
        <v>0</v>
      </c>
      <c r="J38" s="51" t="str">
        <f>HYPERLINK("https://www.youtube.com/watch?v=-Dh_FyJiJ9Q","Video Solution - Eng Yahia Ashraf")</f>
        <v>Video Solution - Eng Yahia Ashraf</v>
      </c>
    </row>
    <row r="39">
      <c r="A39" s="92" t="s">
        <v>133</v>
      </c>
      <c r="B39" s="93" t="str">
        <f>HYPERLINK("http://codeforces.com/contest/448/problem/B","CF448-D2-B")</f>
        <v>CF448-D2-B</v>
      </c>
      <c r="C39" s="88"/>
      <c r="D39" s="88"/>
      <c r="E39" s="88"/>
      <c r="F39" s="88"/>
      <c r="G39" s="88"/>
      <c r="H39" s="89"/>
      <c r="I39" s="27">
        <f t="shared" si="1"/>
        <v>0</v>
      </c>
      <c r="J39" s="51" t="str">
        <f>HYPERLINK("https://www.youtube.com/watch?v=-J0VaYdgbRc","Video Solution - Eng Mohamed Salah")</f>
        <v>Video Solution - Eng Mohamed Salah</v>
      </c>
    </row>
    <row r="40">
      <c r="A40" s="92" t="s">
        <v>134</v>
      </c>
      <c r="B40" s="93" t="str">
        <f>HYPERLINK("http://codeforces.com/contest/716/problem/B","CF716-D2-B")</f>
        <v>CF716-D2-B</v>
      </c>
      <c r="C40" s="88"/>
      <c r="D40" s="88"/>
      <c r="E40" s="88"/>
      <c r="F40" s="88"/>
      <c r="G40" s="88"/>
      <c r="H40" s="89"/>
      <c r="I40" s="27">
        <f t="shared" si="1"/>
        <v>0</v>
      </c>
      <c r="J40" s="51" t="str">
        <f>HYPERLINK("https://www.youtube.com/watch?v=lu6BhwVMNhw","Video Solution - Eng Mohamed Salah")</f>
        <v>Video Solution - Eng Mohamed Salah</v>
      </c>
    </row>
    <row r="41">
      <c r="A41" s="96"/>
      <c r="B41" s="99"/>
      <c r="C41" s="88"/>
      <c r="D41" s="88"/>
      <c r="E41" s="88"/>
      <c r="F41" s="88"/>
      <c r="G41" s="88"/>
      <c r="H41" s="89"/>
      <c r="I41" s="27">
        <f t="shared" si="1"/>
        <v>0</v>
      </c>
      <c r="J41" s="97"/>
    </row>
    <row r="42">
      <c r="A42" s="96"/>
      <c r="B42" s="99"/>
      <c r="C42" s="88"/>
      <c r="D42" s="88"/>
      <c r="E42" s="88"/>
      <c r="F42" s="88"/>
      <c r="G42" s="88"/>
      <c r="H42" s="89"/>
      <c r="I42" s="27">
        <f t="shared" si="1"/>
        <v>0</v>
      </c>
      <c r="J42" s="38" t="str">
        <f>HYPERLINK("https://www.youtube.com/watch?v=WTr12dK2Se0","Watch - Focused and Diffused Thinking")</f>
        <v>Watch - Focused and Diffused Thinking</v>
      </c>
    </row>
    <row r="43">
      <c r="A43" s="96"/>
      <c r="B43" s="99"/>
      <c r="C43" s="88"/>
      <c r="D43" s="88"/>
      <c r="E43" s="88"/>
      <c r="F43" s="88"/>
      <c r="G43" s="88"/>
      <c r="H43" s="89"/>
      <c r="I43" s="27">
        <f t="shared" si="1"/>
        <v>0</v>
      </c>
      <c r="J43" s="87"/>
    </row>
    <row r="44">
      <c r="A44" s="92" t="s">
        <v>135</v>
      </c>
      <c r="B44" s="93" t="str">
        <f>HYPERLINK("http://codeforces.com/contest/415/problem/B","CF415-D2-B")</f>
        <v>CF415-D2-B</v>
      </c>
      <c r="C44" s="88"/>
      <c r="D44" s="88"/>
      <c r="E44" s="88"/>
      <c r="F44" s="88"/>
      <c r="G44" s="88"/>
      <c r="H44" s="89"/>
      <c r="I44" s="27">
        <f t="shared" si="1"/>
        <v>0</v>
      </c>
      <c r="J44" s="101" t="str">
        <f>HYPERLINK("https://www.youtube.com/watch?v=ZNxSTHmpLGc&amp;feature=youtu.be","Video Solution - Eng Salma Yehia")</f>
        <v>Video Solution - Eng Salma Yehia</v>
      </c>
    </row>
    <row r="45">
      <c r="A45" s="92" t="s">
        <v>136</v>
      </c>
      <c r="B45" s="93" t="str">
        <f>HYPERLINK("http://codeforces.com/contest/510/problem/B","CF510-D2-B")</f>
        <v>CF510-D2-B</v>
      </c>
      <c r="C45" s="88"/>
      <c r="D45" s="88"/>
      <c r="E45" s="88"/>
      <c r="F45" s="88"/>
      <c r="G45" s="88"/>
      <c r="H45" s="89"/>
      <c r="I45" s="27">
        <f t="shared" si="1"/>
        <v>0</v>
      </c>
      <c r="J45" s="102" t="str">
        <f>HYPERLINK("https://www.youtube.com/watch?v=LHIZzMjnG0k&amp;feature=youtu.be","Video Solution - Eng Mohamed Adel")</f>
        <v>Video Solution - Eng Mohamed Adel</v>
      </c>
    </row>
    <row r="46">
      <c r="A46" s="92" t="s">
        <v>137</v>
      </c>
      <c r="B46" s="93" t="str">
        <f>HYPERLINK("http://codeforces.com/contest/337/problem/B","CF337-D2-B")</f>
        <v>CF337-D2-B</v>
      </c>
      <c r="C46" s="88"/>
      <c r="D46" s="88"/>
      <c r="E46" s="88"/>
      <c r="F46" s="88"/>
      <c r="G46" s="88"/>
      <c r="H46" s="89"/>
      <c r="I46" s="27">
        <f t="shared" si="1"/>
        <v>0</v>
      </c>
      <c r="J46" s="102" t="str">
        <f>HYPERLINK("https://www.youtube.com/watch?v=NaB4pnNbXEY","Video Solution - Eng Mohamed Adel")</f>
        <v>Video Solution - Eng Mohamed Adel</v>
      </c>
    </row>
    <row r="47">
      <c r="A47" s="92" t="s">
        <v>138</v>
      </c>
      <c r="B47" s="93" t="str">
        <f>HYPERLINK("http://codeforces.com/contest/493/problem/B","CF493-D2-B")</f>
        <v>CF493-D2-B</v>
      </c>
      <c r="C47" s="88"/>
      <c r="D47" s="88"/>
      <c r="E47" s="88"/>
      <c r="F47" s="88"/>
      <c r="G47" s="88"/>
      <c r="H47" s="89"/>
      <c r="I47" s="27">
        <f t="shared" si="1"/>
        <v>0</v>
      </c>
      <c r="J47" s="34"/>
    </row>
    <row r="48">
      <c r="A48" s="92" t="s">
        <v>139</v>
      </c>
      <c r="B48" s="93" t="str">
        <f>HYPERLINK("http://codeforces.com/contest/608/problem/B","CF608-D2-B")</f>
        <v>CF608-D2-B</v>
      </c>
      <c r="C48" s="88"/>
      <c r="D48" s="88"/>
      <c r="E48" s="88"/>
      <c r="F48" s="88"/>
      <c r="G48" s="88"/>
      <c r="H48" s="89"/>
      <c r="I48" s="27">
        <f t="shared" si="1"/>
        <v>0</v>
      </c>
      <c r="J48" s="34"/>
    </row>
    <row r="49">
      <c r="A49" s="92" t="s">
        <v>140</v>
      </c>
      <c r="B49" s="93" t="str">
        <f>HYPERLINK("http://codeforces.com/contest/580/problem/B","CF580-D2-B")</f>
        <v>CF580-D2-B</v>
      </c>
      <c r="C49" s="88"/>
      <c r="D49" s="88"/>
      <c r="E49" s="88"/>
      <c r="F49" s="88"/>
      <c r="G49" s="88"/>
      <c r="H49" s="89"/>
      <c r="I49" s="27">
        <f t="shared" si="1"/>
        <v>0</v>
      </c>
      <c r="J49" s="82" t="str">
        <f>HYPERLINK("https://www.youtube.com/watch?v=kUXDNSkFECM","Video Solution - SolverToBe (Java)")</f>
        <v>Video Solution - SolverToBe (Java)</v>
      </c>
    </row>
    <row r="50">
      <c r="A50" s="57" t="s">
        <v>141</v>
      </c>
      <c r="B50" s="70" t="str">
        <f>HYPERLINK("http://codeforces.com/contest/535/problem/B","CF535-D2-B")</f>
        <v>CF535-D2-B</v>
      </c>
      <c r="C50" s="88"/>
      <c r="D50" s="88"/>
      <c r="E50" s="88"/>
      <c r="F50" s="88"/>
      <c r="G50" s="88"/>
      <c r="H50" s="89"/>
      <c r="I50" s="27">
        <f t="shared" si="1"/>
        <v>0</v>
      </c>
      <c r="J50" s="51" t="str">
        <f>HYPERLINK("https://www.youtube.com/watch?v=NPVp5BntYZ4","Video Solution - Eng Abanob Ashraf")</f>
        <v>Video Solution - Eng Abanob Ashraf</v>
      </c>
    </row>
    <row r="51">
      <c r="A51" s="57"/>
      <c r="B51" s="57"/>
      <c r="C51" s="88"/>
      <c r="D51" s="88"/>
      <c r="E51" s="88"/>
      <c r="F51" s="88"/>
      <c r="G51" s="88"/>
      <c r="H51" s="89"/>
      <c r="I51" s="27">
        <f t="shared" si="1"/>
        <v>0</v>
      </c>
      <c r="J51" s="97"/>
    </row>
    <row r="52">
      <c r="A52" s="57" t="s">
        <v>142</v>
      </c>
      <c r="B52" s="103" t="str">
        <f>HYPERLINK("http://codeforces.com/contest/282/problem/B","CF282-D2-B")</f>
        <v>CF282-D2-B</v>
      </c>
      <c r="C52" s="88"/>
      <c r="D52" s="88"/>
      <c r="E52" s="88"/>
      <c r="F52" s="88"/>
      <c r="G52" s="88"/>
      <c r="H52" s="89"/>
      <c r="I52" s="27">
        <f t="shared" si="1"/>
        <v>0</v>
      </c>
      <c r="J52" s="79"/>
    </row>
    <row r="53">
      <c r="A53" s="57" t="s">
        <v>143</v>
      </c>
      <c r="B53" s="103" t="str">
        <f>HYPERLINK("http://codeforces.com/contest/435/problem/B","CF435-D2-B")</f>
        <v>CF435-D2-B</v>
      </c>
      <c r="C53" s="88"/>
      <c r="D53" s="88"/>
      <c r="E53" s="88"/>
      <c r="F53" s="88"/>
      <c r="G53" s="88"/>
      <c r="H53" s="89"/>
      <c r="I53" s="27">
        <f t="shared" si="1"/>
        <v>0</v>
      </c>
      <c r="J53" s="51" t="str">
        <f>HYPERLINK("https://www.youtube.com/watch?v=hDsuoSTdytw&amp;feature=youtu.be","Video Solution - Eng Hossam Yehia")</f>
        <v>Video Solution - Eng Hossam Yehia</v>
      </c>
    </row>
    <row r="54">
      <c r="A54" s="57" t="s">
        <v>144</v>
      </c>
      <c r="B54" s="103" t="str">
        <f>HYPERLINK("http://codeforces.com/contest/276/problem/B","CF276-D2-B")</f>
        <v>CF276-D2-B</v>
      </c>
      <c r="C54" s="88"/>
      <c r="D54" s="88"/>
      <c r="E54" s="88"/>
      <c r="F54" s="88"/>
      <c r="G54" s="88"/>
      <c r="H54" s="89"/>
      <c r="I54" s="27">
        <f t="shared" si="1"/>
        <v>0</v>
      </c>
      <c r="J54" s="51" t="str">
        <f>HYPERLINK("https://www.youtube.com/watch?v=WrpG_n0SrbY&amp;feature=youtu.be","Video Solution - Eng Hossam Yehia")</f>
        <v>Video Solution - Eng Hossam Yehia</v>
      </c>
    </row>
    <row r="55">
      <c r="A55" s="57" t="s">
        <v>145</v>
      </c>
      <c r="B55" s="103" t="str">
        <f>HYPERLINK("http://codeforces.com/contest/525/problem/B","CF525-D2-B")</f>
        <v>CF525-D2-B</v>
      </c>
      <c r="C55" s="88"/>
      <c r="D55" s="88"/>
      <c r="E55" s="88"/>
      <c r="F55" s="88"/>
      <c r="G55" s="88"/>
      <c r="H55" s="89"/>
      <c r="I55" s="27">
        <f t="shared" si="1"/>
        <v>0</v>
      </c>
      <c r="J55" s="51" t="str">
        <f>HYPERLINK("https://www.youtube.com/watch?v=NPVp5BntYZ4","Video Solution - Eng Hossam Yehia")</f>
        <v>Video Solution - Eng Hossam Yehia</v>
      </c>
    </row>
    <row r="56">
      <c r="A56" s="57"/>
      <c r="B56" s="57"/>
      <c r="C56" s="88"/>
      <c r="D56" s="88"/>
      <c r="E56" s="88"/>
      <c r="F56" s="88"/>
      <c r="G56" s="88"/>
      <c r="H56" s="89"/>
      <c r="I56" s="27"/>
      <c r="J56" s="73"/>
    </row>
    <row r="57">
      <c r="A57" s="57"/>
      <c r="B57" s="57"/>
      <c r="C57" s="88"/>
      <c r="D57" s="88"/>
      <c r="E57" s="88"/>
      <c r="F57" s="88"/>
      <c r="G57" s="88"/>
      <c r="H57" s="89"/>
      <c r="I57" s="27"/>
      <c r="J57" s="104" t="s">
        <v>146</v>
      </c>
    </row>
    <row r="58">
      <c r="A58" s="105" t="s">
        <v>147</v>
      </c>
      <c r="B58" s="103" t="str">
        <f>HYPERLINK("http://codeforces.com/contest/822/problem/C","CF822-D2-C")</f>
        <v>CF822-D2-C</v>
      </c>
      <c r="C58" s="88"/>
      <c r="D58" s="88"/>
      <c r="E58" s="88"/>
      <c r="F58" s="88"/>
      <c r="G58" s="88"/>
      <c r="H58" s="89"/>
      <c r="I58" s="27">
        <f t="shared" ref="I58:I69" si="2">SUM(E58:H58)</f>
        <v>0</v>
      </c>
      <c r="J58" s="51" t="str">
        <f>HYPERLINK("https://www.youtube.com/watch?v=VvR9spazigA","Video Solution - Solver to be (Java)")</f>
        <v>Video Solution - Solver to be (Java)</v>
      </c>
    </row>
    <row r="59">
      <c r="A59" s="105" t="s">
        <v>148</v>
      </c>
      <c r="B59" s="103" t="str">
        <f>HYPERLINK("http://codeforces.com/contest/124/problem/C","CF124-D2-C")</f>
        <v>CF124-D2-C</v>
      </c>
      <c r="C59" s="88"/>
      <c r="D59" s="88"/>
      <c r="E59" s="88"/>
      <c r="F59" s="88"/>
      <c r="G59" s="88"/>
      <c r="H59" s="89"/>
      <c r="I59" s="27">
        <f t="shared" si="2"/>
        <v>0</v>
      </c>
      <c r="J59" s="79"/>
    </row>
    <row r="60">
      <c r="A60" s="105" t="s">
        <v>149</v>
      </c>
      <c r="B60" s="103" t="str">
        <f>HYPERLINK("http://codeforces.com/contest/426/problem/C","CF426-D2-C")</f>
        <v>CF426-D2-C</v>
      </c>
      <c r="C60" s="88"/>
      <c r="D60" s="88"/>
      <c r="E60" s="88"/>
      <c r="F60" s="88"/>
      <c r="G60" s="88"/>
      <c r="H60" s="89"/>
      <c r="I60" s="27">
        <f t="shared" si="2"/>
        <v>0</v>
      </c>
      <c r="J60" s="87"/>
    </row>
    <row r="61">
      <c r="A61" s="105" t="s">
        <v>150</v>
      </c>
      <c r="B61" s="103" t="str">
        <f>HYPERLINK("http://codeforces.com/contest/58/problem/C","CF58-D2-C")</f>
        <v>CF58-D2-C</v>
      </c>
      <c r="C61" s="88"/>
      <c r="D61" s="88"/>
      <c r="E61" s="88"/>
      <c r="F61" s="88"/>
      <c r="G61" s="88"/>
      <c r="H61" s="89"/>
      <c r="I61" s="27">
        <f t="shared" si="2"/>
        <v>0</v>
      </c>
      <c r="J61" s="87"/>
    </row>
    <row r="62">
      <c r="A62" s="105" t="s">
        <v>151</v>
      </c>
      <c r="B62" s="103" t="str">
        <f>HYPERLINK("http://codeforces.com/contest/591/problem/C","CF591-D2-C")</f>
        <v>CF591-D2-C</v>
      </c>
      <c r="C62" s="88"/>
      <c r="D62" s="88"/>
      <c r="E62" s="88"/>
      <c r="F62" s="88"/>
      <c r="G62" s="88"/>
      <c r="H62" s="89"/>
      <c r="I62" s="27">
        <f t="shared" si="2"/>
        <v>0</v>
      </c>
      <c r="J62" s="57"/>
    </row>
    <row r="63">
      <c r="A63" s="105" t="s">
        <v>152</v>
      </c>
      <c r="B63" s="103" t="str">
        <f>HYPERLINK("http://codeforces.com/contest/740/problem/C","CF740-D2-C")</f>
        <v>CF740-D2-C</v>
      </c>
      <c r="C63" s="88"/>
      <c r="D63" s="88"/>
      <c r="E63" s="88"/>
      <c r="F63" s="88"/>
      <c r="G63" s="88"/>
      <c r="H63" s="89"/>
      <c r="I63" s="27">
        <f t="shared" si="2"/>
        <v>0</v>
      </c>
      <c r="J63" s="51" t="str">
        <f>HYPERLINK("https://www.youtube.com/watch?v=yDt7GWiPeV4","Video Solution - Eng Mostafa Saad")</f>
        <v>Video Solution - Eng Mostafa Saad</v>
      </c>
    </row>
    <row r="64">
      <c r="A64" s="105" t="s">
        <v>153</v>
      </c>
      <c r="B64" s="103" t="str">
        <f>HYPERLINK("http://codeforces.com/contest/959/problem/C","CF959-D2-C")</f>
        <v>CF959-D2-C</v>
      </c>
      <c r="C64" s="88"/>
      <c r="D64" s="88"/>
      <c r="E64" s="88"/>
      <c r="F64" s="88"/>
      <c r="G64" s="88"/>
      <c r="H64" s="89"/>
      <c r="I64" s="27">
        <f t="shared" si="2"/>
        <v>0</v>
      </c>
      <c r="J64" s="101" t="str">
        <f>HYPERLINK("https://www.youtube.com/watch?v=bvDYHy9ESnY&amp;","Video Solution - Eng Mohamed Salah")</f>
        <v>Video Solution - Eng Mohamed Salah</v>
      </c>
    </row>
    <row r="65">
      <c r="A65" s="105" t="s">
        <v>154</v>
      </c>
      <c r="B65" s="103" t="str">
        <f>HYPERLINK("http://codeforces.com/contest/224/problem/C","CF224-D2-C")</f>
        <v>CF224-D2-C</v>
      </c>
      <c r="C65" s="88"/>
      <c r="D65" s="88"/>
      <c r="E65" s="88"/>
      <c r="F65" s="88"/>
      <c r="G65" s="88"/>
      <c r="H65" s="89"/>
      <c r="I65" s="27">
        <f t="shared" si="2"/>
        <v>0</v>
      </c>
      <c r="J65" s="87"/>
    </row>
    <row r="66">
      <c r="A66" s="105" t="s">
        <v>155</v>
      </c>
      <c r="B66" s="103" t="str">
        <f>HYPERLINK("http://codeforces.com/contest/465/problem/C","CF465-D2-C")</f>
        <v>CF465-D2-C</v>
      </c>
      <c r="C66" s="88"/>
      <c r="D66" s="88"/>
      <c r="E66" s="88"/>
      <c r="F66" s="88"/>
      <c r="G66" s="88"/>
      <c r="H66" s="89"/>
      <c r="I66" s="27">
        <f t="shared" si="2"/>
        <v>0</v>
      </c>
      <c r="J66" s="106"/>
    </row>
    <row r="67">
      <c r="A67" s="105" t="s">
        <v>156</v>
      </c>
      <c r="B67" s="103" t="str">
        <f>HYPERLINK("http://codeforces.com/contest/466/problem/C","CF466-D2-C")</f>
        <v>CF466-D2-C</v>
      </c>
      <c r="C67" s="88"/>
      <c r="D67" s="88"/>
      <c r="E67" s="88"/>
      <c r="F67" s="88"/>
      <c r="G67" s="88"/>
      <c r="H67" s="89"/>
      <c r="I67" s="27">
        <f t="shared" si="2"/>
        <v>0</v>
      </c>
      <c r="J67" s="51" t="str">
        <f>HYPERLINK("https://www.youtube.com/watch?v=8G06-YDc2-I","Video Solution - Solver to be (Java)")</f>
        <v>Video Solution - Solver to be (Java)</v>
      </c>
    </row>
    <row r="68">
      <c r="A68" s="105" t="s">
        <v>157</v>
      </c>
      <c r="B68" s="103" t="str">
        <f>HYPERLINK("http://codeforces.com/contest/527/problem/C","CF527-D2-C")</f>
        <v>CF527-D2-C</v>
      </c>
      <c r="C68" s="88"/>
      <c r="D68" s="88"/>
      <c r="E68" s="88"/>
      <c r="F68" s="88"/>
      <c r="G68" s="88"/>
      <c r="H68" s="89"/>
      <c r="I68" s="27">
        <f t="shared" si="2"/>
        <v>0</v>
      </c>
      <c r="J68" s="87"/>
    </row>
    <row r="69">
      <c r="A69" s="105" t="s">
        <v>158</v>
      </c>
      <c r="B69" s="103" t="str">
        <f>HYPERLINK("http://codeforces.com/contest/672/problem/C","CF672-D2-C")</f>
        <v>CF672-D2-C</v>
      </c>
      <c r="C69" s="88"/>
      <c r="D69" s="88"/>
      <c r="E69" s="88"/>
      <c r="F69" s="88"/>
      <c r="G69" s="88"/>
      <c r="H69" s="89"/>
      <c r="I69" s="27">
        <f t="shared" si="2"/>
        <v>0</v>
      </c>
      <c r="J69" s="87"/>
    </row>
  </sheetData>
  <conditionalFormatting sqref="C2:C69 C91:C142">
    <cfRule type="cellIs" dxfId="0" priority="1" operator="equal">
      <formula>"AC"</formula>
    </cfRule>
  </conditionalFormatting>
  <conditionalFormatting sqref="C2:C69">
    <cfRule type="containsText" dxfId="1" priority="2" operator="containsText" text="WA">
      <formula>NOT(ISERROR(SEARCH(("WA"),(C2))))</formula>
    </cfRule>
  </conditionalFormatting>
  <conditionalFormatting sqref="C9:C69 C91:C142">
    <cfRule type="containsText" dxfId="1" priority="3" operator="containsText" text="WA">
      <formula>NOT(ISERROR(SEARCH(("WA"),(C9))))</formula>
    </cfRule>
  </conditionalFormatting>
  <conditionalFormatting sqref="C2:C69">
    <cfRule type="containsText" dxfId="2" priority="4" operator="containsText" text="TLE">
      <formula>NOT(ISERROR(SEARCH(("TLE"),(C2))))</formula>
    </cfRule>
  </conditionalFormatting>
  <conditionalFormatting sqref="C9:C69 C91:C142">
    <cfRule type="containsText" dxfId="2" priority="5" operator="containsText" text="TLE">
      <formula>NOT(ISERROR(SEARCH(("TLE"),(C9))))</formula>
    </cfRule>
  </conditionalFormatting>
  <conditionalFormatting sqref="C2:C69">
    <cfRule type="containsText" dxfId="3" priority="6" operator="containsText" text="RTE">
      <formula>NOT(ISERROR(SEARCH(("RTE"),(C2))))</formula>
    </cfRule>
  </conditionalFormatting>
  <conditionalFormatting sqref="C9:C69 C91:C142">
    <cfRule type="containsText" dxfId="3" priority="7" operator="containsText" text="RTE">
      <formula>NOT(ISERROR(SEARCH(("RTE"),(C9))))</formula>
    </cfRule>
  </conditionalFormatting>
  <conditionalFormatting sqref="C2:C69">
    <cfRule type="containsText" dxfId="4" priority="8" operator="containsText" text="CS">
      <formula>NOT(ISERROR(SEARCH(("CS"),(C2))))</formula>
    </cfRule>
  </conditionalFormatting>
  <conditionalFormatting sqref="C9:C69 C91:C142">
    <cfRule type="containsText" dxfId="4" priority="9" operator="containsText" text="CS">
      <formula>NOT(ISERROR(SEARCH(("CS"),(C9))))</formula>
    </cfRule>
  </conditionalFormatting>
  <drawing r:id="rId1"/>
</worksheet>
</file>