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wmf" ContentType="image/x-wmf"/>
  <Default Extension="glb" ContentType="model/gltf.binary"/>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drawings/drawing3.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5.xml" ContentType="application/vnd.openxmlformats-officedocument.spreadsheetml.table+xml"/>
  <Override PartName="/xl/slicers/slicer3.xml" ContentType="application/vnd.ms-excel.slicer+xml"/>
  <Override PartName="/xl/comments1.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Nadeem's folder\"/>
    </mc:Choice>
  </mc:AlternateContent>
  <bookViews>
    <workbookView xWindow="-105" yWindow="-105" windowWidth="23250" windowHeight="12450" firstSheet="2" activeTab="1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s>
  <definedNames>
    <definedName name="_xlnm._FilterDatabase" localSheetId="5" hidden="1">Sheet6!$H$14:$N$19</definedName>
    <definedName name="age">Sheet8!$E$57:$E$66</definedName>
    <definedName name="ages">Sheet8!$F$38:$F$47</definedName>
    <definedName name="apple">Sheet11!$B$5</definedName>
    <definedName name="assistant_manager">Sheet8!$L$58</definedName>
    <definedName name="azar">Sheet8!$E$59</definedName>
    <definedName name="bala">Sheet8!$E$27</definedName>
    <definedName name="balaji">Sheet8!$E$31</definedName>
    <definedName name="brands">Sheet11!$A$2:$B$6</definedName>
    <definedName name="data">Sheet8!$F$6:$F$9</definedName>
    <definedName name="datass">Sheet8!$F$15:$F$17</definedName>
    <definedName name="dell">Sheet11!$B$3</definedName>
    <definedName name="employee">Sheet8!$L$59</definedName>
    <definedName name="faheem">Sheet8!$E$61</definedName>
    <definedName name="ganga">Sheet8!$E$60</definedName>
    <definedName name="gopal">Sheet8!$E$62</definedName>
    <definedName name="hp">Sheet11!$B$2</definedName>
    <definedName name="lenovo">Sheet11!$B$6</definedName>
    <definedName name="management">Sheet8!$K$57:$K$60</definedName>
    <definedName name="manager">Sheet8!$L$57</definedName>
    <definedName name="mani">Sheet8!$E$57</definedName>
    <definedName name="mark">Sheet8!$E$26:$E$31</definedName>
    <definedName name="markss">Sheet8!$E$38:$E$47</definedName>
    <definedName name="nadeem">Sheet8!$L$37:$M$42</definedName>
    <definedName name="nadeemm">Sheet8!$L$37:$L$42</definedName>
    <definedName name="name">Sheet8!$D$26:$D$31</definedName>
    <definedName name="namees">Sheet8!$D$57:$D$66</definedName>
    <definedName name="Private">Sheet8!$G$17</definedName>
    <definedName name="priya">Sheet8!$E$58</definedName>
    <definedName name="rahuman">Sheet8!$E$64</definedName>
    <definedName name="raja">Sheet8!$E$26</definedName>
    <definedName name="rajesh">Sheet8!$E$29</definedName>
    <definedName name="ramesh">Sheet8!$E$28</definedName>
    <definedName name="sam">Sheet8!$E$63</definedName>
    <definedName name="security">Sheet8!$L$60</definedName>
    <definedName name="Self_emp_not_inc">Sheet8!$G$16</definedName>
    <definedName name="Slicer_5">#N/A</definedName>
    <definedName name="Slicer_age">#N/A</definedName>
    <definedName name="Slicer_country">#N/A</definedName>
    <definedName name="Slicer_gender">#N/A</definedName>
    <definedName name="Slicer_in1">#N/A</definedName>
    <definedName name="Slicer_order_date">#N/A</definedName>
    <definedName name="Slicer_order_status">#N/A</definedName>
    <definedName name="Slicer_out1">#N/A</definedName>
    <definedName name="Slicer_payment_method">#N/A</definedName>
    <definedName name="Slicer_payment_status">#N/A</definedName>
    <definedName name="Slicer_PG">#N/A</definedName>
    <definedName name="Slicer_place">#N/A</definedName>
    <definedName name="Slicer_product">#N/A</definedName>
    <definedName name="Slicer_reason1">#N/A</definedName>
    <definedName name="Slicer_total_amount">#N/A</definedName>
    <definedName name="Slicer_UG">#N/A</definedName>
    <definedName name="Slicer_username">#N/A</definedName>
    <definedName name="Slicer_wages1">#N/A</definedName>
    <definedName name="Slicer_workers1">#N/A</definedName>
    <definedName name="ss">Sheet8!$F$38:$F$47</definedName>
    <definedName name="State_gov">Sheet8!$G$15</definedName>
    <definedName name="students">Sheet8!$D$38:$D$47</definedName>
    <definedName name="tessa">Sheet8!$E$65</definedName>
    <definedName name="tony">Sheet8!$E$66</definedName>
    <definedName name="varun">Sheet8!$E$30</definedName>
    <definedName name="wages">Sheet8!$M$37:$M$42</definedName>
    <definedName name="worker_1">Sheet8!$M$37</definedName>
    <definedName name="worker_2">Sheet8!$M$38</definedName>
    <definedName name="worker_3">Sheet8!$M$39</definedName>
    <definedName name="worker_4">Sheet8!$M$40</definedName>
    <definedName name="worker_5">Sheet8!$M$41</definedName>
    <definedName name="worker_6">Sheet8!$M$42</definedName>
    <definedName name="wrkrs">Sheet8!$L$37:$L$42</definedName>
    <definedName name="zepronics">Sheet11!$B$4</definedName>
  </definedNames>
  <calcPr calcId="152511"/>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7" i="11" l="1"/>
  <c r="I21" i="11"/>
  <c r="H18" i="11"/>
  <c r="H17" i="11"/>
  <c r="H20" i="11" s="1"/>
  <c r="J19" i="11"/>
  <c r="I19" i="11"/>
  <c r="H19" i="11"/>
  <c r="M13" i="11"/>
  <c r="M12" i="11"/>
  <c r="M11" i="11"/>
  <c r="M10" i="11"/>
  <c r="M9" i="11"/>
  <c r="M8" i="11"/>
  <c r="M7" i="11"/>
  <c r="G22" i="11"/>
  <c r="C15" i="11"/>
  <c r="G21" i="11"/>
  <c r="G19" i="11"/>
  <c r="G18" i="11"/>
  <c r="G20" i="11" s="1"/>
  <c r="G17" i="11"/>
  <c r="C12" i="11"/>
  <c r="G10" i="11"/>
  <c r="G9" i="11"/>
  <c r="G8" i="11"/>
  <c r="G7" i="11"/>
  <c r="G6" i="11"/>
  <c r="G5" i="11"/>
  <c r="G4" i="11"/>
  <c r="D13" i="10" a="1"/>
  <c r="D13" i="10"/>
  <c r="E28" i="10" a="1"/>
  <c r="E28" i="10" s="1"/>
  <c r="E26" i="10"/>
  <c r="E18" i="10"/>
  <c r="E19" i="10"/>
  <c r="E20" i="10"/>
  <c r="E21" i="10"/>
  <c r="E22" i="10"/>
  <c r="E23" i="10"/>
  <c r="E17" i="10"/>
  <c r="F2" i="10" a="1"/>
  <c r="F2" i="10" s="1"/>
  <c r="F11" i="10"/>
  <c r="F3" i="10"/>
  <c r="F4" i="10"/>
  <c r="F5" i="10"/>
  <c r="F6" i="10"/>
  <c r="F7" i="10"/>
  <c r="E3" i="10"/>
  <c r="E4" i="10"/>
  <c r="E5" i="10"/>
  <c r="E6" i="10"/>
  <c r="E7" i="10"/>
  <c r="E2" i="10"/>
  <c r="F16" i="9" a="1"/>
  <c r="F16" i="9" s="1"/>
  <c r="G8" i="9"/>
  <c r="G9" i="9"/>
  <c r="G10" i="9"/>
  <c r="G11" i="9"/>
  <c r="G15" i="9" s="1"/>
  <c r="G12" i="9"/>
  <c r="B19" i="11"/>
  <c r="H5" i="11"/>
  <c r="H9" i="11"/>
  <c r="H6" i="11"/>
  <c r="H10" i="11"/>
  <c r="H7" i="11"/>
  <c r="H8" i="11"/>
  <c r="H4" i="11"/>
  <c r="D12" i="11"/>
  <c r="H21" i="11" l="1"/>
  <c r="M44" i="8"/>
  <c r="G40" i="8"/>
  <c r="G32" i="8"/>
  <c r="I17" i="8"/>
  <c r="I19" i="8"/>
  <c r="J17" i="8"/>
  <c r="J14" i="8"/>
  <c r="O58" i="8"/>
  <c r="P37" i="8"/>
  <c r="I29" i="8"/>
  <c r="I45" i="8"/>
  <c r="H61" i="8"/>
  <c r="L16" i="8"/>
  <c r="H28" i="6" l="1"/>
  <c r="H29" i="6"/>
  <c r="H30" i="6"/>
  <c r="H31" i="6"/>
  <c r="H32" i="6"/>
  <c r="H27" i="6"/>
  <c r="G27" i="6"/>
  <c r="G28" i="6"/>
  <c r="G29" i="6"/>
  <c r="G30" i="6"/>
  <c r="G31" i="6"/>
  <c r="G32" i="6"/>
  <c r="O2" i="6"/>
  <c r="O3" i="6"/>
  <c r="O4" i="6"/>
  <c r="O5" i="6"/>
  <c r="O6" i="6"/>
  <c r="O7" i="6"/>
  <c r="O8" i="6"/>
  <c r="O9" i="6"/>
  <c r="O10" i="6"/>
  <c r="O1" i="6"/>
  <c r="N2" i="6" l="1"/>
  <c r="N3" i="6"/>
  <c r="N4" i="6"/>
  <c r="N5" i="6"/>
  <c r="N6" i="6"/>
  <c r="N7" i="6"/>
  <c r="N8" i="6"/>
  <c r="N9" i="6"/>
  <c r="N10" i="6"/>
  <c r="N1" i="6"/>
  <c r="M2" i="6"/>
  <c r="M3" i="6"/>
  <c r="M4" i="6"/>
  <c r="M5" i="6"/>
  <c r="M6" i="6"/>
  <c r="M7" i="6"/>
  <c r="M8" i="6"/>
  <c r="M9" i="6"/>
  <c r="M10" i="6"/>
  <c r="M1" i="6"/>
  <c r="K2" i="6"/>
  <c r="K3" i="6"/>
  <c r="K4" i="6"/>
  <c r="K5" i="6"/>
  <c r="K6" i="6"/>
  <c r="K7" i="6"/>
  <c r="K8" i="6"/>
  <c r="K9" i="6"/>
  <c r="K10" i="6"/>
  <c r="K1" i="6"/>
  <c r="J2" i="6"/>
  <c r="J3" i="6"/>
  <c r="J4" i="6"/>
  <c r="J5" i="6"/>
  <c r="J6" i="6"/>
  <c r="J7" i="6"/>
  <c r="J8" i="6"/>
  <c r="J9" i="6"/>
  <c r="J10" i="6"/>
  <c r="J1" i="6"/>
  <c r="I2" i="6"/>
  <c r="I3" i="6"/>
  <c r="I4" i="6"/>
  <c r="I5" i="6"/>
  <c r="I6" i="6"/>
  <c r="I7" i="6"/>
  <c r="I8" i="6"/>
  <c r="I9" i="6"/>
  <c r="I10" i="6"/>
  <c r="I1" i="6"/>
  <c r="H2" i="6"/>
  <c r="H3" i="6"/>
  <c r="H4" i="6"/>
  <c r="H5" i="6"/>
  <c r="H6" i="6"/>
  <c r="H7" i="6"/>
  <c r="H8" i="6"/>
  <c r="H9" i="6"/>
  <c r="H10" i="6"/>
  <c r="H1" i="6"/>
  <c r="L9" i="6"/>
  <c r="E15" i="5" l="1"/>
  <c r="E16" i="5"/>
  <c r="E17" i="5"/>
  <c r="E18" i="5"/>
  <c r="E19" i="5"/>
  <c r="E14" i="5"/>
  <c r="F5" i="5"/>
  <c r="F4" i="5"/>
  <c r="G69" i="4"/>
  <c r="G68" i="4"/>
  <c r="F68" i="4"/>
  <c r="E68" i="4"/>
  <c r="D68" i="4"/>
  <c r="F55" i="4"/>
  <c r="F54" i="4"/>
  <c r="F53" i="4"/>
  <c r="F52" i="4"/>
  <c r="F51" i="4"/>
  <c r="E51" i="4"/>
  <c r="E52" i="4" s="1"/>
  <c r="C50" i="4"/>
  <c r="E21" i="5" l="1"/>
  <c r="S70" i="3"/>
  <c r="T70" i="3" s="1"/>
  <c r="O83" i="3"/>
  <c r="S71" i="3"/>
  <c r="T71" i="3" s="1"/>
  <c r="S72" i="3"/>
  <c r="T72" i="3" s="1"/>
  <c r="S73" i="3"/>
  <c r="T73" i="3" s="1"/>
  <c r="S74" i="3"/>
  <c r="T74" i="3" s="1"/>
  <c r="I78" i="3"/>
  <c r="Q83" i="3"/>
  <c r="Q85" i="3" l="1"/>
  <c r="Q84" i="3"/>
  <c r="F365" i="2"/>
  <c r="F348" i="2"/>
  <c r="F325" i="2"/>
  <c r="F255" i="2"/>
  <c r="F240" i="2"/>
  <c r="F213" i="2"/>
  <c r="F210" i="2"/>
  <c r="F197" i="2"/>
  <c r="F195" i="2"/>
  <c r="F188" i="2"/>
  <c r="F155" i="2"/>
  <c r="F124" i="2"/>
  <c r="F89" i="2"/>
  <c r="G3" i="1"/>
  <c r="G4" i="1"/>
  <c r="G5" i="1"/>
  <c r="G6" i="1"/>
  <c r="G51" i="8"/>
</calcChain>
</file>

<file path=xl/comments1.xml><?xml version="1.0" encoding="utf-8"?>
<comments xmlns="http://schemas.openxmlformats.org/spreadsheetml/2006/main">
  <authors>
    <author>LIVEWIRE</author>
  </authors>
  <commentList>
    <comment ref="F39" authorId="0" shapeId="0">
      <text>
        <r>
          <rPr>
            <b/>
            <sz val="9"/>
            <color indexed="81"/>
            <rFont val="Tahoma"/>
            <family val="2"/>
          </rPr>
          <t>LIVEWIRE:</t>
        </r>
        <r>
          <rPr>
            <sz val="9"/>
            <color indexed="81"/>
            <rFont val="Tahoma"/>
            <family val="2"/>
          </rPr>
          <t xml:space="preserve">
you
</t>
        </r>
      </text>
    </comment>
    <comment ref="D68" authorId="0" shapeId="0">
      <text>
        <r>
          <rPr>
            <b/>
            <sz val="9"/>
            <color indexed="81"/>
            <rFont val="Tahoma"/>
            <family val="2"/>
          </rPr>
          <t>LIVEWIRE:</t>
        </r>
        <r>
          <rPr>
            <sz val="9"/>
            <color indexed="81"/>
            <rFont val="Tahoma"/>
            <family val="2"/>
          </rPr>
          <t xml:space="preserve">
additional (SUM)</t>
        </r>
      </text>
    </comment>
    <comment ref="E68" authorId="0" shapeId="0">
      <text>
        <r>
          <rPr>
            <b/>
            <sz val="9"/>
            <color indexed="81"/>
            <rFont val="Tahoma"/>
            <family val="2"/>
          </rPr>
          <t>LIVEWIRE:</t>
        </r>
        <r>
          <rPr>
            <sz val="9"/>
            <color indexed="81"/>
            <rFont val="Tahoma"/>
            <family val="2"/>
          </rPr>
          <t xml:space="preserve">
divide(average)</t>
        </r>
      </text>
    </comment>
    <comment ref="F68" authorId="0" shapeId="0">
      <text>
        <r>
          <rPr>
            <b/>
            <sz val="9"/>
            <color indexed="81"/>
            <rFont val="Tahoma"/>
            <family val="2"/>
          </rPr>
          <t>LIVEWIRE:</t>
        </r>
        <r>
          <rPr>
            <sz val="9"/>
            <color indexed="81"/>
            <rFont val="Tahoma"/>
            <family val="2"/>
          </rPr>
          <t xml:space="preserve">
count</t>
        </r>
      </text>
    </comment>
    <comment ref="G68" authorId="0" shapeId="0">
      <text>
        <r>
          <rPr>
            <b/>
            <sz val="9"/>
            <color indexed="81"/>
            <rFont val="Tahoma"/>
            <family val="2"/>
          </rPr>
          <t>LIVEWIRE:</t>
        </r>
        <r>
          <rPr>
            <sz val="9"/>
            <color indexed="81"/>
            <rFont val="Tahoma"/>
            <family val="2"/>
          </rPr>
          <t xml:space="preserve">
maximum value</t>
        </r>
      </text>
    </comment>
    <comment ref="G69" authorId="0" shapeId="0">
      <text>
        <r>
          <rPr>
            <b/>
            <sz val="9"/>
            <color indexed="81"/>
            <rFont val="Tahoma"/>
            <family val="2"/>
          </rPr>
          <t>LIVEWIRE:</t>
        </r>
        <r>
          <rPr>
            <sz val="9"/>
            <color indexed="81"/>
            <rFont val="Tahoma"/>
            <family val="2"/>
          </rPr>
          <t xml:space="preserve">
minimum value
</t>
        </r>
      </text>
    </comment>
  </commentList>
</comments>
</file>

<file path=xl/sharedStrings.xml><?xml version="1.0" encoding="utf-8"?>
<sst xmlns="http://schemas.openxmlformats.org/spreadsheetml/2006/main" count="5008" uniqueCount="2073">
  <si>
    <t>sub</t>
  </si>
  <si>
    <t>name</t>
  </si>
  <si>
    <t>a</t>
  </si>
  <si>
    <t xml:space="preserve">s </t>
  </si>
  <si>
    <t>d</t>
  </si>
  <si>
    <t>e</t>
  </si>
  <si>
    <t>total</t>
  </si>
  <si>
    <t>1</t>
  </si>
  <si>
    <t>2</t>
  </si>
  <si>
    <t>3</t>
  </si>
  <si>
    <t>4</t>
  </si>
  <si>
    <t>5</t>
  </si>
  <si>
    <t>gender</t>
  </si>
  <si>
    <t>mani</t>
  </si>
  <si>
    <t>priya</t>
  </si>
  <si>
    <t>azar</t>
  </si>
  <si>
    <t>ganga</t>
  </si>
  <si>
    <t>faheem</t>
  </si>
  <si>
    <t>male</t>
  </si>
  <si>
    <t>female</t>
  </si>
  <si>
    <t>age</t>
  </si>
  <si>
    <t>UG</t>
  </si>
  <si>
    <t>PG</t>
  </si>
  <si>
    <t>EEE</t>
  </si>
  <si>
    <t>BCOM</t>
  </si>
  <si>
    <t>BTEC</t>
  </si>
  <si>
    <t>BBA</t>
  </si>
  <si>
    <t>BCA</t>
  </si>
  <si>
    <t>MCA</t>
  </si>
  <si>
    <t>MCOM</t>
  </si>
  <si>
    <t>MBA</t>
  </si>
  <si>
    <t>UG PERCENTAGE</t>
  </si>
  <si>
    <t>PG PERCENTAGE</t>
  </si>
  <si>
    <t>gopal</t>
  </si>
  <si>
    <t>sam</t>
  </si>
  <si>
    <t>rahuman</t>
  </si>
  <si>
    <t>tessa</t>
  </si>
  <si>
    <t>tony</t>
  </si>
  <si>
    <t>BSC</t>
  </si>
  <si>
    <t>MSC</t>
  </si>
  <si>
    <t>order_id</t>
  </si>
  <si>
    <t>order_date</t>
  </si>
  <si>
    <t>shipped_date</t>
  </si>
  <si>
    <t>username</t>
  </si>
  <si>
    <t>email</t>
  </si>
  <si>
    <t>phone_number</t>
  </si>
  <si>
    <t>place</t>
  </si>
  <si>
    <t>country</t>
  </si>
  <si>
    <t>postal_code</t>
  </si>
  <si>
    <t>product</t>
  </si>
  <si>
    <t>product_category</t>
  </si>
  <si>
    <t>product_price</t>
  </si>
  <si>
    <t>quantity</t>
  </si>
  <si>
    <t>total_amount</t>
  </si>
  <si>
    <t>payment_method</t>
  </si>
  <si>
    <t>payment_status</t>
  </si>
  <si>
    <t>shipping_provider</t>
  </si>
  <si>
    <t>order_status</t>
  </si>
  <si>
    <t>ngreen</t>
  </si>
  <si>
    <t>dlee@example.com</t>
  </si>
  <si>
    <t>758-955-9667</t>
  </si>
  <si>
    <t>Toddmouth</t>
  </si>
  <si>
    <t>Bermuda</t>
  </si>
  <si>
    <t>Smartphone</t>
  </si>
  <si>
    <t>Electronics</t>
  </si>
  <si>
    <t>Cash on Delivery</t>
  </si>
  <si>
    <t>Paid</t>
  </si>
  <si>
    <t>USPS</t>
  </si>
  <si>
    <t>Pending</t>
  </si>
  <si>
    <t>gabrielleperez</t>
  </si>
  <si>
    <t>joshuapark@example.com</t>
  </si>
  <si>
    <t>987.848.8000x6974</t>
  </si>
  <si>
    <t>South Justin</t>
  </si>
  <si>
    <t>Israel</t>
  </si>
  <si>
    <t>Laptop</t>
  </si>
  <si>
    <t>PayPal</t>
  </si>
  <si>
    <t>scott58</t>
  </si>
  <si>
    <t>powelldaniel@example.net</t>
  </si>
  <si>
    <t>East Julie</t>
  </si>
  <si>
    <t>United States Minor Outlying Islands</t>
  </si>
  <si>
    <t>Book</t>
  </si>
  <si>
    <t>Education</t>
  </si>
  <si>
    <t>Unpaid</t>
  </si>
  <si>
    <t>FedEx</t>
  </si>
  <si>
    <t>Delivered</t>
  </si>
  <si>
    <t>larryreed</t>
  </si>
  <si>
    <t>chicks@example.com</t>
  </si>
  <si>
    <t>001-580-656-9212x9923</t>
  </si>
  <si>
    <t>South Stephanie</t>
  </si>
  <si>
    <t>Zimbabwe</t>
  </si>
  <si>
    <t>Headphones</t>
  </si>
  <si>
    <t>Cancelled</t>
  </si>
  <si>
    <t>jeffrey54</t>
  </si>
  <si>
    <t>xbrewer@example.org</t>
  </si>
  <si>
    <t>616.897.5203x8319</t>
  </si>
  <si>
    <t>Port Marktown</t>
  </si>
  <si>
    <t>Zambia</t>
  </si>
  <si>
    <t>Backpack</t>
  </si>
  <si>
    <t>Accessories</t>
  </si>
  <si>
    <t>UPS</t>
  </si>
  <si>
    <t>dominique95</t>
  </si>
  <si>
    <t>bakerdonald@example.net</t>
  </si>
  <si>
    <t>294.862.2070x73031</t>
  </si>
  <si>
    <t>New Melanie</t>
  </si>
  <si>
    <t>Gibraltar</t>
  </si>
  <si>
    <t>Shipped</t>
  </si>
  <si>
    <t>tuckerrobert</t>
  </si>
  <si>
    <t>ibaldwin@example.org</t>
  </si>
  <si>
    <t>728.780.1323x65620</t>
  </si>
  <si>
    <t>Randystad</t>
  </si>
  <si>
    <t>French Polynesia</t>
  </si>
  <si>
    <t>Credit Card</t>
  </si>
  <si>
    <t>DHL</t>
  </si>
  <si>
    <t>cherylbaldwin</t>
  </si>
  <si>
    <t>susan38@example.net</t>
  </si>
  <si>
    <t>(351)914-2174x15338</t>
  </si>
  <si>
    <t>Lake Benjamin</t>
  </si>
  <si>
    <t>Burundi</t>
  </si>
  <si>
    <t>Coffee Maker</t>
  </si>
  <si>
    <t>Home Appliance</t>
  </si>
  <si>
    <t>nbrown</t>
  </si>
  <si>
    <t>heather33@example.net</t>
  </si>
  <si>
    <t>001-351-539-6727x0301</t>
  </si>
  <si>
    <t>South Phyllis</t>
  </si>
  <si>
    <t>Watch</t>
  </si>
  <si>
    <t>Fashion</t>
  </si>
  <si>
    <t>robinsonmike</t>
  </si>
  <si>
    <t>zhester@example.com</t>
  </si>
  <si>
    <t>851.887.6854</t>
  </si>
  <si>
    <t>Rhodesfurt</t>
  </si>
  <si>
    <t>Bosnia and Herzegovina</t>
  </si>
  <si>
    <t>Shoes</t>
  </si>
  <si>
    <t>mrichards</t>
  </si>
  <si>
    <t>paul56@example.net</t>
  </si>
  <si>
    <t>(844)694-6227</t>
  </si>
  <si>
    <t>Nicoleshire</t>
  </si>
  <si>
    <t>Paraguay</t>
  </si>
  <si>
    <t>garciamichael</t>
  </si>
  <si>
    <t>stephenmanning@example.org</t>
  </si>
  <si>
    <t>+1-707-984-5818x1428</t>
  </si>
  <si>
    <t>Maryland</t>
  </si>
  <si>
    <t>Swaziland</t>
  </si>
  <si>
    <t>jacobguerra</t>
  </si>
  <si>
    <t>kellywalls@example.net</t>
  </si>
  <si>
    <t>+1-952-618-2413x753</t>
  </si>
  <si>
    <t>Nicolebury</t>
  </si>
  <si>
    <t>Luxembourg</t>
  </si>
  <si>
    <t>ashannon</t>
  </si>
  <si>
    <t>matthewwilliams@example.net</t>
  </si>
  <si>
    <t>001-461-897-6630x089</t>
  </si>
  <si>
    <t>Port Francesville</t>
  </si>
  <si>
    <t>Aruba</t>
  </si>
  <si>
    <t>alicialopez</t>
  </si>
  <si>
    <t>hardinjack@example.net</t>
  </si>
  <si>
    <t>(872)567-6968</t>
  </si>
  <si>
    <t>North Maryborough</t>
  </si>
  <si>
    <t>Lebanon</t>
  </si>
  <si>
    <t>Debit Card</t>
  </si>
  <si>
    <t>nicholsonrickey</t>
  </si>
  <si>
    <t>richardturner@example.org</t>
  </si>
  <si>
    <t>837-668-8317x561</t>
  </si>
  <si>
    <t>Sheltonview</t>
  </si>
  <si>
    <t>Tajikistan</t>
  </si>
  <si>
    <t>caroline54</t>
  </si>
  <si>
    <t>skinnerdaniel@example.com</t>
  </si>
  <si>
    <t>001-786-816-9509</t>
  </si>
  <si>
    <t>Johnsonchester</t>
  </si>
  <si>
    <t>Grenada</t>
  </si>
  <si>
    <t>michaeljones</t>
  </si>
  <si>
    <t>miguel21@example.net</t>
  </si>
  <si>
    <t>001-497-667-0772</t>
  </si>
  <si>
    <t>Kellyhaven</t>
  </si>
  <si>
    <t>Jersey</t>
  </si>
  <si>
    <t>vtaylor</t>
  </si>
  <si>
    <t>ryanmoreno@example.com</t>
  </si>
  <si>
    <t>001-963-841-5099x59368</t>
  </si>
  <si>
    <t>Maryfurt</t>
  </si>
  <si>
    <t>Tokelau</t>
  </si>
  <si>
    <t>devinochoa</t>
  </si>
  <si>
    <t>lisahurst@example.org</t>
  </si>
  <si>
    <t>Mayerberg</t>
  </si>
  <si>
    <t>Spain</t>
  </si>
  <si>
    <t>virginiamosley</t>
  </si>
  <si>
    <t>ann16@example.com</t>
  </si>
  <si>
    <t>+1-243-468-7057x871</t>
  </si>
  <si>
    <t>Port Johnshire</t>
  </si>
  <si>
    <t>Kenya</t>
  </si>
  <si>
    <t>anna09</t>
  </si>
  <si>
    <t>kvillegas@example.org</t>
  </si>
  <si>
    <t>(239)742-1963x8196</t>
  </si>
  <si>
    <t>East Allison</t>
  </si>
  <si>
    <t>Saint Vincent and the Grenadines</t>
  </si>
  <si>
    <t>xthomas</t>
  </si>
  <si>
    <t>ianvasquez@example.net</t>
  </si>
  <si>
    <t>378.533.0447x693</t>
  </si>
  <si>
    <t>Charlesland</t>
  </si>
  <si>
    <t>david40</t>
  </si>
  <si>
    <t>lraymond@example.net</t>
  </si>
  <si>
    <t>889.745.3793x10778</t>
  </si>
  <si>
    <t>West Melissa</t>
  </si>
  <si>
    <t>Afghanistan</t>
  </si>
  <si>
    <t>sherrypage</t>
  </si>
  <si>
    <t>kellysara@example.com</t>
  </si>
  <si>
    <t>+1-347-814-3457x13140</t>
  </si>
  <si>
    <t>Millerchester</t>
  </si>
  <si>
    <t>Tuvalu</t>
  </si>
  <si>
    <t>jonathanpeterson</t>
  </si>
  <si>
    <t>amy11@example.com</t>
  </si>
  <si>
    <t>001-673-469-2427x3794</t>
  </si>
  <si>
    <t>Woodberg</t>
  </si>
  <si>
    <t>Venezuela</t>
  </si>
  <si>
    <t>mark62</t>
  </si>
  <si>
    <t>james06@example.net</t>
  </si>
  <si>
    <t>(748)490-7003x8254</t>
  </si>
  <si>
    <t>Samuelshire</t>
  </si>
  <si>
    <t>Netherlands Antilles</t>
  </si>
  <si>
    <t>Water Bottle</t>
  </si>
  <si>
    <t>kiarasmith</t>
  </si>
  <si>
    <t>cfranklin@example.com</t>
  </si>
  <si>
    <t>953-388-0467</t>
  </si>
  <si>
    <t>Harrisonton</t>
  </si>
  <si>
    <t>Falkland Islands (Malvinas)</t>
  </si>
  <si>
    <t>andrewevans</t>
  </si>
  <si>
    <t>staceycollins@example.org</t>
  </si>
  <si>
    <t>(205)715-0990</t>
  </si>
  <si>
    <t>Cruzside</t>
  </si>
  <si>
    <t>Argentina</t>
  </si>
  <si>
    <t>jameslong</t>
  </si>
  <si>
    <t>eugene35@example.net</t>
  </si>
  <si>
    <t>938.314.9779x60736</t>
  </si>
  <si>
    <t>Juliaport</t>
  </si>
  <si>
    <t>South Africa</t>
  </si>
  <si>
    <t>Desk Lamp</t>
  </si>
  <si>
    <t>stephensmichael</t>
  </si>
  <si>
    <t>aflores@example.com</t>
  </si>
  <si>
    <t>001-725-285-6047x3814</t>
  </si>
  <si>
    <t>Armstrongfurt</t>
  </si>
  <si>
    <t>Seychelles</t>
  </si>
  <si>
    <t>pughronald</t>
  </si>
  <si>
    <t>gregoryangela@example.org</t>
  </si>
  <si>
    <t>846.690.0711x0784</t>
  </si>
  <si>
    <t>Port Elizabeth</t>
  </si>
  <si>
    <t>Qatar</t>
  </si>
  <si>
    <t>jonesdavid</t>
  </si>
  <si>
    <t>jenny40@example.com</t>
  </si>
  <si>
    <t>(662)422-7079x612</t>
  </si>
  <si>
    <t>Juanberg</t>
  </si>
  <si>
    <t>Lao People's Democratic Republic</t>
  </si>
  <si>
    <t>tfranco</t>
  </si>
  <si>
    <t>geoffrey31@example.com</t>
  </si>
  <si>
    <t>001-782-347-2618x1810</t>
  </si>
  <si>
    <t>South Garrettside</t>
  </si>
  <si>
    <t>Philippines</t>
  </si>
  <si>
    <t>reiddawn</t>
  </si>
  <si>
    <t>vpark@example.org</t>
  </si>
  <si>
    <t>341.484.6279</t>
  </si>
  <si>
    <t>North Jennifer</t>
  </si>
  <si>
    <t>French Guiana</t>
  </si>
  <si>
    <t>fgilbert</t>
  </si>
  <si>
    <t>rwells@example.com</t>
  </si>
  <si>
    <t>603.677.9789x96903</t>
  </si>
  <si>
    <t>Port Kristinaland</t>
  </si>
  <si>
    <t>Azerbaijan</t>
  </si>
  <si>
    <t>rwang</t>
  </si>
  <si>
    <t>lisa28@example.org</t>
  </si>
  <si>
    <t>(473)502-2914</t>
  </si>
  <si>
    <t>East Alexander</t>
  </si>
  <si>
    <t>Dominica</t>
  </si>
  <si>
    <t>collinslauren</t>
  </si>
  <si>
    <t>teresa05@example.org</t>
  </si>
  <si>
    <t>(421)872-7163x109</t>
  </si>
  <si>
    <t>Lake Lori</t>
  </si>
  <si>
    <t>Croatia</t>
  </si>
  <si>
    <t>kristen18</t>
  </si>
  <si>
    <t>hendersonraymond@example.net</t>
  </si>
  <si>
    <t>943.289.5163x2577</t>
  </si>
  <si>
    <t>Josephside</t>
  </si>
  <si>
    <t>Austria</t>
  </si>
  <si>
    <t>benjamin11</t>
  </si>
  <si>
    <t>jane67@example.org</t>
  </si>
  <si>
    <t>+1-721-928-4756x1857</t>
  </si>
  <si>
    <t>North Erintown</t>
  </si>
  <si>
    <t>Germany</t>
  </si>
  <si>
    <t>qbutler</t>
  </si>
  <si>
    <t>david70@example.net</t>
  </si>
  <si>
    <t>001-314-660-0456x723</t>
  </si>
  <si>
    <t>Lake Loriville</t>
  </si>
  <si>
    <t>Gambia</t>
  </si>
  <si>
    <t>fergusonwayne</t>
  </si>
  <si>
    <t>carterpaul@example.com</t>
  </si>
  <si>
    <t>(825)529-8692x205</t>
  </si>
  <si>
    <t>New Maryburgh</t>
  </si>
  <si>
    <t>Mauritius</t>
  </si>
  <si>
    <t>ftucker</t>
  </si>
  <si>
    <t>julieterrell@example.com</t>
  </si>
  <si>
    <t>(427)615-5365</t>
  </si>
  <si>
    <t>Bethchester</t>
  </si>
  <si>
    <t>Montserrat</t>
  </si>
  <si>
    <t>mark89</t>
  </si>
  <si>
    <t>hunterdarryl@example.org</t>
  </si>
  <si>
    <t>Marshallchester</t>
  </si>
  <si>
    <t>El Salvador</t>
  </si>
  <si>
    <t>michelle74</t>
  </si>
  <si>
    <t>angiedavis@example.net</t>
  </si>
  <si>
    <t>563-363-5448x1625</t>
  </si>
  <si>
    <t>South Josephbury</t>
  </si>
  <si>
    <t>Niger</t>
  </si>
  <si>
    <t>theresa58</t>
  </si>
  <si>
    <t>zjohnson@example.com</t>
  </si>
  <si>
    <t>978-483-6523x235</t>
  </si>
  <si>
    <t>Loganfurt</t>
  </si>
  <si>
    <t>Micronesia</t>
  </si>
  <si>
    <t>emily46</t>
  </si>
  <si>
    <t>zrodriguez@example.com</t>
  </si>
  <si>
    <t>(917)501-5291</t>
  </si>
  <si>
    <t>North Dawn</t>
  </si>
  <si>
    <t>Timor-Leste</t>
  </si>
  <si>
    <t>tyler47</t>
  </si>
  <si>
    <t>nicolestevenson@example.org</t>
  </si>
  <si>
    <t>+1-216-434-6727x1093</t>
  </si>
  <si>
    <t>Lake Michaelhaven</t>
  </si>
  <si>
    <t>Norfolk Island</t>
  </si>
  <si>
    <t>davidevans</t>
  </si>
  <si>
    <t>gmacdonald@example.com</t>
  </si>
  <si>
    <t>New Stacy</t>
  </si>
  <si>
    <t>Morocco</t>
  </si>
  <si>
    <t>dianasimmons</t>
  </si>
  <si>
    <t>bobby28@example.org</t>
  </si>
  <si>
    <t>818-299-6166x64527</t>
  </si>
  <si>
    <t>Moyertown</t>
  </si>
  <si>
    <t>Gabon</t>
  </si>
  <si>
    <t>lisajacobs</t>
  </si>
  <si>
    <t>scottheather@example.org</t>
  </si>
  <si>
    <t>New Jenniferborough</t>
  </si>
  <si>
    <t>Canada</t>
  </si>
  <si>
    <t>jaredmills</t>
  </si>
  <si>
    <t>marissa28@example.com</t>
  </si>
  <si>
    <t>+1-722-553-0062x440</t>
  </si>
  <si>
    <t>Sarahbury</t>
  </si>
  <si>
    <t>Trinidad and Tobago</t>
  </si>
  <si>
    <t>mullinstimothy</t>
  </si>
  <si>
    <t>lewisbarbara@example.net</t>
  </si>
  <si>
    <t>254.644.3189</t>
  </si>
  <si>
    <t>Theodoremouth</t>
  </si>
  <si>
    <t>Bolivia</t>
  </si>
  <si>
    <t>brenda03</t>
  </si>
  <si>
    <t>kyle87@example.org</t>
  </si>
  <si>
    <t>358-709-9963</t>
  </si>
  <si>
    <t>Fieldsport</t>
  </si>
  <si>
    <t>United States Virgin Islands</t>
  </si>
  <si>
    <t>austin99</t>
  </si>
  <si>
    <t>robin26@example.com</t>
  </si>
  <si>
    <t>260-882-2139x112</t>
  </si>
  <si>
    <t>Tateshire</t>
  </si>
  <si>
    <t>Sudan</t>
  </si>
  <si>
    <t>holly47</t>
  </si>
  <si>
    <t>wharris@example.com</t>
  </si>
  <si>
    <t>(887)645-2292</t>
  </si>
  <si>
    <t>Zunigafort</t>
  </si>
  <si>
    <t>Uzbekistan</t>
  </si>
  <si>
    <t>ismith</t>
  </si>
  <si>
    <t>imason@example.org</t>
  </si>
  <si>
    <t>309-512-6216x66203</t>
  </si>
  <si>
    <t>Lewisland</t>
  </si>
  <si>
    <t>Oman</t>
  </si>
  <si>
    <t>xmartin</t>
  </si>
  <si>
    <t>aaronbrewer@example.net</t>
  </si>
  <si>
    <t>+1-691-484-0268x9718</t>
  </si>
  <si>
    <t>New Benjamin</t>
  </si>
  <si>
    <t>michaelrobinson</t>
  </si>
  <si>
    <t>thompsonwhitney@example.org</t>
  </si>
  <si>
    <t>001-667-533-8641</t>
  </si>
  <si>
    <t>Michelleside</t>
  </si>
  <si>
    <t>United Arab Emirates</t>
  </si>
  <si>
    <t>sanchezjeremy</t>
  </si>
  <si>
    <t>tyler47@example.com</t>
  </si>
  <si>
    <t>001-740-915-7920x9559</t>
  </si>
  <si>
    <t>West Donnaburgh</t>
  </si>
  <si>
    <t>Australia</t>
  </si>
  <si>
    <t>dennis00</t>
  </si>
  <si>
    <t>jessica45@example.com</t>
  </si>
  <si>
    <t>704.220.7572x563</t>
  </si>
  <si>
    <t>Valentinechester</t>
  </si>
  <si>
    <t>Guernsey</t>
  </si>
  <si>
    <t>charles10</t>
  </si>
  <si>
    <t>maloneamy@example.com</t>
  </si>
  <si>
    <t>001-575-688-4880x6833</t>
  </si>
  <si>
    <t>Dyerside</t>
  </si>
  <si>
    <t>douglasstewart</t>
  </si>
  <si>
    <t>robinrobles@example.net</t>
  </si>
  <si>
    <t>+1-787-622-8480x5810</t>
  </si>
  <si>
    <t>Mcmillanberg</t>
  </si>
  <si>
    <t>Ghana</t>
  </si>
  <si>
    <t>ithompson</t>
  </si>
  <si>
    <t>kjohnston@example.net</t>
  </si>
  <si>
    <t>Lake Kenneth</t>
  </si>
  <si>
    <t>Japan</t>
  </si>
  <si>
    <t>cbaker</t>
  </si>
  <si>
    <t>owalter@example.com</t>
  </si>
  <si>
    <t>377-903-5804x49802</t>
  </si>
  <si>
    <t>Riveraport</t>
  </si>
  <si>
    <t>sherigibson</t>
  </si>
  <si>
    <t>kimberly00@example.com</t>
  </si>
  <si>
    <t>001-773-822-1412x566</t>
  </si>
  <si>
    <t>Katelynborough</t>
  </si>
  <si>
    <t>Faroe Islands</t>
  </si>
  <si>
    <t>usweeney</t>
  </si>
  <si>
    <t>irosales@example.com</t>
  </si>
  <si>
    <t>332.693.7809</t>
  </si>
  <si>
    <t>North Steven</t>
  </si>
  <si>
    <t>Botswana</t>
  </si>
  <si>
    <t>powellhailey</t>
  </si>
  <si>
    <t>hrobbins@example.com</t>
  </si>
  <si>
    <t>225.673.4486x4884</t>
  </si>
  <si>
    <t>Webbview</t>
  </si>
  <si>
    <t>Western Sahara</t>
  </si>
  <si>
    <t>ywhitaker</t>
  </si>
  <si>
    <t>tbrown@example.com</t>
  </si>
  <si>
    <t>+1-336-986-4001x249</t>
  </si>
  <si>
    <t>Jesseberg</t>
  </si>
  <si>
    <t>Panama</t>
  </si>
  <si>
    <t>dmurray</t>
  </si>
  <si>
    <t>princeadrian@example.net</t>
  </si>
  <si>
    <t>(333)667-1387x561</t>
  </si>
  <si>
    <t>Kathrynfort</t>
  </si>
  <si>
    <t>Equatorial Guinea</t>
  </si>
  <si>
    <t>ashleyjohnson</t>
  </si>
  <si>
    <t>ocook@example.org</t>
  </si>
  <si>
    <t>001-762-953-2949x81641</t>
  </si>
  <si>
    <t>Franklinport</t>
  </si>
  <si>
    <t>rhardin</t>
  </si>
  <si>
    <t>davidpham@example.com</t>
  </si>
  <si>
    <t>Jocelynton</t>
  </si>
  <si>
    <t>tyler41</t>
  </si>
  <si>
    <t>nicolecrosby@example.net</t>
  </si>
  <si>
    <t>(408)682-8348x9467</t>
  </si>
  <si>
    <t>East Richardstad</t>
  </si>
  <si>
    <t>Singapore</t>
  </si>
  <si>
    <t>brian01</t>
  </si>
  <si>
    <t>yvega@example.com</t>
  </si>
  <si>
    <t>781.416.2682x04489</t>
  </si>
  <si>
    <t>Juareztown</t>
  </si>
  <si>
    <t>Latvia</t>
  </si>
  <si>
    <t>hallronald</t>
  </si>
  <si>
    <t>cherylmartinez@example.org</t>
  </si>
  <si>
    <t>Ashleychester</t>
  </si>
  <si>
    <t>Ethiopia</t>
  </si>
  <si>
    <t>nicole49</t>
  </si>
  <si>
    <t>douglaskristin@example.com</t>
  </si>
  <si>
    <t>001-594-237-2956x46228</t>
  </si>
  <si>
    <t>Courtneyport</t>
  </si>
  <si>
    <t>Jamaica</t>
  </si>
  <si>
    <t>michael63</t>
  </si>
  <si>
    <t>qgonzalez@example.com</t>
  </si>
  <si>
    <t>285-305-3172x386</t>
  </si>
  <si>
    <t>West Ruthville</t>
  </si>
  <si>
    <t>Malta</t>
  </si>
  <si>
    <t>michael86</t>
  </si>
  <si>
    <t>watsonraymond@example.net</t>
  </si>
  <si>
    <t>001-631-673-4373x620</t>
  </si>
  <si>
    <t>West Pamela</t>
  </si>
  <si>
    <t>Marshall Islands</t>
  </si>
  <si>
    <t>toni08</t>
  </si>
  <si>
    <t>gary30@example.com</t>
  </si>
  <si>
    <t>735-396-2957</t>
  </si>
  <si>
    <t>North Jessica</t>
  </si>
  <si>
    <t>Somalia</t>
  </si>
  <si>
    <t>pamelabryant</t>
  </si>
  <si>
    <t>mclaughlindonald@example.org</t>
  </si>
  <si>
    <t>405.822.9565x486</t>
  </si>
  <si>
    <t>New Charles</t>
  </si>
  <si>
    <t>mitchellmiller</t>
  </si>
  <si>
    <t>costalinda@example.org</t>
  </si>
  <si>
    <t>001-501-830-7077</t>
  </si>
  <si>
    <t>Lake Ericafurt</t>
  </si>
  <si>
    <t>gnunez</t>
  </si>
  <si>
    <t>davidross@example.org</t>
  </si>
  <si>
    <t>292.217.3465x406</t>
  </si>
  <si>
    <t>Davidshire</t>
  </si>
  <si>
    <t>Liberia</t>
  </si>
  <si>
    <t>johnsonchristopher</t>
  </si>
  <si>
    <t>hoopertheresa@example.org</t>
  </si>
  <si>
    <t>+1-286-286-6532x56101</t>
  </si>
  <si>
    <t>North Ashley</t>
  </si>
  <si>
    <t>Turkey</t>
  </si>
  <si>
    <t>skelly</t>
  </si>
  <si>
    <t>rhernandez@example.net</t>
  </si>
  <si>
    <t>001-558-213-1181</t>
  </si>
  <si>
    <t>Davisville</t>
  </si>
  <si>
    <t>Solomon Islands</t>
  </si>
  <si>
    <t>carlosparker</t>
  </si>
  <si>
    <t>james43@example.org</t>
  </si>
  <si>
    <t>339.848.1378x80295</t>
  </si>
  <si>
    <t>Port Patrickport</t>
  </si>
  <si>
    <t>qjuarez</t>
  </si>
  <si>
    <t>laurasmith@example.net</t>
  </si>
  <si>
    <t>Rodriguezborough</t>
  </si>
  <si>
    <t>martinsusan</t>
  </si>
  <si>
    <t>lynchamy@example.org</t>
  </si>
  <si>
    <t>(327)408-2494x52235</t>
  </si>
  <si>
    <t>Lake Heathertown</t>
  </si>
  <si>
    <t>Mexico</t>
  </si>
  <si>
    <t>mgould</t>
  </si>
  <si>
    <t>martin47@example.com</t>
  </si>
  <si>
    <t>394.999.9698</t>
  </si>
  <si>
    <t>Mossberg</t>
  </si>
  <si>
    <t>clarkronald</t>
  </si>
  <si>
    <t>robertshayley@example.com</t>
  </si>
  <si>
    <t>973-277-8808</t>
  </si>
  <si>
    <t>Warrenville</t>
  </si>
  <si>
    <t>Belize</t>
  </si>
  <si>
    <t>fisherzachary</t>
  </si>
  <si>
    <t>erin79@example.org</t>
  </si>
  <si>
    <t>+1-983-365-5508x8400</t>
  </si>
  <si>
    <t>Port Tiffany</t>
  </si>
  <si>
    <t>justinharris</t>
  </si>
  <si>
    <t>thenderson@example.com</t>
  </si>
  <si>
    <t>+1-949-523-1082x88854</t>
  </si>
  <si>
    <t>Chelseabury</t>
  </si>
  <si>
    <t>North Macedonia</t>
  </si>
  <si>
    <t>kimberlyallen</t>
  </si>
  <si>
    <t>katelyn59@example.org</t>
  </si>
  <si>
    <t>(647)384-7671x45200</t>
  </si>
  <si>
    <t>Jasminetown</t>
  </si>
  <si>
    <t>travis39</t>
  </si>
  <si>
    <t>robert31@example.com</t>
  </si>
  <si>
    <t>+1-764-433-3810x4689</t>
  </si>
  <si>
    <t>New Dominiquemouth</t>
  </si>
  <si>
    <t>alicia33</t>
  </si>
  <si>
    <t>evelyn07@example.net</t>
  </si>
  <si>
    <t>982.660.5273</t>
  </si>
  <si>
    <t>New Kevin</t>
  </si>
  <si>
    <t>kennedymichael</t>
  </si>
  <si>
    <t>ygonzales@example.com</t>
  </si>
  <si>
    <t>Manuelside</t>
  </si>
  <si>
    <t>Indonesia</t>
  </si>
  <si>
    <t>edwardmoore</t>
  </si>
  <si>
    <t>whitney36@example.org</t>
  </si>
  <si>
    <t>+1-380-402-4949x8779</t>
  </si>
  <si>
    <t>Mccoymouth</t>
  </si>
  <si>
    <t>Honduras</t>
  </si>
  <si>
    <t>carpenterjacob</t>
  </si>
  <si>
    <t>katherine44@example.org</t>
  </si>
  <si>
    <t>892-524-9547x492</t>
  </si>
  <si>
    <t>Melissamouth</t>
  </si>
  <si>
    <t>smithjason</t>
  </si>
  <si>
    <t>riveramichael@example.org</t>
  </si>
  <si>
    <t>+1-866-317-7427x634</t>
  </si>
  <si>
    <t>Nicholsontown</t>
  </si>
  <si>
    <t>Cambodia</t>
  </si>
  <si>
    <t>jamesreilly</t>
  </si>
  <si>
    <t>berrystephen@example.net</t>
  </si>
  <si>
    <t>416-229-9851x1122</t>
  </si>
  <si>
    <t>Oliviaview</t>
  </si>
  <si>
    <t>Cote d'Ivoire</t>
  </si>
  <si>
    <t>thomas74</t>
  </si>
  <si>
    <t>barrysmith@example.com</t>
  </si>
  <si>
    <t>001-320-651-2068x583</t>
  </si>
  <si>
    <t>West Michaelaburgh</t>
  </si>
  <si>
    <t>vyates</t>
  </si>
  <si>
    <t>davidbarrett@example.com</t>
  </si>
  <si>
    <t>(231)820-9727</t>
  </si>
  <si>
    <t>East Matthew</t>
  </si>
  <si>
    <t>kathleen67</t>
  </si>
  <si>
    <t>vkhan@example.com</t>
  </si>
  <si>
    <t>717.796.3847x63999</t>
  </si>
  <si>
    <t>davieskelly</t>
  </si>
  <si>
    <t>bowmanlucas@example.org</t>
  </si>
  <si>
    <t>+1-847-445-5320x5651</t>
  </si>
  <si>
    <t>Sarahton</t>
  </si>
  <si>
    <t>Tanzania</t>
  </si>
  <si>
    <t>leonardwaters</t>
  </si>
  <si>
    <t>kcontreras@example.org</t>
  </si>
  <si>
    <t>542.692.2265</t>
  </si>
  <si>
    <t>Joeborough</t>
  </si>
  <si>
    <t>cathykeith</t>
  </si>
  <si>
    <t>mark77@example.org</t>
  </si>
  <si>
    <t>389.805.6749</t>
  </si>
  <si>
    <t>Hillshire</t>
  </si>
  <si>
    <t>kelseylane</t>
  </si>
  <si>
    <t>cdeleon@example.com</t>
  </si>
  <si>
    <t>001-986-391-5850x56110</t>
  </si>
  <si>
    <t>East Nicole</t>
  </si>
  <si>
    <t>jonathanyoung</t>
  </si>
  <si>
    <t>rita65@example.com</t>
  </si>
  <si>
    <t>586.670.7246x12962</t>
  </si>
  <si>
    <t>New Caroline</t>
  </si>
  <si>
    <t>hallapril</t>
  </si>
  <si>
    <t>richardvilla@example.com</t>
  </si>
  <si>
    <t>278.853.7511x1688</t>
  </si>
  <si>
    <t>Kevinberg</t>
  </si>
  <si>
    <t>Korea</t>
  </si>
  <si>
    <t>gregoryroberts</t>
  </si>
  <si>
    <t>stevenwallace@example.org</t>
  </si>
  <si>
    <t>+1-339-525-8160x317</t>
  </si>
  <si>
    <t>West Bonnie</t>
  </si>
  <si>
    <t>edwardsbarry</t>
  </si>
  <si>
    <t>tabitha37@example.org</t>
  </si>
  <si>
    <t>814-799-5304</t>
  </si>
  <si>
    <t>Mcbridefurt</t>
  </si>
  <si>
    <t>Libyan Arab Jamahiriya</t>
  </si>
  <si>
    <t>jesse82</t>
  </si>
  <si>
    <t>gbernard@example.net</t>
  </si>
  <si>
    <t>318.342.3293</t>
  </si>
  <si>
    <t>Lisaborough</t>
  </si>
  <si>
    <t>Mayotte</t>
  </si>
  <si>
    <t>wmartinez</t>
  </si>
  <si>
    <t>rwarner@example.org</t>
  </si>
  <si>
    <t>292.977.1455x8635</t>
  </si>
  <si>
    <t>Port Margaret</t>
  </si>
  <si>
    <t>Iceland</t>
  </si>
  <si>
    <t>qmiller</t>
  </si>
  <si>
    <t>clarkbarbara@example.net</t>
  </si>
  <si>
    <t>418-256-0726x959</t>
  </si>
  <si>
    <t>Lake Anne</t>
  </si>
  <si>
    <t>sara51</t>
  </si>
  <si>
    <t>imartin@example.com</t>
  </si>
  <si>
    <t>818.712.6125x4822</t>
  </si>
  <si>
    <t>North Jonathan</t>
  </si>
  <si>
    <t>michaelwilson</t>
  </si>
  <si>
    <t>smithmark@example.org</t>
  </si>
  <si>
    <t>(370)851-3221x6988</t>
  </si>
  <si>
    <t>Castrobury</t>
  </si>
  <si>
    <t>Peru</t>
  </si>
  <si>
    <t>gardnersabrina</t>
  </si>
  <si>
    <t>jimmy38@example.net</t>
  </si>
  <si>
    <t>+1-478-862-3194x845</t>
  </si>
  <si>
    <t>New Tracyview</t>
  </si>
  <si>
    <t>Portugal</t>
  </si>
  <si>
    <t>tristan38</t>
  </si>
  <si>
    <t>qbowman@example.com</t>
  </si>
  <si>
    <t>Doylebury</t>
  </si>
  <si>
    <t>fperez</t>
  </si>
  <si>
    <t>smitherik@example.net</t>
  </si>
  <si>
    <t>988-759-8159x3907</t>
  </si>
  <si>
    <t>Lake Robin</t>
  </si>
  <si>
    <t>Georgia</t>
  </si>
  <si>
    <t>lori36</t>
  </si>
  <si>
    <t>leekelly@example.net</t>
  </si>
  <si>
    <t>(328)926-5837</t>
  </si>
  <si>
    <t>Lorifurt</t>
  </si>
  <si>
    <t>Albania</t>
  </si>
  <si>
    <t>wyoung</t>
  </si>
  <si>
    <t>michael15@example.org</t>
  </si>
  <si>
    <t>(988)516-1434x82578</t>
  </si>
  <si>
    <t>Jenniferchester</t>
  </si>
  <si>
    <t>Burkina Faso</t>
  </si>
  <si>
    <t>christopherlloyd</t>
  </si>
  <si>
    <t>kevin47@example.net</t>
  </si>
  <si>
    <t>818.750.9071x66821</t>
  </si>
  <si>
    <t>Jamesstad</t>
  </si>
  <si>
    <t>bowmanmichele</t>
  </si>
  <si>
    <t>lynchgrace@example.net</t>
  </si>
  <si>
    <t>(440)682-0469</t>
  </si>
  <si>
    <t>Robertchester</t>
  </si>
  <si>
    <t>Senegal</t>
  </si>
  <si>
    <t>michaelday</t>
  </si>
  <si>
    <t>rparsons@example.com</t>
  </si>
  <si>
    <t>001-266-975-9764</t>
  </si>
  <si>
    <t>South Karen</t>
  </si>
  <si>
    <t>udavis</t>
  </si>
  <si>
    <t>nbruce@example.org</t>
  </si>
  <si>
    <t>845-783-2727x824</t>
  </si>
  <si>
    <t>Loriborough</t>
  </si>
  <si>
    <t>American Samoa</t>
  </si>
  <si>
    <t>brownjeremiah</t>
  </si>
  <si>
    <t>hreynolds@example.org</t>
  </si>
  <si>
    <t>Riddlechester</t>
  </si>
  <si>
    <t>Sao Tome and Principe</t>
  </si>
  <si>
    <t>longchristopher</t>
  </si>
  <si>
    <t>holly58@example.com</t>
  </si>
  <si>
    <t>774-482-9111</t>
  </si>
  <si>
    <t>Lake Ravenchester</t>
  </si>
  <si>
    <t>davisryan</t>
  </si>
  <si>
    <t>sarah00@example.net</t>
  </si>
  <si>
    <t>001-852-982-2309x306</t>
  </si>
  <si>
    <t>North Ryan</t>
  </si>
  <si>
    <t>French Southern Territories</t>
  </si>
  <si>
    <t>mscott</t>
  </si>
  <si>
    <t>msloan@example.org</t>
  </si>
  <si>
    <t>(441)361-5043</t>
  </si>
  <si>
    <t>New Victorborough</t>
  </si>
  <si>
    <t>santostony</t>
  </si>
  <si>
    <t>alexis37@example.net</t>
  </si>
  <si>
    <t>(792)545-0502</t>
  </si>
  <si>
    <t>Stephenmouth</t>
  </si>
  <si>
    <t>davidcruz</t>
  </si>
  <si>
    <t>lorilopez@example.org</t>
  </si>
  <si>
    <t>667.211.4724x9168</t>
  </si>
  <si>
    <t>Hernandezville</t>
  </si>
  <si>
    <t>Egypt</t>
  </si>
  <si>
    <t>khubbard</t>
  </si>
  <si>
    <t>cabreramichael@example.com</t>
  </si>
  <si>
    <t>(437)702-1675</t>
  </si>
  <si>
    <t>South James</t>
  </si>
  <si>
    <t>India</t>
  </si>
  <si>
    <t>hallana</t>
  </si>
  <si>
    <t>petersenjennifer@example.com</t>
  </si>
  <si>
    <t>603-221-2258x73366</t>
  </si>
  <si>
    <t>New Brandon</t>
  </si>
  <si>
    <t>Kazakhstan</t>
  </si>
  <si>
    <t>jessicakelley</t>
  </si>
  <si>
    <t>sotokelly@example.net</t>
  </si>
  <si>
    <t>329-984-4872x09654</t>
  </si>
  <si>
    <t>Rachelfort</t>
  </si>
  <si>
    <t>Chile</t>
  </si>
  <si>
    <t>bradymichael</t>
  </si>
  <si>
    <t>prestonwilkins@example.com</t>
  </si>
  <si>
    <t>974.641.2047</t>
  </si>
  <si>
    <t>South Meghanshire</t>
  </si>
  <si>
    <t>Poland</t>
  </si>
  <si>
    <t>morganchambers</t>
  </si>
  <si>
    <t>jonathonlowe@example.net</t>
  </si>
  <si>
    <t>+1-244-595-5380x0310</t>
  </si>
  <si>
    <t>Coffeyview</t>
  </si>
  <si>
    <t>iwilliams</t>
  </si>
  <si>
    <t>ronald53@example.net</t>
  </si>
  <si>
    <t>North Victoria</t>
  </si>
  <si>
    <t>floydjoanne</t>
  </si>
  <si>
    <t>taylor85@example.com</t>
  </si>
  <si>
    <t>309.329.9587</t>
  </si>
  <si>
    <t>Onealport</t>
  </si>
  <si>
    <t>cynthia15</t>
  </si>
  <si>
    <t>richardsonbryan@example.org</t>
  </si>
  <si>
    <t>(920)942-1054x509</t>
  </si>
  <si>
    <t>North Patriciaburgh</t>
  </si>
  <si>
    <t>Kyrgyz Republic</t>
  </si>
  <si>
    <t>rharrington</t>
  </si>
  <si>
    <t>warrendudley@example.net</t>
  </si>
  <si>
    <t>(960)303-5944x428</t>
  </si>
  <si>
    <t>Lake Jessicashire</t>
  </si>
  <si>
    <t>fsmith</t>
  </si>
  <si>
    <t>cynthia65@example.com</t>
  </si>
  <si>
    <t>001-938-712-8915</t>
  </si>
  <si>
    <t>Lake Melissamouth</t>
  </si>
  <si>
    <t>Armenia</t>
  </si>
  <si>
    <t>caldwellrichard</t>
  </si>
  <si>
    <t>martinpamela@example.org</t>
  </si>
  <si>
    <t>809.609.6694x618</t>
  </si>
  <si>
    <t>Christianville</t>
  </si>
  <si>
    <t>Vanuatu</t>
  </si>
  <si>
    <t>andrea33</t>
  </si>
  <si>
    <t>debra54@example.net</t>
  </si>
  <si>
    <t>(509)479-1508</t>
  </si>
  <si>
    <t>East Melaniehaven</t>
  </si>
  <si>
    <t>Algeria</t>
  </si>
  <si>
    <t>brentcaldwell</t>
  </si>
  <si>
    <t>balvarez@example.org</t>
  </si>
  <si>
    <t>+1-434-486-4033x4618</t>
  </si>
  <si>
    <t>Lake Jamesland</t>
  </si>
  <si>
    <t>john00</t>
  </si>
  <si>
    <t>xchoi@example.org</t>
  </si>
  <si>
    <t>(830)781-1005x106</t>
  </si>
  <si>
    <t>Lake Connormouth</t>
  </si>
  <si>
    <t>Djibouti</t>
  </si>
  <si>
    <t>peckmark</t>
  </si>
  <si>
    <t>bpratt@example.net</t>
  </si>
  <si>
    <t>(538)791-0183</t>
  </si>
  <si>
    <t>North Levibury</t>
  </si>
  <si>
    <t>kjones</t>
  </si>
  <si>
    <t>eileen37@example.net</t>
  </si>
  <si>
    <t>(729)670-1978</t>
  </si>
  <si>
    <t>Oliverborough</t>
  </si>
  <si>
    <t>Hong Kong</t>
  </si>
  <si>
    <t>rjackson</t>
  </si>
  <si>
    <t>jessicabenton@example.org</t>
  </si>
  <si>
    <t>+1-986-516-0223x20386</t>
  </si>
  <si>
    <t>North Heidi</t>
  </si>
  <si>
    <t>vdavis</t>
  </si>
  <si>
    <t>douglas21@example.com</t>
  </si>
  <si>
    <t>421.304.5633x020</t>
  </si>
  <si>
    <t>Justinfurt</t>
  </si>
  <si>
    <t>perezkevin</t>
  </si>
  <si>
    <t>dsanders@example.com</t>
  </si>
  <si>
    <t>546-220-2738</t>
  </si>
  <si>
    <t>Mcdonaldshire</t>
  </si>
  <si>
    <t>Brunei Darussalam</t>
  </si>
  <si>
    <t>nyoung</t>
  </si>
  <si>
    <t>carlsonmelanie@example.org</t>
  </si>
  <si>
    <t>Johnland</t>
  </si>
  <si>
    <t>Cape Verde</t>
  </si>
  <si>
    <t>ihenderson</t>
  </si>
  <si>
    <t>amberparrish@example.org</t>
  </si>
  <si>
    <t>+1-449-527-5777x1810</t>
  </si>
  <si>
    <t>South Amandaborough</t>
  </si>
  <si>
    <t>hurleymarie</t>
  </si>
  <si>
    <t>breannaruiz@example.com</t>
  </si>
  <si>
    <t>+1-864-300-5963x06515</t>
  </si>
  <si>
    <t>West Christopher</t>
  </si>
  <si>
    <t>Switzerland</t>
  </si>
  <si>
    <t>andersontrevor</t>
  </si>
  <si>
    <t>brittany91@example.com</t>
  </si>
  <si>
    <t>+1-745-587-5291x987</t>
  </si>
  <si>
    <t>West Erikaton</t>
  </si>
  <si>
    <t>amy86</t>
  </si>
  <si>
    <t>tyler42@example.org</t>
  </si>
  <si>
    <t>Port Natasha</t>
  </si>
  <si>
    <t>Nauru</t>
  </si>
  <si>
    <t>evansmichael</t>
  </si>
  <si>
    <t>whanson@example.com</t>
  </si>
  <si>
    <t>001-571-802-0114x07195</t>
  </si>
  <si>
    <t>Wilsonland</t>
  </si>
  <si>
    <t>Ireland</t>
  </si>
  <si>
    <t>howellmitchell</t>
  </si>
  <si>
    <t>john89@example.com</t>
  </si>
  <si>
    <t>001-606-454-1405x33487</t>
  </si>
  <si>
    <t>Taylorchester</t>
  </si>
  <si>
    <t>Reunion</t>
  </si>
  <si>
    <t>alex68</t>
  </si>
  <si>
    <t>cwhite@example.net</t>
  </si>
  <si>
    <t>East Madison</t>
  </si>
  <si>
    <t>emorgan</t>
  </si>
  <si>
    <t>elijah37@example.com</t>
  </si>
  <si>
    <t>Cummingsfort</t>
  </si>
  <si>
    <t>Cayman Islands</t>
  </si>
  <si>
    <t>kfry</t>
  </si>
  <si>
    <t>sherrygarcia@example.org</t>
  </si>
  <si>
    <t>Lake Rebeccafurt</t>
  </si>
  <si>
    <t>twallace</t>
  </si>
  <si>
    <t>fking@example.org</t>
  </si>
  <si>
    <t>(940)472-2934x78985</t>
  </si>
  <si>
    <t>Port Julieville</t>
  </si>
  <si>
    <t>liuandrea</t>
  </si>
  <si>
    <t>shortphillip@example.net</t>
  </si>
  <si>
    <t>+1-945-463-8489x34254</t>
  </si>
  <si>
    <t>Port Miguel</t>
  </si>
  <si>
    <t>devin77</t>
  </si>
  <si>
    <t>karensnyder@example.org</t>
  </si>
  <si>
    <t>001-325-664-7258x018</t>
  </si>
  <si>
    <t>Port Louisstad</t>
  </si>
  <si>
    <t>gloria77</t>
  </si>
  <si>
    <t>rubenlong@example.net</t>
  </si>
  <si>
    <t>917.985.0334</t>
  </si>
  <si>
    <t>New Robertoville</t>
  </si>
  <si>
    <t>Monaco</t>
  </si>
  <si>
    <t>samanthareed</t>
  </si>
  <si>
    <t>teresagonzalez@example.org</t>
  </si>
  <si>
    <t>+1-475-302-6297x7044</t>
  </si>
  <si>
    <t>Dianeberg</t>
  </si>
  <si>
    <t>Palau</t>
  </si>
  <si>
    <t>wmccann</t>
  </si>
  <si>
    <t>wgreen@example.org</t>
  </si>
  <si>
    <t>001-984-941-7670</t>
  </si>
  <si>
    <t>Dawnberg</t>
  </si>
  <si>
    <t>angela44</t>
  </si>
  <si>
    <t>michellethompson@example.com</t>
  </si>
  <si>
    <t>945-299-6613</t>
  </si>
  <si>
    <t>North Lindsey</t>
  </si>
  <si>
    <t>Belgium</t>
  </si>
  <si>
    <t>williamstyler</t>
  </si>
  <si>
    <t>owatkins@example.net</t>
  </si>
  <si>
    <t>716-632-0831x387</t>
  </si>
  <si>
    <t>West Joshua</t>
  </si>
  <si>
    <t>France</t>
  </si>
  <si>
    <t>jessicadennis</t>
  </si>
  <si>
    <t>krista90@example.com</t>
  </si>
  <si>
    <t>616.736.9770x38020</t>
  </si>
  <si>
    <t>North Natalieport</t>
  </si>
  <si>
    <t>Finland</t>
  </si>
  <si>
    <t>feliciaweiss</t>
  </si>
  <si>
    <t>lisa32@example.net</t>
  </si>
  <si>
    <t>+1-877-836-0617x9333</t>
  </si>
  <si>
    <t>New Michelleshire</t>
  </si>
  <si>
    <t>zpierce</t>
  </si>
  <si>
    <t>fgood@example.net</t>
  </si>
  <si>
    <t>001-230-822-0255x185</t>
  </si>
  <si>
    <t>Philipfurt</t>
  </si>
  <si>
    <t>Uganda</t>
  </si>
  <si>
    <t>lawrencedorsey</t>
  </si>
  <si>
    <t>brownlarry@example.net</t>
  </si>
  <si>
    <t>(960)427-2779x1172</t>
  </si>
  <si>
    <t>Fernandezshire</t>
  </si>
  <si>
    <t>alvaradopamela</t>
  </si>
  <si>
    <t>jamesedwards@example.com</t>
  </si>
  <si>
    <t>Michaelshire</t>
  </si>
  <si>
    <t>lbush</t>
  </si>
  <si>
    <t>audreywhite@example.com</t>
  </si>
  <si>
    <t>(910)531-9806x87031</t>
  </si>
  <si>
    <t>New Kenneth</t>
  </si>
  <si>
    <t>Chad</t>
  </si>
  <si>
    <t>luis40</t>
  </si>
  <si>
    <t>esparzatyler@example.org</t>
  </si>
  <si>
    <t>489.903.1293x8724</t>
  </si>
  <si>
    <t>Poolemouth</t>
  </si>
  <si>
    <t>Estonia</t>
  </si>
  <si>
    <t>mistymeyer</t>
  </si>
  <si>
    <t>frostwilliam@example.net</t>
  </si>
  <si>
    <t>Robinsonberg</t>
  </si>
  <si>
    <t>Saint Pierre and Miquelon</t>
  </si>
  <si>
    <t>cobbnicholas</t>
  </si>
  <si>
    <t>jmartinez@example.net</t>
  </si>
  <si>
    <t>+1-819-266-1388x3285</t>
  </si>
  <si>
    <t>Alexburgh</t>
  </si>
  <si>
    <t>Montenegro</t>
  </si>
  <si>
    <t>michael28</t>
  </si>
  <si>
    <t>hwilson@example.org</t>
  </si>
  <si>
    <t>227.446.2293x5953</t>
  </si>
  <si>
    <t>Bradleytown</t>
  </si>
  <si>
    <t>Angola</t>
  </si>
  <si>
    <t>danieljimenez</t>
  </si>
  <si>
    <t>wesleynolan@example.net</t>
  </si>
  <si>
    <t>835-687-2276x261</t>
  </si>
  <si>
    <t>Johnsonstad</t>
  </si>
  <si>
    <t>johnchapman</t>
  </si>
  <si>
    <t>djohnson@example.com</t>
  </si>
  <si>
    <t>793.774.8210</t>
  </si>
  <si>
    <t>Ramseyview</t>
  </si>
  <si>
    <t>carolynwilliams</t>
  </si>
  <si>
    <t>hannah56@example.org</t>
  </si>
  <si>
    <t>danny36</t>
  </si>
  <si>
    <t>jacqueline33@example.org</t>
  </si>
  <si>
    <t>001-253-496-8846x87290</t>
  </si>
  <si>
    <t>Andersonbury</t>
  </si>
  <si>
    <t>Czech Republic</t>
  </si>
  <si>
    <t>danieldominguez</t>
  </si>
  <si>
    <t>jason77@example.com</t>
  </si>
  <si>
    <t>(932)548-1465</t>
  </si>
  <si>
    <t>Michaelborough</t>
  </si>
  <si>
    <t>vargascynthia</t>
  </si>
  <si>
    <t>berryshawn@example.org</t>
  </si>
  <si>
    <t>Wadefort</t>
  </si>
  <si>
    <t>kevin48</t>
  </si>
  <si>
    <t>dberger@example.com</t>
  </si>
  <si>
    <t>446.340.6620</t>
  </si>
  <si>
    <t>Andrewbury</t>
  </si>
  <si>
    <t>lisa44</t>
  </si>
  <si>
    <t>kristinecampbell@example.com</t>
  </si>
  <si>
    <t>933-426-2076</t>
  </si>
  <si>
    <t>West Natalieburgh</t>
  </si>
  <si>
    <t>Kuwait</t>
  </si>
  <si>
    <t>lucaspamela</t>
  </si>
  <si>
    <t>ericksondebra@example.com</t>
  </si>
  <si>
    <t>(538)607-9859</t>
  </si>
  <si>
    <t>New Gary</t>
  </si>
  <si>
    <t>kwilliamson</t>
  </si>
  <si>
    <t>andersoncaitlyn@example.org</t>
  </si>
  <si>
    <t>623-218-2922</t>
  </si>
  <si>
    <t>Port Mason</t>
  </si>
  <si>
    <t>San Marino</t>
  </si>
  <si>
    <t>schmidtcarol</t>
  </si>
  <si>
    <t>jacksontamara@example.net</t>
  </si>
  <si>
    <t>001-312-705-0759x25914</t>
  </si>
  <si>
    <t>New Donnaview</t>
  </si>
  <si>
    <t>Nepal</t>
  </si>
  <si>
    <t>fosterrebecca</t>
  </si>
  <si>
    <t>melaniehansen@example.net</t>
  </si>
  <si>
    <t>001-580-240-5517</t>
  </si>
  <si>
    <t>Port Kathryntown</t>
  </si>
  <si>
    <t>michael18</t>
  </si>
  <si>
    <t>kathleenparsons@example.com</t>
  </si>
  <si>
    <t>001-484-984-9895</t>
  </si>
  <si>
    <t>South Jessicastad</t>
  </si>
  <si>
    <t>Dominican Republic</t>
  </si>
  <si>
    <t>markmiller</t>
  </si>
  <si>
    <t>annavalencia@example.com</t>
  </si>
  <si>
    <t>(323)766-9508</t>
  </si>
  <si>
    <t>Veronicamouth</t>
  </si>
  <si>
    <t>olivia22</t>
  </si>
  <si>
    <t>johnsonjohn@example.net</t>
  </si>
  <si>
    <t>+1-392-351-2309x89956</t>
  </si>
  <si>
    <t>East Katrinabury</t>
  </si>
  <si>
    <t>smithbarbara</t>
  </si>
  <si>
    <t>uscott@example.com</t>
  </si>
  <si>
    <t>787-477-0728</t>
  </si>
  <si>
    <t>Lake Nichole</t>
  </si>
  <si>
    <t>fschroeder</t>
  </si>
  <si>
    <t>bhiggins@example.net</t>
  </si>
  <si>
    <t>887-931-6199x041</t>
  </si>
  <si>
    <t>New Joshua</t>
  </si>
  <si>
    <t>Vietnam</t>
  </si>
  <si>
    <t>williamsnicole</t>
  </si>
  <si>
    <t>sbrown@example.net</t>
  </si>
  <si>
    <t>(538)381-7523</t>
  </si>
  <si>
    <t>North Melvinstad</t>
  </si>
  <si>
    <t>Russian Federation</t>
  </si>
  <si>
    <t>melissachavez</t>
  </si>
  <si>
    <t>vvincent@example.com</t>
  </si>
  <si>
    <t>001-352-709-9554x82890</t>
  </si>
  <si>
    <t>West Matthew</t>
  </si>
  <si>
    <t>smithmichael</t>
  </si>
  <si>
    <t>mirandarodriguez@example.net</t>
  </si>
  <si>
    <t>001-529-267-3930x6714</t>
  </si>
  <si>
    <t>Evelynberg</t>
  </si>
  <si>
    <t>marshallwilliam</t>
  </si>
  <si>
    <t>gbarber@example.org</t>
  </si>
  <si>
    <t>Port Rhonda</t>
  </si>
  <si>
    <t>South Georgia and the South Sandwich Islands</t>
  </si>
  <si>
    <t>angela34</t>
  </si>
  <si>
    <t>david89@example.org</t>
  </si>
  <si>
    <t>(833)675-0346</t>
  </si>
  <si>
    <t>Hermanfurt</t>
  </si>
  <si>
    <t>Haiti</t>
  </si>
  <si>
    <t>robin68</t>
  </si>
  <si>
    <t>ugray@example.net</t>
  </si>
  <si>
    <t>+1-242-255-6627x1514</t>
  </si>
  <si>
    <t>Barryfort</t>
  </si>
  <si>
    <t>New Caledonia</t>
  </si>
  <si>
    <t>lcook</t>
  </si>
  <si>
    <t>cindy56@example.net</t>
  </si>
  <si>
    <t>001-841-525-0907x76645</t>
  </si>
  <si>
    <t>Marshallland</t>
  </si>
  <si>
    <t>treese</t>
  </si>
  <si>
    <t>bhart@example.org</t>
  </si>
  <si>
    <t>Steelestad</t>
  </si>
  <si>
    <t>scottnguyen</t>
  </si>
  <si>
    <t>qgraham@example.org</t>
  </si>
  <si>
    <t>+1-507-505-6485x205</t>
  </si>
  <si>
    <t>Port Andrea</t>
  </si>
  <si>
    <t>Isle of Man</t>
  </si>
  <si>
    <t>gregoryshawn</t>
  </si>
  <si>
    <t>kingpaul@example.net</t>
  </si>
  <si>
    <t>East Erikashire</t>
  </si>
  <si>
    <t>sloanlisa</t>
  </si>
  <si>
    <t>christopher88@example.net</t>
  </si>
  <si>
    <t>753.400.0769</t>
  </si>
  <si>
    <t>South Melissa</t>
  </si>
  <si>
    <t>Rwanda</t>
  </si>
  <si>
    <t>daniel57</t>
  </si>
  <si>
    <t>jesse14@example.com</t>
  </si>
  <si>
    <t>883-703-4305</t>
  </si>
  <si>
    <t>New Tyler</t>
  </si>
  <si>
    <t>dixonjeffrey</t>
  </si>
  <si>
    <t>vsmith@example.net</t>
  </si>
  <si>
    <t>001-457-247-0613</t>
  </si>
  <si>
    <t>Langside</t>
  </si>
  <si>
    <t>franciscodaniels</t>
  </si>
  <si>
    <t>rebecca14@example.org</t>
  </si>
  <si>
    <t>+1-967-571-9347x28859</t>
  </si>
  <si>
    <t>Johnsonborough</t>
  </si>
  <si>
    <t>Tunisia</t>
  </si>
  <si>
    <t>meaganwashington</t>
  </si>
  <si>
    <t>ygreen@example.org</t>
  </si>
  <si>
    <t>001-789-988-7925x3384</t>
  </si>
  <si>
    <t>Kirstenbury</t>
  </si>
  <si>
    <t>Myanmar</t>
  </si>
  <si>
    <t>nsmith</t>
  </si>
  <si>
    <t>tammyscott@example.org</t>
  </si>
  <si>
    <t>+1-226-829-0008x391</t>
  </si>
  <si>
    <t>North Sherribury</t>
  </si>
  <si>
    <t>daniel23</t>
  </si>
  <si>
    <t>qhanna@example.net</t>
  </si>
  <si>
    <t>531-736-6744</t>
  </si>
  <si>
    <t>Lynchfort</t>
  </si>
  <si>
    <t>mariawarner</t>
  </si>
  <si>
    <t>jamesbradley@example.com</t>
  </si>
  <si>
    <t>284-451-8137</t>
  </si>
  <si>
    <t>Pereztown</t>
  </si>
  <si>
    <t>Andorra</t>
  </si>
  <si>
    <t>dawn06</t>
  </si>
  <si>
    <t>chloe76@example.org</t>
  </si>
  <si>
    <t>001-867-204-0139x62611</t>
  </si>
  <si>
    <t>Melissatown</t>
  </si>
  <si>
    <t>juansantiago</t>
  </si>
  <si>
    <t>elizabethhubbard@example.com</t>
  </si>
  <si>
    <t>496.359.7573</t>
  </si>
  <si>
    <t>Troychester</t>
  </si>
  <si>
    <t>kristy70</t>
  </si>
  <si>
    <t>brian63@example.org</t>
  </si>
  <si>
    <t>653.288.0098</t>
  </si>
  <si>
    <t>Kimview</t>
  </si>
  <si>
    <t>martinlinda</t>
  </si>
  <si>
    <t>zcarlson@example.com</t>
  </si>
  <si>
    <t>+1-793-429-2225x44176</t>
  </si>
  <si>
    <t>Peterston</t>
  </si>
  <si>
    <t>mariowolfe</t>
  </si>
  <si>
    <t>mjames@example.org</t>
  </si>
  <si>
    <t>Tabithatown</t>
  </si>
  <si>
    <t>chapmanjacob</t>
  </si>
  <si>
    <t>ilarson@example.net</t>
  </si>
  <si>
    <t>636.456.7664</t>
  </si>
  <si>
    <t>East Susanview</t>
  </si>
  <si>
    <t>jonesrebecca</t>
  </si>
  <si>
    <t>amyreed@example.net</t>
  </si>
  <si>
    <t>(301)869-7851</t>
  </si>
  <si>
    <t>East Beth</t>
  </si>
  <si>
    <t>charlesparker</t>
  </si>
  <si>
    <t>flewis@example.org</t>
  </si>
  <si>
    <t>001-462-639-7875x59316</t>
  </si>
  <si>
    <t>Lake Laura</t>
  </si>
  <si>
    <t>Iran</t>
  </si>
  <si>
    <t>rileydavid</t>
  </si>
  <si>
    <t>wesley12@example.org</t>
  </si>
  <si>
    <t>500.883.6826x41393</t>
  </si>
  <si>
    <t>Rebeccatown</t>
  </si>
  <si>
    <t>Brazil</t>
  </si>
  <si>
    <t>osborneveronica</t>
  </si>
  <si>
    <t>richardsoncourtney@example.net</t>
  </si>
  <si>
    <t>East Faith</t>
  </si>
  <si>
    <t>nwilkins</t>
  </si>
  <si>
    <t>edward00@example.org</t>
  </si>
  <si>
    <t>+1-702-662-9167x172</t>
  </si>
  <si>
    <t>North Heatherville</t>
  </si>
  <si>
    <t>Colombia</t>
  </si>
  <si>
    <t>xporter</t>
  </si>
  <si>
    <t>dowens@example.com</t>
  </si>
  <si>
    <t>(399)902-3517x4592</t>
  </si>
  <si>
    <t>East Jennifer</t>
  </si>
  <si>
    <t>rodrigueznicholas</t>
  </si>
  <si>
    <t>kerrrenee@example.org</t>
  </si>
  <si>
    <t>320.215.0095x9556</t>
  </si>
  <si>
    <t>Kimberlyville</t>
  </si>
  <si>
    <t>Saint Lucia</t>
  </si>
  <si>
    <t>jamesbrown</t>
  </si>
  <si>
    <t>douglascory@example.net</t>
  </si>
  <si>
    <t>758.688.3863x5260</t>
  </si>
  <si>
    <t>Drakeview</t>
  </si>
  <si>
    <t>aaron05</t>
  </si>
  <si>
    <t>christophersimpson@example.net</t>
  </si>
  <si>
    <t>919-681-7306x084</t>
  </si>
  <si>
    <t>Williamsmouth</t>
  </si>
  <si>
    <t>Sweden</t>
  </si>
  <si>
    <t>jriggs</t>
  </si>
  <si>
    <t>qstark@example.net</t>
  </si>
  <si>
    <t>685.643.7247x2686</t>
  </si>
  <si>
    <t>New Toniland</t>
  </si>
  <si>
    <t>maria04</t>
  </si>
  <si>
    <t>gmcdonald@example.org</t>
  </si>
  <si>
    <t>747-535-4782</t>
  </si>
  <si>
    <t>Josephhaven</t>
  </si>
  <si>
    <t>stevennelson</t>
  </si>
  <si>
    <t>henrykathryn@example.org</t>
  </si>
  <si>
    <t>719.279.5212x63748</t>
  </si>
  <si>
    <t>Nguyenberg</t>
  </si>
  <si>
    <t>Palestinian Territory</t>
  </si>
  <si>
    <t>david52</t>
  </si>
  <si>
    <t>craig12@example.org</t>
  </si>
  <si>
    <t>275-330-6563x765</t>
  </si>
  <si>
    <t>Smithville</t>
  </si>
  <si>
    <t>Pitcairn Islands</t>
  </si>
  <si>
    <t>evelyn00</t>
  </si>
  <si>
    <t>collinscolin@example.com</t>
  </si>
  <si>
    <t>001-251-356-5118x620</t>
  </si>
  <si>
    <t>Port Coryberg</t>
  </si>
  <si>
    <t>georgekelley</t>
  </si>
  <si>
    <t>bianca48@example.org</t>
  </si>
  <si>
    <t>(731)342-8712x72106</t>
  </si>
  <si>
    <t>Victormouth</t>
  </si>
  <si>
    <t>cjordan</t>
  </si>
  <si>
    <t>michaelcrawford@example.org</t>
  </si>
  <si>
    <t>Patriciaton</t>
  </si>
  <si>
    <t>kimberlycollins</t>
  </si>
  <si>
    <t>dixonheather@example.net</t>
  </si>
  <si>
    <t>300-957-5150x37321</t>
  </si>
  <si>
    <t>Port Kelsey</t>
  </si>
  <si>
    <t>jacksonjose</t>
  </si>
  <si>
    <t>ellenhall@example.net</t>
  </si>
  <si>
    <t>+1-284-432-1283x4607</t>
  </si>
  <si>
    <t>Barnesmouth</t>
  </si>
  <si>
    <t>Saint Martin</t>
  </si>
  <si>
    <t>aliciawright</t>
  </si>
  <si>
    <t>kristina54@example.org</t>
  </si>
  <si>
    <t>718-238-1470x35923</t>
  </si>
  <si>
    <t>Jacksonmouth</t>
  </si>
  <si>
    <t>Holy See (Vatican City State)</t>
  </si>
  <si>
    <t>jamesgriffith</t>
  </si>
  <si>
    <t>andrehunter@example.net</t>
  </si>
  <si>
    <t>(471)864-2825x7313</t>
  </si>
  <si>
    <t>Hansonland</t>
  </si>
  <si>
    <t>Antarctica (the territory South of 60 deg S)</t>
  </si>
  <si>
    <t>lopezkeith</t>
  </si>
  <si>
    <t>stacy95@example.net</t>
  </si>
  <si>
    <t>+1-423-981-8177x207</t>
  </si>
  <si>
    <t>Johnport</t>
  </si>
  <si>
    <t>jonessusan</t>
  </si>
  <si>
    <t>hansenjennifer@example.org</t>
  </si>
  <si>
    <t>549-886-0699x10108</t>
  </si>
  <si>
    <t>East Dawnhaven</t>
  </si>
  <si>
    <t>Northern Mariana Islands</t>
  </si>
  <si>
    <t>owensdeborah</t>
  </si>
  <si>
    <t>mhall@example.net</t>
  </si>
  <si>
    <t>563.315.1867x860</t>
  </si>
  <si>
    <t>Dunnton</t>
  </si>
  <si>
    <t>robertjohnson</t>
  </si>
  <si>
    <t>banthony@example.org</t>
  </si>
  <si>
    <t>860.464.6298x50920</t>
  </si>
  <si>
    <t>Hannahstad</t>
  </si>
  <si>
    <t>abigailpoole</t>
  </si>
  <si>
    <t>bsalinas@example.com</t>
  </si>
  <si>
    <t>001-259-272-6834x0406</t>
  </si>
  <si>
    <t>Kellymouth</t>
  </si>
  <si>
    <t>amynorton</t>
  </si>
  <si>
    <t>dana56@example.com</t>
  </si>
  <si>
    <t>+1-908-749-7506x185</t>
  </si>
  <si>
    <t>Toddport</t>
  </si>
  <si>
    <t>ruizkatie</t>
  </si>
  <si>
    <t>morrowamber@example.org</t>
  </si>
  <si>
    <t>904-445-7400</t>
  </si>
  <si>
    <t>bonilladanielle</t>
  </si>
  <si>
    <t>ulopez@example.com</t>
  </si>
  <si>
    <t>445-408-5376x0710</t>
  </si>
  <si>
    <t>Lake David</t>
  </si>
  <si>
    <t>Netherlands</t>
  </si>
  <si>
    <t>walkermichael</t>
  </si>
  <si>
    <t>montgomerystacy@example.com</t>
  </si>
  <si>
    <t>001-649-841-5192x84281</t>
  </si>
  <si>
    <t>Jamesfurt</t>
  </si>
  <si>
    <t>Costa Rica</t>
  </si>
  <si>
    <t>kelliejackson</t>
  </si>
  <si>
    <t>xmiller@example.net</t>
  </si>
  <si>
    <t>319-772-2857x149</t>
  </si>
  <si>
    <t>East Jesse</t>
  </si>
  <si>
    <t>nguerra</t>
  </si>
  <si>
    <t>whughes@example.com</t>
  </si>
  <si>
    <t>810-237-9775x44826</t>
  </si>
  <si>
    <t>Lake Robertland</t>
  </si>
  <si>
    <t>Sierra Leone</t>
  </si>
  <si>
    <t>blanchardpatricia</t>
  </si>
  <si>
    <t>rdavis@example.org</t>
  </si>
  <si>
    <t>495.294.6438x619</t>
  </si>
  <si>
    <t>Port Lawrencefurt</t>
  </si>
  <si>
    <t>lauren43</t>
  </si>
  <si>
    <t>mwhite@example.com</t>
  </si>
  <si>
    <t>(881)896-2026x4229</t>
  </si>
  <si>
    <t>Susanstad</t>
  </si>
  <si>
    <t>Benin</t>
  </si>
  <si>
    <t>john96@example.com</t>
  </si>
  <si>
    <t>+1-854-315-2314x8850</t>
  </si>
  <si>
    <t>Hicksbury</t>
  </si>
  <si>
    <t>crystal51</t>
  </si>
  <si>
    <t>xgregory@example.com</t>
  </si>
  <si>
    <t>001-326-838-4782x0231</t>
  </si>
  <si>
    <t>South Darlene</t>
  </si>
  <si>
    <t>Saudi Arabia</t>
  </si>
  <si>
    <t>blake53</t>
  </si>
  <si>
    <t>xsummers@example.org</t>
  </si>
  <si>
    <t>001-534-629-4212x49458</t>
  </si>
  <si>
    <t>Justinbury</t>
  </si>
  <si>
    <t>qmoss</t>
  </si>
  <si>
    <t>johndalton@example.net</t>
  </si>
  <si>
    <t>Michellechester</t>
  </si>
  <si>
    <t>amanda57</t>
  </si>
  <si>
    <t>edwinwheeler@example.com</t>
  </si>
  <si>
    <t>620.365.0725</t>
  </si>
  <si>
    <t>Longchester</t>
  </si>
  <si>
    <t>New Zealand</t>
  </si>
  <si>
    <t>sandersjessica</t>
  </si>
  <si>
    <t>ycoleman@example.net</t>
  </si>
  <si>
    <t>(843)689-2526x7731</t>
  </si>
  <si>
    <t>Erinhaven</t>
  </si>
  <si>
    <t>jacqueline60</t>
  </si>
  <si>
    <t>anthonygonzalez@example.org</t>
  </si>
  <si>
    <t>001-244-915-8819</t>
  </si>
  <si>
    <t>Randolphton</t>
  </si>
  <si>
    <t>wilsonsusan</t>
  </si>
  <si>
    <t>hernandezgregory@example.org</t>
  </si>
  <si>
    <t>359.786.0174</t>
  </si>
  <si>
    <t>Fryland</t>
  </si>
  <si>
    <t>melaniewoods</t>
  </si>
  <si>
    <t>gonzalezamber@example.net</t>
  </si>
  <si>
    <t>420.619.8164x894</t>
  </si>
  <si>
    <t>South Kevinberg</t>
  </si>
  <si>
    <t>jwilliams</t>
  </si>
  <si>
    <t>johnny99@example.com</t>
  </si>
  <si>
    <t>(498)378-3205x00254</t>
  </si>
  <si>
    <t>North Timothy</t>
  </si>
  <si>
    <t>fcampbell</t>
  </si>
  <si>
    <t>hingram@example.net</t>
  </si>
  <si>
    <t>(866)724-6087x7440</t>
  </si>
  <si>
    <t>Lake Michaelbury</t>
  </si>
  <si>
    <t>jwalsh</t>
  </si>
  <si>
    <t>krystal53@example.com</t>
  </si>
  <si>
    <t>786.932.1283</t>
  </si>
  <si>
    <t>North Marybury</t>
  </si>
  <si>
    <t>Guinea-Bissau</t>
  </si>
  <si>
    <t>tommy00</t>
  </si>
  <si>
    <t>vcollins@example.com</t>
  </si>
  <si>
    <t>363-289-2307</t>
  </si>
  <si>
    <t>Bethview</t>
  </si>
  <si>
    <t>conradharold</t>
  </si>
  <si>
    <t>james84@example.com</t>
  </si>
  <si>
    <t>001-853-518-6350x82448</t>
  </si>
  <si>
    <t>Yeseniaberg</t>
  </si>
  <si>
    <t>robertenglish</t>
  </si>
  <si>
    <t>peterstammy@example.net</t>
  </si>
  <si>
    <t>383-834-5809</t>
  </si>
  <si>
    <t>Port Bruce</t>
  </si>
  <si>
    <t>nguyenbrenda</t>
  </si>
  <si>
    <t>dcobb@example.com</t>
  </si>
  <si>
    <t>937.795.3002x590</t>
  </si>
  <si>
    <t>Lake Anthony</t>
  </si>
  <si>
    <t>jeanmorris</t>
  </si>
  <si>
    <t>santanakrista@example.net</t>
  </si>
  <si>
    <t>978-708-4140x8828</t>
  </si>
  <si>
    <t>Abigailbury</t>
  </si>
  <si>
    <t>Nigeria</t>
  </si>
  <si>
    <t>terriclark</t>
  </si>
  <si>
    <t>karenmorgan@example.com</t>
  </si>
  <si>
    <t>727.969.0650</t>
  </si>
  <si>
    <t>South Joseph</t>
  </si>
  <si>
    <t>anthonysanchez</t>
  </si>
  <si>
    <t>adam87@example.net</t>
  </si>
  <si>
    <t>North Jeffery</t>
  </si>
  <si>
    <t>oevans</t>
  </si>
  <si>
    <t>debbiesantiago@example.net</t>
  </si>
  <si>
    <t>+1-723-411-7709x63866</t>
  </si>
  <si>
    <t>Jamesborough</t>
  </si>
  <si>
    <t>Belarus</t>
  </si>
  <si>
    <t>crystal32</t>
  </si>
  <si>
    <t>774-942-7526x90381</t>
  </si>
  <si>
    <t>Ashleymouth</t>
  </si>
  <si>
    <t>Turks and Caicos Islands</t>
  </si>
  <si>
    <t>khill</t>
  </si>
  <si>
    <t>istrickland@example.com</t>
  </si>
  <si>
    <t>554-689-3933x96069</t>
  </si>
  <si>
    <t>North Tiffany</t>
  </si>
  <si>
    <t>Bhutan</t>
  </si>
  <si>
    <t>hopkinsmary</t>
  </si>
  <si>
    <t>erica22@example.com</t>
  </si>
  <si>
    <t>(867)317-7688x99144</t>
  </si>
  <si>
    <t>Davisfort</t>
  </si>
  <si>
    <t>Guyana</t>
  </si>
  <si>
    <t>haleylambert</t>
  </si>
  <si>
    <t>erinwoodard@example.org</t>
  </si>
  <si>
    <t>(442)231-8462</t>
  </si>
  <si>
    <t>Murrayshire</t>
  </si>
  <si>
    <t>Heard Island and McDonald Islands</t>
  </si>
  <si>
    <t>franklinjeremy</t>
  </si>
  <si>
    <t>burkeaaron@example.org</t>
  </si>
  <si>
    <t>806-702-3394x040</t>
  </si>
  <si>
    <t>West Mark</t>
  </si>
  <si>
    <t>petersonjesse</t>
  </si>
  <si>
    <t>john48@example.org</t>
  </si>
  <si>
    <t>851-257-5969x57853</t>
  </si>
  <si>
    <t>Deantown</t>
  </si>
  <si>
    <t>Macao</t>
  </si>
  <si>
    <t>cdavis</t>
  </si>
  <si>
    <t>christopher02@example.com</t>
  </si>
  <si>
    <t>001-464-941-9976x677</t>
  </si>
  <si>
    <t>Weissmouth</t>
  </si>
  <si>
    <t>imoore@example.net</t>
  </si>
  <si>
    <t>541.335.0717x42672</t>
  </si>
  <si>
    <t>Isaacville</t>
  </si>
  <si>
    <t>Malawi</t>
  </si>
  <si>
    <t>carmen76</t>
  </si>
  <si>
    <t>dstewart@example.org</t>
  </si>
  <si>
    <t>(715)844-1204x4664</t>
  </si>
  <si>
    <t>Raymondstad</t>
  </si>
  <si>
    <t>heverett</t>
  </si>
  <si>
    <t>samuel21@example.net</t>
  </si>
  <si>
    <t>+1-548-973-9904x411</t>
  </si>
  <si>
    <t>East Markview</t>
  </si>
  <si>
    <t>Tonga</t>
  </si>
  <si>
    <t>fdougherty</t>
  </si>
  <si>
    <t>simskatherine@example.org</t>
  </si>
  <si>
    <t>578.228.1690</t>
  </si>
  <si>
    <t>North Pam</t>
  </si>
  <si>
    <t>Saint Helena</t>
  </si>
  <si>
    <t>wandamatthews</t>
  </si>
  <si>
    <t>murphyemily@example.com</t>
  </si>
  <si>
    <t>001-884-976-5940x607</t>
  </si>
  <si>
    <t>East Michaelville</t>
  </si>
  <si>
    <t>United States of America</t>
  </si>
  <si>
    <t>welchmarissa</t>
  </si>
  <si>
    <t>holmesemily@example.net</t>
  </si>
  <si>
    <t>Lake Timothystad</t>
  </si>
  <si>
    <t>elizabeth01</t>
  </si>
  <si>
    <t>mcconnellheather@example.org</t>
  </si>
  <si>
    <t>001-242-936-4732x831</t>
  </si>
  <si>
    <t>Port Angelica</t>
  </si>
  <si>
    <t>acarpenter</t>
  </si>
  <si>
    <t>williamsheather@example.org</t>
  </si>
  <si>
    <t>(332)735-8128x218</t>
  </si>
  <si>
    <t>Lorihaven</t>
  </si>
  <si>
    <t>hayesjames</t>
  </si>
  <si>
    <t>rnichols@example.com</t>
  </si>
  <si>
    <t>Woodbury</t>
  </si>
  <si>
    <t>melindamiller</t>
  </si>
  <si>
    <t>vanessa27@example.com</t>
  </si>
  <si>
    <t>(640)998-7726x875</t>
  </si>
  <si>
    <t>Port Jamie</t>
  </si>
  <si>
    <t>keithreyes</t>
  </si>
  <si>
    <t>jasonking@example.net</t>
  </si>
  <si>
    <t>(714)369-2952x77121</t>
  </si>
  <si>
    <t>Robertmouth</t>
  </si>
  <si>
    <t>felicia09</t>
  </si>
  <si>
    <t>kjacobs@example.net</t>
  </si>
  <si>
    <t>(536)337-0459</t>
  </si>
  <si>
    <t>South Craigchester</t>
  </si>
  <si>
    <t>Martinique</t>
  </si>
  <si>
    <t>dharris</t>
  </si>
  <si>
    <t>brittanywatson@example.net</t>
  </si>
  <si>
    <t>(493)216-3123</t>
  </si>
  <si>
    <t>West Cindy</t>
  </si>
  <si>
    <t>phorn</t>
  </si>
  <si>
    <t>gonzalezjennifer@example.net</t>
  </si>
  <si>
    <t>(288)655-5989</t>
  </si>
  <si>
    <t>Stephenside</t>
  </si>
  <si>
    <t>debra90</t>
  </si>
  <si>
    <t>trevor71@example.net</t>
  </si>
  <si>
    <t>001-884-967-2217x93575</t>
  </si>
  <si>
    <t>Nathantown</t>
  </si>
  <si>
    <t>mwest</t>
  </si>
  <si>
    <t>carol64@example.org</t>
  </si>
  <si>
    <t>Deborahview</t>
  </si>
  <si>
    <t>kathryn73</t>
  </si>
  <si>
    <t>cartertodd@example.org</t>
  </si>
  <si>
    <t>204.841.7863x57000</t>
  </si>
  <si>
    <t>Port Jennyland</t>
  </si>
  <si>
    <t>martinezchristopher</t>
  </si>
  <si>
    <t>pricemelanie@example.com</t>
  </si>
  <si>
    <t>West Frances</t>
  </si>
  <si>
    <t>john39</t>
  </si>
  <si>
    <t>nicolefisher@example.com</t>
  </si>
  <si>
    <t>748.721.9785x53969</t>
  </si>
  <si>
    <t>Georgeview</t>
  </si>
  <si>
    <t>gregoryparsons</t>
  </si>
  <si>
    <t>coconnell@example.com</t>
  </si>
  <si>
    <t>352.840.8795</t>
  </si>
  <si>
    <t>Lake Christopherland</t>
  </si>
  <si>
    <t>Congo</t>
  </si>
  <si>
    <t>bradyhamilton</t>
  </si>
  <si>
    <t>diazgregory@example.net</t>
  </si>
  <si>
    <t>941-928-3141x706</t>
  </si>
  <si>
    <t>Conleyport</t>
  </si>
  <si>
    <t>allisonmoore</t>
  </si>
  <si>
    <t>roger58@example.net</t>
  </si>
  <si>
    <t>001-265-365-6428x57045</t>
  </si>
  <si>
    <t>West Markmouth</t>
  </si>
  <si>
    <t>jhicks</t>
  </si>
  <si>
    <t>millersandra@example.com</t>
  </si>
  <si>
    <t>590.784.6700x054</t>
  </si>
  <si>
    <t>Chasechester</t>
  </si>
  <si>
    <t>Norway</t>
  </si>
  <si>
    <t>joshua58</t>
  </si>
  <si>
    <t>charles13@example.com</t>
  </si>
  <si>
    <t>766-835-6628x811</t>
  </si>
  <si>
    <t>East Margaret</t>
  </si>
  <si>
    <t>cunninghamamy</t>
  </si>
  <si>
    <t>nhale@example.org</t>
  </si>
  <si>
    <t>900.785.2707x070</t>
  </si>
  <si>
    <t>South Robin</t>
  </si>
  <si>
    <t>russellrobinson</t>
  </si>
  <si>
    <t>jeffreyhogan@example.net</t>
  </si>
  <si>
    <t>355.579.2782</t>
  </si>
  <si>
    <t>East Sheena</t>
  </si>
  <si>
    <t>Cameroon</t>
  </si>
  <si>
    <t>rachel37</t>
  </si>
  <si>
    <t>rpacheco@example.com</t>
  </si>
  <si>
    <t>502.585.1152</t>
  </si>
  <si>
    <t>Adamsbury</t>
  </si>
  <si>
    <t>bobbyjenkins</t>
  </si>
  <si>
    <t>caitlin31@example.com</t>
  </si>
  <si>
    <t>+1-808-710-9387x44084</t>
  </si>
  <si>
    <t>North Antonioberg</t>
  </si>
  <si>
    <t>Liechtenstein</t>
  </si>
  <si>
    <t>bmiller</t>
  </si>
  <si>
    <t>marymejia@example.com</t>
  </si>
  <si>
    <t>699-780-7979x2820</t>
  </si>
  <si>
    <t>North Kayla</t>
  </si>
  <si>
    <t>ykim</t>
  </si>
  <si>
    <t>chapmanjennifer@example.org</t>
  </si>
  <si>
    <t>(972)335-4518</t>
  </si>
  <si>
    <t>North Larryport</t>
  </si>
  <si>
    <t>Mongolia</t>
  </si>
  <si>
    <t>katherine76</t>
  </si>
  <si>
    <t>amywebb@example.com</t>
  </si>
  <si>
    <t>+1-533-856-6213x36582</t>
  </si>
  <si>
    <t>South Charles</t>
  </si>
  <si>
    <t>Anguilla</t>
  </si>
  <si>
    <t>tgeorge</t>
  </si>
  <si>
    <t>ugarza@example.net</t>
  </si>
  <si>
    <t>Taylormouth</t>
  </si>
  <si>
    <t>earlmarsh</t>
  </si>
  <si>
    <t>manuelpeck@example.org</t>
  </si>
  <si>
    <t>(646)286-2244</t>
  </si>
  <si>
    <t>Port Ericshire</t>
  </si>
  <si>
    <t>zvargas</t>
  </si>
  <si>
    <t>tammydavidson@example.org</t>
  </si>
  <si>
    <t>001-978-491-3844</t>
  </si>
  <si>
    <t>Heatherchester</t>
  </si>
  <si>
    <t>christopher03</t>
  </si>
  <si>
    <t>travismegan@example.org</t>
  </si>
  <si>
    <t>001-832-287-0423x50837</t>
  </si>
  <si>
    <t>Lake Ronaldstad</t>
  </si>
  <si>
    <t>hooperkeith</t>
  </si>
  <si>
    <t>kellybrian@example.net</t>
  </si>
  <si>
    <t>North Taraborough</t>
  </si>
  <si>
    <t>Taiwan</t>
  </si>
  <si>
    <t>wcarlson</t>
  </si>
  <si>
    <t>serranojanice@example.org</t>
  </si>
  <si>
    <t>+1-524-221-1662x656</t>
  </si>
  <si>
    <t>Mitchellport</t>
  </si>
  <si>
    <t>Moldova</t>
  </si>
  <si>
    <t>christinamendez</t>
  </si>
  <si>
    <t>zwhite@example.com</t>
  </si>
  <si>
    <t>001-464-379-7152x3157</t>
  </si>
  <si>
    <t>North Cynthia</t>
  </si>
  <si>
    <t>Bouvet Island (Bouvetoya)</t>
  </si>
  <si>
    <t>monicadalton</t>
  </si>
  <si>
    <t>joseph76@example.com</t>
  </si>
  <si>
    <t>Port Kyle</t>
  </si>
  <si>
    <t>jchavez</t>
  </si>
  <si>
    <t>jonathan61@example.com</t>
  </si>
  <si>
    <t>623.825.0758</t>
  </si>
  <si>
    <t>Michaelburgh</t>
  </si>
  <si>
    <t>brandon09</t>
  </si>
  <si>
    <t>ashlee52@example.net</t>
  </si>
  <si>
    <t>+1-999-757-3091x406</t>
  </si>
  <si>
    <t>michellerichards</t>
  </si>
  <si>
    <t>patriciaflores@example.com</t>
  </si>
  <si>
    <t>585-258-4335</t>
  </si>
  <si>
    <t>North Sean</t>
  </si>
  <si>
    <t>vickibradley</t>
  </si>
  <si>
    <t>phillipsrachel@example.net</t>
  </si>
  <si>
    <t>(556)957-5143x00476</t>
  </si>
  <si>
    <t>North Ericaborough</t>
  </si>
  <si>
    <t>mhubbard</t>
  </si>
  <si>
    <t>raymond28@example.org</t>
  </si>
  <si>
    <t>001-849-360-6758x663</t>
  </si>
  <si>
    <t>Ashleyhaven</t>
  </si>
  <si>
    <t>breannastafford</t>
  </si>
  <si>
    <t>wendy11@example.com</t>
  </si>
  <si>
    <t>377-956-5732</t>
  </si>
  <si>
    <t>Fordton</t>
  </si>
  <si>
    <t>erin62</t>
  </si>
  <si>
    <t>ecopeland@example.net</t>
  </si>
  <si>
    <t>(682)859-2778x21154</t>
  </si>
  <si>
    <t>West Debramouth</t>
  </si>
  <si>
    <t>qyoung</t>
  </si>
  <si>
    <t>preston72@example.org</t>
  </si>
  <si>
    <t>359.481.3814x196</t>
  </si>
  <si>
    <t>Edwardbury</t>
  </si>
  <si>
    <t>Puerto Rico</t>
  </si>
  <si>
    <t>ryanjensen</t>
  </si>
  <si>
    <t>richardsontina@example.org</t>
  </si>
  <si>
    <t>(621)503-3466x684</t>
  </si>
  <si>
    <t>East Donfort</t>
  </si>
  <si>
    <t>grahamsteven</t>
  </si>
  <si>
    <t>eric09@example.com</t>
  </si>
  <si>
    <t>Port Ruthborough</t>
  </si>
  <si>
    <t>sullivanthomas</t>
  </si>
  <si>
    <t>erin09@example.org</t>
  </si>
  <si>
    <t>(296)204-9905</t>
  </si>
  <si>
    <t>Johnberg</t>
  </si>
  <si>
    <t>uyoung</t>
  </si>
  <si>
    <t>daniel84@example.com</t>
  </si>
  <si>
    <t>579.710.9471</t>
  </si>
  <si>
    <t>Brittanymouth</t>
  </si>
  <si>
    <t>boylenicole</t>
  </si>
  <si>
    <t>browningbrianna@example.org</t>
  </si>
  <si>
    <t>876-687-1341</t>
  </si>
  <si>
    <t>East Dana</t>
  </si>
  <si>
    <t>claytonespinoza</t>
  </si>
  <si>
    <t>justinlloyd@example.net</t>
  </si>
  <si>
    <t>220-694-5239x907</t>
  </si>
  <si>
    <t>East Eric</t>
  </si>
  <si>
    <t>Lithuania</t>
  </si>
  <si>
    <t>ericamoreno</t>
  </si>
  <si>
    <t>margaret56@example.com</t>
  </si>
  <si>
    <t>847-243-9009x314</t>
  </si>
  <si>
    <t>New Karen</t>
  </si>
  <si>
    <t>lisacordova</t>
  </si>
  <si>
    <t>holmesdeanna@example.org</t>
  </si>
  <si>
    <t>+1-396-260-0111x5009</t>
  </si>
  <si>
    <t>Emilyberg</t>
  </si>
  <si>
    <t>Slovakia (Slovak Republic)</t>
  </si>
  <si>
    <t>steven33</t>
  </si>
  <si>
    <t>williamsonvincent@example.org</t>
  </si>
  <si>
    <t>+1-901-548-3707x0359</t>
  </si>
  <si>
    <t>East Jack</t>
  </si>
  <si>
    <t>Samoa</t>
  </si>
  <si>
    <t>richard96@example.com</t>
  </si>
  <si>
    <t>713.231.2220</t>
  </si>
  <si>
    <t>New Lucasmouth</t>
  </si>
  <si>
    <t>tamarajohnson</t>
  </si>
  <si>
    <t>lloydpatricia@example.org</t>
  </si>
  <si>
    <t>(707)688-0303x94247</t>
  </si>
  <si>
    <t>North Joshua</t>
  </si>
  <si>
    <t>johnsonjoel</t>
  </si>
  <si>
    <t>chris60@example.net</t>
  </si>
  <si>
    <t>(346)671-4530</t>
  </si>
  <si>
    <t>Lake Michellemouth</t>
  </si>
  <si>
    <t>daniellemeadows</t>
  </si>
  <si>
    <t>jamesmyers@example.com</t>
  </si>
  <si>
    <t>+1-901-250-5047x46844</t>
  </si>
  <si>
    <t>East Christophermouth</t>
  </si>
  <si>
    <t>Saint Kitts and Nevis</t>
  </si>
  <si>
    <t>pberry</t>
  </si>
  <si>
    <t>heather07@example.net</t>
  </si>
  <si>
    <t>(705)758-4322x59168</t>
  </si>
  <si>
    <t>New Sarahfort</t>
  </si>
  <si>
    <t>christopher42</t>
  </si>
  <si>
    <t>laurenhooper@example.org</t>
  </si>
  <si>
    <t>(744)419-7284</t>
  </si>
  <si>
    <t>Stephanieside</t>
  </si>
  <si>
    <t>Saint Barthelemy</t>
  </si>
  <si>
    <t>bhall</t>
  </si>
  <si>
    <t>reneekennedy@example.com</t>
  </si>
  <si>
    <t>(600)615-7527</t>
  </si>
  <si>
    <t>East Davidmouth</t>
  </si>
  <si>
    <t>johnsonshelley</t>
  </si>
  <si>
    <t>hblake@example.com</t>
  </si>
  <si>
    <t>907-726-8574</t>
  </si>
  <si>
    <t>New Kevinborough</t>
  </si>
  <si>
    <t>reillyjoshua</t>
  </si>
  <si>
    <t>annaprince@example.org</t>
  </si>
  <si>
    <t>(321)724-3366x132</t>
  </si>
  <si>
    <t>trandarryl</t>
  </si>
  <si>
    <t>sandrashaw@example.net</t>
  </si>
  <si>
    <t>(854)522-3273x91500</t>
  </si>
  <si>
    <t>jilliansims</t>
  </si>
  <si>
    <t>michael10@example.com</t>
  </si>
  <si>
    <t>(343)726-0847x1456</t>
  </si>
  <si>
    <t>Kennethview</t>
  </si>
  <si>
    <t>Denmark</t>
  </si>
  <si>
    <t>cameron82</t>
  </si>
  <si>
    <t>arodgers@example.net</t>
  </si>
  <si>
    <t>910-887-2757x44357</t>
  </si>
  <si>
    <t>Kimmouth</t>
  </si>
  <si>
    <t>vreynolds</t>
  </si>
  <si>
    <t>raymond62@example.net</t>
  </si>
  <si>
    <t>(495)807-5768x55457</t>
  </si>
  <si>
    <t>West Amanda</t>
  </si>
  <si>
    <t>watkinsmichael</t>
  </si>
  <si>
    <t>ucarroll@example.org</t>
  </si>
  <si>
    <t>(873)215-8063x18050</t>
  </si>
  <si>
    <t>Schmidtborough</t>
  </si>
  <si>
    <t>jcook</t>
  </si>
  <si>
    <t>jeffreygordon@example.net</t>
  </si>
  <si>
    <t>544.994.0550x89190</t>
  </si>
  <si>
    <t>Schmidtburgh</t>
  </si>
  <si>
    <t>robert85</t>
  </si>
  <si>
    <t>hillrobert@example.com</t>
  </si>
  <si>
    <t>001-228-223-3750x2123</t>
  </si>
  <si>
    <t>New Michelleberg</t>
  </si>
  <si>
    <t>Thailand</t>
  </si>
  <si>
    <t>stanley35</t>
  </si>
  <si>
    <t>dclark@example.org</t>
  </si>
  <si>
    <t>863-634-9908x8541</t>
  </si>
  <si>
    <t>Port Stacey</t>
  </si>
  <si>
    <t>vasquezjulie</t>
  </si>
  <si>
    <t>julie09@example.net</t>
  </si>
  <si>
    <t>672-380-0818x09184</t>
  </si>
  <si>
    <t>Lake Jeffreymouth</t>
  </si>
  <si>
    <t>barbarahaynes</t>
  </si>
  <si>
    <t>dustin14@example.org</t>
  </si>
  <si>
    <t>+1-362-221-5054x446</t>
  </si>
  <si>
    <t>Sheilaland</t>
  </si>
  <si>
    <t>rjohnson</t>
  </si>
  <si>
    <t>josephvaughn@example.org</t>
  </si>
  <si>
    <t>881.639.9770x13085</t>
  </si>
  <si>
    <t>Lake Kimberly</t>
  </si>
  <si>
    <t>nmartinez</t>
  </si>
  <si>
    <t>ehoward@example.com</t>
  </si>
  <si>
    <t>784.269.5842x33544</t>
  </si>
  <si>
    <t>South Joanne</t>
  </si>
  <si>
    <t>michaelmartinez</t>
  </si>
  <si>
    <t>russoteresa@example.net</t>
  </si>
  <si>
    <t>778-961-4409</t>
  </si>
  <si>
    <t>South Vicki</t>
  </si>
  <si>
    <t>hickssheila</t>
  </si>
  <si>
    <t>hnewman@example.com</t>
  </si>
  <si>
    <t>001-784-950-9086</t>
  </si>
  <si>
    <t>Jonesmouth</t>
  </si>
  <si>
    <t>qhall</t>
  </si>
  <si>
    <t>troyshaw@example.net</t>
  </si>
  <si>
    <t>001-911-709-8335</t>
  </si>
  <si>
    <t>Fryemouth</t>
  </si>
  <si>
    <t>British Virgin Islands</t>
  </si>
  <si>
    <t>karen31</t>
  </si>
  <si>
    <t>crystalmiller@example.net</t>
  </si>
  <si>
    <t>001-562-594-5979x871</t>
  </si>
  <si>
    <t>North Alexandrafurt</t>
  </si>
  <si>
    <t>butleraustin</t>
  </si>
  <si>
    <t>brandonmadden@example.com</t>
  </si>
  <si>
    <t>(991)459-9170x479</t>
  </si>
  <si>
    <t>Thompsonland</t>
  </si>
  <si>
    <t>robinsoncameron</t>
  </si>
  <si>
    <t>vmitchell@example.net</t>
  </si>
  <si>
    <t>001-911-962-6111x7974</t>
  </si>
  <si>
    <t>Robertsonfurt</t>
  </si>
  <si>
    <t>Barbados</t>
  </si>
  <si>
    <t>crystalsummers</t>
  </si>
  <si>
    <t>guzmanmarie@example.com</t>
  </si>
  <si>
    <t>881-308-8986</t>
  </si>
  <si>
    <t>West David</t>
  </si>
  <si>
    <t>larry72</t>
  </si>
  <si>
    <t>ericalopez@example.org</t>
  </si>
  <si>
    <t>966.367.9871x426</t>
  </si>
  <si>
    <t>East Katelyn</t>
  </si>
  <si>
    <t>Madagascar</t>
  </si>
  <si>
    <t>shannonandrew</t>
  </si>
  <si>
    <t>alexanderdanielle@example.net</t>
  </si>
  <si>
    <t>(442)471-5917</t>
  </si>
  <si>
    <t>North Davidmouth</t>
  </si>
  <si>
    <t>Ecuador</t>
  </si>
  <si>
    <t>mason79</t>
  </si>
  <si>
    <t>sellerscharles@example.org</t>
  </si>
  <si>
    <t>(363)468-5003x51995</t>
  </si>
  <si>
    <t>Toddberg</t>
  </si>
  <si>
    <t>ghebert</t>
  </si>
  <si>
    <t>gary22@example.net</t>
  </si>
  <si>
    <t>499-745-5591</t>
  </si>
  <si>
    <t>Timothyview</t>
  </si>
  <si>
    <t>newtonphilip</t>
  </si>
  <si>
    <t>caldwellrandall@example.net</t>
  </si>
  <si>
    <t>West Brianna</t>
  </si>
  <si>
    <t>joanne69</t>
  </si>
  <si>
    <t>whitneycalhoun@example.net</t>
  </si>
  <si>
    <t>786.470.7320x02858</t>
  </si>
  <si>
    <t>New Kristin</t>
  </si>
  <si>
    <t>barbara52</t>
  </si>
  <si>
    <t>ndurham@example.net</t>
  </si>
  <si>
    <t>001-844-493-0024x76000</t>
  </si>
  <si>
    <t>South Dorisburgh</t>
  </si>
  <si>
    <t>danielsullivan</t>
  </si>
  <si>
    <t>brodriguez@example.org</t>
  </si>
  <si>
    <t>001-565-648-7268x19247</t>
  </si>
  <si>
    <t>Port Jason</t>
  </si>
  <si>
    <t>fanderson</t>
  </si>
  <si>
    <t>barrygeorge@example.net</t>
  </si>
  <si>
    <t>454.726.5414x651</t>
  </si>
  <si>
    <t>West Troy</t>
  </si>
  <si>
    <t>marisa10</t>
  </si>
  <si>
    <t>jessica33@example.org</t>
  </si>
  <si>
    <t>(889)529-8012</t>
  </si>
  <si>
    <t>Port Jennifer</t>
  </si>
  <si>
    <t>smitheugene</t>
  </si>
  <si>
    <t>alyssa66@example.net</t>
  </si>
  <si>
    <t>956.943.6768</t>
  </si>
  <si>
    <t>Nguyenside</t>
  </si>
  <si>
    <t>pmartinez</t>
  </si>
  <si>
    <t>tammycastillo@example.net</t>
  </si>
  <si>
    <t>919-919-0902x84346</t>
  </si>
  <si>
    <t>North Joanneborough</t>
  </si>
  <si>
    <t>stevenskristin</t>
  </si>
  <si>
    <t>melissa30@example.org</t>
  </si>
  <si>
    <t>428.768.1636x14525</t>
  </si>
  <si>
    <t>New Jennifer</t>
  </si>
  <si>
    <t>russelljames</t>
  </si>
  <si>
    <t>kristenpratt@example.org</t>
  </si>
  <si>
    <t>649.496.8042x534</t>
  </si>
  <si>
    <t>Stevenview</t>
  </si>
  <si>
    <t>ronald94</t>
  </si>
  <si>
    <t>imitchell@example.net</t>
  </si>
  <si>
    <t>514-804-9891x945</t>
  </si>
  <si>
    <t>New Michelle</t>
  </si>
  <si>
    <t>wcarter</t>
  </si>
  <si>
    <t>mary78@example.net</t>
  </si>
  <si>
    <t>202-668-4766x12411</t>
  </si>
  <si>
    <t>West Gina</t>
  </si>
  <si>
    <t>coxmichele</t>
  </si>
  <si>
    <t>anthonytaylor@example.com</t>
  </si>
  <si>
    <t>(321)269-4811x38371</t>
  </si>
  <si>
    <t>Wilkinsberg</t>
  </si>
  <si>
    <t>Comoros</t>
  </si>
  <si>
    <t>ericgilbert</t>
  </si>
  <si>
    <t>catherine67@example.net</t>
  </si>
  <si>
    <t>578-667-1863x8701</t>
  </si>
  <si>
    <t>South Annemouth</t>
  </si>
  <si>
    <t>masonkatelyn</t>
  </si>
  <si>
    <t>kcantu@example.org</t>
  </si>
  <si>
    <t>001-914-911-2813x2002</t>
  </si>
  <si>
    <t>Port Kathyton</t>
  </si>
  <si>
    <t>caleb32</t>
  </si>
  <si>
    <t>laura59@example.net</t>
  </si>
  <si>
    <t>(492)906-0537x168</t>
  </si>
  <si>
    <t>Davisburgh</t>
  </si>
  <si>
    <t>rgreen</t>
  </si>
  <si>
    <t>timothywarren@example.net</t>
  </si>
  <si>
    <t>711.231.3277x01581</t>
  </si>
  <si>
    <t>Port Shane</t>
  </si>
  <si>
    <t>nwright</t>
  </si>
  <si>
    <t>gambleashley@example.net</t>
  </si>
  <si>
    <t>(807)272-5222</t>
  </si>
  <si>
    <t>North William</t>
  </si>
  <si>
    <t>Wallis and Futuna</t>
  </si>
  <si>
    <t>sandovalkimberly</t>
  </si>
  <si>
    <t>millerrobert@example.net</t>
  </si>
  <si>
    <t>429.741.9720x081</t>
  </si>
  <si>
    <t>Tracyburgh</t>
  </si>
  <si>
    <t>annapatel</t>
  </si>
  <si>
    <t>robertcarr@example.com</t>
  </si>
  <si>
    <t>263-508-6861x06735</t>
  </si>
  <si>
    <t>New Alex</t>
  </si>
  <si>
    <t>blakeashley</t>
  </si>
  <si>
    <t>matthewlopez@example.org</t>
  </si>
  <si>
    <t>639-862-1641</t>
  </si>
  <si>
    <t>South Derek</t>
  </si>
  <si>
    <t>taylor71</t>
  </si>
  <si>
    <t>michellemorgan@example.net</t>
  </si>
  <si>
    <t>(226)314-2206x74768</t>
  </si>
  <si>
    <t>Kellyland</t>
  </si>
  <si>
    <t>jilllane</t>
  </si>
  <si>
    <t>emily83@example.org</t>
  </si>
  <si>
    <t>+1-686-895-8495x0354</t>
  </si>
  <si>
    <t>Port Lynnview</t>
  </si>
  <si>
    <t>zgonzalez</t>
  </si>
  <si>
    <t>paul38@example.net</t>
  </si>
  <si>
    <t>506-493-3130x6865</t>
  </si>
  <si>
    <t>Lake Jane</t>
  </si>
  <si>
    <t>jonesleslie</t>
  </si>
  <si>
    <t>seth17@example.com</t>
  </si>
  <si>
    <t>(969)725-1605</t>
  </si>
  <si>
    <t>Port Robert</t>
  </si>
  <si>
    <t>juliebautista</t>
  </si>
  <si>
    <t>meredithsalinas@example.com</t>
  </si>
  <si>
    <t>001-619-763-0694x63654</t>
  </si>
  <si>
    <t>Mauritania</t>
  </si>
  <si>
    <t>robertcaldwell</t>
  </si>
  <si>
    <t>wilsonjacob@example.com</t>
  </si>
  <si>
    <t>001-342-351-6761x928</t>
  </si>
  <si>
    <t>Mitchellside</t>
  </si>
  <si>
    <t>morrisonalejandro</t>
  </si>
  <si>
    <t>eaguilar@example.com</t>
  </si>
  <si>
    <t>(666)557-8766x09782</t>
  </si>
  <si>
    <t>Markstad</t>
  </si>
  <si>
    <t>donna51</t>
  </si>
  <si>
    <t>mejiamegan@example.org</t>
  </si>
  <si>
    <t>East Lindseyfort</t>
  </si>
  <si>
    <t>tnunez</t>
  </si>
  <si>
    <t>yhill@example.org</t>
  </si>
  <si>
    <t>001-443-616-0662x019</t>
  </si>
  <si>
    <t>Davismouth</t>
  </si>
  <si>
    <t>imoreno</t>
  </si>
  <si>
    <t>heidimorrison@example.net</t>
  </si>
  <si>
    <t>+1-927-963-1934x35970</t>
  </si>
  <si>
    <t>North Matthewberg</t>
  </si>
  <si>
    <t>Mozambique</t>
  </si>
  <si>
    <t>theresaharrington</t>
  </si>
  <si>
    <t>timothy16@example.com</t>
  </si>
  <si>
    <t>475.935.5930x3849</t>
  </si>
  <si>
    <t>Millerstad</t>
  </si>
  <si>
    <t>rreed</t>
  </si>
  <si>
    <t>uford@example.org</t>
  </si>
  <si>
    <t>738.491.5770x59162</t>
  </si>
  <si>
    <t>Port Benjamin</t>
  </si>
  <si>
    <t>Guadeloupe</t>
  </si>
  <si>
    <t>Synergy certificate.docx</t>
  </si>
  <si>
    <t>synergy certificate:</t>
  </si>
  <si>
    <t>workers</t>
  </si>
  <si>
    <t xml:space="preserve">in </t>
  </si>
  <si>
    <t>out</t>
  </si>
  <si>
    <t>worker 1</t>
  </si>
  <si>
    <t>worker 2</t>
  </si>
  <si>
    <t>worker 3</t>
  </si>
  <si>
    <t>worker 4</t>
  </si>
  <si>
    <t>worker 5</t>
  </si>
  <si>
    <t>worker 6</t>
  </si>
  <si>
    <t>reason</t>
  </si>
  <si>
    <t>regular</t>
  </si>
  <si>
    <t>coz of his health issue</t>
  </si>
  <si>
    <t>halfday</t>
  </si>
  <si>
    <t>extra tym</t>
  </si>
  <si>
    <t>wages</t>
  </si>
  <si>
    <t>text 1</t>
  </si>
  <si>
    <t>text 2</t>
  </si>
  <si>
    <t>text 3</t>
  </si>
  <si>
    <t>text 4</t>
  </si>
  <si>
    <t>text 6</t>
  </si>
  <si>
    <t>text 7</t>
  </si>
  <si>
    <t>text 9</t>
  </si>
  <si>
    <t>text 10</t>
  </si>
  <si>
    <t>text 11</t>
  </si>
  <si>
    <t>text 12</t>
  </si>
  <si>
    <t>text 13</t>
  </si>
  <si>
    <t>txt 10</t>
  </si>
  <si>
    <t>txt 20</t>
  </si>
  <si>
    <t>txt 30</t>
  </si>
  <si>
    <t>txt 40</t>
  </si>
  <si>
    <t>txt 50</t>
  </si>
  <si>
    <t>txt 60</t>
  </si>
  <si>
    <t>txt 70</t>
  </si>
  <si>
    <t>txt 80</t>
  </si>
  <si>
    <t>txt 90</t>
  </si>
  <si>
    <t>txt 100</t>
  </si>
  <si>
    <t>txt 110</t>
  </si>
  <si>
    <t>txt 120</t>
  </si>
  <si>
    <t>txt 130</t>
  </si>
  <si>
    <t>wrkr 1</t>
  </si>
  <si>
    <t>wrkr 2</t>
  </si>
  <si>
    <t>wrkr 3</t>
  </si>
  <si>
    <t>wrkr 4</t>
  </si>
  <si>
    <t>wrkr 5</t>
  </si>
  <si>
    <t>wrkr 6</t>
  </si>
  <si>
    <t>wrkr 7</t>
  </si>
  <si>
    <t>wrkr 8</t>
  </si>
  <si>
    <t>wrkr 9</t>
  </si>
  <si>
    <t>staffs 1</t>
  </si>
  <si>
    <t>staffs 2</t>
  </si>
  <si>
    <t>staffs 3</t>
  </si>
  <si>
    <t>staffs 4</t>
  </si>
  <si>
    <t>staffs 5</t>
  </si>
  <si>
    <t>staffs 6</t>
  </si>
  <si>
    <t>staffs 7</t>
  </si>
  <si>
    <t>staffs 8</t>
  </si>
  <si>
    <t>staffs 9</t>
  </si>
  <si>
    <t>student name: omar</t>
  </si>
  <si>
    <t>class: 10th</t>
  </si>
  <si>
    <t>subjects</t>
  </si>
  <si>
    <t>tamil</t>
  </si>
  <si>
    <t>english</t>
  </si>
  <si>
    <t>maths</t>
  </si>
  <si>
    <t>science</t>
  </si>
  <si>
    <t>social science</t>
  </si>
  <si>
    <t>total mark</t>
  </si>
  <si>
    <t>-</t>
  </si>
  <si>
    <t>theory</t>
  </si>
  <si>
    <t>practical</t>
  </si>
  <si>
    <t>students</t>
  </si>
  <si>
    <t>student 5</t>
  </si>
  <si>
    <t>subject 1</t>
  </si>
  <si>
    <t>subject 2</t>
  </si>
  <si>
    <t>subject 3</t>
  </si>
  <si>
    <t>subject 4</t>
  </si>
  <si>
    <t>subject 5</t>
  </si>
  <si>
    <t>\</t>
  </si>
  <si>
    <t>AAAAAAAAAAA</t>
  </si>
  <si>
    <t>TOTAL</t>
  </si>
  <si>
    <t>AVER</t>
  </si>
  <si>
    <t>roll no 1</t>
  </si>
  <si>
    <t>roll no 2</t>
  </si>
  <si>
    <t>roll no 3</t>
  </si>
  <si>
    <t>roll no 4</t>
  </si>
  <si>
    <t>roll no 5</t>
  </si>
  <si>
    <t>roll no 6</t>
  </si>
  <si>
    <t>roll no 7</t>
  </si>
  <si>
    <t>roll no 8</t>
  </si>
  <si>
    <t>roll no 9</t>
  </si>
  <si>
    <t>roll no 10</t>
  </si>
  <si>
    <t>roll no 11</t>
  </si>
  <si>
    <t>roll no 12</t>
  </si>
  <si>
    <t>roll no 13</t>
  </si>
  <si>
    <t>roll no 14</t>
  </si>
  <si>
    <t>name 2</t>
  </si>
  <si>
    <t>name 3</t>
  </si>
  <si>
    <t>name 4</t>
  </si>
  <si>
    <t>name 5</t>
  </si>
  <si>
    <t>name 6</t>
  </si>
  <si>
    <t>name 7</t>
  </si>
  <si>
    <t>name 8</t>
  </si>
  <si>
    <t>name 9</t>
  </si>
  <si>
    <t>name 10</t>
  </si>
  <si>
    <t>name 11</t>
  </si>
  <si>
    <t>roll no 15</t>
  </si>
  <si>
    <t>roll no 16</t>
  </si>
  <si>
    <t>name 12</t>
  </si>
  <si>
    <t>name 13</t>
  </si>
  <si>
    <t>name 14</t>
  </si>
  <si>
    <t>name 15</t>
  </si>
  <si>
    <t>name 16</t>
  </si>
  <si>
    <t>nameed 1</t>
  </si>
  <si>
    <t>named</t>
  </si>
  <si>
    <t>roll number</t>
  </si>
  <si>
    <t>invoice no :</t>
  </si>
  <si>
    <t>billed by :</t>
  </si>
  <si>
    <t>billed to  :</t>
  </si>
  <si>
    <t>suresh</t>
  </si>
  <si>
    <t>santhosh</t>
  </si>
  <si>
    <t>time  :</t>
  </si>
  <si>
    <t>date  :</t>
  </si>
  <si>
    <t>customer name :</t>
  </si>
  <si>
    <t>s/no</t>
  </si>
  <si>
    <t>iteam</t>
  </si>
  <si>
    <t>amount</t>
  </si>
  <si>
    <t>happy happy</t>
  </si>
  <si>
    <t>colgate</t>
  </si>
  <si>
    <t>chicken masala</t>
  </si>
  <si>
    <t>dove soap</t>
  </si>
  <si>
    <t>surf excel</t>
  </si>
  <si>
    <t>sambar powder</t>
  </si>
  <si>
    <t>grocery store</t>
  </si>
  <si>
    <t>SNO</t>
  </si>
  <si>
    <t>RAJA</t>
  </si>
  <si>
    <t>BALAJI</t>
  </si>
  <si>
    <t>VARUN</t>
  </si>
  <si>
    <t>Column1</t>
  </si>
  <si>
    <t>Column2</t>
  </si>
  <si>
    <t>Column3</t>
  </si>
  <si>
    <t>kumar</t>
  </si>
  <si>
    <t>sivaji</t>
  </si>
  <si>
    <t>boss</t>
  </si>
  <si>
    <t>mgr</t>
  </si>
  <si>
    <t>placed</t>
  </si>
  <si>
    <t>airport</t>
  </si>
  <si>
    <t>customs</t>
  </si>
  <si>
    <t>logistics</t>
  </si>
  <si>
    <t>IT</t>
  </si>
  <si>
    <t>salary</t>
  </si>
  <si>
    <t>experience</t>
  </si>
  <si>
    <t>wrk tyming</t>
  </si>
  <si>
    <t>10 am to 4 pm</t>
  </si>
  <si>
    <t>9 am to 5 pm</t>
  </si>
  <si>
    <t>11 am to 4 pm</t>
  </si>
  <si>
    <t>workclass</t>
  </si>
  <si>
    <t>fnlwgt</t>
  </si>
  <si>
    <t>education</t>
  </si>
  <si>
    <t>education_num</t>
  </si>
  <si>
    <t>marital-status</t>
  </si>
  <si>
    <t>occupation</t>
  </si>
  <si>
    <t>relationship</t>
  </si>
  <si>
    <t>race</t>
  </si>
  <si>
    <t>capitalGain</t>
  </si>
  <si>
    <t>capitalLoss</t>
  </si>
  <si>
    <t>hoursPerWeek</t>
  </si>
  <si>
    <t>nativeCountry</t>
  </si>
  <si>
    <t>income</t>
  </si>
  <si>
    <t>State-gov</t>
  </si>
  <si>
    <t>Bachelors</t>
  </si>
  <si>
    <t>Never-married</t>
  </si>
  <si>
    <t>Adm-clerical</t>
  </si>
  <si>
    <t>Not-in-family</t>
  </si>
  <si>
    <t>White</t>
  </si>
  <si>
    <t>Male</t>
  </si>
  <si>
    <t>United-States</t>
  </si>
  <si>
    <t>&lt;=50K</t>
  </si>
  <si>
    <t>Self-emp-not-inc</t>
  </si>
  <si>
    <t>Married-civ-spouse</t>
  </si>
  <si>
    <t>Exec-managerial</t>
  </si>
  <si>
    <t>Husband</t>
  </si>
  <si>
    <t>Private</t>
  </si>
  <si>
    <t>HS-grad</t>
  </si>
  <si>
    <t>Divorced</t>
  </si>
  <si>
    <t>Handlers-cleaners</t>
  </si>
  <si>
    <t>11th</t>
  </si>
  <si>
    <t>Black</t>
  </si>
  <si>
    <t>Prof-specialty</t>
  </si>
  <si>
    <t>Wife</t>
  </si>
  <si>
    <t>Female</t>
  </si>
  <si>
    <t>Cuba</t>
  </si>
  <si>
    <t>Masters</t>
  </si>
  <si>
    <t>9th</t>
  </si>
  <si>
    <t>Married-spouse-absent</t>
  </si>
  <si>
    <t>Other-service</t>
  </si>
  <si>
    <t>&gt;50K</t>
  </si>
  <si>
    <t>Some-college</t>
  </si>
  <si>
    <t>Asian-Pac-Islander</t>
  </si>
  <si>
    <t>Own-child</t>
  </si>
  <si>
    <t>Assoc-acdm</t>
  </si>
  <si>
    <t>Sales</t>
  </si>
  <si>
    <t>Assoc-voc</t>
  </si>
  <si>
    <t>Craft-repair</t>
  </si>
  <si>
    <t>NaN</t>
  </si>
  <si>
    <t>7th-8th</t>
  </si>
  <si>
    <t>Transport-moving</t>
  </si>
  <si>
    <t>Amer-Indian-Eskimo</t>
  </si>
  <si>
    <t>Farming-fishing</t>
  </si>
  <si>
    <t>Machine-op-inspct</t>
  </si>
  <si>
    <t>Unmarried</t>
  </si>
  <si>
    <t>Doctorate</t>
  </si>
  <si>
    <t>raja</t>
  </si>
  <si>
    <t>bala</t>
  </si>
  <si>
    <t>ramesh</t>
  </si>
  <si>
    <t>rajesh</t>
  </si>
  <si>
    <t>varun</t>
  </si>
  <si>
    <t>balaji</t>
  </si>
  <si>
    <t>worker_1</t>
  </si>
  <si>
    <t>worker_2</t>
  </si>
  <si>
    <t>worker_3</t>
  </si>
  <si>
    <t>worker_4</t>
  </si>
  <si>
    <t>worker_5</t>
  </si>
  <si>
    <t>worker_6</t>
  </si>
  <si>
    <t>.</t>
  </si>
  <si>
    <t>manager</t>
  </si>
  <si>
    <t>employee</t>
  </si>
  <si>
    <t>security</t>
  </si>
  <si>
    <t>assistant_manager</t>
  </si>
  <si>
    <t>sum</t>
  </si>
  <si>
    <t>productsum</t>
  </si>
  <si>
    <t>hp</t>
  </si>
  <si>
    <t>dell</t>
  </si>
  <si>
    <t>zepronics</t>
  </si>
  <si>
    <t>apple</t>
  </si>
  <si>
    <t>lenovo</t>
  </si>
  <si>
    <t>macbook</t>
  </si>
  <si>
    <t>legion</t>
  </si>
  <si>
    <t>envy</t>
  </si>
  <si>
    <t>insprion</t>
  </si>
  <si>
    <t>pure pixel</t>
  </si>
  <si>
    <t>models</t>
  </si>
  <si>
    <t>prize</t>
  </si>
  <si>
    <t>brands</t>
  </si>
  <si>
    <t>if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</si>
</sst>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400]h:mm:ss\ AM/PM"/>
  </numFmts>
  <fonts count="11"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sz val="11"/>
      <color theme="1"/>
      <name val="Times New Roman"/>
      <family val="1"/>
    </font>
    <font>
      <b/>
      <sz val="11"/>
      <color theme="1"/>
      <name val="Times New Roman"/>
      <family val="1"/>
    </font>
    <font>
      <sz val="9"/>
      <color indexed="81"/>
      <name val="Tahoma"/>
      <family val="2"/>
    </font>
    <font>
      <b/>
      <sz val="9"/>
      <color indexed="81"/>
      <name val="Tahoma"/>
      <family val="2"/>
    </font>
    <font>
      <sz val="11"/>
      <color theme="0"/>
      <name val="Times New Roman"/>
      <family val="1"/>
    </font>
    <font>
      <b/>
      <sz val="12"/>
      <color theme="1"/>
      <name val="Calibri"/>
      <family val="2"/>
      <scheme val="minor"/>
    </font>
    <font>
      <b/>
      <sz val="11"/>
      <color theme="0"/>
      <name val="Calibri"/>
      <family val="2"/>
      <scheme val="minor"/>
    </font>
  </fonts>
  <fills count="23">
    <fill>
      <patternFill patternType="none"/>
    </fill>
    <fill>
      <patternFill patternType="gray125"/>
    </fill>
    <fill>
      <patternFill patternType="solid">
        <fgColor theme="3"/>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3" tint="-0.249977111117893"/>
        <bgColor indexed="64"/>
      </patternFill>
    </fill>
    <fill>
      <patternFill patternType="solid">
        <fgColor theme="7" tint="-0.249977111117893"/>
        <bgColor indexed="64"/>
      </patternFill>
    </fill>
    <fill>
      <patternFill patternType="solid">
        <fgColor rgb="FF7030A0"/>
        <bgColor indexed="64"/>
      </patternFill>
    </fill>
    <fill>
      <patternFill patternType="solid">
        <fgColor theme="8" tint="-0.249977111117893"/>
        <bgColor indexed="64"/>
      </patternFill>
    </fill>
    <fill>
      <patternFill patternType="solid">
        <fgColor theme="0" tint="-0.499984740745262"/>
        <bgColor indexed="64"/>
      </patternFill>
    </fill>
    <fill>
      <patternFill patternType="solid">
        <fgColor theme="1"/>
        <bgColor indexed="64"/>
      </patternFill>
    </fill>
    <fill>
      <patternFill patternType="solid">
        <fgColor theme="9" tint="0.79998168889431442"/>
        <bgColor theme="9" tint="0.79998168889431442"/>
      </patternFill>
    </fill>
    <fill>
      <patternFill patternType="solid">
        <fgColor theme="0" tint="-0.14999847407452621"/>
        <bgColor theme="0" tint="-0.14999847407452621"/>
      </patternFill>
    </fill>
    <fill>
      <patternFill patternType="solid">
        <fgColor theme="0" tint="-0.34998626667073579"/>
        <bgColor theme="0" tint="-0.34998626667073579"/>
      </patternFill>
    </fill>
    <fill>
      <patternFill patternType="solid">
        <fgColor theme="6"/>
        <bgColor theme="6"/>
      </patternFill>
    </fill>
    <fill>
      <patternFill patternType="solid">
        <fgColor theme="6" tint="0.79998168889431442"/>
        <bgColor theme="6" tint="0.79998168889431442"/>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s>
  <cellStyleXfs count="3">
    <xf numFmtId="0" fontId="0" fillId="0" borderId="0"/>
    <xf numFmtId="0" fontId="2" fillId="0" borderId="0" applyNumberFormat="0" applyFill="0" applyBorder="0" applyAlignment="0" applyProtection="0"/>
    <xf numFmtId="9" fontId="3" fillId="0" borderId="0" applyFont="0" applyFill="0" applyBorder="0" applyAlignment="0" applyProtection="0"/>
  </cellStyleXfs>
  <cellXfs count="75">
    <xf numFmtId="0" fontId="0" fillId="0" borderId="0" xfId="0"/>
    <xf numFmtId="0" fontId="0" fillId="0" borderId="1" xfId="0" applyBorder="1"/>
    <xf numFmtId="0" fontId="0" fillId="0" borderId="0" xfId="0" applyAlignment="1"/>
    <xf numFmtId="0" fontId="1" fillId="3" borderId="6" xfId="0" applyFont="1" applyFill="1" applyBorder="1"/>
    <xf numFmtId="0" fontId="1" fillId="2" borderId="5" xfId="0" applyFont="1" applyFill="1" applyBorder="1"/>
    <xf numFmtId="0" fontId="1" fillId="2" borderId="8" xfId="0" applyFont="1" applyFill="1" applyBorder="1"/>
    <xf numFmtId="0" fontId="1" fillId="3" borderId="3" xfId="0" applyFont="1" applyFill="1" applyBorder="1"/>
    <xf numFmtId="0" fontId="0" fillId="0" borderId="9" xfId="0" applyBorder="1"/>
    <xf numFmtId="0" fontId="1" fillId="0" borderId="0" xfId="0" applyFont="1" applyAlignment="1">
      <alignment horizontal="center"/>
    </xf>
    <xf numFmtId="0" fontId="1" fillId="0" borderId="0" xfId="0" applyFont="1"/>
    <xf numFmtId="9" fontId="0" fillId="0" borderId="0" xfId="0" applyNumberFormat="1" applyFont="1"/>
    <xf numFmtId="14" fontId="0" fillId="0" borderId="0" xfId="0" applyNumberFormat="1"/>
    <xf numFmtId="17" fontId="0" fillId="0" borderId="0" xfId="0" applyNumberFormat="1"/>
    <xf numFmtId="0" fontId="0" fillId="0" borderId="0" xfId="0" applyFont="1"/>
    <xf numFmtId="0" fontId="1" fillId="4" borderId="4" xfId="0" applyFont="1" applyFill="1" applyBorder="1"/>
    <xf numFmtId="0" fontId="0" fillId="4" borderId="7" xfId="0" applyFill="1" applyBorder="1"/>
    <xf numFmtId="0" fontId="1" fillId="4" borderId="7" xfId="0" applyFont="1" applyFill="1" applyBorder="1"/>
    <xf numFmtId="0" fontId="1" fillId="4" borderId="2" xfId="0" applyFont="1" applyFill="1" applyBorder="1"/>
    <xf numFmtId="0" fontId="0" fillId="5" borderId="0" xfId="0" applyFill="1"/>
    <xf numFmtId="0" fontId="2" fillId="0" borderId="0" xfId="1"/>
    <xf numFmtId="18" fontId="0" fillId="0" borderId="0" xfId="0" applyNumberFormat="1"/>
    <xf numFmtId="0" fontId="0" fillId="0" borderId="0" xfId="0" applyAlignment="1">
      <alignment horizontal="center"/>
    </xf>
    <xf numFmtId="9" fontId="0" fillId="0" borderId="0" xfId="2" applyFont="1"/>
    <xf numFmtId="0" fontId="1" fillId="0" borderId="1" xfId="0" applyFont="1" applyBorder="1" applyAlignment="1">
      <alignment horizontal="center"/>
    </xf>
    <xf numFmtId="0" fontId="1" fillId="6" borderId="1" xfId="0" applyFont="1" applyFill="1" applyBorder="1" applyAlignment="1">
      <alignment horizontal="center"/>
    </xf>
    <xf numFmtId="0" fontId="0" fillId="6" borderId="1" xfId="0" applyFill="1" applyBorder="1"/>
    <xf numFmtId="0" fontId="1" fillId="8" borderId="1" xfId="0" applyFont="1" applyFill="1" applyBorder="1" applyAlignment="1">
      <alignment horizontal="center"/>
    </xf>
    <xf numFmtId="0" fontId="0" fillId="8" borderId="1" xfId="0" applyFill="1" applyBorder="1"/>
    <xf numFmtId="0" fontId="1" fillId="10" borderId="1" xfId="0" applyFont="1" applyFill="1" applyBorder="1" applyAlignment="1">
      <alignment horizontal="center"/>
    </xf>
    <xf numFmtId="0" fontId="0" fillId="10" borderId="1" xfId="0" applyFill="1" applyBorder="1"/>
    <xf numFmtId="0" fontId="1" fillId="11" borderId="1" xfId="0" applyFont="1" applyFill="1" applyBorder="1" applyAlignment="1">
      <alignment horizontal="center"/>
    </xf>
    <xf numFmtId="0" fontId="0" fillId="11" borderId="1" xfId="0" applyFill="1" applyBorder="1"/>
    <xf numFmtId="0" fontId="1" fillId="7" borderId="1" xfId="0" applyFont="1" applyFill="1" applyBorder="1" applyAlignment="1">
      <alignment horizontal="center"/>
    </xf>
    <xf numFmtId="0" fontId="0" fillId="7" borderId="1" xfId="0" applyNumberFormat="1" applyFill="1" applyBorder="1"/>
    <xf numFmtId="0" fontId="0" fillId="7" borderId="1" xfId="0" applyFill="1" applyBorder="1"/>
    <xf numFmtId="0" fontId="1" fillId="13" borderId="1" xfId="0" applyFont="1" applyFill="1" applyBorder="1"/>
    <xf numFmtId="0" fontId="1" fillId="9" borderId="1" xfId="0" applyFont="1" applyFill="1" applyBorder="1"/>
    <xf numFmtId="0" fontId="1" fillId="15" borderId="1" xfId="0" applyFont="1" applyFill="1" applyBorder="1"/>
    <xf numFmtId="0" fontId="0" fillId="16" borderId="0" xfId="0" applyFill="1"/>
    <xf numFmtId="0" fontId="1" fillId="16" borderId="1" xfId="0" applyFont="1" applyFill="1" applyBorder="1"/>
    <xf numFmtId="0" fontId="1" fillId="12" borderId="1" xfId="0" applyFont="1" applyFill="1" applyBorder="1"/>
    <xf numFmtId="0" fontId="1" fillId="14" borderId="1" xfId="0" applyFont="1" applyFill="1" applyBorder="1" applyAlignment="1">
      <alignment horizontal="center"/>
    </xf>
    <xf numFmtId="0" fontId="1" fillId="0" borderId="10" xfId="0" applyFont="1" applyFill="1" applyBorder="1" applyAlignment="1">
      <alignment horizontal="center"/>
    </xf>
    <xf numFmtId="0" fontId="4" fillId="0" borderId="0" xfId="0" applyFont="1"/>
    <xf numFmtId="0" fontId="5" fillId="0" borderId="0" xfId="0" applyFont="1"/>
    <xf numFmtId="0" fontId="5" fillId="0" borderId="0" xfId="0" applyFont="1" applyAlignment="1">
      <alignment horizontal="center"/>
    </xf>
    <xf numFmtId="0" fontId="4" fillId="0" borderId="0" xfId="0" applyFont="1" applyAlignment="1">
      <alignment horizontal="center"/>
    </xf>
    <xf numFmtId="0" fontId="8" fillId="17" borderId="0" xfId="0" applyFont="1" applyFill="1" applyAlignment="1">
      <alignment textRotation="45"/>
    </xf>
    <xf numFmtId="0" fontId="0" fillId="0" borderId="0" xfId="0" applyAlignment="1">
      <alignment horizontal="center" vertical="center"/>
    </xf>
    <xf numFmtId="0" fontId="0" fillId="0" borderId="0" xfId="0" applyAlignment="1">
      <alignment horizontal="left"/>
    </xf>
    <xf numFmtId="0" fontId="1" fillId="0" borderId="7" xfId="0" applyFont="1" applyBorder="1"/>
    <xf numFmtId="0" fontId="0" fillId="0" borderId="6" xfId="0" applyBorder="1"/>
    <xf numFmtId="0" fontId="0" fillId="0" borderId="0" xfId="0" applyAlignment="1">
      <alignment wrapText="1"/>
    </xf>
    <xf numFmtId="164" fontId="0" fillId="0" borderId="0" xfId="0" applyNumberFormat="1"/>
    <xf numFmtId="0" fontId="9" fillId="0" borderId="1" xfId="0" applyFont="1" applyBorder="1" applyAlignment="1">
      <alignment horizontal="center"/>
    </xf>
    <xf numFmtId="0" fontId="0" fillId="0" borderId="11" xfId="0" applyFont="1" applyBorder="1" applyAlignment="1">
      <alignment horizontal="center"/>
    </xf>
    <xf numFmtId="0" fontId="0" fillId="0" borderId="12" xfId="0" applyFont="1" applyBorder="1"/>
    <xf numFmtId="0" fontId="0" fillId="18" borderId="11" xfId="0" applyFont="1" applyFill="1" applyBorder="1" applyAlignment="1">
      <alignment horizontal="center"/>
    </xf>
    <xf numFmtId="0" fontId="0" fillId="18" borderId="12" xfId="0" applyFont="1" applyFill="1" applyBorder="1"/>
    <xf numFmtId="0" fontId="0" fillId="19" borderId="0" xfId="0" applyFont="1" applyFill="1"/>
    <xf numFmtId="0" fontId="0" fillId="20" borderId="0" xfId="0" applyFont="1" applyFill="1"/>
    <xf numFmtId="0" fontId="0" fillId="20" borderId="1" xfId="0" applyFont="1" applyFill="1" applyBorder="1"/>
    <xf numFmtId="0" fontId="0" fillId="19" borderId="1" xfId="0" applyFont="1" applyFill="1" applyBorder="1"/>
    <xf numFmtId="0" fontId="10" fillId="21" borderId="13" xfId="0" applyFont="1" applyFill="1" applyBorder="1" applyAlignment="1">
      <alignment horizontal="center"/>
    </xf>
    <xf numFmtId="0" fontId="10" fillId="21" borderId="14" xfId="0" applyFont="1" applyFill="1" applyBorder="1" applyAlignment="1">
      <alignment horizontal="center"/>
    </xf>
    <xf numFmtId="0" fontId="10" fillId="21" borderId="15" xfId="0" applyFont="1" applyFill="1" applyBorder="1" applyAlignment="1">
      <alignment horizontal="center"/>
    </xf>
    <xf numFmtId="0" fontId="0" fillId="22" borderId="13" xfId="0" applyFont="1" applyFill="1" applyBorder="1" applyAlignment="1">
      <alignment horizontal="center" vertical="center"/>
    </xf>
    <xf numFmtId="0" fontId="0" fillId="22" borderId="14" xfId="0" applyFont="1" applyFill="1" applyBorder="1" applyAlignment="1">
      <alignment horizontal="left"/>
    </xf>
    <xf numFmtId="0" fontId="0" fillId="22" borderId="14" xfId="0" applyFont="1" applyFill="1" applyBorder="1"/>
    <xf numFmtId="0" fontId="0" fillId="22" borderId="15" xfId="0" applyFont="1" applyFill="1" applyBorder="1"/>
    <xf numFmtId="0" fontId="0" fillId="0" borderId="13" xfId="0" applyFont="1" applyBorder="1" applyAlignment="1">
      <alignment horizontal="center" vertical="center"/>
    </xf>
    <xf numFmtId="0" fontId="0" fillId="0" borderId="14" xfId="0" applyFont="1" applyBorder="1" applyAlignment="1">
      <alignment horizontal="left"/>
    </xf>
    <xf numFmtId="0" fontId="0" fillId="0" borderId="14" xfId="0" applyFont="1" applyBorder="1"/>
    <xf numFmtId="0" fontId="10" fillId="21" borderId="0" xfId="0" applyFont="1" applyFill="1" applyBorder="1" applyAlignment="1">
      <alignment horizontal="center"/>
    </xf>
    <xf numFmtId="22" fontId="0" fillId="0" borderId="0" xfId="0" applyNumberFormat="1"/>
  </cellXfs>
  <cellStyles count="3">
    <cellStyle name="Hyperlink" xfId="1" builtinId="8"/>
    <cellStyle name="Normal" xfId="0" builtinId="0"/>
    <cellStyle name="Percent" xfId="2" builtinId="5"/>
  </cellStyles>
  <dxfs count="189">
    <dxf>
      <border>
        <left style="thin">
          <color rgb="FF9C0006"/>
        </left>
        <right style="thin">
          <color rgb="FF9C0006"/>
        </right>
        <top style="thin">
          <color rgb="FF9C0006"/>
        </top>
        <bottom style="thin">
          <color rgb="FF9C0006"/>
        </bottom>
        <vertical/>
        <horizontal/>
      </border>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ill>
        <patternFill>
          <bgColor theme="7" tint="0.39994506668294322"/>
        </patternFill>
      </fill>
    </dxf>
    <dxf>
      <fill>
        <patternFill>
          <bgColor theme="9" tint="0.39994506668294322"/>
        </patternFill>
      </fill>
    </dxf>
    <dxf>
      <fill>
        <patternFill>
          <bgColor theme="5"/>
        </patternFill>
      </fill>
    </dxf>
    <dxf>
      <fill>
        <patternFill>
          <bgColor theme="8" tint="0.39994506668294322"/>
        </patternFill>
      </fill>
    </dxf>
    <dxf>
      <fill>
        <patternFill>
          <bgColor rgb="FF92D050"/>
        </patternFill>
      </fill>
    </dxf>
    <dxf>
      <fill>
        <patternFill>
          <bgColor rgb="FF00B0F0"/>
        </patternFill>
      </fill>
    </dxf>
    <dxf>
      <border>
        <left style="thin">
          <color rgb="FF9C0006"/>
        </left>
        <right style="thin">
          <color rgb="FF9C0006"/>
        </right>
        <top style="thin">
          <color rgb="FF9C0006"/>
        </top>
        <bottom style="thin">
          <color rgb="FF9C0006"/>
        </bottom>
        <vertical/>
        <horizontal/>
      </border>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theme="8" tint="-0.24994659260841701"/>
      </font>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ill>
        <patternFill>
          <bgColor theme="7" tint="0.39994506668294322"/>
        </patternFill>
      </fill>
    </dxf>
    <dxf>
      <fill>
        <patternFill>
          <bgColor theme="9" tint="0.39994506668294322"/>
        </patternFill>
      </fill>
    </dxf>
    <dxf>
      <fill>
        <patternFill>
          <bgColor theme="5"/>
        </patternFill>
      </fill>
    </dxf>
    <dxf>
      <fill>
        <patternFill>
          <bgColor theme="8" tint="0.39994506668294322"/>
        </patternFill>
      </fill>
    </dxf>
    <dxf>
      <fill>
        <patternFill>
          <bgColor rgb="FF92D050"/>
        </patternFill>
      </fill>
    </dxf>
    <dxf>
      <fill>
        <patternFill>
          <bgColor rgb="FF00B0F0"/>
        </patternFill>
      </fill>
    </dxf>
    <dxf>
      <fill>
        <patternFill patternType="gray0625">
          <bgColor theme="7" tint="0.59996337778862885"/>
        </patternFill>
      </fill>
    </dxf>
    <dxf>
      <font>
        <b val="0"/>
        <i/>
        <color theme="0"/>
      </font>
      <fill>
        <patternFill patternType="lightGray">
          <bgColor theme="5" tint="0.39994506668294322"/>
        </patternFill>
      </fill>
    </dxf>
    <dxf>
      <font>
        <b/>
        <i val="0"/>
      </font>
      <fill>
        <patternFill patternType="gray0625">
          <fgColor theme="8" tint="-0.24994659260841701"/>
          <bgColor theme="8" tint="0.39994506668294322"/>
        </patternFill>
      </fill>
    </dxf>
    <dxf>
      <fill>
        <patternFill patternType="gray0625">
          <bgColor rgb="FFFFFF00"/>
        </patternFill>
      </fill>
    </dxf>
    <dxf>
      <fill>
        <patternFill>
          <bgColor rgb="FFFFC000"/>
        </patternFill>
      </fill>
    </dxf>
    <dxf>
      <fill>
        <patternFill patternType="gray0625">
          <fgColor theme="0"/>
          <bgColor rgb="FF92D050"/>
        </patternFill>
      </fill>
    </dxf>
    <dxf>
      <numFmt numFmtId="23" formatCode="h:mm\ AM/PM"/>
    </dxf>
    <dxf>
      <numFmt numFmtId="23" formatCode="h:mm\ AM/PM"/>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theme="0"/>
      </font>
      <fill>
        <patternFill patternType="gray0625">
          <fgColor rgb="FFFF0000"/>
          <bgColor theme="8" tint="-0.499984740745262"/>
        </patternFill>
      </fill>
    </dxf>
    <dxf>
      <fill>
        <patternFill patternType="gray0625">
          <bgColor theme="5" tint="0.79998168889431442"/>
        </patternFill>
      </fill>
    </dxf>
    <dxf>
      <fill>
        <patternFill>
          <bgColor theme="5" tint="0.79998168889431442"/>
        </patternFill>
      </fill>
    </dxf>
    <dxf>
      <fill>
        <patternFill patternType="gray0625">
          <fgColor theme="7"/>
          <bgColor theme="9" tint="0.59996337778862885"/>
        </patternFill>
      </fill>
    </dxf>
    <dxf>
      <fill>
        <patternFill patternType="gray0625">
          <bgColor theme="7" tint="0.59996337778862885"/>
        </patternFill>
      </fill>
    </dxf>
    <dxf>
      <font>
        <color theme="0"/>
      </font>
      <fill>
        <patternFill>
          <bgColor theme="9" tint="-0.499984740745262"/>
        </patternFill>
      </fill>
    </dxf>
    <dxf>
      <fill>
        <patternFill>
          <bgColor theme="9" tint="0.39994506668294322"/>
        </patternFill>
      </fill>
    </dxf>
    <dxf>
      <fill>
        <patternFill patternType="gray0625">
          <fgColor rgb="FF002060"/>
        </patternFill>
      </fill>
    </dxf>
    <dxf>
      <fill>
        <patternFill patternType="gray0625">
          <fgColor theme="5"/>
          <bgColor theme="7" tint="0.39994506668294322"/>
        </patternFill>
      </fill>
    </dxf>
    <dxf>
      <fill>
        <patternFill>
          <fgColor theme="5" tint="0.59996337778862885"/>
        </patternFill>
      </fill>
    </dxf>
    <dxf>
      <fill>
        <patternFill>
          <bgColor theme="5" tint="0.39994506668294322"/>
        </patternFill>
      </fill>
    </dxf>
    <dxf>
      <font>
        <color theme="8" tint="-0.24994659260841701"/>
      </font>
    </dxf>
    <dxf>
      <font>
        <color theme="8" tint="-0.24994659260841701"/>
      </font>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ill>
        <patternFill>
          <bgColor rgb="FF00B050"/>
        </patternFill>
      </fill>
    </dxf>
    <dxf>
      <fill>
        <patternFill>
          <bgColor rgb="FF92D050"/>
        </patternFill>
      </fill>
    </dxf>
    <dxf>
      <fill>
        <patternFill>
          <bgColor rgb="FFFFFF00"/>
        </patternFill>
      </fill>
    </dxf>
    <dxf>
      <font>
        <color rgb="FF006100"/>
      </font>
      <fill>
        <patternFill>
          <bgColor rgb="FFC6EFCE"/>
        </patternFill>
      </fill>
    </dxf>
    <dxf>
      <font>
        <color theme="8" tint="-0.24994659260841701"/>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patternType="lightGray">
          <bgColor theme="5" tint="0.39994506668294322"/>
        </patternFill>
      </fill>
      <border>
        <vertical/>
        <horizontal/>
      </border>
    </dxf>
    <dxf>
      <fill>
        <patternFill patternType="gray125">
          <bgColor theme="5" tint="0.39994506668294322"/>
        </patternFill>
      </fill>
    </dxf>
    <dxf>
      <font>
        <color theme="5" tint="-0.24994659260841701"/>
      </font>
    </dxf>
    <dxf>
      <font>
        <b/>
        <i/>
        <color theme="9" tint="-0.499984740745262"/>
      </font>
    </dxf>
    <dxf>
      <font>
        <color theme="7" tint="0.79998168889431442"/>
      </font>
    </dxf>
    <dxf>
      <fill>
        <patternFill>
          <bgColor theme="3" tint="0.59996337778862885"/>
        </patternFill>
      </fill>
    </dxf>
    <dxf>
      <fill>
        <patternFill>
          <bgColor rgb="FFFFFF00"/>
        </patternFill>
      </fill>
    </dxf>
    <dxf>
      <fill>
        <patternFill>
          <bgColor theme="5" tint="0.39994506668294322"/>
        </patternFill>
      </fill>
    </dxf>
    <dxf>
      <fill>
        <patternFill>
          <bgColor rgb="FF7030A0"/>
        </patternFill>
      </fill>
    </dxf>
    <dxf>
      <fill>
        <patternFill>
          <bgColor theme="7" tint="0.39994506668294322"/>
        </patternFill>
      </fill>
    </dxf>
    <dxf>
      <fill>
        <patternFill>
          <bgColor theme="9" tint="0.39994506668294322"/>
        </patternFill>
      </fill>
    </dxf>
    <dxf>
      <fill>
        <patternFill>
          <bgColor theme="5"/>
        </patternFill>
      </fill>
    </dxf>
    <dxf>
      <fill>
        <patternFill>
          <bgColor theme="8" tint="0.39994506668294322"/>
        </patternFill>
      </fill>
    </dxf>
    <dxf>
      <fill>
        <patternFill>
          <bgColor rgb="FF92D050"/>
        </patternFill>
      </fill>
    </dxf>
    <dxf>
      <fill>
        <patternFill>
          <bgColor rgb="FF00B0F0"/>
        </patternFill>
      </fill>
    </dxf>
    <dxf>
      <alignment horizontal="left" vertical="bottom"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23" formatCode="h:mm\ AM/PM"/>
    </dxf>
    <dxf>
      <numFmt numFmtId="23" formatCode="h:mm\ AM/PM"/>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theme="8" tint="-0.24994659260841701"/>
      </font>
    </dxf>
    <dxf>
      <font>
        <color theme="8" tint="-0.24994659260841701"/>
      </font>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8" tint="-0.24994659260841701"/>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23" formatCode="h:mm\ AM/PM"/>
    </dxf>
    <dxf>
      <numFmt numFmtId="23" formatCode="h:mm\ AM/PM"/>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theme="8" tint="-0.24994659260841701"/>
      </font>
    </dxf>
    <dxf>
      <font>
        <color theme="8" tint="-0.24994659260841701"/>
      </font>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8" tint="-0.24994659260841701"/>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9" formatCode="dd/mm/yyyy"/>
    </dxf>
    <dxf>
      <numFmt numFmtId="19" formatCode="dd/mm/yyyy"/>
    </dxf>
    <dxf>
      <font>
        <strike val="0"/>
        <outline val="0"/>
        <shadow val="0"/>
        <u val="none"/>
        <vertAlign val="baseline"/>
        <sz val="11"/>
        <color theme="1"/>
        <name val="Calibri"/>
        <scheme val="minor"/>
      </font>
      <numFmt numFmtId="13" formatCode="0%"/>
    </dxf>
    <dxf>
      <font>
        <strike val="0"/>
        <outline val="0"/>
        <shadow val="0"/>
        <u val="none"/>
        <vertAlign val="baseline"/>
        <sz val="11"/>
        <color theme="1"/>
        <name val="Calibri"/>
        <scheme val="minor"/>
      </font>
      <numFmt numFmtId="13" formatCode="0%"/>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color rgb="FF9C6500"/>
      </font>
      <fill>
        <patternFill>
          <bgColor rgb="FFFFEB9C"/>
        </patternFill>
      </fill>
    </dxf>
    <dxf>
      <font>
        <color rgb="FF9C0006"/>
      </font>
    </dxf>
    <dxf>
      <border>
        <left style="thin">
          <color rgb="FF9C0006"/>
        </left>
        <right style="thin">
          <color rgb="FF9C0006"/>
        </right>
        <top style="thin">
          <color rgb="FF9C0006"/>
        </top>
        <bottom style="thin">
          <color rgb="FF9C0006"/>
        </bottom>
        <vertical/>
        <horizontal/>
      </border>
    </dxf>
    <dxf>
      <font>
        <color theme="5" tint="-0.24994659260841701"/>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C7CE"/>
        </patternFill>
      </fill>
    </dxf>
    <dxf>
      <border>
        <left style="thin">
          <color rgb="FF9C0006"/>
        </left>
        <right style="thin">
          <color rgb="FF9C0006"/>
        </right>
        <top style="thin">
          <color rgb="FF9C0006"/>
        </top>
        <bottom style="thin">
          <color rgb="FF9C0006"/>
        </bottom>
        <vertical/>
        <horizontal/>
      </border>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dxf>
    <dxf>
      <font>
        <color rgb="FF9C0006"/>
      </font>
      <fill>
        <patternFill>
          <bgColor rgb="FFFFC7CE"/>
        </patternFill>
      </fill>
    </dxf>
    <dxf>
      <font>
        <b/>
        <i val="0"/>
        <strike val="0"/>
        <condense val="0"/>
        <extend val="0"/>
        <outline val="0"/>
        <shadow val="0"/>
        <u val="none"/>
        <vertAlign val="baseline"/>
        <sz val="11"/>
        <color theme="1"/>
        <name val="Calibri"/>
        <scheme val="minor"/>
      </font>
      <fill>
        <patternFill patternType="solid">
          <fgColor indexed="64"/>
          <bgColor theme="4" tint="0.59999389629810485"/>
        </patternFill>
      </fill>
      <border diagonalUp="0" diagonalDown="0" outline="0">
        <left style="thin">
          <color indexed="64"/>
        </left>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scheme val="minor"/>
      </font>
      <fill>
        <patternFill patternType="solid">
          <fgColor indexed="64"/>
          <bgColor theme="2" tint="-0.249977111117893"/>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scheme val="minor"/>
      </font>
      <fill>
        <patternFill patternType="solid">
          <fgColor indexed="64"/>
          <bgColor theme="3"/>
        </patternFill>
      </fill>
      <border diagonalUp="0" diagonalDown="0" outline="0">
        <left style="thin">
          <color indexed="64"/>
        </left>
        <right style="thin">
          <color indexed="64"/>
        </right>
        <top/>
        <bottom/>
      </border>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34"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3.xml"/><Relationship Id="rId32"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microsoft.com/office/2007/relationships/slicerCache" Target="slicerCaches/slicerCache17.xml"/><Relationship Id="rId10" Type="http://schemas.openxmlformats.org/officeDocument/2006/relationships/worksheet" Target="worksheets/sheet10.xml"/><Relationship Id="rId19" Type="http://schemas.microsoft.com/office/2007/relationships/slicerCache" Target="slicerCaches/slicerCache8.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microsoft.com/office/2007/relationships/slicerCache" Target="slicerCaches/slicerCache16.xml"/><Relationship Id="rId30" Type="http://schemas.microsoft.com/office/2007/relationships/slicerCache" Target="slicerCaches/slicerCache19.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358705161854769E-2"/>
          <c:y val="0.20875000000000005"/>
          <c:w val="0.82991207349081364"/>
          <c:h val="0.61498432487605714"/>
        </c:manualLayout>
      </c:layout>
      <c:bar3DChart>
        <c:barDir val="col"/>
        <c:grouping val="standard"/>
        <c:varyColors val="0"/>
        <c:ser>
          <c:idx val="0"/>
          <c:order val="0"/>
          <c:tx>
            <c:strRef>
              <c:f>Sheet1!$A$2</c:f>
              <c:strCache>
                <c:ptCount val="1"/>
                <c:pt idx="0">
                  <c:v>name</c:v>
                </c:pt>
              </c:strCache>
            </c:strRef>
          </c:tx>
          <c:spPr>
            <a:solidFill>
              <a:schemeClr val="dk1">
                <a:tint val="88500"/>
              </a:schemeClr>
            </a:solidFill>
            <a:ln>
              <a:noFill/>
            </a:ln>
            <a:effectLst/>
            <a:sp3d/>
          </c:spPr>
          <c:invertIfNegative val="0"/>
          <c:cat>
            <c:strRef>
              <c:f>Sheet1!$B$1:$G$1</c:f>
              <c:strCache>
                <c:ptCount val="6"/>
                <c:pt idx="0">
                  <c:v>1</c:v>
                </c:pt>
                <c:pt idx="1">
                  <c:v>2</c:v>
                </c:pt>
                <c:pt idx="2">
                  <c:v>3</c:v>
                </c:pt>
                <c:pt idx="3">
                  <c:v>4</c:v>
                </c:pt>
                <c:pt idx="4">
                  <c:v>5</c:v>
                </c:pt>
                <c:pt idx="5">
                  <c:v>total</c:v>
                </c:pt>
              </c:strCache>
            </c:strRef>
          </c:cat>
          <c:val>
            <c:numRef>
              <c:f>Sheet1!$B$2:$G$2</c:f>
              <c:numCache>
                <c:formatCode>General</c:formatCode>
                <c:ptCount val="6"/>
              </c:numCache>
            </c:numRef>
          </c:val>
          <c:extLst xmlns:c16r2="http://schemas.microsoft.com/office/drawing/2015/06/chart">
            <c:ext xmlns:c16="http://schemas.microsoft.com/office/drawing/2014/chart" uri="{C3380CC4-5D6E-409C-BE32-E72D297353CC}">
              <c16:uniqueId val="{00000000-D343-4165-A70A-5492C01860E0}"/>
            </c:ext>
          </c:extLst>
        </c:ser>
        <c:ser>
          <c:idx val="1"/>
          <c:order val="1"/>
          <c:tx>
            <c:strRef>
              <c:f>Sheet1!$A$3</c:f>
              <c:strCache>
                <c:ptCount val="1"/>
                <c:pt idx="0">
                  <c:v>a</c:v>
                </c:pt>
              </c:strCache>
            </c:strRef>
          </c:tx>
          <c:spPr>
            <a:solidFill>
              <a:schemeClr val="dk1">
                <a:tint val="55000"/>
              </a:schemeClr>
            </a:solidFill>
            <a:ln>
              <a:noFill/>
            </a:ln>
            <a:effectLst/>
            <a:sp3d/>
          </c:spPr>
          <c:invertIfNegative val="0"/>
          <c:cat>
            <c:strRef>
              <c:f>Sheet1!$B$1:$G$1</c:f>
              <c:strCache>
                <c:ptCount val="6"/>
                <c:pt idx="0">
                  <c:v>1</c:v>
                </c:pt>
                <c:pt idx="1">
                  <c:v>2</c:v>
                </c:pt>
                <c:pt idx="2">
                  <c:v>3</c:v>
                </c:pt>
                <c:pt idx="3">
                  <c:v>4</c:v>
                </c:pt>
                <c:pt idx="4">
                  <c:v>5</c:v>
                </c:pt>
                <c:pt idx="5">
                  <c:v>total</c:v>
                </c:pt>
              </c:strCache>
            </c:strRef>
          </c:cat>
          <c:val>
            <c:numRef>
              <c:f>Sheet1!$B$3:$G$3</c:f>
              <c:numCache>
                <c:formatCode>General</c:formatCode>
                <c:ptCount val="6"/>
                <c:pt idx="0">
                  <c:v>22</c:v>
                </c:pt>
                <c:pt idx="1">
                  <c:v>30</c:v>
                </c:pt>
                <c:pt idx="2">
                  <c:v>35</c:v>
                </c:pt>
                <c:pt idx="3">
                  <c:v>40</c:v>
                </c:pt>
                <c:pt idx="4">
                  <c:v>48</c:v>
                </c:pt>
                <c:pt idx="5">
                  <c:v>175</c:v>
                </c:pt>
              </c:numCache>
            </c:numRef>
          </c:val>
          <c:extLst xmlns:c16r2="http://schemas.microsoft.com/office/drawing/2015/06/chart">
            <c:ext xmlns:c16="http://schemas.microsoft.com/office/drawing/2014/chart" uri="{C3380CC4-5D6E-409C-BE32-E72D297353CC}">
              <c16:uniqueId val="{00000001-D343-4165-A70A-5492C01860E0}"/>
            </c:ext>
          </c:extLst>
        </c:ser>
        <c:ser>
          <c:idx val="2"/>
          <c:order val="2"/>
          <c:tx>
            <c:strRef>
              <c:f>Sheet1!$A$4</c:f>
              <c:strCache>
                <c:ptCount val="1"/>
                <c:pt idx="0">
                  <c:v>s </c:v>
                </c:pt>
              </c:strCache>
            </c:strRef>
          </c:tx>
          <c:spPr>
            <a:solidFill>
              <a:schemeClr val="dk1">
                <a:tint val="75000"/>
              </a:schemeClr>
            </a:solidFill>
            <a:ln>
              <a:noFill/>
            </a:ln>
            <a:effectLst/>
            <a:sp3d/>
          </c:spPr>
          <c:invertIfNegative val="0"/>
          <c:cat>
            <c:strRef>
              <c:f>Sheet1!$B$1:$G$1</c:f>
              <c:strCache>
                <c:ptCount val="6"/>
                <c:pt idx="0">
                  <c:v>1</c:v>
                </c:pt>
                <c:pt idx="1">
                  <c:v>2</c:v>
                </c:pt>
                <c:pt idx="2">
                  <c:v>3</c:v>
                </c:pt>
                <c:pt idx="3">
                  <c:v>4</c:v>
                </c:pt>
                <c:pt idx="4">
                  <c:v>5</c:v>
                </c:pt>
                <c:pt idx="5">
                  <c:v>total</c:v>
                </c:pt>
              </c:strCache>
            </c:strRef>
          </c:cat>
          <c:val>
            <c:numRef>
              <c:f>Sheet1!$B$4:$G$4</c:f>
              <c:numCache>
                <c:formatCode>General</c:formatCode>
                <c:ptCount val="6"/>
                <c:pt idx="0">
                  <c:v>30</c:v>
                </c:pt>
                <c:pt idx="1">
                  <c:v>32</c:v>
                </c:pt>
                <c:pt idx="2">
                  <c:v>35</c:v>
                </c:pt>
                <c:pt idx="3">
                  <c:v>35</c:v>
                </c:pt>
                <c:pt idx="4">
                  <c:v>45</c:v>
                </c:pt>
                <c:pt idx="5">
                  <c:v>177</c:v>
                </c:pt>
              </c:numCache>
            </c:numRef>
          </c:val>
          <c:extLst xmlns:c16r2="http://schemas.microsoft.com/office/drawing/2015/06/chart">
            <c:ext xmlns:c16="http://schemas.microsoft.com/office/drawing/2014/chart" uri="{C3380CC4-5D6E-409C-BE32-E72D297353CC}">
              <c16:uniqueId val="{00000002-D343-4165-A70A-5492C01860E0}"/>
            </c:ext>
          </c:extLst>
        </c:ser>
        <c:ser>
          <c:idx val="3"/>
          <c:order val="3"/>
          <c:tx>
            <c:strRef>
              <c:f>Sheet1!$A$5</c:f>
              <c:strCache>
                <c:ptCount val="1"/>
                <c:pt idx="0">
                  <c:v>d</c:v>
                </c:pt>
              </c:strCache>
            </c:strRef>
          </c:tx>
          <c:spPr>
            <a:solidFill>
              <a:schemeClr val="dk1">
                <a:tint val="98500"/>
              </a:schemeClr>
            </a:solidFill>
            <a:ln>
              <a:noFill/>
            </a:ln>
            <a:effectLst/>
            <a:sp3d/>
          </c:spPr>
          <c:invertIfNegative val="0"/>
          <c:cat>
            <c:strRef>
              <c:f>Sheet1!$B$1:$G$1</c:f>
              <c:strCache>
                <c:ptCount val="6"/>
                <c:pt idx="0">
                  <c:v>1</c:v>
                </c:pt>
                <c:pt idx="1">
                  <c:v>2</c:v>
                </c:pt>
                <c:pt idx="2">
                  <c:v>3</c:v>
                </c:pt>
                <c:pt idx="3">
                  <c:v>4</c:v>
                </c:pt>
                <c:pt idx="4">
                  <c:v>5</c:v>
                </c:pt>
                <c:pt idx="5">
                  <c:v>total</c:v>
                </c:pt>
              </c:strCache>
            </c:strRef>
          </c:cat>
          <c:val>
            <c:numRef>
              <c:f>Sheet1!$B$5:$G$5</c:f>
              <c:numCache>
                <c:formatCode>General</c:formatCode>
                <c:ptCount val="6"/>
                <c:pt idx="0">
                  <c:v>28</c:v>
                </c:pt>
                <c:pt idx="1">
                  <c:v>35</c:v>
                </c:pt>
                <c:pt idx="2">
                  <c:v>36</c:v>
                </c:pt>
                <c:pt idx="3">
                  <c:v>45</c:v>
                </c:pt>
                <c:pt idx="4">
                  <c:v>37</c:v>
                </c:pt>
                <c:pt idx="5">
                  <c:v>181</c:v>
                </c:pt>
              </c:numCache>
            </c:numRef>
          </c:val>
          <c:extLst xmlns:c16r2="http://schemas.microsoft.com/office/drawing/2015/06/chart">
            <c:ext xmlns:c16="http://schemas.microsoft.com/office/drawing/2014/chart" uri="{C3380CC4-5D6E-409C-BE32-E72D297353CC}">
              <c16:uniqueId val="{00000003-D343-4165-A70A-5492C01860E0}"/>
            </c:ext>
          </c:extLst>
        </c:ser>
        <c:ser>
          <c:idx val="4"/>
          <c:order val="4"/>
          <c:tx>
            <c:strRef>
              <c:f>Sheet1!$A$6</c:f>
              <c:strCache>
                <c:ptCount val="1"/>
                <c:pt idx="0">
                  <c:v>e</c:v>
                </c:pt>
              </c:strCache>
            </c:strRef>
          </c:tx>
          <c:spPr>
            <a:solidFill>
              <a:schemeClr val="dk1">
                <a:tint val="30000"/>
              </a:schemeClr>
            </a:solidFill>
            <a:ln>
              <a:noFill/>
            </a:ln>
            <a:effectLst/>
            <a:sp3d/>
          </c:spPr>
          <c:invertIfNegative val="0"/>
          <c:cat>
            <c:strRef>
              <c:f>Sheet1!$B$1:$G$1</c:f>
              <c:strCache>
                <c:ptCount val="6"/>
                <c:pt idx="0">
                  <c:v>1</c:v>
                </c:pt>
                <c:pt idx="1">
                  <c:v>2</c:v>
                </c:pt>
                <c:pt idx="2">
                  <c:v>3</c:v>
                </c:pt>
                <c:pt idx="3">
                  <c:v>4</c:v>
                </c:pt>
                <c:pt idx="4">
                  <c:v>5</c:v>
                </c:pt>
                <c:pt idx="5">
                  <c:v>total</c:v>
                </c:pt>
              </c:strCache>
            </c:strRef>
          </c:cat>
          <c:val>
            <c:numRef>
              <c:f>Sheet1!$B$6:$G$6</c:f>
              <c:numCache>
                <c:formatCode>General</c:formatCode>
                <c:ptCount val="6"/>
                <c:pt idx="0">
                  <c:v>40</c:v>
                </c:pt>
                <c:pt idx="1">
                  <c:v>30</c:v>
                </c:pt>
                <c:pt idx="2">
                  <c:v>28</c:v>
                </c:pt>
                <c:pt idx="3">
                  <c:v>40</c:v>
                </c:pt>
                <c:pt idx="4">
                  <c:v>30</c:v>
                </c:pt>
                <c:pt idx="5">
                  <c:v>168</c:v>
                </c:pt>
              </c:numCache>
            </c:numRef>
          </c:val>
          <c:extLst xmlns:c16r2="http://schemas.microsoft.com/office/drawing/2015/06/chart">
            <c:ext xmlns:c16="http://schemas.microsoft.com/office/drawing/2014/chart" uri="{C3380CC4-5D6E-409C-BE32-E72D297353CC}">
              <c16:uniqueId val="{00000004-D343-4165-A70A-5492C01860E0}"/>
            </c:ext>
          </c:extLst>
        </c:ser>
        <c:dLbls>
          <c:showLegendKey val="0"/>
          <c:showVal val="0"/>
          <c:showCatName val="0"/>
          <c:showSerName val="0"/>
          <c:showPercent val="0"/>
          <c:showBubbleSize val="0"/>
        </c:dLbls>
        <c:gapWidth val="150"/>
        <c:shape val="box"/>
        <c:axId val="-83303536"/>
        <c:axId val="-83306256"/>
        <c:axId val="-87222240"/>
      </c:bar3DChart>
      <c:catAx>
        <c:axId val="-8330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06256"/>
        <c:crosses val="autoZero"/>
        <c:auto val="1"/>
        <c:lblAlgn val="ctr"/>
        <c:lblOffset val="100"/>
        <c:noMultiLvlLbl val="0"/>
      </c:catAx>
      <c:valAx>
        <c:axId val="-8330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03536"/>
        <c:crosses val="autoZero"/>
        <c:crossBetween val="between"/>
      </c:valAx>
      <c:serAx>
        <c:axId val="-8722224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06256"/>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Sheet1!$A$2</c:f>
              <c:strCache>
                <c:ptCount val="1"/>
                <c:pt idx="0">
                  <c:v>name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Sheet1!$B$1:$G$1</c:f>
              <c:strCache>
                <c:ptCount val="6"/>
                <c:pt idx="0">
                  <c:v>1</c:v>
                </c:pt>
                <c:pt idx="1">
                  <c:v>2</c:v>
                </c:pt>
                <c:pt idx="2">
                  <c:v>3</c:v>
                </c:pt>
                <c:pt idx="3">
                  <c:v>4</c:v>
                </c:pt>
                <c:pt idx="4">
                  <c:v>5</c:v>
                </c:pt>
                <c:pt idx="5">
                  <c:v>total</c:v>
                </c:pt>
              </c:strCache>
            </c:strRef>
          </c:cat>
          <c:val>
            <c:numRef>
              <c:f>Sheet1!$B$2:$G$2</c:f>
              <c:numCache>
                <c:formatCode>General</c:formatCode>
                <c:ptCount val="6"/>
              </c:numCache>
            </c:numRef>
          </c:val>
          <c:extLst xmlns:c16r2="http://schemas.microsoft.com/office/drawing/2015/06/chart">
            <c:ext xmlns:c16="http://schemas.microsoft.com/office/drawing/2014/chart" uri="{C3380CC4-5D6E-409C-BE32-E72D297353CC}">
              <c16:uniqueId val="{00000000-4F0F-4074-B9FB-8C51F5117650}"/>
            </c:ext>
          </c:extLst>
        </c:ser>
        <c:ser>
          <c:idx val="1"/>
          <c:order val="1"/>
          <c:tx>
            <c:strRef>
              <c:f>Sheet1!$A$3</c:f>
              <c:strCache>
                <c:ptCount val="1"/>
                <c:pt idx="0">
                  <c:v>a</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Sheet1!$B$1:$G$1</c:f>
              <c:strCache>
                <c:ptCount val="6"/>
                <c:pt idx="0">
                  <c:v>1</c:v>
                </c:pt>
                <c:pt idx="1">
                  <c:v>2</c:v>
                </c:pt>
                <c:pt idx="2">
                  <c:v>3</c:v>
                </c:pt>
                <c:pt idx="3">
                  <c:v>4</c:v>
                </c:pt>
                <c:pt idx="4">
                  <c:v>5</c:v>
                </c:pt>
                <c:pt idx="5">
                  <c:v>total</c:v>
                </c:pt>
              </c:strCache>
            </c:strRef>
          </c:cat>
          <c:val>
            <c:numRef>
              <c:f>Sheet1!$B$3:$G$3</c:f>
              <c:numCache>
                <c:formatCode>General</c:formatCode>
                <c:ptCount val="6"/>
                <c:pt idx="0">
                  <c:v>22</c:v>
                </c:pt>
                <c:pt idx="1">
                  <c:v>30</c:v>
                </c:pt>
                <c:pt idx="2">
                  <c:v>35</c:v>
                </c:pt>
                <c:pt idx="3">
                  <c:v>40</c:v>
                </c:pt>
                <c:pt idx="4">
                  <c:v>48</c:v>
                </c:pt>
                <c:pt idx="5">
                  <c:v>175</c:v>
                </c:pt>
              </c:numCache>
            </c:numRef>
          </c:val>
          <c:extLst xmlns:c16r2="http://schemas.microsoft.com/office/drawing/2015/06/chart">
            <c:ext xmlns:c16="http://schemas.microsoft.com/office/drawing/2014/chart" uri="{C3380CC4-5D6E-409C-BE32-E72D297353CC}">
              <c16:uniqueId val="{00000001-4F0F-4074-B9FB-8C51F5117650}"/>
            </c:ext>
          </c:extLst>
        </c:ser>
        <c:ser>
          <c:idx val="2"/>
          <c:order val="2"/>
          <c:tx>
            <c:strRef>
              <c:f>Sheet1!$A$4</c:f>
              <c:strCache>
                <c:ptCount val="1"/>
                <c:pt idx="0">
                  <c:v>s </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Sheet1!$B$1:$G$1</c:f>
              <c:strCache>
                <c:ptCount val="6"/>
                <c:pt idx="0">
                  <c:v>1</c:v>
                </c:pt>
                <c:pt idx="1">
                  <c:v>2</c:v>
                </c:pt>
                <c:pt idx="2">
                  <c:v>3</c:v>
                </c:pt>
                <c:pt idx="3">
                  <c:v>4</c:v>
                </c:pt>
                <c:pt idx="4">
                  <c:v>5</c:v>
                </c:pt>
                <c:pt idx="5">
                  <c:v>total</c:v>
                </c:pt>
              </c:strCache>
            </c:strRef>
          </c:cat>
          <c:val>
            <c:numRef>
              <c:f>Sheet1!$B$4:$G$4</c:f>
              <c:numCache>
                <c:formatCode>General</c:formatCode>
                <c:ptCount val="6"/>
                <c:pt idx="0">
                  <c:v>30</c:v>
                </c:pt>
                <c:pt idx="1">
                  <c:v>32</c:v>
                </c:pt>
                <c:pt idx="2">
                  <c:v>35</c:v>
                </c:pt>
                <c:pt idx="3">
                  <c:v>35</c:v>
                </c:pt>
                <c:pt idx="4">
                  <c:v>45</c:v>
                </c:pt>
                <c:pt idx="5">
                  <c:v>177</c:v>
                </c:pt>
              </c:numCache>
            </c:numRef>
          </c:val>
          <c:extLst xmlns:c16r2="http://schemas.microsoft.com/office/drawing/2015/06/chart">
            <c:ext xmlns:c16="http://schemas.microsoft.com/office/drawing/2014/chart" uri="{C3380CC4-5D6E-409C-BE32-E72D297353CC}">
              <c16:uniqueId val="{00000002-4F0F-4074-B9FB-8C51F5117650}"/>
            </c:ext>
          </c:extLst>
        </c:ser>
        <c:ser>
          <c:idx val="3"/>
          <c:order val="3"/>
          <c:tx>
            <c:strRef>
              <c:f>Sheet1!$A$5</c:f>
              <c:strCache>
                <c:ptCount val="1"/>
                <c:pt idx="0">
                  <c:v>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Sheet1!$B$1:$G$1</c:f>
              <c:strCache>
                <c:ptCount val="6"/>
                <c:pt idx="0">
                  <c:v>1</c:v>
                </c:pt>
                <c:pt idx="1">
                  <c:v>2</c:v>
                </c:pt>
                <c:pt idx="2">
                  <c:v>3</c:v>
                </c:pt>
                <c:pt idx="3">
                  <c:v>4</c:v>
                </c:pt>
                <c:pt idx="4">
                  <c:v>5</c:v>
                </c:pt>
                <c:pt idx="5">
                  <c:v>total</c:v>
                </c:pt>
              </c:strCache>
            </c:strRef>
          </c:cat>
          <c:val>
            <c:numRef>
              <c:f>Sheet1!$B$5:$G$5</c:f>
              <c:numCache>
                <c:formatCode>General</c:formatCode>
                <c:ptCount val="6"/>
                <c:pt idx="0">
                  <c:v>28</c:v>
                </c:pt>
                <c:pt idx="1">
                  <c:v>35</c:v>
                </c:pt>
                <c:pt idx="2">
                  <c:v>36</c:v>
                </c:pt>
                <c:pt idx="3">
                  <c:v>45</c:v>
                </c:pt>
                <c:pt idx="4">
                  <c:v>37</c:v>
                </c:pt>
                <c:pt idx="5">
                  <c:v>181</c:v>
                </c:pt>
              </c:numCache>
            </c:numRef>
          </c:val>
          <c:extLst xmlns:c16r2="http://schemas.microsoft.com/office/drawing/2015/06/chart">
            <c:ext xmlns:c16="http://schemas.microsoft.com/office/drawing/2014/chart" uri="{C3380CC4-5D6E-409C-BE32-E72D297353CC}">
              <c16:uniqueId val="{00000003-4F0F-4074-B9FB-8C51F5117650}"/>
            </c:ext>
          </c:extLst>
        </c:ser>
        <c:ser>
          <c:idx val="4"/>
          <c:order val="4"/>
          <c:tx>
            <c:strRef>
              <c:f>Sheet1!$A$6</c:f>
              <c:strCache>
                <c:ptCount val="1"/>
                <c:pt idx="0">
                  <c:v>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Sheet1!$B$1:$G$1</c:f>
              <c:strCache>
                <c:ptCount val="6"/>
                <c:pt idx="0">
                  <c:v>1</c:v>
                </c:pt>
                <c:pt idx="1">
                  <c:v>2</c:v>
                </c:pt>
                <c:pt idx="2">
                  <c:v>3</c:v>
                </c:pt>
                <c:pt idx="3">
                  <c:v>4</c:v>
                </c:pt>
                <c:pt idx="4">
                  <c:v>5</c:v>
                </c:pt>
                <c:pt idx="5">
                  <c:v>total</c:v>
                </c:pt>
              </c:strCache>
            </c:strRef>
          </c:cat>
          <c:val>
            <c:numRef>
              <c:f>Sheet1!$B$6:$G$6</c:f>
              <c:numCache>
                <c:formatCode>General</c:formatCode>
                <c:ptCount val="6"/>
                <c:pt idx="0">
                  <c:v>40</c:v>
                </c:pt>
                <c:pt idx="1">
                  <c:v>30</c:v>
                </c:pt>
                <c:pt idx="2">
                  <c:v>28</c:v>
                </c:pt>
                <c:pt idx="3">
                  <c:v>40</c:v>
                </c:pt>
                <c:pt idx="4">
                  <c:v>30</c:v>
                </c:pt>
                <c:pt idx="5">
                  <c:v>168</c:v>
                </c:pt>
              </c:numCache>
            </c:numRef>
          </c:val>
          <c:extLst xmlns:c16r2="http://schemas.microsoft.com/office/drawing/2015/06/chart">
            <c:ext xmlns:c16="http://schemas.microsoft.com/office/drawing/2014/chart" uri="{C3380CC4-5D6E-409C-BE32-E72D297353CC}">
              <c16:uniqueId val="{00000004-4F0F-4074-B9FB-8C51F51176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Sheet1!$B$1</c:f>
              <c:strCache>
                <c:ptCount val="1"/>
                <c:pt idx="0">
                  <c:v>1</c:v>
                </c:pt>
              </c:strCache>
            </c:strRef>
          </c:tx>
          <c:spPr>
            <a:solidFill>
              <a:schemeClr val="accent1"/>
            </a:solidFill>
            <a:ln w="19050">
              <a:noFill/>
            </a:ln>
            <a:effectLst/>
          </c:spPr>
          <c:invertIfNegative val="0"/>
          <c:cat>
            <c:strRef>
              <c:f>Sheet1!$A$2:$A$6</c:f>
              <c:strCache>
                <c:ptCount val="5"/>
                <c:pt idx="0">
                  <c:v>name</c:v>
                </c:pt>
                <c:pt idx="1">
                  <c:v>a</c:v>
                </c:pt>
                <c:pt idx="2">
                  <c:v>s </c:v>
                </c:pt>
                <c:pt idx="3">
                  <c:v>d</c:v>
                </c:pt>
                <c:pt idx="4">
                  <c:v>e</c:v>
                </c:pt>
              </c:strCache>
            </c:strRef>
          </c:cat>
          <c:val>
            <c:numRef>
              <c:f>Sheet1!$B$2:$B$6</c:f>
              <c:numCache>
                <c:formatCode>General</c:formatCode>
                <c:ptCount val="5"/>
                <c:pt idx="1">
                  <c:v>22</c:v>
                </c:pt>
                <c:pt idx="2">
                  <c:v>30</c:v>
                </c:pt>
                <c:pt idx="3">
                  <c:v>28</c:v>
                </c:pt>
                <c:pt idx="4">
                  <c:v>40</c:v>
                </c:pt>
              </c:numCache>
            </c:numRef>
          </c:val>
        </c:ser>
        <c:ser>
          <c:idx val="1"/>
          <c:order val="1"/>
          <c:tx>
            <c:strRef>
              <c:f>Sheet1!$C$1</c:f>
              <c:strCache>
                <c:ptCount val="1"/>
                <c:pt idx="0">
                  <c:v>2</c:v>
                </c:pt>
              </c:strCache>
            </c:strRef>
          </c:tx>
          <c:spPr>
            <a:solidFill>
              <a:schemeClr val="accent2"/>
            </a:solidFill>
            <a:ln w="19050">
              <a:noFill/>
            </a:ln>
            <a:effectLst/>
          </c:spPr>
          <c:invertIfNegative val="0"/>
          <c:cat>
            <c:strRef>
              <c:f>Sheet1!$A$2:$A$6</c:f>
              <c:strCache>
                <c:ptCount val="5"/>
                <c:pt idx="0">
                  <c:v>name</c:v>
                </c:pt>
                <c:pt idx="1">
                  <c:v>a</c:v>
                </c:pt>
                <c:pt idx="2">
                  <c:v>s </c:v>
                </c:pt>
                <c:pt idx="3">
                  <c:v>d</c:v>
                </c:pt>
                <c:pt idx="4">
                  <c:v>e</c:v>
                </c:pt>
              </c:strCache>
            </c:strRef>
          </c:cat>
          <c:val>
            <c:numRef>
              <c:f>Sheet1!$C$2:$C$6</c:f>
              <c:numCache>
                <c:formatCode>General</c:formatCode>
                <c:ptCount val="5"/>
                <c:pt idx="1">
                  <c:v>30</c:v>
                </c:pt>
                <c:pt idx="2">
                  <c:v>32</c:v>
                </c:pt>
                <c:pt idx="3">
                  <c:v>35</c:v>
                </c:pt>
                <c:pt idx="4">
                  <c:v>30</c:v>
                </c:pt>
              </c:numCache>
            </c:numRef>
          </c:val>
        </c:ser>
        <c:ser>
          <c:idx val="2"/>
          <c:order val="2"/>
          <c:tx>
            <c:strRef>
              <c:f>Sheet1!$D$1</c:f>
              <c:strCache>
                <c:ptCount val="1"/>
                <c:pt idx="0">
                  <c:v>3</c:v>
                </c:pt>
              </c:strCache>
            </c:strRef>
          </c:tx>
          <c:spPr>
            <a:solidFill>
              <a:schemeClr val="accent3"/>
            </a:solidFill>
            <a:ln w="19050">
              <a:noFill/>
            </a:ln>
            <a:effectLst/>
          </c:spPr>
          <c:invertIfNegative val="0"/>
          <c:cat>
            <c:strRef>
              <c:f>Sheet1!$A$2:$A$6</c:f>
              <c:strCache>
                <c:ptCount val="5"/>
                <c:pt idx="0">
                  <c:v>name</c:v>
                </c:pt>
                <c:pt idx="1">
                  <c:v>a</c:v>
                </c:pt>
                <c:pt idx="2">
                  <c:v>s </c:v>
                </c:pt>
                <c:pt idx="3">
                  <c:v>d</c:v>
                </c:pt>
                <c:pt idx="4">
                  <c:v>e</c:v>
                </c:pt>
              </c:strCache>
            </c:strRef>
          </c:cat>
          <c:val>
            <c:numRef>
              <c:f>Sheet1!$D$2:$D$6</c:f>
              <c:numCache>
                <c:formatCode>General</c:formatCode>
                <c:ptCount val="5"/>
                <c:pt idx="1">
                  <c:v>35</c:v>
                </c:pt>
                <c:pt idx="2">
                  <c:v>35</c:v>
                </c:pt>
                <c:pt idx="3">
                  <c:v>36</c:v>
                </c:pt>
                <c:pt idx="4">
                  <c:v>28</c:v>
                </c:pt>
              </c:numCache>
            </c:numRef>
          </c:val>
        </c:ser>
        <c:dLbls>
          <c:showLegendKey val="0"/>
          <c:showVal val="0"/>
          <c:showCatName val="0"/>
          <c:showSerName val="0"/>
          <c:showPercent val="0"/>
          <c:showBubbleSize val="0"/>
        </c:dLbls>
        <c:gapWidth val="150"/>
        <c:axId val="-83304624"/>
        <c:axId val="-83305712"/>
      </c:barChart>
      <c:lineChart>
        <c:grouping val="standard"/>
        <c:varyColors val="0"/>
        <c:ser>
          <c:idx val="3"/>
          <c:order val="3"/>
          <c:tx>
            <c:strRef>
              <c:f>Sheet1!$E$1</c:f>
              <c:strCache>
                <c:ptCount val="1"/>
                <c:pt idx="0">
                  <c:v>4</c:v>
                </c:pt>
              </c:strCache>
            </c:strRef>
          </c:tx>
          <c:spPr>
            <a:ln w="19050" cap="rnd">
              <a:solidFill>
                <a:schemeClr val="accent4"/>
              </a:solidFill>
              <a:round/>
            </a:ln>
            <a:effectLst/>
          </c:spPr>
          <c:marker>
            <c:symbol val="none"/>
          </c:marker>
          <c:cat>
            <c:strRef>
              <c:f>Sheet1!$A$2:$A$6</c:f>
              <c:strCache>
                <c:ptCount val="5"/>
                <c:pt idx="0">
                  <c:v>name</c:v>
                </c:pt>
                <c:pt idx="1">
                  <c:v>a</c:v>
                </c:pt>
                <c:pt idx="2">
                  <c:v>s </c:v>
                </c:pt>
                <c:pt idx="3">
                  <c:v>d</c:v>
                </c:pt>
                <c:pt idx="4">
                  <c:v>e</c:v>
                </c:pt>
              </c:strCache>
            </c:strRef>
          </c:cat>
          <c:val>
            <c:numRef>
              <c:f>Sheet1!$E$2:$E$6</c:f>
              <c:numCache>
                <c:formatCode>General</c:formatCode>
                <c:ptCount val="5"/>
                <c:pt idx="1">
                  <c:v>40</c:v>
                </c:pt>
                <c:pt idx="2">
                  <c:v>35</c:v>
                </c:pt>
                <c:pt idx="3">
                  <c:v>45</c:v>
                </c:pt>
                <c:pt idx="4">
                  <c:v>40</c:v>
                </c:pt>
              </c:numCache>
            </c:numRef>
          </c:val>
          <c:smooth val="0"/>
        </c:ser>
        <c:ser>
          <c:idx val="4"/>
          <c:order val="4"/>
          <c:tx>
            <c:strRef>
              <c:f>Sheet1!$F$1</c:f>
              <c:strCache>
                <c:ptCount val="1"/>
                <c:pt idx="0">
                  <c:v>5</c:v>
                </c:pt>
              </c:strCache>
            </c:strRef>
          </c:tx>
          <c:spPr>
            <a:ln w="19050" cap="rnd">
              <a:solidFill>
                <a:schemeClr val="accent5"/>
              </a:solidFill>
              <a:round/>
            </a:ln>
            <a:effectLst/>
          </c:spPr>
          <c:marker>
            <c:symbol val="none"/>
          </c:marker>
          <c:cat>
            <c:strRef>
              <c:f>Sheet1!$A$2:$A$6</c:f>
              <c:strCache>
                <c:ptCount val="5"/>
                <c:pt idx="0">
                  <c:v>name</c:v>
                </c:pt>
                <c:pt idx="1">
                  <c:v>a</c:v>
                </c:pt>
                <c:pt idx="2">
                  <c:v>s </c:v>
                </c:pt>
                <c:pt idx="3">
                  <c:v>d</c:v>
                </c:pt>
                <c:pt idx="4">
                  <c:v>e</c:v>
                </c:pt>
              </c:strCache>
            </c:strRef>
          </c:cat>
          <c:val>
            <c:numRef>
              <c:f>Sheet1!$F$2:$F$6</c:f>
              <c:numCache>
                <c:formatCode>General</c:formatCode>
                <c:ptCount val="5"/>
                <c:pt idx="1">
                  <c:v>48</c:v>
                </c:pt>
                <c:pt idx="2">
                  <c:v>45</c:v>
                </c:pt>
                <c:pt idx="3">
                  <c:v>37</c:v>
                </c:pt>
                <c:pt idx="4">
                  <c:v>30</c:v>
                </c:pt>
              </c:numCache>
            </c:numRef>
          </c:val>
          <c:smooth val="0"/>
        </c:ser>
        <c:ser>
          <c:idx val="5"/>
          <c:order val="5"/>
          <c:tx>
            <c:strRef>
              <c:f>Sheet1!$G$1</c:f>
              <c:strCache>
                <c:ptCount val="1"/>
                <c:pt idx="0">
                  <c:v>total</c:v>
                </c:pt>
              </c:strCache>
            </c:strRef>
          </c:tx>
          <c:spPr>
            <a:ln w="19050" cap="rnd">
              <a:solidFill>
                <a:schemeClr val="accent6"/>
              </a:solidFill>
              <a:round/>
            </a:ln>
            <a:effectLst/>
          </c:spPr>
          <c:marker>
            <c:symbol val="none"/>
          </c:marker>
          <c:cat>
            <c:strRef>
              <c:f>Sheet1!$A$2:$A$6</c:f>
              <c:strCache>
                <c:ptCount val="5"/>
                <c:pt idx="0">
                  <c:v>name</c:v>
                </c:pt>
                <c:pt idx="1">
                  <c:v>a</c:v>
                </c:pt>
                <c:pt idx="2">
                  <c:v>s </c:v>
                </c:pt>
                <c:pt idx="3">
                  <c:v>d</c:v>
                </c:pt>
                <c:pt idx="4">
                  <c:v>e</c:v>
                </c:pt>
              </c:strCache>
            </c:strRef>
          </c:cat>
          <c:val>
            <c:numRef>
              <c:f>Sheet1!$G$2:$G$6</c:f>
              <c:numCache>
                <c:formatCode>General</c:formatCode>
                <c:ptCount val="5"/>
                <c:pt idx="1">
                  <c:v>175</c:v>
                </c:pt>
                <c:pt idx="2">
                  <c:v>177</c:v>
                </c:pt>
                <c:pt idx="3">
                  <c:v>181</c:v>
                </c:pt>
                <c:pt idx="4">
                  <c:v>168</c:v>
                </c:pt>
              </c:numCache>
            </c:numRef>
          </c:val>
          <c:smooth val="0"/>
        </c:ser>
        <c:dLbls>
          <c:showLegendKey val="0"/>
          <c:showVal val="0"/>
          <c:showCatName val="0"/>
          <c:showSerName val="0"/>
          <c:showPercent val="0"/>
          <c:showBubbleSize val="0"/>
        </c:dLbls>
        <c:marker val="1"/>
        <c:smooth val="0"/>
        <c:axId val="-83304624"/>
        <c:axId val="-83305712"/>
      </c:lineChart>
      <c:catAx>
        <c:axId val="-83304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05712"/>
        <c:crosses val="autoZero"/>
        <c:auto val="1"/>
        <c:lblAlgn val="ctr"/>
        <c:lblOffset val="100"/>
        <c:noMultiLvlLbl val="0"/>
      </c:catAx>
      <c:valAx>
        <c:axId val="-83305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046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Sheet3!$L$10</c:f>
              <c:strCache>
                <c:ptCount val="1"/>
                <c:pt idx="0">
                  <c:v>wages</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dLbls>
            <c:dLbl>
              <c:idx val="0"/>
              <c:layout/>
              <c:tx>
                <c:rich>
                  <a:bodyPr/>
                  <a:lstStyle/>
                  <a:p>
                    <a:fld id="{81E0BEED-08F4-40C2-9801-AC9395CB9D95}" type="XVALUE">
                      <a:rPr lang="en-US"/>
                      <a:pPr/>
                      <a:t>[X 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4"/>
              <c:layout/>
              <c:tx>
                <c:rich>
                  <a:bodyPr/>
                  <a:lstStyle/>
                  <a:p>
                    <a:fld id="{3E138DEE-4E93-48A6-8541-932B39F69C98}" type="XVALUE">
                      <a:rPr lang="en-US"/>
                      <a:pPr/>
                      <a:t>[X 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errBars>
            <c:errDir val="x"/>
            <c:errBarType val="both"/>
            <c:errValType val="stdErr"/>
            <c:noEndCap val="0"/>
            <c:spPr>
              <a:noFill/>
              <a:ln w="9525">
                <a:solidFill>
                  <a:schemeClr val="lt1">
                    <a:lumMod val="50000"/>
                  </a:schemeClr>
                </a:solidFill>
                <a:round/>
              </a:ln>
              <a:effectLst/>
            </c:spPr>
          </c:errBars>
          <c:errBars>
            <c:errDir val="y"/>
            <c:errBarType val="both"/>
            <c:errValType val="stdErr"/>
            <c:noEndCap val="0"/>
            <c:spPr>
              <a:noFill/>
              <a:ln w="9525">
                <a:solidFill>
                  <a:schemeClr val="lt1">
                    <a:lumMod val="50000"/>
                  </a:schemeClr>
                </a:solidFill>
                <a:round/>
              </a:ln>
              <a:effectLst/>
            </c:spPr>
          </c:errBars>
          <c:xVal>
            <c:multiLvlStrRef>
              <c:f>Sheet3!$H$11:$K$16</c:f>
              <c:multiLvlStrCache>
                <c:ptCount val="6"/>
                <c:lvl>
                  <c:pt idx="0">
                    <c:v>regular</c:v>
                  </c:pt>
                  <c:pt idx="1">
                    <c:v>coz of his health issue</c:v>
                  </c:pt>
                  <c:pt idx="2">
                    <c:v>regular</c:v>
                  </c:pt>
                  <c:pt idx="3">
                    <c:v>halfday</c:v>
                  </c:pt>
                  <c:pt idx="4">
                    <c:v>extra tym</c:v>
                  </c:pt>
                  <c:pt idx="5">
                    <c:v>regular</c:v>
                  </c:pt>
                </c:lvl>
                <c:lvl>
                  <c:pt idx="0">
                    <c:v>4:00 PM</c:v>
                  </c:pt>
                  <c:pt idx="1">
                    <c:v>2:00 PM</c:v>
                  </c:pt>
                  <c:pt idx="2">
                    <c:v>4:00 PM</c:v>
                  </c:pt>
                  <c:pt idx="3">
                    <c:v>12:30 PM</c:v>
                  </c:pt>
                  <c:pt idx="4">
                    <c:v>6:00 PM</c:v>
                  </c:pt>
                  <c:pt idx="5">
                    <c:v>4:00 PM</c:v>
                  </c:pt>
                </c:lvl>
                <c:lvl>
                  <c:pt idx="0">
                    <c:v>9:30 AM</c:v>
                  </c:pt>
                  <c:pt idx="1">
                    <c:v>9:00 AM</c:v>
                  </c:pt>
                  <c:pt idx="2">
                    <c:v>9:00 AM</c:v>
                  </c:pt>
                  <c:pt idx="3">
                    <c:v>9:00 AM</c:v>
                  </c:pt>
                  <c:pt idx="4">
                    <c:v>9:00 AM</c:v>
                  </c:pt>
                  <c:pt idx="5">
                    <c:v>9:00 AM</c:v>
                  </c:pt>
                </c:lvl>
                <c:lvl>
                  <c:pt idx="0">
                    <c:v>worker 1</c:v>
                  </c:pt>
                  <c:pt idx="1">
                    <c:v>worker 1</c:v>
                  </c:pt>
                  <c:pt idx="2">
                    <c:v>worker 1</c:v>
                  </c:pt>
                  <c:pt idx="3">
                    <c:v>worker 1</c:v>
                  </c:pt>
                  <c:pt idx="4">
                    <c:v>worker 1</c:v>
                  </c:pt>
                  <c:pt idx="5">
                    <c:v>worker 1</c:v>
                  </c:pt>
                </c:lvl>
              </c:multiLvlStrCache>
            </c:multiLvlStrRef>
          </c:xVal>
          <c:yVal>
            <c:numRef>
              <c:f>Sheet3!$L$11:$L$16</c:f>
              <c:numCache>
                <c:formatCode>General</c:formatCode>
                <c:ptCount val="6"/>
                <c:pt idx="0">
                  <c:v>1000</c:v>
                </c:pt>
                <c:pt idx="1">
                  <c:v>600</c:v>
                </c:pt>
                <c:pt idx="2">
                  <c:v>1000</c:v>
                </c:pt>
                <c:pt idx="3">
                  <c:v>500</c:v>
                </c:pt>
                <c:pt idx="4">
                  <c:v>1300</c:v>
                </c:pt>
                <c:pt idx="5">
                  <c:v>1000</c:v>
                </c:pt>
              </c:numCache>
            </c:numRef>
          </c:yVal>
          <c:smooth val="0"/>
        </c:ser>
        <c:dLbls>
          <c:dLblPos val="t"/>
          <c:showLegendKey val="0"/>
          <c:showVal val="1"/>
          <c:showCatName val="0"/>
          <c:showSerName val="0"/>
          <c:showPercent val="0"/>
          <c:showBubbleSize val="0"/>
        </c:dLbls>
        <c:axId val="-83302448"/>
        <c:axId val="-83305168"/>
      </c:scatterChart>
      <c:valAx>
        <c:axId val="-83302448"/>
        <c:scaling>
          <c:orientation val="minMax"/>
        </c:scaling>
        <c:delete val="0"/>
        <c:axPos val="b"/>
        <c:majorGridlines>
          <c:spPr>
            <a:ln w="9525" cap="flat" cmpd="sng" algn="ctr">
              <a:solidFill>
                <a:schemeClr val="dk1">
                  <a:lumMod val="65000"/>
                  <a:lumOff val="35000"/>
                  <a:alpha val="75000"/>
                </a:schemeClr>
              </a:solidFill>
              <a:round/>
            </a:ln>
            <a:effectLst/>
          </c:spPr>
        </c:majorGridlines>
        <c:title>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305168"/>
        <c:crosses val="autoZero"/>
        <c:crossBetween val="midCat"/>
      </c:valAx>
      <c:valAx>
        <c:axId val="-83305168"/>
        <c:scaling>
          <c:orientation val="minMax"/>
        </c:scaling>
        <c:delete val="0"/>
        <c:axPos val="l"/>
        <c:majorGridlines>
          <c:spPr>
            <a:ln w="9525" cap="flat" cmpd="sng" algn="ctr">
              <a:solidFill>
                <a:schemeClr val="dk1">
                  <a:lumMod val="65000"/>
                  <a:lumOff val="35000"/>
                  <a:alpha val="7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30244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Sheet4!$A$2:$D$2</c:f>
              <c:strCache>
                <c:ptCount val="4"/>
                <c:pt idx="0">
                  <c:v>worker 1</c:v>
                </c:pt>
                <c:pt idx="1">
                  <c:v>9:30 AM</c:v>
                </c:pt>
                <c:pt idx="2">
                  <c:v>4:00 PM</c:v>
                </c:pt>
                <c:pt idx="3">
                  <c:v>regular</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Sheet4!$E$1</c:f>
              <c:strCache>
                <c:ptCount val="1"/>
                <c:pt idx="0">
                  <c:v>wages</c:v>
                </c:pt>
              </c:strCache>
            </c:strRef>
          </c:cat>
          <c:val>
            <c:numRef>
              <c:f>Sheet4!$E$2</c:f>
              <c:numCache>
                <c:formatCode>General</c:formatCode>
                <c:ptCount val="1"/>
                <c:pt idx="0">
                  <c:v>950</c:v>
                </c:pt>
              </c:numCache>
            </c:numRef>
          </c:val>
        </c:ser>
        <c:ser>
          <c:idx val="1"/>
          <c:order val="1"/>
          <c:tx>
            <c:strRef>
              <c:f>Sheet4!$A$3:$D$3</c:f>
              <c:strCache>
                <c:ptCount val="4"/>
                <c:pt idx="0">
                  <c:v>worker 2</c:v>
                </c:pt>
                <c:pt idx="1">
                  <c:v>9:00 AM</c:v>
                </c:pt>
                <c:pt idx="2">
                  <c:v>2:00 PM</c:v>
                </c:pt>
                <c:pt idx="3">
                  <c:v>coz of his health issue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Sheet4!$E$1</c:f>
              <c:strCache>
                <c:ptCount val="1"/>
                <c:pt idx="0">
                  <c:v>wages</c:v>
                </c:pt>
              </c:strCache>
            </c:strRef>
          </c:cat>
          <c:val>
            <c:numRef>
              <c:f>Sheet4!$E$3</c:f>
              <c:numCache>
                <c:formatCode>General</c:formatCode>
                <c:ptCount val="1"/>
                <c:pt idx="0">
                  <c:v>600</c:v>
                </c:pt>
              </c:numCache>
            </c:numRef>
          </c:val>
        </c:ser>
        <c:ser>
          <c:idx val="2"/>
          <c:order val="2"/>
          <c:tx>
            <c:strRef>
              <c:f>Sheet4!$A$4:$D$4</c:f>
              <c:strCache>
                <c:ptCount val="4"/>
                <c:pt idx="0">
                  <c:v>worker 3</c:v>
                </c:pt>
                <c:pt idx="1">
                  <c:v>9:00 AM</c:v>
                </c:pt>
                <c:pt idx="2">
                  <c:v>4:00 PM</c:v>
                </c:pt>
                <c:pt idx="3">
                  <c:v>regular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Sheet4!$E$1</c:f>
              <c:strCache>
                <c:ptCount val="1"/>
                <c:pt idx="0">
                  <c:v>wages</c:v>
                </c:pt>
              </c:strCache>
            </c:strRef>
          </c:cat>
          <c:val>
            <c:numRef>
              <c:f>Sheet4!$E$4</c:f>
              <c:numCache>
                <c:formatCode>General</c:formatCode>
                <c:ptCount val="1"/>
                <c:pt idx="0">
                  <c:v>1000</c:v>
                </c:pt>
              </c:numCache>
            </c:numRef>
          </c:val>
        </c:ser>
        <c:ser>
          <c:idx val="3"/>
          <c:order val="3"/>
          <c:tx>
            <c:strRef>
              <c:f>Sheet4!$A$5:$D$5</c:f>
              <c:strCache>
                <c:ptCount val="4"/>
                <c:pt idx="0">
                  <c:v>worker 4</c:v>
                </c:pt>
                <c:pt idx="1">
                  <c:v>9:00 AM</c:v>
                </c:pt>
                <c:pt idx="2">
                  <c:v>12:30 PM</c:v>
                </c:pt>
                <c:pt idx="3">
                  <c:v>halfday</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Sheet4!$E$1</c:f>
              <c:strCache>
                <c:ptCount val="1"/>
                <c:pt idx="0">
                  <c:v>wages</c:v>
                </c:pt>
              </c:strCache>
            </c:strRef>
          </c:cat>
          <c:val>
            <c:numRef>
              <c:f>Sheet4!$E$5</c:f>
              <c:numCache>
                <c:formatCode>General</c:formatCode>
                <c:ptCount val="1"/>
                <c:pt idx="0">
                  <c:v>500</c:v>
                </c:pt>
              </c:numCache>
            </c:numRef>
          </c:val>
        </c:ser>
        <c:ser>
          <c:idx val="4"/>
          <c:order val="4"/>
          <c:tx>
            <c:strRef>
              <c:f>Sheet4!$A$6:$D$6</c:f>
              <c:strCache>
                <c:ptCount val="4"/>
                <c:pt idx="0">
                  <c:v>worker 5</c:v>
                </c:pt>
                <c:pt idx="1">
                  <c:v>9:00 AM</c:v>
                </c:pt>
                <c:pt idx="2">
                  <c:v>6:00 PM</c:v>
                </c:pt>
                <c:pt idx="3">
                  <c:v>extra tym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Sheet4!$E$1</c:f>
              <c:strCache>
                <c:ptCount val="1"/>
                <c:pt idx="0">
                  <c:v>wages</c:v>
                </c:pt>
              </c:strCache>
            </c:strRef>
          </c:cat>
          <c:val>
            <c:numRef>
              <c:f>Sheet4!$E$6</c:f>
              <c:numCache>
                <c:formatCode>General</c:formatCode>
                <c:ptCount val="1"/>
                <c:pt idx="0">
                  <c:v>1300</c:v>
                </c:pt>
              </c:numCache>
            </c:numRef>
          </c:val>
        </c:ser>
        <c:ser>
          <c:idx val="5"/>
          <c:order val="5"/>
          <c:tx>
            <c:strRef>
              <c:f>Sheet4!$A$7:$D$7</c:f>
              <c:strCache>
                <c:ptCount val="4"/>
                <c:pt idx="0">
                  <c:v>worker 6</c:v>
                </c:pt>
                <c:pt idx="1">
                  <c:v>9:00 AM</c:v>
                </c:pt>
                <c:pt idx="2">
                  <c:v>4:00 PM</c:v>
                </c:pt>
                <c:pt idx="3">
                  <c:v>regular</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Sheet4!$E$1</c:f>
              <c:strCache>
                <c:ptCount val="1"/>
                <c:pt idx="0">
                  <c:v>wages</c:v>
                </c:pt>
              </c:strCache>
            </c:strRef>
          </c:cat>
          <c:val>
            <c:numRef>
              <c:f>Sheet4!$E$7</c:f>
              <c:numCache>
                <c:formatCode>General</c:formatCode>
                <c:ptCount val="1"/>
                <c:pt idx="0">
                  <c:v>1000</c:v>
                </c:pt>
              </c:numCache>
            </c:numRef>
          </c:val>
        </c:ser>
        <c:dLbls>
          <c:showLegendKey val="0"/>
          <c:showVal val="0"/>
          <c:showCatName val="0"/>
          <c:showSerName val="0"/>
          <c:showPercent val="0"/>
          <c:showBubbleSize val="0"/>
        </c:dLbls>
        <c:gapWidth val="182"/>
        <c:overlap val="-50"/>
        <c:axId val="-83302992"/>
        <c:axId val="-83301360"/>
      </c:barChart>
      <c:catAx>
        <c:axId val="-8330299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301360"/>
        <c:crosses val="autoZero"/>
        <c:auto val="1"/>
        <c:lblAlgn val="ctr"/>
        <c:lblOffset val="100"/>
        <c:noMultiLvlLbl val="0"/>
      </c:catAx>
      <c:valAx>
        <c:axId val="-8330136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30299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3.xml"/><Relationship Id="rId3" Type="http://schemas.openxmlformats.org/officeDocument/2006/relationships/image" Target="../media/image2.svg"/><Relationship Id="rId7" Type="http://schemas.microsoft.com/office/2017/06/relationships/model3d" Target="../media/model3d1.glb"/><Relationship Id="rId12"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2.xml"/><Relationship Id="rId11" Type="http://schemas.openxmlformats.org/officeDocument/2006/relationships/image" Target="../media/image6.png"/><Relationship Id="rId5" Type="http://schemas.openxmlformats.org/officeDocument/2006/relationships/image" Target="../media/image4.svg"/><Relationship Id="rId10" Type="http://schemas.microsoft.com/office/2017/06/relationships/model3d" Target="../media/model3d2.glb"/><Relationship Id="rId4" Type="http://schemas.openxmlformats.org/officeDocument/2006/relationships/image" Target="../media/image2.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image" Target="../media/image6.jpg"/><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175260</xdr:colOff>
      <xdr:row>8</xdr:row>
      <xdr:rowOff>57150</xdr:rowOff>
    </xdr:from>
    <xdr:to>
      <xdr:col>9</xdr:col>
      <xdr:colOff>480060</xdr:colOff>
      <xdr:row>23</xdr:row>
      <xdr:rowOff>57150</xdr:rowOff>
    </xdr:to>
    <xdr:graphicFrame macro="">
      <xdr:nvGraphicFramePr>
        <xdr:cNvPr id="3" name="Chart 2">
          <a:extLst>
            <a:ext uri="{FF2B5EF4-FFF2-40B4-BE49-F238E27FC236}">
              <a16:creationId xmlns:a16="http://schemas.microsoft.com/office/drawing/2014/main" xmlns="" id="{F7548BA9-096C-9BB8-0F36-D94F1CD19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228600</xdr:colOff>
      <xdr:row>1</xdr:row>
      <xdr:rowOff>0</xdr:rowOff>
    </xdr:from>
    <xdr:to>
      <xdr:col>10</xdr:col>
      <xdr:colOff>525780</xdr:colOff>
      <xdr:row>6</xdr:row>
      <xdr:rowOff>0</xdr:rowOff>
    </xdr:to>
    <xdr:pic>
      <xdr:nvPicPr>
        <xdr:cNvPr id="5" name="Graphic 4" descr="Crocodile with solid fill">
          <a:extLst>
            <a:ext uri="{FF2B5EF4-FFF2-40B4-BE49-F238E27FC236}">
              <a16:creationId xmlns:a16="http://schemas.microsoft.com/office/drawing/2014/main" xmlns="" id="{70452E95-3203-9BA3-C910-011FF3475E5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a:off x="5715000" y="182880"/>
          <a:ext cx="906780" cy="914400"/>
        </a:xfrm>
        <a:prstGeom prst="rect">
          <a:avLst/>
        </a:prstGeom>
      </xdr:spPr>
    </xdr:pic>
    <xdr:clientData/>
  </xdr:twoCellAnchor>
  <xdr:twoCellAnchor editAs="oneCell">
    <xdr:from>
      <xdr:col>7</xdr:col>
      <xdr:colOff>601980</xdr:colOff>
      <xdr:row>1</xdr:row>
      <xdr:rowOff>106680</xdr:rowOff>
    </xdr:from>
    <xdr:to>
      <xdr:col>9</xdr:col>
      <xdr:colOff>99060</xdr:colOff>
      <xdr:row>5</xdr:row>
      <xdr:rowOff>91440</xdr:rowOff>
    </xdr:to>
    <xdr:pic>
      <xdr:nvPicPr>
        <xdr:cNvPr id="7" name="Graphic 6" descr="Skull with solid fill">
          <a:extLst>
            <a:ext uri="{FF2B5EF4-FFF2-40B4-BE49-F238E27FC236}">
              <a16:creationId xmlns:a16="http://schemas.microsoft.com/office/drawing/2014/main" xmlns="" id="{51FF4853-DF3C-3971-9000-9757FB796A3B}"/>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xmlns="" r:embed="rId5"/>
            </a:ext>
          </a:extLst>
        </a:blip>
        <a:stretch>
          <a:fillRect/>
        </a:stretch>
      </xdr:blipFill>
      <xdr:spPr>
        <a:xfrm>
          <a:off x="4869180" y="289560"/>
          <a:ext cx="716280" cy="716280"/>
        </a:xfrm>
        <a:prstGeom prst="rect">
          <a:avLst/>
        </a:prstGeom>
      </xdr:spPr>
    </xdr:pic>
    <xdr:clientData/>
  </xdr:twoCellAnchor>
  <xdr:twoCellAnchor>
    <xdr:from>
      <xdr:col>10</xdr:col>
      <xdr:colOff>60960</xdr:colOff>
      <xdr:row>8</xdr:row>
      <xdr:rowOff>87630</xdr:rowOff>
    </xdr:from>
    <xdr:to>
      <xdr:col>17</xdr:col>
      <xdr:colOff>365760</xdr:colOff>
      <xdr:row>23</xdr:row>
      <xdr:rowOff>87630</xdr:rowOff>
    </xdr:to>
    <xdr:graphicFrame macro="">
      <xdr:nvGraphicFramePr>
        <xdr:cNvPr id="8" name="Chart 7">
          <a:extLst>
            <a:ext uri="{FF2B5EF4-FFF2-40B4-BE49-F238E27FC236}">
              <a16:creationId xmlns:a16="http://schemas.microsoft.com/office/drawing/2014/main" xmlns="" id="{599D9379-D1D2-879B-3C01-192ED7988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160018</xdr:colOff>
      <xdr:row>25</xdr:row>
      <xdr:rowOff>140968</xdr:rowOff>
    </xdr:from>
    <xdr:to>
      <xdr:col>11</xdr:col>
      <xdr:colOff>83812</xdr:colOff>
      <xdr:row>37</xdr:row>
      <xdr:rowOff>80001</xdr:rowOff>
    </xdr:to>
    <mc:AlternateContent xmlns:mc="http://schemas.openxmlformats.org/markup-compatibility/2006">
      <mc:Choice xmlns:am3d="http://schemas.microsoft.com/office/drawing/2017/model3d" xmlns="" Requires="am3d">
        <xdr:graphicFrame macro="">
          <xdr:nvGraphicFramePr>
            <xdr:cNvPr id="10" name="3D Model 9" descr="Build this cat a house">
              <a:extLst>
                <a:ext uri="{FF2B5EF4-FFF2-40B4-BE49-F238E27FC236}">
                  <a16:creationId xmlns:a16="http://schemas.microsoft.com/office/drawing/2014/main" id="{9F558E3C-C155-AC3C-1E73-B73FB97CD947}"/>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7">
                <am3d:spPr>
                  <a:xfrm>
                    <a:off x="0" y="0"/>
                    <a:ext cx="1752594" cy="2133593"/>
                  </a:xfrm>
                  <a:prstGeom prst="rect">
                    <a:avLst/>
                  </a:prstGeom>
                </am3d:spPr>
                <am3d:camera>
                  <am3d:pos x="0" y="0" z="62496311"/>
                  <am3d:up dx="0" dy="36000000" dz="0"/>
                  <am3d:lookAt x="0" y="0" z="0"/>
                  <am3d:perspective fov="2700000"/>
                </am3d:camera>
                <am3d:trans>
                  <am3d:meterPerModelUnit n="9331745" d="1000000"/>
                  <am3d:preTrans dx="-830049" dy="-18166487" dz="-4612860"/>
                  <am3d:scale>
                    <am3d:sx n="1000000" d="1000000"/>
                    <am3d:sy n="1000000" d="1000000"/>
                    <am3d:sz n="1000000" d="1000000"/>
                  </am3d:scale>
                  <am3d:rot ax="8380992" ay="-2608900" az="-8983116"/>
                  <am3d:postTrans dx="0" dy="0" dz="0"/>
                </am3d:trans>
                <am3d:raster rName="Office3DRenderer" rVer="16.0.8326">
                  <am3d:blip r:embed="rId8"/>
                </am3d:raster>
                <am3d:objViewport viewportSz="274319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0" name="3D Model 9" descr="Build this cat a house">
              <a:extLst>
                <a:ext uri="{FF2B5EF4-FFF2-40B4-BE49-F238E27FC236}">
                  <a16:creationId xmlns:a16="http://schemas.microsoft.com/office/drawing/2014/main" xmlns="" id="{9F558E3C-C155-AC3C-1E73-B73FB97CD947}"/>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9"/>
            <a:stretch>
              <a:fillRect/>
            </a:stretch>
          </xdr:blipFill>
          <xdr:spPr>
            <a:xfrm>
              <a:off x="5036818" y="4712968"/>
              <a:ext cx="1752594" cy="2133593"/>
            </a:xfrm>
            <a:prstGeom prst="rect">
              <a:avLst/>
            </a:prstGeom>
          </xdr:spPr>
        </xdr:pic>
      </mc:Fallback>
    </mc:AlternateContent>
    <xdr:clientData/>
  </xdr:twoCellAnchor>
  <xdr:twoCellAnchor>
    <xdr:from>
      <xdr:col>11</xdr:col>
      <xdr:colOff>527685</xdr:colOff>
      <xdr:row>26</xdr:row>
      <xdr:rowOff>85723</xdr:rowOff>
    </xdr:from>
    <xdr:to>
      <xdr:col>15</xdr:col>
      <xdr:colOff>51434</xdr:colOff>
      <xdr:row>35</xdr:row>
      <xdr:rowOff>135253</xdr:rowOff>
    </xdr:to>
    <mc:AlternateContent xmlns:mc="http://schemas.openxmlformats.org/markup-compatibility/2006">
      <mc:Choice xmlns:am3d="http://schemas.microsoft.com/office/drawing/2017/model3d" xmlns="" Requires="am3d">
        <xdr:graphicFrame macro="">
          <xdr:nvGraphicFramePr>
            <xdr:cNvPr id="11" name="3D Model 10" descr="Angel Decoration">
              <a:extLst>
                <a:ext uri="{FF2B5EF4-FFF2-40B4-BE49-F238E27FC236}">
                  <a16:creationId xmlns:a16="http://schemas.microsoft.com/office/drawing/2014/main" id="{E656CCC5-57E6-18BF-9788-A33DB0A2CC9B}"/>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0">
                <am3d:spPr>
                  <a:xfrm>
                    <a:off x="0" y="0"/>
                    <a:ext cx="1962149" cy="1695450"/>
                  </a:xfrm>
                  <a:prstGeom prst="rect">
                    <a:avLst/>
                  </a:prstGeom>
                </am3d:spPr>
                <am3d:camera>
                  <am3d:pos x="0" y="0" z="62733066"/>
                  <am3d:up dx="0" dy="36000000" dz="0"/>
                  <am3d:lookAt x="0" y="0" z="0"/>
                  <am3d:perspective fov="2700000"/>
                </am3d:camera>
                <am3d:trans>
                  <am3d:meterPerModelUnit n="5586335" d="1000000"/>
                  <am3d:preTrans dx="-620047" dy="-15398674" dz="1172726"/>
                  <am3d:scale>
                    <am3d:sx n="1000000" d="1000000"/>
                    <am3d:sy n="1000000" d="1000000"/>
                    <am3d:sz n="1000000" d="1000000"/>
                  </am3d:scale>
                  <am3d:rot/>
                  <am3d:postTrans dx="0" dy="0" dz="0"/>
                </am3d:trans>
                <am3d:raster rName="Office3DRenderer" rVer="16.0.8326">
                  <am3d:blip r:embed="rId11"/>
                </am3d:raster>
                <am3d:objViewport viewportSz="2743199"/>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1" name="3D Model 10" descr="Angel Decoration">
              <a:extLst>
                <a:ext uri="{FF2B5EF4-FFF2-40B4-BE49-F238E27FC236}">
                  <a16:creationId xmlns:a16="http://schemas.microsoft.com/office/drawing/2014/main" xmlns="" id="{E656CCC5-57E6-18BF-9788-A33DB0A2CC9B}"/>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2"/>
            <a:stretch>
              <a:fillRect/>
            </a:stretch>
          </xdr:blipFill>
          <xdr:spPr>
            <a:xfrm>
              <a:off x="7233285" y="4840603"/>
              <a:ext cx="1962149" cy="1695450"/>
            </a:xfrm>
            <a:prstGeom prst="rect">
              <a:avLst/>
            </a:prstGeom>
          </xdr:spPr>
        </xdr:pic>
      </mc:Fallback>
    </mc:AlternateContent>
    <xdr:clientData/>
  </xdr:twoCellAnchor>
  <xdr:twoCellAnchor editAs="absolute">
    <xdr:from>
      <xdr:col>18</xdr:col>
      <xdr:colOff>457200</xdr:colOff>
      <xdr:row>2</xdr:row>
      <xdr:rowOff>38100</xdr:rowOff>
    </xdr:from>
    <xdr:to>
      <xdr:col>21</xdr:col>
      <xdr:colOff>457200</xdr:colOff>
      <xdr:row>15</xdr:row>
      <xdr:rowOff>127635</xdr:rowOff>
    </xdr:to>
    <mc:AlternateContent xmlns:mc="http://schemas.openxmlformats.org/markup-compatibility/2006" xmlns:sle15="http://schemas.microsoft.com/office/drawing/2012/slicer">
      <mc:Choice Requires="sle15">
        <xdr:graphicFrame macro="">
          <xdr:nvGraphicFramePr>
            <xdr:cNvPr id="12" name="5">
              <a:extLst>
                <a:ext uri="{FF2B5EF4-FFF2-40B4-BE49-F238E27FC236}">
                  <a16:creationId xmlns:a16="http://schemas.microsoft.com/office/drawing/2014/main" xmlns="" id="{E119CFE3-C435-A520-5508-B4FF5AF9EA11}"/>
                </a:ext>
              </a:extLst>
            </xdr:cNvPr>
            <xdr:cNvGraphicFramePr/>
          </xdr:nvGraphicFramePr>
          <xdr:xfrm>
            <a:off x="0" y="0"/>
            <a:ext cx="0" cy="0"/>
          </xdr:xfrm>
          <a:graphic>
            <a:graphicData uri="http://schemas.microsoft.com/office/drawing/2010/slicer">
              <sle:slicer xmlns:sle="http://schemas.microsoft.com/office/drawing/2010/slicer" name="5"/>
            </a:graphicData>
          </a:graphic>
        </xdr:graphicFrame>
      </mc:Choice>
      <mc:Fallback xmlns="">
        <xdr:sp macro="" textlink="">
          <xdr:nvSpPr>
            <xdr:cNvPr id="0" name=""/>
            <xdr:cNvSpPr>
              <a:spLocks noTextEdit="1"/>
            </xdr:cNvSpPr>
          </xdr:nvSpPr>
          <xdr:spPr>
            <a:xfrm>
              <a:off x="11430000" y="403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9525</xdr:colOff>
      <xdr:row>29</xdr:row>
      <xdr:rowOff>161925</xdr:rowOff>
    </xdr:from>
    <xdr:to>
      <xdr:col>8</xdr:col>
      <xdr:colOff>314325</xdr:colOff>
      <xdr:row>44</xdr:row>
      <xdr:rowOff>47625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15240</xdr:colOff>
      <xdr:row>13</xdr:row>
      <xdr:rowOff>169545</xdr:rowOff>
    </xdr:from>
    <xdr:to>
      <xdr:col>5</xdr:col>
      <xdr:colOff>464820</xdr:colOff>
      <xdr:row>27</xdr:row>
      <xdr:rowOff>76200</xdr:rowOff>
    </xdr:to>
    <mc:AlternateContent xmlns:mc="http://schemas.openxmlformats.org/markup-compatibility/2006" xmlns:sle15="http://schemas.microsoft.com/office/drawing/2012/slicer">
      <mc:Choice Requires="sle15">
        <xdr:graphicFrame macro="">
          <xdr:nvGraphicFramePr>
            <xdr:cNvPr id="7" name="gender">
              <a:extLst>
                <a:ext uri="{FF2B5EF4-FFF2-40B4-BE49-F238E27FC236}">
                  <a16:creationId xmlns:a16="http://schemas.microsoft.com/office/drawing/2014/main" xmlns="" id="{F0C3CCA0-DAE3-810B-4F61-25B07D1C990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522220" y="2537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891540</xdr:colOff>
      <xdr:row>13</xdr:row>
      <xdr:rowOff>154305</xdr:rowOff>
    </xdr:from>
    <xdr:to>
      <xdr:col>7</xdr:col>
      <xdr:colOff>403860</xdr:colOff>
      <xdr:row>27</xdr:row>
      <xdr:rowOff>60960</xdr:rowOff>
    </xdr:to>
    <mc:AlternateContent xmlns:mc="http://schemas.openxmlformats.org/markup-compatibility/2006" xmlns:sle15="http://schemas.microsoft.com/office/drawing/2012/slicer">
      <mc:Choice Requires="sle15">
        <xdr:graphicFrame macro="">
          <xdr:nvGraphicFramePr>
            <xdr:cNvPr id="8" name="age">
              <a:extLst>
                <a:ext uri="{FF2B5EF4-FFF2-40B4-BE49-F238E27FC236}">
                  <a16:creationId xmlns:a16="http://schemas.microsoft.com/office/drawing/2014/main" xmlns="" id="{F984DB0C-E0FB-B602-0718-164BAE5F29F4}"/>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4777740" y="2522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53340</xdr:colOff>
      <xdr:row>14</xdr:row>
      <xdr:rowOff>70485</xdr:rowOff>
    </xdr:from>
    <xdr:to>
      <xdr:col>11</xdr:col>
      <xdr:colOff>0</xdr:colOff>
      <xdr:row>27</xdr:row>
      <xdr:rowOff>160020</xdr:rowOff>
    </xdr:to>
    <mc:AlternateContent xmlns:mc="http://schemas.openxmlformats.org/markup-compatibility/2006" xmlns:sle15="http://schemas.microsoft.com/office/drawing/2012/slicer">
      <mc:Choice Requires="sle15">
        <xdr:graphicFrame macro="">
          <xdr:nvGraphicFramePr>
            <xdr:cNvPr id="9" name="UG">
              <a:extLst>
                <a:ext uri="{FF2B5EF4-FFF2-40B4-BE49-F238E27FC236}">
                  <a16:creationId xmlns:a16="http://schemas.microsoft.com/office/drawing/2014/main" xmlns="" id="{230CB0A0-8086-DCD2-886A-5FBDB3EE9F33}"/>
                </a:ext>
              </a:extLst>
            </xdr:cNvPr>
            <xdr:cNvGraphicFramePr/>
          </xdr:nvGraphicFramePr>
          <xdr:xfrm>
            <a:off x="0" y="0"/>
            <a:ext cx="0" cy="0"/>
          </xdr:xfrm>
          <a:graphic>
            <a:graphicData uri="http://schemas.microsoft.com/office/drawing/2010/slicer">
              <sle:slicer xmlns:sle="http://schemas.microsoft.com/office/drawing/2010/slicer" name="UG"/>
            </a:graphicData>
          </a:graphic>
        </xdr:graphicFrame>
      </mc:Choice>
      <mc:Fallback xmlns="">
        <xdr:sp macro="" textlink="">
          <xdr:nvSpPr>
            <xdr:cNvPr id="0" name=""/>
            <xdr:cNvSpPr>
              <a:spLocks noTextEdit="1"/>
            </xdr:cNvSpPr>
          </xdr:nvSpPr>
          <xdr:spPr>
            <a:xfrm>
              <a:off x="7802880" y="2621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960120</xdr:colOff>
      <xdr:row>13</xdr:row>
      <xdr:rowOff>146685</xdr:rowOff>
    </xdr:from>
    <xdr:to>
      <xdr:col>14</xdr:col>
      <xdr:colOff>106680</xdr:colOff>
      <xdr:row>27</xdr:row>
      <xdr:rowOff>53340</xdr:rowOff>
    </xdr:to>
    <mc:AlternateContent xmlns:mc="http://schemas.openxmlformats.org/markup-compatibility/2006" xmlns:sle15="http://schemas.microsoft.com/office/drawing/2012/slicer">
      <mc:Choice Requires="sle15">
        <xdr:graphicFrame macro="">
          <xdr:nvGraphicFramePr>
            <xdr:cNvPr id="10" name="PG">
              <a:extLst>
                <a:ext uri="{FF2B5EF4-FFF2-40B4-BE49-F238E27FC236}">
                  <a16:creationId xmlns:a16="http://schemas.microsoft.com/office/drawing/2014/main" xmlns="" id="{11474980-D3ED-9DCC-EE5A-FC77AEB25EB9}"/>
                </a:ext>
              </a:extLst>
            </xdr:cNvPr>
            <xdr:cNvGraphicFramePr/>
          </xdr:nvGraphicFramePr>
          <xdr:xfrm>
            <a:off x="0" y="0"/>
            <a:ext cx="0" cy="0"/>
          </xdr:xfrm>
          <a:graphic>
            <a:graphicData uri="http://schemas.microsoft.com/office/drawing/2010/slicer">
              <sle:slicer xmlns:sle="http://schemas.microsoft.com/office/drawing/2010/slicer" name="PG"/>
            </a:graphicData>
          </a:graphic>
        </xdr:graphicFrame>
      </mc:Choice>
      <mc:Fallback xmlns="">
        <xdr:sp macro="" textlink="">
          <xdr:nvSpPr>
            <xdr:cNvPr id="0" name=""/>
            <xdr:cNvSpPr>
              <a:spLocks noTextEdit="1"/>
            </xdr:cNvSpPr>
          </xdr:nvSpPr>
          <xdr:spPr>
            <a:xfrm>
              <a:off x="10591800" y="2514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358140</xdr:colOff>
      <xdr:row>798</xdr:row>
      <xdr:rowOff>139065</xdr:rowOff>
    </xdr:from>
    <xdr:to>
      <xdr:col>6</xdr:col>
      <xdr:colOff>411480</xdr:colOff>
      <xdr:row>812</xdr:row>
      <xdr:rowOff>45720</xdr:rowOff>
    </xdr:to>
    <mc:AlternateContent xmlns:mc="http://schemas.openxmlformats.org/markup-compatibility/2006" xmlns:sle15="http://schemas.microsoft.com/office/drawing/2012/slicer">
      <mc:Choice Requires="sle15">
        <xdr:graphicFrame macro="">
          <xdr:nvGraphicFramePr>
            <xdr:cNvPr id="18" name="order_date">
              <a:extLst>
                <a:ext uri="{FF2B5EF4-FFF2-40B4-BE49-F238E27FC236}">
                  <a16:creationId xmlns:a16="http://schemas.microsoft.com/office/drawing/2014/main" xmlns="" id="{59267AEF-D6F9-05C8-7477-8D86CD937071}"/>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3634740" y="73464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441960</xdr:colOff>
      <xdr:row>798</xdr:row>
      <xdr:rowOff>108585</xdr:rowOff>
    </xdr:from>
    <xdr:to>
      <xdr:col>8</xdr:col>
      <xdr:colOff>472440</xdr:colOff>
      <xdr:row>812</xdr:row>
      <xdr:rowOff>15240</xdr:rowOff>
    </xdr:to>
    <mc:AlternateContent xmlns:mc="http://schemas.openxmlformats.org/markup-compatibility/2006" xmlns:sle15="http://schemas.microsoft.com/office/drawing/2012/slicer">
      <mc:Choice Requires="sle15">
        <xdr:graphicFrame macro="">
          <xdr:nvGraphicFramePr>
            <xdr:cNvPr id="19" name="username">
              <a:extLst>
                <a:ext uri="{FF2B5EF4-FFF2-40B4-BE49-F238E27FC236}">
                  <a16:creationId xmlns:a16="http://schemas.microsoft.com/office/drawing/2014/main" xmlns="" id="{68FC0009-A7A1-0171-AC5E-4250C10E9919}"/>
                </a:ext>
              </a:extLst>
            </xdr:cNvPr>
            <xdr:cNvGraphicFramePr/>
          </xdr:nvGraphicFramePr>
          <xdr:xfrm>
            <a:off x="0" y="0"/>
            <a:ext cx="0" cy="0"/>
          </xdr:xfrm>
          <a:graphic>
            <a:graphicData uri="http://schemas.microsoft.com/office/drawing/2010/slicer">
              <sle:slicer xmlns:sle="http://schemas.microsoft.com/office/drawing/2010/slicer" name="username"/>
            </a:graphicData>
          </a:graphic>
        </xdr:graphicFrame>
      </mc:Choice>
      <mc:Fallback xmlns="">
        <xdr:sp macro="" textlink="">
          <xdr:nvSpPr>
            <xdr:cNvPr id="0" name=""/>
            <xdr:cNvSpPr>
              <a:spLocks noTextEdit="1"/>
            </xdr:cNvSpPr>
          </xdr:nvSpPr>
          <xdr:spPr>
            <a:xfrm>
              <a:off x="5494020" y="73433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624840</xdr:colOff>
      <xdr:row>798</xdr:row>
      <xdr:rowOff>139065</xdr:rowOff>
    </xdr:from>
    <xdr:to>
      <xdr:col>10</xdr:col>
      <xdr:colOff>899160</xdr:colOff>
      <xdr:row>812</xdr:row>
      <xdr:rowOff>45720</xdr:rowOff>
    </xdr:to>
    <mc:AlternateContent xmlns:mc="http://schemas.openxmlformats.org/markup-compatibility/2006" xmlns:sle15="http://schemas.microsoft.com/office/drawing/2012/slicer">
      <mc:Choice Requires="sle15">
        <xdr:graphicFrame macro="">
          <xdr:nvGraphicFramePr>
            <xdr:cNvPr id="20" name="place">
              <a:extLst>
                <a:ext uri="{FF2B5EF4-FFF2-40B4-BE49-F238E27FC236}">
                  <a16:creationId xmlns:a16="http://schemas.microsoft.com/office/drawing/2014/main" xmlns="" id="{633A9EA0-FB01-A3C0-A713-FEC285F4B5E3}"/>
                </a:ext>
              </a:extLst>
            </xdr:cNvPr>
            <xdr:cNvGraphicFramePr/>
          </xdr:nvGraphicFramePr>
          <xdr:xfrm>
            <a:off x="0" y="0"/>
            <a:ext cx="0" cy="0"/>
          </xdr:xfrm>
          <a:graphic>
            <a:graphicData uri="http://schemas.microsoft.com/office/drawing/2010/slicer">
              <sle:slicer xmlns:sle="http://schemas.microsoft.com/office/drawing/2010/slicer" name="place"/>
            </a:graphicData>
          </a:graphic>
        </xdr:graphicFrame>
      </mc:Choice>
      <mc:Fallback xmlns="">
        <xdr:sp macro="" textlink="">
          <xdr:nvSpPr>
            <xdr:cNvPr id="0" name=""/>
            <xdr:cNvSpPr>
              <a:spLocks noTextEdit="1"/>
            </xdr:cNvSpPr>
          </xdr:nvSpPr>
          <xdr:spPr>
            <a:xfrm>
              <a:off x="7475220" y="73464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853440</xdr:colOff>
      <xdr:row>798</xdr:row>
      <xdr:rowOff>177165</xdr:rowOff>
    </xdr:from>
    <xdr:to>
      <xdr:col>12</xdr:col>
      <xdr:colOff>449580</xdr:colOff>
      <xdr:row>812</xdr:row>
      <xdr:rowOff>83820</xdr:rowOff>
    </xdr:to>
    <mc:AlternateContent xmlns:mc="http://schemas.openxmlformats.org/markup-compatibility/2006" xmlns:sle15="http://schemas.microsoft.com/office/drawing/2012/slicer">
      <mc:Choice Requires="sle15">
        <xdr:graphicFrame macro="">
          <xdr:nvGraphicFramePr>
            <xdr:cNvPr id="21" name="country">
              <a:extLst>
                <a:ext uri="{FF2B5EF4-FFF2-40B4-BE49-F238E27FC236}">
                  <a16:creationId xmlns:a16="http://schemas.microsoft.com/office/drawing/2014/main" xmlns="" id="{6518F285-7D8E-DAA4-2316-E4A21D188D6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258300" y="73502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1104900</xdr:colOff>
      <xdr:row>792</xdr:row>
      <xdr:rowOff>146685</xdr:rowOff>
    </xdr:from>
    <xdr:to>
      <xdr:col>16</xdr:col>
      <xdr:colOff>563880</xdr:colOff>
      <xdr:row>806</xdr:row>
      <xdr:rowOff>53340</xdr:rowOff>
    </xdr:to>
    <mc:AlternateContent xmlns:mc="http://schemas.openxmlformats.org/markup-compatibility/2006" xmlns:sle15="http://schemas.microsoft.com/office/drawing/2012/slicer">
      <mc:Choice Requires="sle15">
        <xdr:graphicFrame macro="">
          <xdr:nvGraphicFramePr>
            <xdr:cNvPr id="22" name="product">
              <a:extLst>
                <a:ext uri="{FF2B5EF4-FFF2-40B4-BE49-F238E27FC236}">
                  <a16:creationId xmlns:a16="http://schemas.microsoft.com/office/drawing/2014/main" xmlns="" id="{C7E6F7AD-4178-B1BA-01A3-21AB5032876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418820" y="72374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800100</xdr:colOff>
      <xdr:row>793</xdr:row>
      <xdr:rowOff>146685</xdr:rowOff>
    </xdr:from>
    <xdr:to>
      <xdr:col>18</xdr:col>
      <xdr:colOff>464820</xdr:colOff>
      <xdr:row>807</xdr:row>
      <xdr:rowOff>53340</xdr:rowOff>
    </xdr:to>
    <mc:AlternateContent xmlns:mc="http://schemas.openxmlformats.org/markup-compatibility/2006" xmlns:sle15="http://schemas.microsoft.com/office/drawing/2012/slicer">
      <mc:Choice Requires="sle15">
        <xdr:graphicFrame macro="">
          <xdr:nvGraphicFramePr>
            <xdr:cNvPr id="23" name="payment_method">
              <a:extLst>
                <a:ext uri="{FF2B5EF4-FFF2-40B4-BE49-F238E27FC236}">
                  <a16:creationId xmlns:a16="http://schemas.microsoft.com/office/drawing/2014/main" xmlns="" id="{FA79AE6F-9E1E-1ADD-61D0-97F22A3C0DC1}"/>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15483840" y="72557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853440</xdr:colOff>
      <xdr:row>800</xdr:row>
      <xdr:rowOff>100965</xdr:rowOff>
    </xdr:from>
    <xdr:to>
      <xdr:col>16</xdr:col>
      <xdr:colOff>312420</xdr:colOff>
      <xdr:row>814</xdr:row>
      <xdr:rowOff>0</xdr:rowOff>
    </xdr:to>
    <mc:AlternateContent xmlns:mc="http://schemas.openxmlformats.org/markup-compatibility/2006" xmlns:sle15="http://schemas.microsoft.com/office/drawing/2012/slicer">
      <mc:Choice Requires="sle15">
        <xdr:graphicFrame macro="">
          <xdr:nvGraphicFramePr>
            <xdr:cNvPr id="24" name="payment_status">
              <a:extLst>
                <a:ext uri="{FF2B5EF4-FFF2-40B4-BE49-F238E27FC236}">
                  <a16:creationId xmlns:a16="http://schemas.microsoft.com/office/drawing/2014/main" xmlns="" id="{1DF722CB-9277-8BBE-0D1E-B8E0C08FA922}"/>
                </a:ext>
              </a:extLst>
            </xdr:cNvPr>
            <xdr:cNvGraphicFramePr/>
          </xdr:nvGraphicFramePr>
          <xdr:xfrm>
            <a:off x="0" y="0"/>
            <a:ext cx="0" cy="0"/>
          </xdr:xfrm>
          <a:graphic>
            <a:graphicData uri="http://schemas.microsoft.com/office/drawing/2010/slicer">
              <sle:slicer xmlns:sle="http://schemas.microsoft.com/office/drawing/2010/slicer" name="payment_status"/>
            </a:graphicData>
          </a:graphic>
        </xdr:graphicFrame>
      </mc:Choice>
      <mc:Fallback xmlns="">
        <xdr:sp macro="" textlink="">
          <xdr:nvSpPr>
            <xdr:cNvPr id="0" name=""/>
            <xdr:cNvSpPr>
              <a:spLocks noTextEdit="1"/>
            </xdr:cNvSpPr>
          </xdr:nvSpPr>
          <xdr:spPr>
            <a:xfrm>
              <a:off x="13167360" y="7379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502920</xdr:colOff>
      <xdr:row>799</xdr:row>
      <xdr:rowOff>32385</xdr:rowOff>
    </xdr:from>
    <xdr:to>
      <xdr:col>14</xdr:col>
      <xdr:colOff>655320</xdr:colOff>
      <xdr:row>812</xdr:row>
      <xdr:rowOff>121920</xdr:rowOff>
    </xdr:to>
    <mc:AlternateContent xmlns:mc="http://schemas.openxmlformats.org/markup-compatibility/2006" xmlns:sle15="http://schemas.microsoft.com/office/drawing/2012/slicer">
      <mc:Choice Requires="sle15">
        <xdr:graphicFrame macro="">
          <xdr:nvGraphicFramePr>
            <xdr:cNvPr id="25" name="order_status">
              <a:extLst>
                <a:ext uri="{FF2B5EF4-FFF2-40B4-BE49-F238E27FC236}">
                  <a16:creationId xmlns:a16="http://schemas.microsoft.com/office/drawing/2014/main" xmlns="" id="{EAE67A23-D20D-B0E8-10A7-2F6BA68BD9ED}"/>
                </a:ext>
              </a:extLst>
            </xdr:cNvPr>
            <xdr:cNvGraphicFramePr/>
          </xdr:nvGraphicFramePr>
          <xdr:xfrm>
            <a:off x="0" y="0"/>
            <a:ext cx="0" cy="0"/>
          </xdr:xfrm>
          <a:graphic>
            <a:graphicData uri="http://schemas.microsoft.com/office/drawing/2010/slicer">
              <sle:slicer xmlns:sle="http://schemas.microsoft.com/office/drawing/2010/slicer" name="order_status"/>
            </a:graphicData>
          </a:graphic>
        </xdr:graphicFrame>
      </mc:Choice>
      <mc:Fallback xmlns="">
        <xdr:sp macro="" textlink="">
          <xdr:nvSpPr>
            <xdr:cNvPr id="0" name=""/>
            <xdr:cNvSpPr>
              <a:spLocks noTextEdit="1"/>
            </xdr:cNvSpPr>
          </xdr:nvSpPr>
          <xdr:spPr>
            <a:xfrm>
              <a:off x="11140440" y="73540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350158</xdr:colOff>
      <xdr:row>447</xdr:row>
      <xdr:rowOff>52160</xdr:rowOff>
    </xdr:from>
    <xdr:to>
      <xdr:col>5</xdr:col>
      <xdr:colOff>814161</xdr:colOff>
      <xdr:row>460</xdr:row>
      <xdr:rowOff>99786</xdr:rowOff>
    </xdr:to>
    <mc:AlternateContent xmlns:mc="http://schemas.openxmlformats.org/markup-compatibility/2006" xmlns:sle15="http://schemas.microsoft.com/office/drawing/2012/slicer">
      <mc:Choice Requires="sle15">
        <xdr:graphicFrame macro="">
          <xdr:nvGraphicFramePr>
            <xdr:cNvPr id="2" name="place 1"/>
            <xdr:cNvGraphicFramePr/>
          </xdr:nvGraphicFramePr>
          <xdr:xfrm>
            <a:off x="0" y="0"/>
            <a:ext cx="0" cy="0"/>
          </xdr:xfrm>
          <a:graphic>
            <a:graphicData uri="http://schemas.microsoft.com/office/drawing/2010/slicer">
              <sle:slicer xmlns:sle="http://schemas.microsoft.com/office/drawing/2010/slicer" name="place 1"/>
            </a:graphicData>
          </a:graphic>
        </xdr:graphicFrame>
      </mc:Choice>
      <mc:Fallback xmlns="">
        <xdr:sp macro="" textlink="">
          <xdr:nvSpPr>
            <xdr:cNvPr id="0" name=""/>
            <xdr:cNvSpPr>
              <a:spLocks noTextEdit="1"/>
            </xdr:cNvSpPr>
          </xdr:nvSpPr>
          <xdr:spPr>
            <a:xfrm>
              <a:off x="2799444" y="9577160"/>
              <a:ext cx="1824717" cy="252412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183697</xdr:colOff>
      <xdr:row>447</xdr:row>
      <xdr:rowOff>133350</xdr:rowOff>
    </xdr:from>
    <xdr:to>
      <xdr:col>10</xdr:col>
      <xdr:colOff>496208</xdr:colOff>
      <xdr:row>460</xdr:row>
      <xdr:rowOff>180976</xdr:rowOff>
    </xdr:to>
    <mc:AlternateContent xmlns:mc="http://schemas.openxmlformats.org/markup-compatibility/2006" xmlns:sle15="http://schemas.microsoft.com/office/drawing/2012/slicer">
      <mc:Choice Requires="sle15">
        <xdr:graphicFrame macro="">
          <xdr:nvGraphicFramePr>
            <xdr:cNvPr id="4" name="product 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6878411" y="9658350"/>
              <a:ext cx="1809297" cy="252412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772885</xdr:colOff>
      <xdr:row>447</xdr:row>
      <xdr:rowOff>104775</xdr:rowOff>
    </xdr:from>
    <xdr:to>
      <xdr:col>12</xdr:col>
      <xdr:colOff>453118</xdr:colOff>
      <xdr:row>460</xdr:row>
      <xdr:rowOff>152400</xdr:rowOff>
    </xdr:to>
    <mc:AlternateContent xmlns:mc="http://schemas.openxmlformats.org/markup-compatibility/2006" xmlns:sle15="http://schemas.microsoft.com/office/drawing/2012/slicer">
      <mc:Choice Requires="sle15">
        <xdr:graphicFrame macro="">
          <xdr:nvGraphicFramePr>
            <xdr:cNvPr id="5" name="total_amount"/>
            <xdr:cNvGraphicFramePr/>
          </xdr:nvGraphicFramePr>
          <xdr:xfrm>
            <a:off x="0" y="0"/>
            <a:ext cx="0" cy="0"/>
          </xdr:xfrm>
          <a:graphic>
            <a:graphicData uri="http://schemas.microsoft.com/office/drawing/2010/slicer">
              <sle:slicer xmlns:sle="http://schemas.microsoft.com/office/drawing/2010/slicer" name="total_amount"/>
            </a:graphicData>
          </a:graphic>
        </xdr:graphicFrame>
      </mc:Choice>
      <mc:Fallback xmlns="">
        <xdr:sp macro="" textlink="">
          <xdr:nvSpPr>
            <xdr:cNvPr id="0" name=""/>
            <xdr:cNvSpPr>
              <a:spLocks noTextEdit="1"/>
            </xdr:cNvSpPr>
          </xdr:nvSpPr>
          <xdr:spPr>
            <a:xfrm>
              <a:off x="8964385" y="9629775"/>
              <a:ext cx="1857376"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33565</xdr:colOff>
      <xdr:row>447</xdr:row>
      <xdr:rowOff>179615</xdr:rowOff>
    </xdr:from>
    <xdr:to>
      <xdr:col>14</xdr:col>
      <xdr:colOff>883558</xdr:colOff>
      <xdr:row>461</xdr:row>
      <xdr:rowOff>36740</xdr:rowOff>
    </xdr:to>
    <mc:AlternateContent xmlns:mc="http://schemas.openxmlformats.org/markup-compatibility/2006" xmlns:sle15="http://schemas.microsoft.com/office/drawing/2012/slicer">
      <mc:Choice Requires="sle15">
        <xdr:graphicFrame macro="">
          <xdr:nvGraphicFramePr>
            <xdr:cNvPr id="6" name="payment_method 1"/>
            <xdr:cNvGraphicFramePr/>
          </xdr:nvGraphicFramePr>
          <xdr:xfrm>
            <a:off x="0" y="0"/>
            <a:ext cx="0" cy="0"/>
          </xdr:xfrm>
          <a:graphic>
            <a:graphicData uri="http://schemas.microsoft.com/office/drawing/2010/slicer">
              <sle:slicer xmlns:sle="http://schemas.microsoft.com/office/drawing/2010/slicer" name="payment_method 1"/>
            </a:graphicData>
          </a:graphic>
        </xdr:graphicFrame>
      </mc:Choice>
      <mc:Fallback xmlns="">
        <xdr:sp macro="" textlink="">
          <xdr:nvSpPr>
            <xdr:cNvPr id="0" name=""/>
            <xdr:cNvSpPr>
              <a:spLocks noTextEdit="1"/>
            </xdr:cNvSpPr>
          </xdr:nvSpPr>
          <xdr:spPr>
            <a:xfrm>
              <a:off x="11082565" y="9704615"/>
              <a:ext cx="1802493"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1095375</xdr:colOff>
      <xdr:row>448</xdr:row>
      <xdr:rowOff>28575</xdr:rowOff>
    </xdr:from>
    <xdr:to>
      <xdr:col>16</xdr:col>
      <xdr:colOff>619125</xdr:colOff>
      <xdr:row>461</xdr:row>
      <xdr:rowOff>76200</xdr:rowOff>
    </xdr:to>
    <mc:AlternateContent xmlns:mc="http://schemas.openxmlformats.org/markup-compatibility/2006" xmlns:sle15="http://schemas.microsoft.com/office/drawing/2012/slicer">
      <mc:Choice Requires="sle15">
        <xdr:graphicFrame macro="">
          <xdr:nvGraphicFramePr>
            <xdr:cNvPr id="11" name="payment_status 1"/>
            <xdr:cNvGraphicFramePr/>
          </xdr:nvGraphicFramePr>
          <xdr:xfrm>
            <a:off x="0" y="0"/>
            <a:ext cx="0" cy="0"/>
          </xdr:xfrm>
          <a:graphic>
            <a:graphicData uri="http://schemas.microsoft.com/office/drawing/2010/slicer">
              <sle:slicer xmlns:sle="http://schemas.microsoft.com/office/drawing/2010/slicer" name="payment_status 1"/>
            </a:graphicData>
          </a:graphic>
        </xdr:graphicFrame>
      </mc:Choice>
      <mc:Fallback xmlns="">
        <xdr:sp macro="" textlink="">
          <xdr:nvSpPr>
            <xdr:cNvPr id="0" name=""/>
            <xdr:cNvSpPr>
              <a:spLocks noTextEdit="1"/>
            </xdr:cNvSpPr>
          </xdr:nvSpPr>
          <xdr:spPr>
            <a:xfrm>
              <a:off x="13096875" y="9744075"/>
              <a:ext cx="180975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466725</xdr:colOff>
      <xdr:row>8</xdr:row>
      <xdr:rowOff>104775</xdr:rowOff>
    </xdr:from>
    <xdr:to>
      <xdr:col>20</xdr:col>
      <xdr:colOff>161925</xdr:colOff>
      <xdr:row>22</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19050</xdr:colOff>
      <xdr:row>15</xdr:row>
      <xdr:rowOff>9525</xdr:rowOff>
    </xdr:from>
    <xdr:to>
      <xdr:col>3</xdr:col>
      <xdr:colOff>19050</xdr:colOff>
      <xdr:row>28</xdr:row>
      <xdr:rowOff>57150</xdr:rowOff>
    </xdr:to>
    <mc:AlternateContent xmlns:mc="http://schemas.openxmlformats.org/markup-compatibility/2006" xmlns:sle15="http://schemas.microsoft.com/office/drawing/2012/slicer">
      <mc:Choice Requires="sle15">
        <xdr:graphicFrame macro="">
          <xdr:nvGraphicFramePr>
            <xdr:cNvPr id="2" name="workers 1"/>
            <xdr:cNvGraphicFramePr/>
          </xdr:nvGraphicFramePr>
          <xdr:xfrm>
            <a:off x="0" y="0"/>
            <a:ext cx="0" cy="0"/>
          </xdr:xfrm>
          <a:graphic>
            <a:graphicData uri="http://schemas.microsoft.com/office/drawing/2010/slicer">
              <sle:slicer xmlns:sle="http://schemas.microsoft.com/office/drawing/2010/slicer" name="workers 1"/>
            </a:graphicData>
          </a:graphic>
        </xdr:graphicFrame>
      </mc:Choice>
      <mc:Fallback xmlns="">
        <xdr:sp macro="" textlink="">
          <xdr:nvSpPr>
            <xdr:cNvPr id="0" name=""/>
            <xdr:cNvSpPr>
              <a:spLocks noTextEdit="1"/>
            </xdr:cNvSpPr>
          </xdr:nvSpPr>
          <xdr:spPr>
            <a:xfrm>
              <a:off x="19050" y="2867025"/>
              <a:ext cx="1971675"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542925</xdr:colOff>
      <xdr:row>15</xdr:row>
      <xdr:rowOff>9525</xdr:rowOff>
    </xdr:from>
    <xdr:to>
      <xdr:col>4</xdr:col>
      <xdr:colOff>200025</xdr:colOff>
      <xdr:row>28</xdr:row>
      <xdr:rowOff>57150</xdr:rowOff>
    </xdr:to>
    <mc:AlternateContent xmlns:mc="http://schemas.openxmlformats.org/markup-compatibility/2006" xmlns:sle15="http://schemas.microsoft.com/office/drawing/2012/slicer">
      <mc:Choice Requires="sle15">
        <xdr:graphicFrame macro="">
          <xdr:nvGraphicFramePr>
            <xdr:cNvPr id="3" name="in  1"/>
            <xdr:cNvGraphicFramePr/>
          </xdr:nvGraphicFramePr>
          <xdr:xfrm>
            <a:off x="0" y="0"/>
            <a:ext cx="0" cy="0"/>
          </xdr:xfrm>
          <a:graphic>
            <a:graphicData uri="http://schemas.microsoft.com/office/drawing/2010/slicer">
              <sle:slicer xmlns:sle="http://schemas.microsoft.com/office/drawing/2010/slicer" name="in  1"/>
            </a:graphicData>
          </a:graphic>
        </xdr:graphicFrame>
      </mc:Choice>
      <mc:Fallback xmlns="">
        <xdr:sp macro="" textlink="">
          <xdr:nvSpPr>
            <xdr:cNvPr id="0" name=""/>
            <xdr:cNvSpPr>
              <a:spLocks noTextEdit="1"/>
            </xdr:cNvSpPr>
          </xdr:nvSpPr>
          <xdr:spPr>
            <a:xfrm>
              <a:off x="1857375" y="2867025"/>
              <a:ext cx="19431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104775</xdr:colOff>
      <xdr:row>15</xdr:row>
      <xdr:rowOff>9525</xdr:rowOff>
    </xdr:from>
    <xdr:to>
      <xdr:col>7</xdr:col>
      <xdr:colOff>19050</xdr:colOff>
      <xdr:row>28</xdr:row>
      <xdr:rowOff>57150</xdr:rowOff>
    </xdr:to>
    <mc:AlternateContent xmlns:mc="http://schemas.openxmlformats.org/markup-compatibility/2006" xmlns:sle15="http://schemas.microsoft.com/office/drawing/2012/slicer">
      <mc:Choice Requires="sle15">
        <xdr:graphicFrame macro="">
          <xdr:nvGraphicFramePr>
            <xdr:cNvPr id="4" name="out 1"/>
            <xdr:cNvGraphicFramePr/>
          </xdr:nvGraphicFramePr>
          <xdr:xfrm>
            <a:off x="0" y="0"/>
            <a:ext cx="0" cy="0"/>
          </xdr:xfrm>
          <a:graphic>
            <a:graphicData uri="http://schemas.microsoft.com/office/drawing/2010/slicer">
              <sle:slicer xmlns:sle="http://schemas.microsoft.com/office/drawing/2010/slicer" name="out 1"/>
            </a:graphicData>
          </a:graphic>
        </xdr:graphicFrame>
      </mc:Choice>
      <mc:Fallback xmlns="">
        <xdr:sp macro="" textlink="">
          <xdr:nvSpPr>
            <xdr:cNvPr id="0" name=""/>
            <xdr:cNvSpPr>
              <a:spLocks noTextEdit="1"/>
            </xdr:cNvSpPr>
          </xdr:nvSpPr>
          <xdr:spPr>
            <a:xfrm>
              <a:off x="3705225" y="2867025"/>
              <a:ext cx="1971675"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542925</xdr:colOff>
      <xdr:row>14</xdr:row>
      <xdr:rowOff>171450</xdr:rowOff>
    </xdr:from>
    <xdr:to>
      <xdr:col>10</xdr:col>
      <xdr:colOff>542925</xdr:colOff>
      <xdr:row>28</xdr:row>
      <xdr:rowOff>28575</xdr:rowOff>
    </xdr:to>
    <mc:AlternateContent xmlns:mc="http://schemas.openxmlformats.org/markup-compatibility/2006" xmlns:sle15="http://schemas.microsoft.com/office/drawing/2012/slicer">
      <mc:Choice Requires="sle15">
        <xdr:graphicFrame macro="">
          <xdr:nvGraphicFramePr>
            <xdr:cNvPr id="5" name="reason 1"/>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6200775" y="2838450"/>
              <a:ext cx="1971675"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571500</xdr:colOff>
      <xdr:row>14</xdr:row>
      <xdr:rowOff>161925</xdr:rowOff>
    </xdr:from>
    <xdr:to>
      <xdr:col>13</xdr:col>
      <xdr:colOff>571500</xdr:colOff>
      <xdr:row>28</xdr:row>
      <xdr:rowOff>19050</xdr:rowOff>
    </xdr:to>
    <mc:AlternateContent xmlns:mc="http://schemas.openxmlformats.org/markup-compatibility/2006" xmlns:sle15="http://schemas.microsoft.com/office/drawing/2012/slicer">
      <mc:Choice Requires="sle15">
        <xdr:graphicFrame macro="">
          <xdr:nvGraphicFramePr>
            <xdr:cNvPr id="6" name="wages 1"/>
            <xdr:cNvGraphicFramePr/>
          </xdr:nvGraphicFramePr>
          <xdr:xfrm>
            <a:off x="0" y="0"/>
            <a:ext cx="0" cy="0"/>
          </xdr:xfrm>
          <a:graphic>
            <a:graphicData uri="http://schemas.microsoft.com/office/drawing/2010/slicer">
              <sle:slicer xmlns:sle="http://schemas.microsoft.com/office/drawing/2010/slicer" name="wages 1"/>
            </a:graphicData>
          </a:graphic>
        </xdr:graphicFrame>
      </mc:Choice>
      <mc:Fallback xmlns="">
        <xdr:sp macro="" textlink="">
          <xdr:nvSpPr>
            <xdr:cNvPr id="0" name=""/>
            <xdr:cNvSpPr>
              <a:spLocks noTextEdit="1"/>
            </xdr:cNvSpPr>
          </xdr:nvSpPr>
          <xdr:spPr>
            <a:xfrm>
              <a:off x="8201025" y="2828925"/>
              <a:ext cx="1971675"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7</xdr:col>
      <xdr:colOff>114300</xdr:colOff>
      <xdr:row>1</xdr:row>
      <xdr:rowOff>119062</xdr:rowOff>
    </xdr:from>
    <xdr:to>
      <xdr:col>14</xdr:col>
      <xdr:colOff>28575</xdr:colOff>
      <xdr:row>14</xdr:row>
      <xdr:rowOff>66675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314326</xdr:colOff>
      <xdr:row>75</xdr:row>
      <xdr:rowOff>95250</xdr:rowOff>
    </xdr:from>
    <xdr:to>
      <xdr:col>5</xdr:col>
      <xdr:colOff>457201</xdr:colOff>
      <xdr:row>83</xdr:row>
      <xdr:rowOff>82550</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3126" y="14773275"/>
          <a:ext cx="2266950" cy="1511300"/>
        </a:xfrm>
        <a:prstGeom prst="rect">
          <a:avLst/>
        </a:prstGeom>
        <a:ln>
          <a:solidFill>
            <a:schemeClr val="accent2">
              <a:lumMod val="75000"/>
            </a:schemeClr>
          </a:solidFill>
        </a:ln>
        <a:effectLst>
          <a:outerShdw blurRad="184150" dist="241300" dir="11520000" sx="110000" sy="110000" algn="ctr">
            <a:srgbClr val="000000">
              <a:alpha val="18000"/>
            </a:srgbClr>
          </a:outerShdw>
          <a:reflection blurRad="12700" stA="30000" endPos="30000" dist="5000" dir="5400000" sy="-100000" algn="bl" rotWithShape="0"/>
        </a:effectLst>
        <a:scene3d>
          <a:camera prst="perspectiveFront" fov="5100000">
            <a:rot lat="0" lon="2100000" rev="0"/>
          </a:camera>
          <a:lightRig rig="flood" dir="t">
            <a:rot lat="0" lon="0" rev="13800000"/>
          </a:lightRig>
        </a:scene3d>
        <a:sp3d extrusionH="107950" prstMaterial="plastic">
          <a:bevelT w="82550" h="63500" prst="divot"/>
          <a:bevelB/>
        </a:sp3d>
      </xdr:spPr>
    </xdr:pic>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5" sourceName="5">
  <extLst>
    <x:ext xmlns:x15="http://schemas.microsoft.com/office/spreadsheetml/2010/11/main" uri="{2F2917AC-EB37-4324-AD4E-5DD8C200BD13}">
      <x15:tableSlicerCache tableId="1" column="6"/>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extLst>
    <x:ext xmlns:x15="http://schemas.microsoft.com/office/spreadsheetml/2010/11/main" uri="{2F2917AC-EB37-4324-AD4E-5DD8C200BD13}">
      <x15:tableSlicerCache tableId="4" column="2">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 sourceName="age">
  <extLst>
    <x:ext xmlns:x15="http://schemas.microsoft.com/office/spreadsheetml/2010/11/main" uri="{2F2917AC-EB37-4324-AD4E-5DD8C200BD13}">
      <x15:tableSlicerCache tableId="4"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UG" sourceName="UG">
  <extLst>
    <x:ext xmlns:x15="http://schemas.microsoft.com/office/spreadsheetml/2010/11/main" uri="{2F2917AC-EB37-4324-AD4E-5DD8C200BD13}">
      <x15:tableSlicerCache tableId="4"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G" sourceName="PG">
  <extLst>
    <x:ext xmlns:x15="http://schemas.microsoft.com/office/spreadsheetml/2010/11/main" uri="{2F2917AC-EB37-4324-AD4E-5DD8C200BD13}">
      <x15:tableSlicerCache tableId="4" column="5">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order_date" sourceName="order_date">
  <extLst>
    <x:ext xmlns:x15="http://schemas.microsoft.com/office/spreadsheetml/2010/11/main" uri="{2F2917AC-EB37-4324-AD4E-5DD8C200BD13}">
      <x15:tableSlicerCache tableId="6"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username" sourceName="username">
  <extLst>
    <x:ext xmlns:x15="http://schemas.microsoft.com/office/spreadsheetml/2010/11/main" uri="{2F2917AC-EB37-4324-AD4E-5DD8C200BD13}">
      <x15:tableSlicerCache tableId="6" column="4">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place" sourceName="place">
  <extLst>
    <x:ext xmlns:x15="http://schemas.microsoft.com/office/spreadsheetml/2010/11/main" uri="{2F2917AC-EB37-4324-AD4E-5DD8C200BD13}">
      <x15:tableSlicerCache tableId="6" column="7">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ountry" sourceName="country">
  <extLst>
    <x:ext xmlns:x15="http://schemas.microsoft.com/office/spreadsheetml/2010/11/main" uri="{2F2917AC-EB37-4324-AD4E-5DD8C200BD13}">
      <x15:tableSlicerCache tableId="6" column="8">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product" sourceName="product">
  <extLst>
    <x:ext xmlns:x15="http://schemas.microsoft.com/office/spreadsheetml/2010/11/main" uri="{2F2917AC-EB37-4324-AD4E-5DD8C200BD13}">
      <x15:tableSlicerCache tableId="6" column="10">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payment_method" sourceName="payment_method">
  <extLst>
    <x:ext xmlns:x15="http://schemas.microsoft.com/office/spreadsheetml/2010/11/main" uri="{2F2917AC-EB37-4324-AD4E-5DD8C200BD13}">
      <x15:tableSlicerCache tableId="6"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payment_status" sourceName="payment_status">
  <extLst>
    <x:ext xmlns:x15="http://schemas.microsoft.com/office/spreadsheetml/2010/11/main" uri="{2F2917AC-EB37-4324-AD4E-5DD8C200BD13}">
      <x15:tableSlicerCache tableId="6" column="16">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order_status" sourceName="order_status">
  <extLst>
    <x:ext xmlns:x15="http://schemas.microsoft.com/office/spreadsheetml/2010/11/main" uri="{2F2917AC-EB37-4324-AD4E-5DD8C200BD13}">
      <x15:tableSlicerCache tableId="6" column="18">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total_amount" sourceName="total_amount">
  <extLst>
    <x:ext xmlns:x15="http://schemas.microsoft.com/office/spreadsheetml/2010/11/main" uri="{2F2917AC-EB37-4324-AD4E-5DD8C200BD13}">
      <x15:tableSlicerCache tableId="6" column="14">
        <x15:extLst>
          <ext xmlns="http://schemas.openxmlformats.org/spreadsheetml/2006/main"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x15:extLst>
      </x15:tableSlicerCache>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workers1" sourceName="workers">
  <extLst>
    <x:ext xmlns:x15="http://schemas.microsoft.com/office/spreadsheetml/2010/11/main" uri="{2F2917AC-EB37-4324-AD4E-5DD8C200BD13}">
      <x15:tableSlicerCache tableId="3" column="1"/>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in1" sourceName="in ">
  <extLst>
    <x:ext xmlns:x15="http://schemas.microsoft.com/office/spreadsheetml/2010/11/main" uri="{2F2917AC-EB37-4324-AD4E-5DD8C200BD13}">
      <x15:tableSlicerCache tableId="3" column="2"/>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out1" sourceName="out">
  <extLst>
    <x:ext xmlns:x15="http://schemas.microsoft.com/office/spreadsheetml/2010/11/main" uri="{2F2917AC-EB37-4324-AD4E-5DD8C200BD13}">
      <x15:tableSlicerCache tableId="3" column="3"/>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reason1" sourceName="reason">
  <extLst>
    <x:ext xmlns:x15="http://schemas.microsoft.com/office/spreadsheetml/2010/11/main" uri="{2F2917AC-EB37-4324-AD4E-5DD8C200BD13}">
      <x15:tableSlicerCache tableId="3" column="4"/>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wages1" sourceName="wages">
  <extLst>
    <x:ext xmlns:x15="http://schemas.microsoft.com/office/spreadsheetml/2010/11/main" uri="{2F2917AC-EB37-4324-AD4E-5DD8C200BD13}">
      <x15:tableSlicerCache tableId="3"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5" cache="Slicer_5" caption="5"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34950"/>
  <slicer name="age" cache="Slicer_age" caption="age" rowHeight="234950"/>
  <slicer name="UG" cache="Slicer_UG" caption="UG" rowHeight="234950"/>
  <slicer name="PG" cache="Slicer_PG" caption="PG" rowHeight="234950"/>
  <slicer name="order_date" cache="Slicer_order_date" caption="order_date" rowHeight="234950"/>
  <slicer name="username" cache="Slicer_username" caption="username" rowHeight="234950"/>
  <slicer name="place" cache="Slicer_place" caption="place" rowHeight="234950"/>
  <slicer name="place 1" cache="Slicer_place" caption="place" rowHeight="241300"/>
  <slicer name="country" cache="Slicer_country" caption="country" rowHeight="234950"/>
  <slicer name="product" cache="Slicer_product" caption="product" rowHeight="234950"/>
  <slicer name="product 1" cache="Slicer_product" caption="product" rowHeight="241300"/>
  <slicer name="payment_method" cache="Slicer_payment_method" caption="payment_method" rowHeight="234950"/>
  <slicer name="payment_method 1" cache="Slicer_payment_method" caption="payment_method" rowHeight="241300"/>
  <slicer name="payment_status" cache="Slicer_payment_status" caption="payment_status" rowHeight="234950"/>
  <slicer name="payment_status 1" cache="Slicer_payment_status" caption="payment_status" rowHeight="241300"/>
  <slicer name="order_status" cache="Slicer_order_status" caption="order_status" rowHeight="234950"/>
  <slicer name="total_amount" cache="Slicer_total_amount" caption="total_amount" startItem="18"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workers 1" cache="Slicer_workers1" caption="workers" rowHeight="241300"/>
  <slicer name="in  1" cache="Slicer_in1" caption="in " rowHeight="241300"/>
  <slicer name="out 1" cache="Slicer_out1" caption="out" rowHeight="241300"/>
  <slicer name="reason 1" cache="Slicer_reason1" caption="reason" rowHeight="241300"/>
  <slicer name="wages 1" cache="Slicer_wages1" caption="wages" rowHeight="241300"/>
</slicers>
</file>

<file path=xl/tables/table1.xml><?xml version="1.0" encoding="utf-8"?>
<table xmlns="http://schemas.openxmlformats.org/spreadsheetml/2006/main" id="1" name="Table1" displayName="Table1" ref="A1:G6" totalsRowShown="0" headerRowDxfId="185" headerRowBorderDxfId="184" tableBorderDxfId="183" totalsRowBorderDxfId="182">
  <autoFilter ref="A1:G6"/>
  <tableColumns count="7">
    <tableColumn id="1" name="sub" dataDxfId="181"/>
    <tableColumn id="2" name="1" dataDxfId="180"/>
    <tableColumn id="3" name="2" dataDxfId="179"/>
    <tableColumn id="4" name="3" dataDxfId="178"/>
    <tableColumn id="5" name="4" dataDxfId="177"/>
    <tableColumn id="6" name="5" dataDxfId="176"/>
    <tableColumn id="7" name="total" dataDxfId="175">
      <calculatedColumnFormula>SUM(B2+C2++++D2+E2+F2)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G11" totalsRowShown="0" headerRowDxfId="142" dataDxfId="141">
  <autoFilter ref="A1:G11"/>
  <tableColumns count="7">
    <tableColumn id="1" name="name" dataDxfId="140"/>
    <tableColumn id="2" name="gender" dataDxfId="139"/>
    <tableColumn id="3" name="age" dataDxfId="138"/>
    <tableColumn id="4" name="UG" dataDxfId="137"/>
    <tableColumn id="5" name="PG" dataDxfId="136"/>
    <tableColumn id="6" name="UG PERCENTAGE" dataDxfId="135"/>
    <tableColumn id="7" name="PG PERCENTAGE" dataDxfId="134"/>
  </tableColumns>
  <tableStyleInfo name="TableStyleDark8" showFirstColumn="0" showLastColumn="0" showRowStripes="1" showColumnStripes="0"/>
</table>
</file>

<file path=xl/tables/table3.xml><?xml version="1.0" encoding="utf-8"?>
<table xmlns="http://schemas.openxmlformats.org/spreadsheetml/2006/main" id="6" name="Table6" displayName="Table6" ref="A38:R437" totalsRowShown="0">
  <autoFilter ref="A38:R437">
    <filterColumn colId="2">
      <filters>
        <dateGroupItem year="2025" dateTimeGrouping="year"/>
      </filters>
    </filterColumn>
    <filterColumn colId="7">
      <filters>
        <filter val="South Africa"/>
      </filters>
    </filterColumn>
    <filterColumn colId="15">
      <filters>
        <filter val="Paid"/>
      </filters>
    </filterColumn>
  </autoFilter>
  <tableColumns count="18">
    <tableColumn id="1" name="order_id"/>
    <tableColumn id="2" name="order_date" dataDxfId="133"/>
    <tableColumn id="3" name="shipped_date" dataDxfId="132"/>
    <tableColumn id="4" name="username"/>
    <tableColumn id="5" name="email"/>
    <tableColumn id="6" name="phone_number"/>
    <tableColumn id="7" name="place"/>
    <tableColumn id="8" name="country"/>
    <tableColumn id="9" name="postal_code"/>
    <tableColumn id="10" name="product"/>
    <tableColumn id="11" name="product_category"/>
    <tableColumn id="12" name="product_price"/>
    <tableColumn id="13" name="quantity"/>
    <tableColumn id="14" name="total_amount"/>
    <tableColumn id="15" name="payment_method"/>
    <tableColumn id="16" name="payment_status"/>
    <tableColumn id="17" name="shipping_provider"/>
    <tableColumn id="18" name="order_status"/>
  </tableColumns>
  <tableStyleInfo name="TableStyleMedium2" showFirstColumn="0" showLastColumn="0" showRowStripes="1" showColumnStripes="0"/>
</table>
</file>

<file path=xl/tables/table4.xml><?xml version="1.0" encoding="utf-8"?>
<table xmlns="http://schemas.openxmlformats.org/spreadsheetml/2006/main" id="2" name="Table2" displayName="Table2" ref="H10:L16" totalsRowShown="0" headerRowDxfId="112">
  <autoFilter ref="H10:L16"/>
  <sortState ref="H11:L16">
    <sortCondition ref="H11:H16"/>
  </sortState>
  <tableColumns count="5">
    <tableColumn id="1" name="workers" dataDxfId="111"/>
    <tableColumn id="2" name="in " dataDxfId="110"/>
    <tableColumn id="3" name="out" dataDxfId="109"/>
    <tableColumn id="4" name="reason"/>
    <tableColumn id="5" name="wages"/>
  </tableColumns>
  <tableStyleInfo name="TableStyleMedium7" showFirstColumn="0" showLastColumn="0" showRowStripes="1" showColumnStripes="0"/>
</table>
</file>

<file path=xl/tables/table5.xml><?xml version="1.0" encoding="utf-8"?>
<table xmlns="http://schemas.openxmlformats.org/spreadsheetml/2006/main" id="3" name="Table24" displayName="Table24" ref="A1:E7" totalsRowShown="0" headerRowDxfId="89">
  <autoFilter ref="A1:E7"/>
  <sortState ref="A2:E7">
    <sortCondition ref="A11:A16"/>
  </sortState>
  <tableColumns count="5">
    <tableColumn id="1" name="workers" dataDxfId="88"/>
    <tableColumn id="2" name="in " dataDxfId="87"/>
    <tableColumn id="3" name="out" dataDxfId="86"/>
    <tableColumn id="4" name="reason"/>
    <tableColumn id="5" name="wages"/>
  </tableColumns>
  <tableStyleInfo name="TableStyleMedium7" showFirstColumn="0" showLastColumn="0" showRowStripes="1" showColumnStripes="0"/>
</table>
</file>

<file path=xl/tables/table6.xml><?xml version="1.0" encoding="utf-8"?>
<table xmlns="http://schemas.openxmlformats.org/spreadsheetml/2006/main" id="5" name="Table5" displayName="Table5" ref="A13:E21" totalsRowShown="0" headerRowDxfId="85">
  <autoFilter ref="A13:E21"/>
  <tableColumns count="5">
    <tableColumn id="1" name="s/no" dataDxfId="84"/>
    <tableColumn id="2" name="iteam" dataDxfId="83"/>
    <tableColumn id="3" name="quantity"/>
    <tableColumn id="4" name="amount"/>
    <tableColumn id="5" name="total"/>
  </tableColumns>
  <tableStyleInfo name="TableStyleMedium4" showFirstColumn="0" showLastColumn="0" showRowStripes="1" showColumnStripes="0"/>
</table>
</file>

<file path=xl/tables/table7.xml><?xml version="1.0" encoding="utf-8"?>
<table xmlns="http://schemas.openxmlformats.org/spreadsheetml/2006/main" id="7" name="Table28" displayName="Table28" ref="B26:I32" totalsRowShown="0" headerRowDxfId="34">
  <tableColumns count="8">
    <tableColumn id="1" name="workers" dataDxfId="33"/>
    <tableColumn id="2" name="in " dataDxfId="32"/>
    <tableColumn id="3" name="out" dataDxfId="31"/>
    <tableColumn id="4" name="reason"/>
    <tableColumn id="5" name="wages"/>
    <tableColumn id="6" name="Column1">
      <calculatedColumnFormula>C27=TIME(9,0,0)</calculatedColumnFormula>
    </tableColumn>
    <tableColumn id="7" name="Column2">
      <calculatedColumnFormula>D27=TIME(16,0,0)</calculatedColumnFormula>
    </tableColumn>
    <tableColumn id="8" name="Column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7" Type="http://schemas.microsoft.com/office/2007/relationships/slicer" Target="../slicers/slicer2.xml"/><Relationship Id="rId2" Type="http://schemas.openxmlformats.org/officeDocument/2006/relationships/hyperlink" Target="Synergy%20certificate.docx" TargetMode="External"/><Relationship Id="rId1" Type="http://schemas.openxmlformats.org/officeDocument/2006/relationships/hyperlink" Target="Synergy%20certificate.docx"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Synergy%20certificate.docx" TargetMode="External"/><Relationship Id="rId5" Type="http://schemas.openxmlformats.org/officeDocument/2006/relationships/table" Target="../tables/table4.xml"/><Relationship Id="rId4" Type="http://schemas.openxmlformats.org/officeDocument/2006/relationships/image" Target="../media/image5.jpeg"/></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omments" Target="../comments1.xml"/><Relationship Id="rId5" Type="http://schemas.microsoft.com/office/2007/relationships/slicer" Target="../slicers/slicer3.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image" Target="../media/image7.jpeg"/><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election activeCell="Q29" sqref="Q29"/>
    </sheetView>
  </sheetViews>
  <sheetFormatPr defaultRowHeight="15" x14ac:dyDescent="0.25"/>
  <sheetData>
    <row r="1" spans="1:7" x14ac:dyDescent="0.25">
      <c r="A1" s="4" t="s">
        <v>0</v>
      </c>
      <c r="B1" s="5" t="s">
        <v>7</v>
      </c>
      <c r="C1" s="5" t="s">
        <v>8</v>
      </c>
      <c r="D1" s="5" t="s">
        <v>9</v>
      </c>
      <c r="E1" s="5" t="s">
        <v>10</v>
      </c>
      <c r="F1" s="5" t="s">
        <v>11</v>
      </c>
      <c r="G1" s="14" t="s">
        <v>6</v>
      </c>
    </row>
    <row r="2" spans="1:7" x14ac:dyDescent="0.25">
      <c r="A2" s="3" t="s">
        <v>1</v>
      </c>
      <c r="B2" s="1"/>
      <c r="C2" s="1"/>
      <c r="D2" s="1"/>
      <c r="E2" s="1"/>
      <c r="F2" s="1"/>
      <c r="G2" s="15"/>
    </row>
    <row r="3" spans="1:7" x14ac:dyDescent="0.25">
      <c r="A3" s="3" t="s">
        <v>2</v>
      </c>
      <c r="B3" s="1">
        <v>22</v>
      </c>
      <c r="C3" s="1">
        <v>30</v>
      </c>
      <c r="D3" s="1">
        <v>35</v>
      </c>
      <c r="E3" s="1">
        <v>40</v>
      </c>
      <c r="F3" s="1">
        <v>48</v>
      </c>
      <c r="G3" s="16">
        <f>SUM(B3+C3++++D3+E3+F3)</f>
        <v>175</v>
      </c>
    </row>
    <row r="4" spans="1:7" x14ac:dyDescent="0.25">
      <c r="A4" s="3" t="s">
        <v>3</v>
      </c>
      <c r="B4" s="1">
        <v>30</v>
      </c>
      <c r="C4" s="1">
        <v>32</v>
      </c>
      <c r="D4" s="1">
        <v>35</v>
      </c>
      <c r="E4" s="1">
        <v>35</v>
      </c>
      <c r="F4" s="1">
        <v>45</v>
      </c>
      <c r="G4" s="16">
        <f t="shared" ref="G4:G6" si="0">SUM(B4+C4++++D4+E4+F4)</f>
        <v>177</v>
      </c>
    </row>
    <row r="5" spans="1:7" x14ac:dyDescent="0.25">
      <c r="A5" s="3" t="s">
        <v>4</v>
      </c>
      <c r="B5" s="1">
        <v>28</v>
      </c>
      <c r="C5" s="1">
        <v>35</v>
      </c>
      <c r="D5" s="1">
        <v>36</v>
      </c>
      <c r="E5" s="1">
        <v>45</v>
      </c>
      <c r="F5" s="1">
        <v>37</v>
      </c>
      <c r="G5" s="16">
        <f t="shared" si="0"/>
        <v>181</v>
      </c>
    </row>
    <row r="6" spans="1:7" x14ac:dyDescent="0.25">
      <c r="A6" s="6" t="s">
        <v>5</v>
      </c>
      <c r="B6" s="7">
        <v>40</v>
      </c>
      <c r="C6" s="7">
        <v>30</v>
      </c>
      <c r="D6" s="7">
        <v>28</v>
      </c>
      <c r="E6" s="7">
        <v>40</v>
      </c>
      <c r="F6" s="7">
        <v>30</v>
      </c>
      <c r="G6" s="17">
        <f t="shared" si="0"/>
        <v>168</v>
      </c>
    </row>
    <row r="20" spans="5:5" x14ac:dyDescent="0.25">
      <c r="E20" s="2"/>
    </row>
    <row r="21" spans="5:5" x14ac:dyDescent="0.25">
      <c r="E21" s="2"/>
    </row>
  </sheetData>
  <conditionalFormatting sqref="B3:F6">
    <cfRule type="cellIs" dxfId="188" priority="1" operator="greaterThan">
      <formula>30</formula>
    </cfRule>
    <cfRule type="cellIs" dxfId="187" priority="2" operator="lessThan">
      <formula>31</formula>
    </cfRule>
    <cfRule type="cellIs" dxfId="186" priority="3" operator="greaterThan">
      <formula>"3O"</formula>
    </cfRule>
  </conditionalFormatting>
  <pageMargins left="0.7" right="0.7" top="0.75" bottom="0.75" header="0.3" footer="0.3"/>
  <pageSetup paperSize="9" orientation="portrait"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69"/>
  <sheetViews>
    <sheetView topLeftCell="A37" zoomScale="90" zoomScaleNormal="90" workbookViewId="0">
      <selection activeCell="J442" sqref="J442"/>
    </sheetView>
  </sheetViews>
  <sheetFormatPr defaultRowHeight="15" x14ac:dyDescent="0.25"/>
  <cols>
    <col min="1" max="1" width="10" customWidth="1"/>
    <col min="2" max="2" width="12.28515625" customWidth="1"/>
    <col min="3" max="3" width="14.28515625" customWidth="1"/>
    <col min="4" max="4" width="11.28515625" customWidth="1"/>
    <col min="6" max="6" width="17" customWidth="1"/>
    <col min="7" max="7" width="16.7109375" customWidth="1"/>
    <col min="8" max="8" width="9.42578125" customWidth="1"/>
    <col min="9" max="9" width="13.140625" customWidth="1"/>
    <col min="10" max="10" width="9.5703125" customWidth="1"/>
    <col min="11" max="11" width="17.85546875" customWidth="1"/>
    <col min="12" max="12" width="14.7109375" customWidth="1"/>
    <col min="13" max="13" width="10" customWidth="1"/>
    <col min="14" max="14" width="14.42578125" customWidth="1"/>
    <col min="15" max="15" width="18.140625" customWidth="1"/>
    <col min="16" max="16" width="16.42578125" customWidth="1"/>
    <col min="17" max="17" width="18.140625" customWidth="1"/>
    <col min="18" max="18" width="13.42578125" customWidth="1"/>
  </cols>
  <sheetData>
    <row r="1" spans="1:7" x14ac:dyDescent="0.25">
      <c r="A1" s="8" t="s">
        <v>1</v>
      </c>
      <c r="B1" s="8" t="s">
        <v>12</v>
      </c>
      <c r="C1" s="8" t="s">
        <v>20</v>
      </c>
      <c r="D1" s="8" t="s">
        <v>21</v>
      </c>
      <c r="E1" s="9" t="s">
        <v>22</v>
      </c>
      <c r="F1" s="8" t="s">
        <v>31</v>
      </c>
      <c r="G1" s="8" t="s">
        <v>32</v>
      </c>
    </row>
    <row r="2" spans="1:7" ht="14.25" customHeight="1" x14ac:dyDescent="0.25">
      <c r="A2" s="13" t="s">
        <v>13</v>
      </c>
      <c r="B2" s="13" t="s">
        <v>18</v>
      </c>
      <c r="C2" s="13">
        <v>24</v>
      </c>
      <c r="D2" s="13" t="s">
        <v>23</v>
      </c>
      <c r="E2" s="13"/>
      <c r="F2" s="10">
        <v>0.8</v>
      </c>
      <c r="G2" s="13"/>
    </row>
    <row r="3" spans="1:7" x14ac:dyDescent="0.25">
      <c r="A3" s="13" t="s">
        <v>14</v>
      </c>
      <c r="B3" s="13" t="s">
        <v>19</v>
      </c>
      <c r="C3" s="13">
        <v>25</v>
      </c>
      <c r="D3" s="13" t="s">
        <v>27</v>
      </c>
      <c r="E3" s="13" t="s">
        <v>28</v>
      </c>
      <c r="F3" s="10">
        <v>0.75</v>
      </c>
      <c r="G3" s="10">
        <v>0.91</v>
      </c>
    </row>
    <row r="4" spans="1:7" x14ac:dyDescent="0.25">
      <c r="A4" s="13" t="s">
        <v>15</v>
      </c>
      <c r="B4" s="13" t="s">
        <v>18</v>
      </c>
      <c r="C4" s="13">
        <v>21</v>
      </c>
      <c r="D4" s="13" t="s">
        <v>25</v>
      </c>
      <c r="E4" s="13"/>
      <c r="F4" s="10">
        <v>0.78</v>
      </c>
      <c r="G4" s="13"/>
    </row>
    <row r="5" spans="1:7" x14ac:dyDescent="0.25">
      <c r="A5" s="13" t="s">
        <v>16</v>
      </c>
      <c r="B5" s="13" t="s">
        <v>19</v>
      </c>
      <c r="C5" s="13">
        <v>23</v>
      </c>
      <c r="D5" s="13" t="s">
        <v>24</v>
      </c>
      <c r="E5" s="13" t="s">
        <v>29</v>
      </c>
      <c r="F5" s="10">
        <v>0.9</v>
      </c>
      <c r="G5" s="10">
        <v>0.95</v>
      </c>
    </row>
    <row r="6" spans="1:7" x14ac:dyDescent="0.25">
      <c r="A6" s="13" t="s">
        <v>17</v>
      </c>
      <c r="B6" s="13" t="s">
        <v>18</v>
      </c>
      <c r="C6" s="13">
        <v>19</v>
      </c>
      <c r="D6" s="13" t="s">
        <v>26</v>
      </c>
      <c r="E6" s="13" t="s">
        <v>30</v>
      </c>
      <c r="F6" s="10">
        <v>0.83</v>
      </c>
      <c r="G6" s="10">
        <v>0.89</v>
      </c>
    </row>
    <row r="7" spans="1:7" x14ac:dyDescent="0.25">
      <c r="A7" s="13" t="s">
        <v>33</v>
      </c>
      <c r="B7" s="13" t="s">
        <v>18</v>
      </c>
      <c r="C7" s="13">
        <v>25</v>
      </c>
      <c r="D7" s="13" t="s">
        <v>38</v>
      </c>
      <c r="E7" s="13" t="s">
        <v>39</v>
      </c>
      <c r="F7" s="10">
        <v>0.81</v>
      </c>
      <c r="G7" s="10">
        <v>0.78</v>
      </c>
    </row>
    <row r="8" spans="1:7" x14ac:dyDescent="0.25">
      <c r="A8" s="13" t="s">
        <v>34</v>
      </c>
      <c r="B8" s="13" t="s">
        <v>18</v>
      </c>
      <c r="C8" s="13">
        <v>21</v>
      </c>
      <c r="D8" s="13" t="s">
        <v>26</v>
      </c>
      <c r="E8" s="13" t="s">
        <v>30</v>
      </c>
      <c r="F8" s="10">
        <v>0.95</v>
      </c>
      <c r="G8" s="10">
        <v>0.92</v>
      </c>
    </row>
    <row r="9" spans="1:7" x14ac:dyDescent="0.25">
      <c r="A9" s="13" t="s">
        <v>35</v>
      </c>
      <c r="B9" s="19" t="s">
        <v>18</v>
      </c>
      <c r="C9" s="13">
        <v>22</v>
      </c>
      <c r="D9" s="13" t="s">
        <v>24</v>
      </c>
      <c r="E9" s="13" t="s">
        <v>30</v>
      </c>
      <c r="F9" s="10">
        <v>0.7</v>
      </c>
      <c r="G9" s="10">
        <v>0.85</v>
      </c>
    </row>
    <row r="10" spans="1:7" x14ac:dyDescent="0.25">
      <c r="A10" s="13" t="s">
        <v>36</v>
      </c>
      <c r="B10" s="13" t="s">
        <v>19</v>
      </c>
      <c r="C10" s="13">
        <v>21</v>
      </c>
      <c r="D10" s="13" t="s">
        <v>24</v>
      </c>
      <c r="E10" s="13" t="s">
        <v>30</v>
      </c>
      <c r="F10" s="10">
        <v>0.79</v>
      </c>
      <c r="G10" s="10">
        <v>0.9</v>
      </c>
    </row>
    <row r="11" spans="1:7" x14ac:dyDescent="0.25">
      <c r="A11" s="13" t="s">
        <v>37</v>
      </c>
      <c r="B11" s="13" t="s">
        <v>18</v>
      </c>
      <c r="C11" s="13">
        <v>22</v>
      </c>
      <c r="D11" s="13" t="s">
        <v>27</v>
      </c>
      <c r="E11" s="13" t="s">
        <v>28</v>
      </c>
      <c r="F11" s="10">
        <v>0.88</v>
      </c>
      <c r="G11" s="10">
        <v>0.8</v>
      </c>
    </row>
    <row r="20" spans="2:2" x14ac:dyDescent="0.25">
      <c r="B20" s="18"/>
    </row>
    <row r="38" spans="1:18" x14ac:dyDescent="0.25">
      <c r="A38" t="s">
        <v>40</v>
      </c>
      <c r="B38" t="s">
        <v>41</v>
      </c>
      <c r="C38" t="s">
        <v>42</v>
      </c>
      <c r="D38" t="s">
        <v>43</v>
      </c>
      <c r="E38" t="s">
        <v>44</v>
      </c>
      <c r="F38" t="s">
        <v>45</v>
      </c>
      <c r="G38" t="s">
        <v>46</v>
      </c>
      <c r="H38" t="s">
        <v>47</v>
      </c>
      <c r="I38" t="s">
        <v>48</v>
      </c>
      <c r="J38" t="s">
        <v>49</v>
      </c>
      <c r="K38" t="s">
        <v>50</v>
      </c>
      <c r="L38" t="s">
        <v>51</v>
      </c>
      <c r="M38" t="s">
        <v>52</v>
      </c>
      <c r="N38" t="s">
        <v>53</v>
      </c>
      <c r="O38" t="s">
        <v>54</v>
      </c>
      <c r="P38" t="s">
        <v>55</v>
      </c>
      <c r="Q38" t="s">
        <v>56</v>
      </c>
      <c r="R38" t="s">
        <v>57</v>
      </c>
    </row>
    <row r="39" spans="1:18" hidden="1" x14ac:dyDescent="0.25">
      <c r="A39">
        <v>1</v>
      </c>
      <c r="B39" s="11">
        <v>45370</v>
      </c>
      <c r="C39" s="11">
        <v>45618</v>
      </c>
      <c r="D39" t="s">
        <v>58</v>
      </c>
      <c r="E39" t="s">
        <v>59</v>
      </c>
      <c r="F39" t="s">
        <v>60</v>
      </c>
      <c r="G39" t="s">
        <v>61</v>
      </c>
      <c r="H39" t="s">
        <v>62</v>
      </c>
      <c r="I39">
        <v>67625</v>
      </c>
      <c r="J39" t="s">
        <v>63</v>
      </c>
      <c r="K39" t="s">
        <v>64</v>
      </c>
      <c r="L39">
        <v>853.28</v>
      </c>
      <c r="M39">
        <v>3</v>
      </c>
      <c r="N39">
        <v>2559.84</v>
      </c>
      <c r="O39" t="s">
        <v>65</v>
      </c>
      <c r="P39" t="s">
        <v>66</v>
      </c>
      <c r="Q39" t="s">
        <v>67</v>
      </c>
      <c r="R39" t="s">
        <v>68</v>
      </c>
    </row>
    <row r="40" spans="1:18" hidden="1" x14ac:dyDescent="0.25">
      <c r="A40">
        <v>2</v>
      </c>
      <c r="B40" s="11">
        <v>45848</v>
      </c>
      <c r="C40" s="11">
        <v>45848</v>
      </c>
      <c r="D40" t="s">
        <v>69</v>
      </c>
      <c r="E40" t="s">
        <v>70</v>
      </c>
      <c r="F40" t="s">
        <v>71</v>
      </c>
      <c r="G40" t="s">
        <v>72</v>
      </c>
      <c r="H40" t="s">
        <v>73</v>
      </c>
      <c r="I40">
        <v>69047</v>
      </c>
      <c r="J40" t="s">
        <v>74</v>
      </c>
      <c r="K40" t="s">
        <v>64</v>
      </c>
      <c r="L40">
        <v>868.7</v>
      </c>
      <c r="M40">
        <v>1</v>
      </c>
      <c r="N40">
        <v>868.7</v>
      </c>
      <c r="O40" t="s">
        <v>75</v>
      </c>
      <c r="P40" t="s">
        <v>66</v>
      </c>
      <c r="Q40" t="s">
        <v>67</v>
      </c>
      <c r="R40" t="s">
        <v>68</v>
      </c>
    </row>
    <row r="41" spans="1:18" hidden="1" x14ac:dyDescent="0.25">
      <c r="A41">
        <v>3</v>
      </c>
      <c r="B41" s="11">
        <v>45891</v>
      </c>
      <c r="C41" s="11">
        <v>45902</v>
      </c>
      <c r="D41" t="s">
        <v>76</v>
      </c>
      <c r="E41" t="s">
        <v>77</v>
      </c>
      <c r="F41">
        <v>9096709331</v>
      </c>
      <c r="G41" t="s">
        <v>78</v>
      </c>
      <c r="H41" t="s">
        <v>79</v>
      </c>
      <c r="I41">
        <v>50719</v>
      </c>
      <c r="J41" t="s">
        <v>80</v>
      </c>
      <c r="K41" t="s">
        <v>81</v>
      </c>
      <c r="L41">
        <v>616.49</v>
      </c>
      <c r="M41">
        <v>1</v>
      </c>
      <c r="N41">
        <v>616.49</v>
      </c>
      <c r="O41" t="s">
        <v>65</v>
      </c>
      <c r="P41" t="s">
        <v>82</v>
      </c>
      <c r="Q41" t="s">
        <v>83</v>
      </c>
      <c r="R41" t="s">
        <v>84</v>
      </c>
    </row>
    <row r="42" spans="1:18" hidden="1" x14ac:dyDescent="0.25">
      <c r="A42">
        <v>4</v>
      </c>
      <c r="B42" s="11">
        <v>45391</v>
      </c>
      <c r="C42" s="11">
        <v>45450</v>
      </c>
      <c r="D42" t="s">
        <v>85</v>
      </c>
      <c r="E42" t="s">
        <v>86</v>
      </c>
      <c r="F42" t="s">
        <v>87</v>
      </c>
      <c r="G42" t="s">
        <v>88</v>
      </c>
      <c r="H42" t="s">
        <v>89</v>
      </c>
      <c r="I42">
        <v>72597</v>
      </c>
      <c r="J42" t="s">
        <v>90</v>
      </c>
      <c r="K42" t="s">
        <v>64</v>
      </c>
      <c r="L42">
        <v>171.41</v>
      </c>
      <c r="M42">
        <v>2</v>
      </c>
      <c r="N42">
        <v>342.82</v>
      </c>
      <c r="O42" t="s">
        <v>65</v>
      </c>
      <c r="P42" t="s">
        <v>82</v>
      </c>
      <c r="Q42" t="s">
        <v>67</v>
      </c>
      <c r="R42" t="s">
        <v>91</v>
      </c>
    </row>
    <row r="43" spans="1:18" hidden="1" x14ac:dyDescent="0.25">
      <c r="A43">
        <v>5</v>
      </c>
      <c r="B43" s="11">
        <v>45631</v>
      </c>
      <c r="C43" s="11">
        <v>45871</v>
      </c>
      <c r="D43" t="s">
        <v>92</v>
      </c>
      <c r="E43" t="s">
        <v>93</v>
      </c>
      <c r="F43" t="s">
        <v>94</v>
      </c>
      <c r="G43" t="s">
        <v>95</v>
      </c>
      <c r="H43" t="s">
        <v>96</v>
      </c>
      <c r="I43">
        <v>34059</v>
      </c>
      <c r="J43" t="s">
        <v>97</v>
      </c>
      <c r="K43" t="s">
        <v>98</v>
      </c>
      <c r="L43">
        <v>434.3</v>
      </c>
      <c r="M43">
        <v>1</v>
      </c>
      <c r="N43">
        <v>434.3</v>
      </c>
      <c r="O43" t="s">
        <v>65</v>
      </c>
      <c r="P43" t="s">
        <v>82</v>
      </c>
      <c r="Q43" t="s">
        <v>99</v>
      </c>
      <c r="R43" t="s">
        <v>84</v>
      </c>
    </row>
    <row r="44" spans="1:18" hidden="1" x14ac:dyDescent="0.25">
      <c r="A44">
        <v>6</v>
      </c>
      <c r="B44" s="11">
        <v>45888</v>
      </c>
      <c r="C44" s="11">
        <v>45907</v>
      </c>
      <c r="D44" t="s">
        <v>100</v>
      </c>
      <c r="E44" t="s">
        <v>101</v>
      </c>
      <c r="F44" t="s">
        <v>102</v>
      </c>
      <c r="G44" t="s">
        <v>103</v>
      </c>
      <c r="H44" t="s">
        <v>104</v>
      </c>
      <c r="I44">
        <v>33270</v>
      </c>
      <c r="J44" t="s">
        <v>74</v>
      </c>
      <c r="K44" t="s">
        <v>64</v>
      </c>
      <c r="L44">
        <v>54.04</v>
      </c>
      <c r="M44">
        <v>3</v>
      </c>
      <c r="N44">
        <v>162.12</v>
      </c>
      <c r="O44" t="s">
        <v>75</v>
      </c>
      <c r="P44" t="s">
        <v>66</v>
      </c>
      <c r="Q44" t="s">
        <v>99</v>
      </c>
      <c r="R44" t="s">
        <v>105</v>
      </c>
    </row>
    <row r="45" spans="1:18" hidden="1" x14ac:dyDescent="0.25">
      <c r="A45">
        <v>7</v>
      </c>
      <c r="B45" s="11">
        <v>45261</v>
      </c>
      <c r="C45" s="11">
        <v>45438</v>
      </c>
      <c r="D45" t="s">
        <v>106</v>
      </c>
      <c r="E45" t="s">
        <v>107</v>
      </c>
      <c r="F45" t="s">
        <v>108</v>
      </c>
      <c r="G45" t="s">
        <v>109</v>
      </c>
      <c r="H45" t="s">
        <v>110</v>
      </c>
      <c r="I45">
        <v>49534</v>
      </c>
      <c r="J45" t="s">
        <v>80</v>
      </c>
      <c r="K45" t="s">
        <v>81</v>
      </c>
      <c r="L45">
        <v>109.03</v>
      </c>
      <c r="M45">
        <v>5</v>
      </c>
      <c r="N45">
        <v>545.15</v>
      </c>
      <c r="O45" t="s">
        <v>111</v>
      </c>
      <c r="P45" t="s">
        <v>66</v>
      </c>
      <c r="Q45" t="s">
        <v>112</v>
      </c>
      <c r="R45" t="s">
        <v>91</v>
      </c>
    </row>
    <row r="46" spans="1:18" hidden="1" x14ac:dyDescent="0.25">
      <c r="A46">
        <v>8</v>
      </c>
      <c r="B46" s="11">
        <v>45566</v>
      </c>
      <c r="C46" s="11">
        <v>45733</v>
      </c>
      <c r="D46" t="s">
        <v>113</v>
      </c>
      <c r="E46" t="s">
        <v>114</v>
      </c>
      <c r="F46" t="s">
        <v>115</v>
      </c>
      <c r="G46" t="s">
        <v>116</v>
      </c>
      <c r="H46" t="s">
        <v>117</v>
      </c>
      <c r="I46">
        <v>47800</v>
      </c>
      <c r="J46" t="s">
        <v>118</v>
      </c>
      <c r="K46" t="s">
        <v>119</v>
      </c>
      <c r="L46">
        <v>161.54</v>
      </c>
      <c r="M46">
        <v>2</v>
      </c>
      <c r="N46">
        <v>323.08</v>
      </c>
      <c r="O46" t="s">
        <v>75</v>
      </c>
      <c r="P46" t="s">
        <v>66</v>
      </c>
      <c r="Q46" t="s">
        <v>83</v>
      </c>
      <c r="R46" t="s">
        <v>84</v>
      </c>
    </row>
    <row r="47" spans="1:18" hidden="1" x14ac:dyDescent="0.25">
      <c r="A47">
        <v>9</v>
      </c>
      <c r="B47" s="11">
        <v>45293</v>
      </c>
      <c r="C47" s="11">
        <v>45615</v>
      </c>
      <c r="D47" t="s">
        <v>120</v>
      </c>
      <c r="E47" t="s">
        <v>121</v>
      </c>
      <c r="F47" t="s">
        <v>122</v>
      </c>
      <c r="G47" t="s">
        <v>123</v>
      </c>
      <c r="H47" t="s">
        <v>73</v>
      </c>
      <c r="I47">
        <v>31496</v>
      </c>
      <c r="J47" t="s">
        <v>124</v>
      </c>
      <c r="K47" t="s">
        <v>125</v>
      </c>
      <c r="L47">
        <v>107.37</v>
      </c>
      <c r="M47">
        <v>2</v>
      </c>
      <c r="N47">
        <v>214.74</v>
      </c>
      <c r="O47" t="s">
        <v>65</v>
      </c>
      <c r="P47" t="s">
        <v>82</v>
      </c>
      <c r="Q47" t="s">
        <v>112</v>
      </c>
      <c r="R47" t="s">
        <v>84</v>
      </c>
    </row>
    <row r="48" spans="1:18" hidden="1" x14ac:dyDescent="0.25">
      <c r="A48">
        <v>10</v>
      </c>
      <c r="B48" s="11">
        <v>45671</v>
      </c>
      <c r="C48" s="11">
        <v>45815</v>
      </c>
      <c r="D48" t="s">
        <v>126</v>
      </c>
      <c r="E48" t="s">
        <v>127</v>
      </c>
      <c r="F48" t="s">
        <v>128</v>
      </c>
      <c r="G48" t="s">
        <v>129</v>
      </c>
      <c r="H48" t="s">
        <v>130</v>
      </c>
      <c r="I48">
        <v>13228</v>
      </c>
      <c r="J48" t="s">
        <v>131</v>
      </c>
      <c r="K48" t="s">
        <v>125</v>
      </c>
      <c r="L48">
        <v>163.56</v>
      </c>
      <c r="M48">
        <v>1</v>
      </c>
      <c r="N48">
        <v>163.56</v>
      </c>
      <c r="O48" t="s">
        <v>111</v>
      </c>
      <c r="P48" t="s">
        <v>82</v>
      </c>
      <c r="Q48" t="s">
        <v>112</v>
      </c>
      <c r="R48" t="s">
        <v>91</v>
      </c>
    </row>
    <row r="49" spans="1:18" hidden="1" x14ac:dyDescent="0.25">
      <c r="A49">
        <v>11</v>
      </c>
      <c r="B49" s="11">
        <v>45260</v>
      </c>
      <c r="C49" s="11">
        <v>45497</v>
      </c>
      <c r="D49" t="s">
        <v>132</v>
      </c>
      <c r="E49" t="s">
        <v>133</v>
      </c>
      <c r="F49" t="s">
        <v>134</v>
      </c>
      <c r="G49" t="s">
        <v>135</v>
      </c>
      <c r="H49" t="s">
        <v>136</v>
      </c>
      <c r="I49">
        <v>12500</v>
      </c>
      <c r="J49" t="s">
        <v>97</v>
      </c>
      <c r="K49" t="s">
        <v>98</v>
      </c>
      <c r="L49">
        <v>43.67</v>
      </c>
      <c r="M49">
        <v>5</v>
      </c>
      <c r="N49">
        <v>218.35</v>
      </c>
      <c r="O49" t="s">
        <v>65</v>
      </c>
      <c r="P49" t="s">
        <v>82</v>
      </c>
      <c r="Q49" t="s">
        <v>83</v>
      </c>
      <c r="R49" t="s">
        <v>68</v>
      </c>
    </row>
    <row r="50" spans="1:18" hidden="1" x14ac:dyDescent="0.25">
      <c r="A50">
        <v>12</v>
      </c>
      <c r="B50" s="11">
        <v>45693</v>
      </c>
      <c r="C50" s="11">
        <v>45876</v>
      </c>
      <c r="D50" t="s">
        <v>137</v>
      </c>
      <c r="E50" t="s">
        <v>138</v>
      </c>
      <c r="F50" t="s">
        <v>139</v>
      </c>
      <c r="G50" t="s">
        <v>140</v>
      </c>
      <c r="H50" t="s">
        <v>141</v>
      </c>
      <c r="I50">
        <v>16710</v>
      </c>
      <c r="J50" t="s">
        <v>74</v>
      </c>
      <c r="K50" t="s">
        <v>64</v>
      </c>
      <c r="L50">
        <v>437.28</v>
      </c>
      <c r="M50">
        <v>5</v>
      </c>
      <c r="N50">
        <v>2186.4</v>
      </c>
      <c r="O50" t="s">
        <v>65</v>
      </c>
      <c r="P50" t="s">
        <v>66</v>
      </c>
      <c r="Q50" t="s">
        <v>99</v>
      </c>
      <c r="R50" t="s">
        <v>68</v>
      </c>
    </row>
    <row r="51" spans="1:18" hidden="1" x14ac:dyDescent="0.25">
      <c r="A51">
        <v>13</v>
      </c>
      <c r="B51" s="11">
        <v>45600</v>
      </c>
      <c r="C51" s="11">
        <v>45813</v>
      </c>
      <c r="D51" t="s">
        <v>142</v>
      </c>
      <c r="E51" t="s">
        <v>143</v>
      </c>
      <c r="F51" t="s">
        <v>144</v>
      </c>
      <c r="G51" t="s">
        <v>145</v>
      </c>
      <c r="H51" t="s">
        <v>146</v>
      </c>
      <c r="I51">
        <v>73689</v>
      </c>
      <c r="J51" t="s">
        <v>118</v>
      </c>
      <c r="K51" t="s">
        <v>119</v>
      </c>
      <c r="L51">
        <v>756.51</v>
      </c>
      <c r="M51">
        <v>4</v>
      </c>
      <c r="N51">
        <v>3026.04</v>
      </c>
      <c r="O51" t="s">
        <v>111</v>
      </c>
      <c r="P51" t="s">
        <v>66</v>
      </c>
      <c r="Q51" t="s">
        <v>112</v>
      </c>
      <c r="R51" t="s">
        <v>105</v>
      </c>
    </row>
    <row r="52" spans="1:18" hidden="1" x14ac:dyDescent="0.25">
      <c r="A52">
        <v>14</v>
      </c>
      <c r="B52" s="11">
        <v>45605</v>
      </c>
      <c r="C52" s="11">
        <v>45622</v>
      </c>
      <c r="D52" t="s">
        <v>147</v>
      </c>
      <c r="E52" t="s">
        <v>148</v>
      </c>
      <c r="F52" t="s">
        <v>149</v>
      </c>
      <c r="G52" t="s">
        <v>150</v>
      </c>
      <c r="H52" t="s">
        <v>151</v>
      </c>
      <c r="I52">
        <v>93283</v>
      </c>
      <c r="J52" t="s">
        <v>124</v>
      </c>
      <c r="K52" t="s">
        <v>125</v>
      </c>
      <c r="L52">
        <v>543.32000000000005</v>
      </c>
      <c r="M52">
        <v>2</v>
      </c>
      <c r="N52">
        <v>1086.6400000000001</v>
      </c>
      <c r="O52" t="s">
        <v>65</v>
      </c>
      <c r="P52" t="s">
        <v>82</v>
      </c>
      <c r="Q52" t="s">
        <v>99</v>
      </c>
      <c r="R52" t="s">
        <v>84</v>
      </c>
    </row>
    <row r="53" spans="1:18" hidden="1" x14ac:dyDescent="0.25">
      <c r="A53">
        <v>15</v>
      </c>
      <c r="B53" s="11">
        <v>45200</v>
      </c>
      <c r="C53" s="11">
        <v>45596</v>
      </c>
      <c r="D53" t="s">
        <v>152</v>
      </c>
      <c r="E53" t="s">
        <v>153</v>
      </c>
      <c r="F53" t="s">
        <v>154</v>
      </c>
      <c r="G53" t="s">
        <v>155</v>
      </c>
      <c r="H53" t="s">
        <v>156</v>
      </c>
      <c r="I53">
        <v>49001</v>
      </c>
      <c r="J53" t="s">
        <v>63</v>
      </c>
      <c r="K53" t="s">
        <v>64</v>
      </c>
      <c r="L53">
        <v>776.17</v>
      </c>
      <c r="M53">
        <v>5</v>
      </c>
      <c r="N53">
        <v>3880.85</v>
      </c>
      <c r="O53" t="s">
        <v>157</v>
      </c>
      <c r="P53" t="s">
        <v>82</v>
      </c>
      <c r="Q53" t="s">
        <v>112</v>
      </c>
      <c r="R53" t="s">
        <v>105</v>
      </c>
    </row>
    <row r="54" spans="1:18" hidden="1" x14ac:dyDescent="0.25">
      <c r="A54">
        <v>16</v>
      </c>
      <c r="B54" s="11">
        <v>45380</v>
      </c>
      <c r="C54" s="11">
        <v>45404</v>
      </c>
      <c r="D54" t="s">
        <v>158</v>
      </c>
      <c r="E54" t="s">
        <v>159</v>
      </c>
      <c r="F54" t="s">
        <v>160</v>
      </c>
      <c r="G54" t="s">
        <v>161</v>
      </c>
      <c r="H54" t="s">
        <v>162</v>
      </c>
      <c r="I54">
        <v>91427</v>
      </c>
      <c r="J54" t="s">
        <v>124</v>
      </c>
      <c r="K54" t="s">
        <v>125</v>
      </c>
      <c r="L54">
        <v>928.82</v>
      </c>
      <c r="M54">
        <v>1</v>
      </c>
      <c r="N54">
        <v>928.82</v>
      </c>
      <c r="O54" t="s">
        <v>157</v>
      </c>
      <c r="P54" t="s">
        <v>66</v>
      </c>
      <c r="Q54" t="s">
        <v>83</v>
      </c>
      <c r="R54" t="s">
        <v>84</v>
      </c>
    </row>
    <row r="55" spans="1:18" hidden="1" x14ac:dyDescent="0.25">
      <c r="A55">
        <v>17</v>
      </c>
      <c r="B55" s="11">
        <v>45195</v>
      </c>
      <c r="C55" s="11">
        <v>45504</v>
      </c>
      <c r="D55" t="s">
        <v>163</v>
      </c>
      <c r="E55" t="s">
        <v>164</v>
      </c>
      <c r="F55" t="s">
        <v>165</v>
      </c>
      <c r="G55" t="s">
        <v>166</v>
      </c>
      <c r="H55" t="s">
        <v>167</v>
      </c>
      <c r="I55">
        <v>69630</v>
      </c>
      <c r="J55" t="s">
        <v>74</v>
      </c>
      <c r="K55" t="s">
        <v>64</v>
      </c>
      <c r="L55">
        <v>20.350000000000001</v>
      </c>
      <c r="M55">
        <v>5</v>
      </c>
      <c r="N55">
        <v>101.75</v>
      </c>
      <c r="O55" t="s">
        <v>157</v>
      </c>
      <c r="P55" t="s">
        <v>82</v>
      </c>
      <c r="Q55" t="s">
        <v>67</v>
      </c>
      <c r="R55" t="s">
        <v>105</v>
      </c>
    </row>
    <row r="56" spans="1:18" hidden="1" x14ac:dyDescent="0.25">
      <c r="A56">
        <v>18</v>
      </c>
      <c r="B56" s="11">
        <v>45271</v>
      </c>
      <c r="C56" s="11">
        <v>45875</v>
      </c>
      <c r="D56" t="s">
        <v>168</v>
      </c>
      <c r="E56" t="s">
        <v>169</v>
      </c>
      <c r="F56" t="s">
        <v>170</v>
      </c>
      <c r="G56" t="s">
        <v>171</v>
      </c>
      <c r="H56" t="s">
        <v>172</v>
      </c>
      <c r="I56">
        <v>24913</v>
      </c>
      <c r="J56" t="s">
        <v>63</v>
      </c>
      <c r="K56" t="s">
        <v>64</v>
      </c>
      <c r="L56">
        <v>777.54</v>
      </c>
      <c r="M56">
        <v>1</v>
      </c>
      <c r="N56">
        <v>777.54</v>
      </c>
      <c r="O56" t="s">
        <v>65</v>
      </c>
      <c r="P56" t="s">
        <v>82</v>
      </c>
      <c r="Q56" t="s">
        <v>99</v>
      </c>
      <c r="R56" t="s">
        <v>68</v>
      </c>
    </row>
    <row r="57" spans="1:18" hidden="1" x14ac:dyDescent="0.25">
      <c r="A57">
        <v>19</v>
      </c>
      <c r="B57" s="11">
        <v>45763</v>
      </c>
      <c r="C57" s="11">
        <v>45785</v>
      </c>
      <c r="D57" t="s">
        <v>173</v>
      </c>
      <c r="E57" t="s">
        <v>174</v>
      </c>
      <c r="F57" t="s">
        <v>175</v>
      </c>
      <c r="G57" t="s">
        <v>176</v>
      </c>
      <c r="H57" t="s">
        <v>177</v>
      </c>
      <c r="I57">
        <v>11448</v>
      </c>
      <c r="J57" t="s">
        <v>118</v>
      </c>
      <c r="K57" t="s">
        <v>119</v>
      </c>
      <c r="L57">
        <v>428.86</v>
      </c>
      <c r="M57">
        <v>5</v>
      </c>
      <c r="N57">
        <v>2144.3000000000002</v>
      </c>
      <c r="O57" t="s">
        <v>65</v>
      </c>
      <c r="P57" t="s">
        <v>66</v>
      </c>
      <c r="Q57" t="s">
        <v>99</v>
      </c>
      <c r="R57" t="s">
        <v>84</v>
      </c>
    </row>
    <row r="58" spans="1:18" hidden="1" x14ac:dyDescent="0.25">
      <c r="A58">
        <v>20</v>
      </c>
      <c r="B58" s="11">
        <v>45350</v>
      </c>
      <c r="C58" s="11">
        <v>45861</v>
      </c>
      <c r="D58" t="s">
        <v>178</v>
      </c>
      <c r="E58" t="s">
        <v>179</v>
      </c>
      <c r="F58">
        <v>2442408990</v>
      </c>
      <c r="G58" t="s">
        <v>180</v>
      </c>
      <c r="H58" t="s">
        <v>181</v>
      </c>
      <c r="I58">
        <v>85726</v>
      </c>
      <c r="J58" t="s">
        <v>124</v>
      </c>
      <c r="K58" t="s">
        <v>125</v>
      </c>
      <c r="L58">
        <v>678.12</v>
      </c>
      <c r="M58">
        <v>3</v>
      </c>
      <c r="N58">
        <v>2034.36</v>
      </c>
      <c r="O58" t="s">
        <v>157</v>
      </c>
      <c r="P58" t="s">
        <v>82</v>
      </c>
      <c r="Q58" t="s">
        <v>99</v>
      </c>
      <c r="R58" t="s">
        <v>68</v>
      </c>
    </row>
    <row r="59" spans="1:18" hidden="1" x14ac:dyDescent="0.25">
      <c r="A59">
        <v>21</v>
      </c>
      <c r="B59" s="11">
        <v>45698</v>
      </c>
      <c r="C59" s="11">
        <v>45847</v>
      </c>
      <c r="D59" t="s">
        <v>182</v>
      </c>
      <c r="E59" t="s">
        <v>183</v>
      </c>
      <c r="F59" t="s">
        <v>184</v>
      </c>
      <c r="G59" t="s">
        <v>185</v>
      </c>
      <c r="H59" t="s">
        <v>186</v>
      </c>
      <c r="I59">
        <v>11768</v>
      </c>
      <c r="J59" t="s">
        <v>97</v>
      </c>
      <c r="K59" t="s">
        <v>98</v>
      </c>
      <c r="L59">
        <v>158.61000000000001</v>
      </c>
      <c r="M59">
        <v>3</v>
      </c>
      <c r="N59">
        <v>475.83</v>
      </c>
      <c r="O59" t="s">
        <v>157</v>
      </c>
      <c r="P59" t="s">
        <v>66</v>
      </c>
      <c r="Q59" t="s">
        <v>112</v>
      </c>
      <c r="R59" t="s">
        <v>91</v>
      </c>
    </row>
    <row r="60" spans="1:18" hidden="1" x14ac:dyDescent="0.25">
      <c r="A60">
        <v>22</v>
      </c>
      <c r="B60" s="11">
        <v>45471</v>
      </c>
      <c r="C60" s="11">
        <v>45846</v>
      </c>
      <c r="D60" t="s">
        <v>187</v>
      </c>
      <c r="E60" t="s">
        <v>188</v>
      </c>
      <c r="F60" t="s">
        <v>189</v>
      </c>
      <c r="G60" t="s">
        <v>190</v>
      </c>
      <c r="H60" t="s">
        <v>191</v>
      </c>
      <c r="I60">
        <v>88156</v>
      </c>
      <c r="J60" t="s">
        <v>80</v>
      </c>
      <c r="K60" t="s">
        <v>81</v>
      </c>
      <c r="L60">
        <v>685.66</v>
      </c>
      <c r="M60">
        <v>1</v>
      </c>
      <c r="N60">
        <v>685.66</v>
      </c>
      <c r="O60" t="s">
        <v>65</v>
      </c>
      <c r="P60" t="s">
        <v>82</v>
      </c>
      <c r="Q60" t="s">
        <v>112</v>
      </c>
      <c r="R60" t="s">
        <v>105</v>
      </c>
    </row>
    <row r="61" spans="1:18" hidden="1" x14ac:dyDescent="0.25">
      <c r="A61">
        <v>23</v>
      </c>
      <c r="B61" s="11">
        <v>45359</v>
      </c>
      <c r="C61" s="11">
        <v>45490</v>
      </c>
      <c r="D61" t="s">
        <v>192</v>
      </c>
      <c r="E61" t="s">
        <v>193</v>
      </c>
      <c r="F61" t="s">
        <v>194</v>
      </c>
      <c r="G61" t="s">
        <v>195</v>
      </c>
      <c r="H61" t="s">
        <v>79</v>
      </c>
      <c r="I61">
        <v>24955</v>
      </c>
      <c r="J61" t="s">
        <v>63</v>
      </c>
      <c r="K61" t="s">
        <v>64</v>
      </c>
      <c r="L61">
        <v>718.81</v>
      </c>
      <c r="M61">
        <v>2</v>
      </c>
      <c r="N61">
        <v>1437.62</v>
      </c>
      <c r="O61" t="s">
        <v>75</v>
      </c>
      <c r="P61" t="s">
        <v>66</v>
      </c>
      <c r="Q61" t="s">
        <v>83</v>
      </c>
      <c r="R61" t="s">
        <v>91</v>
      </c>
    </row>
    <row r="62" spans="1:18" hidden="1" x14ac:dyDescent="0.25">
      <c r="A62">
        <v>24</v>
      </c>
      <c r="B62" s="11">
        <v>45620</v>
      </c>
      <c r="C62" s="11">
        <v>45630</v>
      </c>
      <c r="D62" t="s">
        <v>196</v>
      </c>
      <c r="E62" t="s">
        <v>197</v>
      </c>
      <c r="F62" t="s">
        <v>198</v>
      </c>
      <c r="G62" t="s">
        <v>199</v>
      </c>
      <c r="H62" t="s">
        <v>200</v>
      </c>
      <c r="I62">
        <v>52625</v>
      </c>
      <c r="J62" t="s">
        <v>80</v>
      </c>
      <c r="K62" t="s">
        <v>81</v>
      </c>
      <c r="L62">
        <v>604.24</v>
      </c>
      <c r="M62">
        <v>4</v>
      </c>
      <c r="N62">
        <v>2416.96</v>
      </c>
      <c r="O62" t="s">
        <v>75</v>
      </c>
      <c r="P62" t="s">
        <v>66</v>
      </c>
      <c r="Q62" t="s">
        <v>83</v>
      </c>
      <c r="R62" t="s">
        <v>105</v>
      </c>
    </row>
    <row r="63" spans="1:18" hidden="1" x14ac:dyDescent="0.25">
      <c r="A63">
        <v>25</v>
      </c>
      <c r="B63" s="11">
        <v>45403</v>
      </c>
      <c r="C63" s="11">
        <v>45563</v>
      </c>
      <c r="D63" t="s">
        <v>201</v>
      </c>
      <c r="E63" t="s">
        <v>202</v>
      </c>
      <c r="F63" t="s">
        <v>203</v>
      </c>
      <c r="G63" t="s">
        <v>204</v>
      </c>
      <c r="H63" t="s">
        <v>205</v>
      </c>
      <c r="I63">
        <v>12587</v>
      </c>
      <c r="J63" t="s">
        <v>124</v>
      </c>
      <c r="K63" t="s">
        <v>125</v>
      </c>
      <c r="L63">
        <v>95.61</v>
      </c>
      <c r="M63">
        <v>1</v>
      </c>
      <c r="N63">
        <v>95.61</v>
      </c>
      <c r="O63" t="s">
        <v>111</v>
      </c>
      <c r="P63" t="s">
        <v>82</v>
      </c>
      <c r="Q63" t="s">
        <v>67</v>
      </c>
      <c r="R63" t="s">
        <v>84</v>
      </c>
    </row>
    <row r="64" spans="1:18" hidden="1" x14ac:dyDescent="0.25">
      <c r="A64">
        <v>26</v>
      </c>
      <c r="B64" s="11">
        <v>45529</v>
      </c>
      <c r="C64" s="11">
        <v>45766</v>
      </c>
      <c r="D64" t="s">
        <v>206</v>
      </c>
      <c r="E64" t="s">
        <v>207</v>
      </c>
      <c r="F64" t="s">
        <v>208</v>
      </c>
      <c r="G64" t="s">
        <v>209</v>
      </c>
      <c r="H64" t="s">
        <v>210</v>
      </c>
      <c r="I64">
        <v>22648</v>
      </c>
      <c r="J64" t="s">
        <v>74</v>
      </c>
      <c r="K64" t="s">
        <v>64</v>
      </c>
      <c r="L64">
        <v>605.66999999999996</v>
      </c>
      <c r="M64">
        <v>4</v>
      </c>
      <c r="N64">
        <v>2422.6799999999998</v>
      </c>
      <c r="O64" t="s">
        <v>111</v>
      </c>
      <c r="P64" t="s">
        <v>66</v>
      </c>
      <c r="Q64" t="s">
        <v>83</v>
      </c>
      <c r="R64" t="s">
        <v>105</v>
      </c>
    </row>
    <row r="65" spans="1:18" hidden="1" x14ac:dyDescent="0.25">
      <c r="A65">
        <v>27</v>
      </c>
      <c r="B65" s="11">
        <v>45899</v>
      </c>
      <c r="C65" s="11">
        <v>45909</v>
      </c>
      <c r="D65" t="s">
        <v>211</v>
      </c>
      <c r="E65" t="s">
        <v>212</v>
      </c>
      <c r="F65" t="s">
        <v>213</v>
      </c>
      <c r="G65" t="s">
        <v>214</v>
      </c>
      <c r="H65" t="s">
        <v>215</v>
      </c>
      <c r="I65">
        <v>1992</v>
      </c>
      <c r="J65" t="s">
        <v>216</v>
      </c>
      <c r="K65" t="s">
        <v>98</v>
      </c>
      <c r="L65">
        <v>356.39</v>
      </c>
      <c r="M65">
        <v>3</v>
      </c>
      <c r="N65">
        <v>1069.17</v>
      </c>
      <c r="O65" t="s">
        <v>157</v>
      </c>
      <c r="P65" t="s">
        <v>66</v>
      </c>
      <c r="Q65" t="s">
        <v>67</v>
      </c>
      <c r="R65" t="s">
        <v>84</v>
      </c>
    </row>
    <row r="66" spans="1:18" hidden="1" x14ac:dyDescent="0.25">
      <c r="A66">
        <v>28</v>
      </c>
      <c r="B66" s="11">
        <v>45842</v>
      </c>
      <c r="C66" s="11">
        <v>45897</v>
      </c>
      <c r="D66" t="s">
        <v>217</v>
      </c>
      <c r="E66" t="s">
        <v>218</v>
      </c>
      <c r="F66" t="s">
        <v>219</v>
      </c>
      <c r="G66" t="s">
        <v>220</v>
      </c>
      <c r="H66" t="s">
        <v>221</v>
      </c>
      <c r="I66">
        <v>92918</v>
      </c>
      <c r="J66" t="s">
        <v>90</v>
      </c>
      <c r="K66" t="s">
        <v>64</v>
      </c>
      <c r="L66">
        <v>413.16</v>
      </c>
      <c r="M66">
        <v>4</v>
      </c>
      <c r="N66">
        <v>1652.64</v>
      </c>
      <c r="O66" t="s">
        <v>75</v>
      </c>
      <c r="P66" t="s">
        <v>66</v>
      </c>
      <c r="Q66" t="s">
        <v>67</v>
      </c>
      <c r="R66" t="s">
        <v>91</v>
      </c>
    </row>
    <row r="67" spans="1:18" hidden="1" x14ac:dyDescent="0.25">
      <c r="A67">
        <v>29</v>
      </c>
      <c r="B67" s="11">
        <v>45241</v>
      </c>
      <c r="C67" s="11">
        <v>45651</v>
      </c>
      <c r="D67" t="s">
        <v>222</v>
      </c>
      <c r="E67" t="s">
        <v>223</v>
      </c>
      <c r="F67" t="s">
        <v>224</v>
      </c>
      <c r="G67" t="s">
        <v>225</v>
      </c>
      <c r="H67" t="s">
        <v>226</v>
      </c>
      <c r="I67">
        <v>21881</v>
      </c>
      <c r="J67" t="s">
        <v>124</v>
      </c>
      <c r="K67" t="s">
        <v>125</v>
      </c>
      <c r="L67">
        <v>235.92</v>
      </c>
      <c r="M67">
        <v>4</v>
      </c>
      <c r="N67">
        <v>943.68</v>
      </c>
      <c r="O67" t="s">
        <v>111</v>
      </c>
      <c r="P67" t="s">
        <v>66</v>
      </c>
      <c r="Q67" t="s">
        <v>67</v>
      </c>
      <c r="R67" t="s">
        <v>105</v>
      </c>
    </row>
    <row r="68" spans="1:18" x14ac:dyDescent="0.25">
      <c r="A68">
        <v>30</v>
      </c>
      <c r="B68" s="11">
        <v>45369</v>
      </c>
      <c r="C68" s="11">
        <v>45709</v>
      </c>
      <c r="D68" t="s">
        <v>227</v>
      </c>
      <c r="E68" t="s">
        <v>228</v>
      </c>
      <c r="F68" t="s">
        <v>229</v>
      </c>
      <c r="G68" t="s">
        <v>230</v>
      </c>
      <c r="H68" t="s">
        <v>231</v>
      </c>
      <c r="I68">
        <v>62072</v>
      </c>
      <c r="J68" t="s">
        <v>232</v>
      </c>
      <c r="K68" t="s">
        <v>119</v>
      </c>
      <c r="L68">
        <v>109.36</v>
      </c>
      <c r="M68">
        <v>4</v>
      </c>
      <c r="N68">
        <v>437.44</v>
      </c>
      <c r="O68" t="s">
        <v>65</v>
      </c>
      <c r="P68" t="s">
        <v>66</v>
      </c>
      <c r="Q68" t="s">
        <v>99</v>
      </c>
      <c r="R68" t="s">
        <v>68</v>
      </c>
    </row>
    <row r="69" spans="1:18" hidden="1" x14ac:dyDescent="0.25">
      <c r="A69">
        <v>31</v>
      </c>
      <c r="B69" s="11">
        <v>45893</v>
      </c>
      <c r="C69" s="11">
        <v>45906</v>
      </c>
      <c r="D69" t="s">
        <v>233</v>
      </c>
      <c r="E69" t="s">
        <v>234</v>
      </c>
      <c r="F69" t="s">
        <v>235</v>
      </c>
      <c r="G69" t="s">
        <v>236</v>
      </c>
      <c r="H69" t="s">
        <v>237</v>
      </c>
      <c r="I69">
        <v>26118</v>
      </c>
      <c r="J69" t="s">
        <v>232</v>
      </c>
      <c r="K69" t="s">
        <v>119</v>
      </c>
      <c r="L69">
        <v>136.09</v>
      </c>
      <c r="M69">
        <v>4</v>
      </c>
      <c r="N69">
        <v>544.36</v>
      </c>
      <c r="O69" t="s">
        <v>157</v>
      </c>
      <c r="P69" t="s">
        <v>66</v>
      </c>
      <c r="Q69" t="s">
        <v>83</v>
      </c>
      <c r="R69" t="s">
        <v>105</v>
      </c>
    </row>
    <row r="70" spans="1:18" hidden="1" x14ac:dyDescent="0.25">
      <c r="A70">
        <v>32</v>
      </c>
      <c r="B70" s="11">
        <v>45262</v>
      </c>
      <c r="C70" s="11">
        <v>45283</v>
      </c>
      <c r="D70" t="s">
        <v>238</v>
      </c>
      <c r="E70" t="s">
        <v>239</v>
      </c>
      <c r="F70" t="s">
        <v>240</v>
      </c>
      <c r="G70" t="s">
        <v>241</v>
      </c>
      <c r="H70" t="s">
        <v>242</v>
      </c>
      <c r="I70">
        <v>82477</v>
      </c>
      <c r="J70" t="s">
        <v>216</v>
      </c>
      <c r="K70" t="s">
        <v>98</v>
      </c>
      <c r="L70">
        <v>591.73</v>
      </c>
      <c r="M70">
        <v>1</v>
      </c>
      <c r="N70">
        <v>591.73</v>
      </c>
      <c r="O70" t="s">
        <v>65</v>
      </c>
      <c r="P70" t="s">
        <v>66</v>
      </c>
      <c r="Q70" t="s">
        <v>67</v>
      </c>
      <c r="R70" t="s">
        <v>105</v>
      </c>
    </row>
    <row r="71" spans="1:18" hidden="1" x14ac:dyDescent="0.25">
      <c r="A71">
        <v>33</v>
      </c>
      <c r="B71" s="11">
        <v>45373</v>
      </c>
      <c r="C71" s="11">
        <v>45618</v>
      </c>
      <c r="D71" t="s">
        <v>243</v>
      </c>
      <c r="E71" t="s">
        <v>244</v>
      </c>
      <c r="F71" t="s">
        <v>245</v>
      </c>
      <c r="G71" t="s">
        <v>246</v>
      </c>
      <c r="H71" t="s">
        <v>247</v>
      </c>
      <c r="I71">
        <v>96947</v>
      </c>
      <c r="J71" t="s">
        <v>232</v>
      </c>
      <c r="K71" t="s">
        <v>119</v>
      </c>
      <c r="L71">
        <v>54.77</v>
      </c>
      <c r="M71">
        <v>1</v>
      </c>
      <c r="N71">
        <v>54.77</v>
      </c>
      <c r="O71" t="s">
        <v>65</v>
      </c>
      <c r="P71" t="s">
        <v>66</v>
      </c>
      <c r="Q71" t="s">
        <v>83</v>
      </c>
      <c r="R71" t="s">
        <v>105</v>
      </c>
    </row>
    <row r="72" spans="1:18" hidden="1" x14ac:dyDescent="0.25">
      <c r="A72">
        <v>34</v>
      </c>
      <c r="B72" s="11">
        <v>45833</v>
      </c>
      <c r="C72" s="11">
        <v>45882</v>
      </c>
      <c r="D72" t="s">
        <v>248</v>
      </c>
      <c r="E72" t="s">
        <v>249</v>
      </c>
      <c r="F72" t="s">
        <v>250</v>
      </c>
      <c r="G72" t="s">
        <v>251</v>
      </c>
      <c r="H72" t="s">
        <v>252</v>
      </c>
      <c r="I72">
        <v>81166</v>
      </c>
      <c r="J72" t="s">
        <v>118</v>
      </c>
      <c r="K72" t="s">
        <v>119</v>
      </c>
      <c r="L72">
        <v>20.74</v>
      </c>
      <c r="M72">
        <v>1</v>
      </c>
      <c r="N72">
        <v>20.74</v>
      </c>
      <c r="O72" t="s">
        <v>157</v>
      </c>
      <c r="P72" t="s">
        <v>66</v>
      </c>
      <c r="Q72" t="s">
        <v>67</v>
      </c>
      <c r="R72" t="s">
        <v>105</v>
      </c>
    </row>
    <row r="73" spans="1:18" hidden="1" x14ac:dyDescent="0.25">
      <c r="A73">
        <v>35</v>
      </c>
      <c r="B73" s="11">
        <v>45630</v>
      </c>
      <c r="C73" s="11">
        <v>45902</v>
      </c>
      <c r="D73" t="s">
        <v>253</v>
      </c>
      <c r="E73" t="s">
        <v>254</v>
      </c>
      <c r="F73" t="s">
        <v>255</v>
      </c>
      <c r="G73" t="s">
        <v>256</v>
      </c>
      <c r="H73" t="s">
        <v>257</v>
      </c>
      <c r="I73">
        <v>36032</v>
      </c>
      <c r="J73" t="s">
        <v>131</v>
      </c>
      <c r="K73" t="s">
        <v>125</v>
      </c>
      <c r="L73">
        <v>42.52</v>
      </c>
      <c r="M73">
        <v>2</v>
      </c>
      <c r="N73">
        <v>85.04</v>
      </c>
      <c r="O73" t="s">
        <v>111</v>
      </c>
      <c r="P73" t="s">
        <v>82</v>
      </c>
      <c r="Q73" t="s">
        <v>99</v>
      </c>
      <c r="R73" t="s">
        <v>105</v>
      </c>
    </row>
    <row r="74" spans="1:18" hidden="1" x14ac:dyDescent="0.25">
      <c r="A74">
        <v>36</v>
      </c>
      <c r="B74" s="11">
        <v>45479</v>
      </c>
      <c r="C74" s="11">
        <v>45904</v>
      </c>
      <c r="D74" t="s">
        <v>258</v>
      </c>
      <c r="E74" t="s">
        <v>259</v>
      </c>
      <c r="F74" t="s">
        <v>260</v>
      </c>
      <c r="G74" t="s">
        <v>261</v>
      </c>
      <c r="H74" t="s">
        <v>262</v>
      </c>
      <c r="I74">
        <v>33843</v>
      </c>
      <c r="J74" t="s">
        <v>97</v>
      </c>
      <c r="K74" t="s">
        <v>98</v>
      </c>
      <c r="L74">
        <v>551.22</v>
      </c>
      <c r="M74">
        <v>5</v>
      </c>
      <c r="N74">
        <v>2756.1</v>
      </c>
      <c r="O74" t="s">
        <v>75</v>
      </c>
      <c r="P74" t="s">
        <v>66</v>
      </c>
      <c r="Q74" t="s">
        <v>83</v>
      </c>
      <c r="R74" t="s">
        <v>68</v>
      </c>
    </row>
    <row r="75" spans="1:18" hidden="1" x14ac:dyDescent="0.25">
      <c r="A75">
        <v>37</v>
      </c>
      <c r="B75" s="11">
        <v>45835</v>
      </c>
      <c r="C75" s="11">
        <v>45851</v>
      </c>
      <c r="D75" t="s">
        <v>263</v>
      </c>
      <c r="E75" t="s">
        <v>264</v>
      </c>
      <c r="F75" t="s">
        <v>265</v>
      </c>
      <c r="G75" t="s">
        <v>266</v>
      </c>
      <c r="H75" t="s">
        <v>267</v>
      </c>
      <c r="I75">
        <v>49116</v>
      </c>
      <c r="J75" t="s">
        <v>74</v>
      </c>
      <c r="K75" t="s">
        <v>64</v>
      </c>
      <c r="L75">
        <v>490.99</v>
      </c>
      <c r="M75">
        <v>5</v>
      </c>
      <c r="N75">
        <v>2454.9499999999998</v>
      </c>
      <c r="O75" t="s">
        <v>111</v>
      </c>
      <c r="P75" t="s">
        <v>82</v>
      </c>
      <c r="Q75" t="s">
        <v>67</v>
      </c>
      <c r="R75" t="s">
        <v>84</v>
      </c>
    </row>
    <row r="76" spans="1:18" hidden="1" x14ac:dyDescent="0.25">
      <c r="A76">
        <v>38</v>
      </c>
      <c r="B76" s="11">
        <v>45334</v>
      </c>
      <c r="C76" s="11">
        <v>45430</v>
      </c>
      <c r="D76" t="s">
        <v>268</v>
      </c>
      <c r="E76" t="s">
        <v>269</v>
      </c>
      <c r="F76" t="s">
        <v>270</v>
      </c>
      <c r="G76" t="s">
        <v>271</v>
      </c>
      <c r="H76" t="s">
        <v>272</v>
      </c>
      <c r="I76">
        <v>25639</v>
      </c>
      <c r="J76" t="s">
        <v>90</v>
      </c>
      <c r="K76" t="s">
        <v>64</v>
      </c>
      <c r="L76">
        <v>555.17999999999995</v>
      </c>
      <c r="M76">
        <v>3</v>
      </c>
      <c r="N76">
        <v>1665.54</v>
      </c>
      <c r="O76" t="s">
        <v>65</v>
      </c>
      <c r="P76" t="s">
        <v>82</v>
      </c>
      <c r="Q76" t="s">
        <v>112</v>
      </c>
      <c r="R76" t="s">
        <v>84</v>
      </c>
    </row>
    <row r="77" spans="1:18" hidden="1" x14ac:dyDescent="0.25">
      <c r="A77">
        <v>39</v>
      </c>
      <c r="B77" s="11">
        <v>45596</v>
      </c>
      <c r="C77" s="11">
        <v>45839</v>
      </c>
      <c r="D77" t="s">
        <v>273</v>
      </c>
      <c r="E77" t="s">
        <v>274</v>
      </c>
      <c r="F77" t="s">
        <v>275</v>
      </c>
      <c r="G77" t="s">
        <v>276</v>
      </c>
      <c r="H77" t="s">
        <v>277</v>
      </c>
      <c r="I77">
        <v>80038</v>
      </c>
      <c r="J77" t="s">
        <v>124</v>
      </c>
      <c r="K77" t="s">
        <v>125</v>
      </c>
      <c r="L77">
        <v>572.51</v>
      </c>
      <c r="M77">
        <v>5</v>
      </c>
      <c r="N77">
        <v>2862.55</v>
      </c>
      <c r="O77" t="s">
        <v>157</v>
      </c>
      <c r="P77" t="s">
        <v>82</v>
      </c>
      <c r="Q77" t="s">
        <v>99</v>
      </c>
      <c r="R77" t="s">
        <v>84</v>
      </c>
    </row>
    <row r="78" spans="1:18" hidden="1" x14ac:dyDescent="0.25">
      <c r="A78">
        <v>40</v>
      </c>
      <c r="B78" s="11">
        <v>45415</v>
      </c>
      <c r="C78" s="11">
        <v>45572</v>
      </c>
      <c r="D78" t="s">
        <v>278</v>
      </c>
      <c r="E78" t="s">
        <v>279</v>
      </c>
      <c r="F78" t="s">
        <v>280</v>
      </c>
      <c r="G78" t="s">
        <v>281</v>
      </c>
      <c r="H78" t="s">
        <v>282</v>
      </c>
      <c r="I78">
        <v>95921</v>
      </c>
      <c r="J78" t="s">
        <v>216</v>
      </c>
      <c r="K78" t="s">
        <v>98</v>
      </c>
      <c r="L78">
        <v>516.03</v>
      </c>
      <c r="M78">
        <v>3</v>
      </c>
      <c r="N78">
        <v>1548.09</v>
      </c>
      <c r="O78" t="s">
        <v>65</v>
      </c>
      <c r="P78" t="s">
        <v>66</v>
      </c>
      <c r="Q78" t="s">
        <v>112</v>
      </c>
      <c r="R78" t="s">
        <v>105</v>
      </c>
    </row>
    <row r="79" spans="1:18" hidden="1" x14ac:dyDescent="0.25">
      <c r="A79">
        <v>41</v>
      </c>
      <c r="B79" s="11">
        <v>45425</v>
      </c>
      <c r="C79" s="11">
        <v>45621</v>
      </c>
      <c r="D79" t="s">
        <v>283</v>
      </c>
      <c r="E79" t="s">
        <v>284</v>
      </c>
      <c r="F79" t="s">
        <v>285</v>
      </c>
      <c r="G79" t="s">
        <v>286</v>
      </c>
      <c r="H79" t="s">
        <v>287</v>
      </c>
      <c r="I79">
        <v>43842</v>
      </c>
      <c r="J79" t="s">
        <v>80</v>
      </c>
      <c r="K79" t="s">
        <v>81</v>
      </c>
      <c r="L79">
        <v>608.70000000000005</v>
      </c>
      <c r="M79">
        <v>4</v>
      </c>
      <c r="N79">
        <v>2434.8000000000002</v>
      </c>
      <c r="O79" t="s">
        <v>157</v>
      </c>
      <c r="P79" t="s">
        <v>66</v>
      </c>
      <c r="Q79" t="s">
        <v>67</v>
      </c>
      <c r="R79" t="s">
        <v>84</v>
      </c>
    </row>
    <row r="80" spans="1:18" hidden="1" x14ac:dyDescent="0.25">
      <c r="A80">
        <v>42</v>
      </c>
      <c r="B80" s="11">
        <v>45473</v>
      </c>
      <c r="C80" s="11">
        <v>45869</v>
      </c>
      <c r="D80" t="s">
        <v>288</v>
      </c>
      <c r="E80" t="s">
        <v>289</v>
      </c>
      <c r="F80" t="s">
        <v>290</v>
      </c>
      <c r="G80" t="s">
        <v>291</v>
      </c>
      <c r="H80" t="s">
        <v>292</v>
      </c>
      <c r="I80">
        <v>33328</v>
      </c>
      <c r="J80" t="s">
        <v>80</v>
      </c>
      <c r="K80" t="s">
        <v>81</v>
      </c>
      <c r="L80">
        <v>954.48</v>
      </c>
      <c r="M80">
        <v>2</v>
      </c>
      <c r="N80">
        <v>1908.96</v>
      </c>
      <c r="O80" t="s">
        <v>65</v>
      </c>
      <c r="P80" t="s">
        <v>66</v>
      </c>
      <c r="Q80" t="s">
        <v>112</v>
      </c>
      <c r="R80" t="s">
        <v>105</v>
      </c>
    </row>
    <row r="81" spans="1:18" hidden="1" x14ac:dyDescent="0.25">
      <c r="A81">
        <v>43</v>
      </c>
      <c r="B81" s="11">
        <v>45887</v>
      </c>
      <c r="C81" s="11">
        <v>45895</v>
      </c>
      <c r="D81" t="s">
        <v>293</v>
      </c>
      <c r="E81" t="s">
        <v>294</v>
      </c>
      <c r="F81" t="s">
        <v>295</v>
      </c>
      <c r="G81" t="s">
        <v>296</v>
      </c>
      <c r="H81" t="s">
        <v>297</v>
      </c>
      <c r="I81">
        <v>84672</v>
      </c>
      <c r="J81" t="s">
        <v>63</v>
      </c>
      <c r="K81" t="s">
        <v>64</v>
      </c>
      <c r="L81">
        <v>747.75</v>
      </c>
      <c r="M81">
        <v>5</v>
      </c>
      <c r="N81">
        <v>3738.75</v>
      </c>
      <c r="O81" t="s">
        <v>65</v>
      </c>
      <c r="P81" t="s">
        <v>82</v>
      </c>
      <c r="Q81" t="s">
        <v>67</v>
      </c>
      <c r="R81" t="s">
        <v>91</v>
      </c>
    </row>
    <row r="82" spans="1:18" hidden="1" x14ac:dyDescent="0.25">
      <c r="A82">
        <v>44</v>
      </c>
      <c r="B82" s="11">
        <v>45854</v>
      </c>
      <c r="C82" s="11">
        <v>45858</v>
      </c>
      <c r="D82" t="s">
        <v>298</v>
      </c>
      <c r="E82" t="s">
        <v>299</v>
      </c>
      <c r="F82">
        <v>6849239449</v>
      </c>
      <c r="G82" t="s">
        <v>300</v>
      </c>
      <c r="H82" t="s">
        <v>301</v>
      </c>
      <c r="I82">
        <v>31498</v>
      </c>
      <c r="J82" t="s">
        <v>63</v>
      </c>
      <c r="K82" t="s">
        <v>64</v>
      </c>
      <c r="L82">
        <v>543.37</v>
      </c>
      <c r="M82">
        <v>2</v>
      </c>
      <c r="N82">
        <v>1086.74</v>
      </c>
      <c r="O82" t="s">
        <v>111</v>
      </c>
      <c r="P82" t="s">
        <v>82</v>
      </c>
      <c r="Q82" t="s">
        <v>67</v>
      </c>
      <c r="R82" t="s">
        <v>91</v>
      </c>
    </row>
    <row r="83" spans="1:18" hidden="1" x14ac:dyDescent="0.25">
      <c r="A83">
        <v>45</v>
      </c>
      <c r="B83" s="11">
        <v>45246</v>
      </c>
      <c r="C83" s="11">
        <v>45476</v>
      </c>
      <c r="D83" t="s">
        <v>302</v>
      </c>
      <c r="E83" t="s">
        <v>303</v>
      </c>
      <c r="F83" t="s">
        <v>304</v>
      </c>
      <c r="G83" t="s">
        <v>305</v>
      </c>
      <c r="H83" t="s">
        <v>306</v>
      </c>
      <c r="I83">
        <v>21501</v>
      </c>
      <c r="J83" t="s">
        <v>97</v>
      </c>
      <c r="K83" t="s">
        <v>98</v>
      </c>
      <c r="L83">
        <v>300.36</v>
      </c>
      <c r="M83">
        <v>4</v>
      </c>
      <c r="N83">
        <v>1201.44</v>
      </c>
      <c r="O83" t="s">
        <v>65</v>
      </c>
      <c r="P83" t="s">
        <v>66</v>
      </c>
      <c r="Q83" t="s">
        <v>112</v>
      </c>
      <c r="R83" t="s">
        <v>68</v>
      </c>
    </row>
    <row r="84" spans="1:18" hidden="1" x14ac:dyDescent="0.25">
      <c r="A84">
        <v>46</v>
      </c>
      <c r="B84" s="11">
        <v>45297</v>
      </c>
      <c r="C84" s="11">
        <v>45642</v>
      </c>
      <c r="D84" t="s">
        <v>307</v>
      </c>
      <c r="E84" t="s">
        <v>308</v>
      </c>
      <c r="F84" t="s">
        <v>309</v>
      </c>
      <c r="G84" t="s">
        <v>310</v>
      </c>
      <c r="H84" t="s">
        <v>311</v>
      </c>
      <c r="I84">
        <v>76777</v>
      </c>
      <c r="J84" t="s">
        <v>97</v>
      </c>
      <c r="K84" t="s">
        <v>98</v>
      </c>
      <c r="L84">
        <v>538.29</v>
      </c>
      <c r="M84">
        <v>5</v>
      </c>
      <c r="N84">
        <v>2691.45</v>
      </c>
      <c r="O84" t="s">
        <v>75</v>
      </c>
      <c r="P84" t="s">
        <v>66</v>
      </c>
      <c r="Q84" t="s">
        <v>67</v>
      </c>
      <c r="R84" t="s">
        <v>84</v>
      </c>
    </row>
    <row r="85" spans="1:18" hidden="1" x14ac:dyDescent="0.25">
      <c r="A85">
        <v>47</v>
      </c>
      <c r="B85" s="11">
        <v>45413</v>
      </c>
      <c r="C85" s="11">
        <v>45633</v>
      </c>
      <c r="D85" t="s">
        <v>312</v>
      </c>
      <c r="E85" t="s">
        <v>313</v>
      </c>
      <c r="F85" t="s">
        <v>314</v>
      </c>
      <c r="G85" t="s">
        <v>315</v>
      </c>
      <c r="H85" t="s">
        <v>316</v>
      </c>
      <c r="I85">
        <v>68925</v>
      </c>
      <c r="J85" t="s">
        <v>216</v>
      </c>
      <c r="K85" t="s">
        <v>98</v>
      </c>
      <c r="L85">
        <v>478.34</v>
      </c>
      <c r="M85">
        <v>5</v>
      </c>
      <c r="N85">
        <v>2391.6999999999998</v>
      </c>
      <c r="O85" t="s">
        <v>157</v>
      </c>
      <c r="P85" t="s">
        <v>82</v>
      </c>
      <c r="Q85" t="s">
        <v>99</v>
      </c>
      <c r="R85" t="s">
        <v>91</v>
      </c>
    </row>
    <row r="86" spans="1:18" hidden="1" x14ac:dyDescent="0.25">
      <c r="A86">
        <v>48</v>
      </c>
      <c r="B86" s="11">
        <v>45791</v>
      </c>
      <c r="C86" s="11">
        <v>45851</v>
      </c>
      <c r="D86" t="s">
        <v>317</v>
      </c>
      <c r="E86" t="s">
        <v>318</v>
      </c>
      <c r="F86" t="s">
        <v>319</v>
      </c>
      <c r="G86" t="s">
        <v>320</v>
      </c>
      <c r="H86" t="s">
        <v>321</v>
      </c>
      <c r="I86">
        <v>31915</v>
      </c>
      <c r="J86" t="s">
        <v>124</v>
      </c>
      <c r="K86" t="s">
        <v>125</v>
      </c>
      <c r="L86">
        <v>973.5</v>
      </c>
      <c r="M86">
        <v>3</v>
      </c>
      <c r="N86">
        <v>2920.5</v>
      </c>
      <c r="O86" t="s">
        <v>65</v>
      </c>
      <c r="P86" t="s">
        <v>66</v>
      </c>
      <c r="Q86" t="s">
        <v>83</v>
      </c>
      <c r="R86" t="s">
        <v>91</v>
      </c>
    </row>
    <row r="87" spans="1:18" hidden="1" x14ac:dyDescent="0.25">
      <c r="A87">
        <v>49</v>
      </c>
      <c r="B87" s="11">
        <v>45480</v>
      </c>
      <c r="C87" s="11">
        <v>45560</v>
      </c>
      <c r="D87" t="s">
        <v>322</v>
      </c>
      <c r="E87" t="s">
        <v>323</v>
      </c>
      <c r="F87">
        <v>7298834274</v>
      </c>
      <c r="G87" t="s">
        <v>324</v>
      </c>
      <c r="H87" t="s">
        <v>325</v>
      </c>
      <c r="I87">
        <v>96040</v>
      </c>
      <c r="J87" t="s">
        <v>124</v>
      </c>
      <c r="K87" t="s">
        <v>125</v>
      </c>
      <c r="L87">
        <v>591.98</v>
      </c>
      <c r="M87">
        <v>2</v>
      </c>
      <c r="N87">
        <v>1183.96</v>
      </c>
      <c r="O87" t="s">
        <v>157</v>
      </c>
      <c r="P87" t="s">
        <v>66</v>
      </c>
      <c r="Q87" t="s">
        <v>67</v>
      </c>
      <c r="R87" t="s">
        <v>105</v>
      </c>
    </row>
    <row r="88" spans="1:18" hidden="1" x14ac:dyDescent="0.25">
      <c r="A88">
        <v>50</v>
      </c>
      <c r="B88" s="11">
        <v>45358</v>
      </c>
      <c r="C88" s="11">
        <v>45685</v>
      </c>
      <c r="D88" t="s">
        <v>326</v>
      </c>
      <c r="E88" t="s">
        <v>327</v>
      </c>
      <c r="F88" t="s">
        <v>328</v>
      </c>
      <c r="G88" t="s">
        <v>329</v>
      </c>
      <c r="H88" t="s">
        <v>330</v>
      </c>
      <c r="I88">
        <v>94684</v>
      </c>
      <c r="J88" t="s">
        <v>63</v>
      </c>
      <c r="K88" t="s">
        <v>64</v>
      </c>
      <c r="L88">
        <v>981.62</v>
      </c>
      <c r="M88">
        <v>3</v>
      </c>
      <c r="N88">
        <v>2944.86</v>
      </c>
      <c r="O88" t="s">
        <v>111</v>
      </c>
      <c r="P88" t="s">
        <v>66</v>
      </c>
      <c r="Q88" t="s">
        <v>112</v>
      </c>
      <c r="R88" t="s">
        <v>105</v>
      </c>
    </row>
    <row r="89" spans="1:18" hidden="1" x14ac:dyDescent="0.25">
      <c r="A89">
        <v>51</v>
      </c>
      <c r="B89" s="11">
        <v>45835</v>
      </c>
      <c r="C89" s="11">
        <v>45888</v>
      </c>
      <c r="D89" t="s">
        <v>331</v>
      </c>
      <c r="E89" t="s">
        <v>332</v>
      </c>
      <c r="F89">
        <f>1-847-759-2678</f>
        <v>-4283</v>
      </c>
      <c r="G89" t="s">
        <v>333</v>
      </c>
      <c r="H89" t="s">
        <v>334</v>
      </c>
      <c r="I89">
        <v>23300</v>
      </c>
      <c r="J89" t="s">
        <v>131</v>
      </c>
      <c r="K89" t="s">
        <v>125</v>
      </c>
      <c r="L89">
        <v>831.06</v>
      </c>
      <c r="M89">
        <v>5</v>
      </c>
      <c r="N89">
        <v>4155.3</v>
      </c>
      <c r="O89" t="s">
        <v>111</v>
      </c>
      <c r="P89" t="s">
        <v>66</v>
      </c>
      <c r="Q89" t="s">
        <v>67</v>
      </c>
      <c r="R89" t="s">
        <v>84</v>
      </c>
    </row>
    <row r="90" spans="1:18" hidden="1" x14ac:dyDescent="0.25">
      <c r="A90">
        <v>52</v>
      </c>
      <c r="B90" s="11">
        <v>45193</v>
      </c>
      <c r="C90" s="11">
        <v>45308</v>
      </c>
      <c r="D90" t="s">
        <v>335</v>
      </c>
      <c r="E90" t="s">
        <v>336</v>
      </c>
      <c r="F90" t="s">
        <v>337</v>
      </c>
      <c r="G90" t="s">
        <v>338</v>
      </c>
      <c r="H90" t="s">
        <v>339</v>
      </c>
      <c r="I90">
        <v>43408</v>
      </c>
      <c r="J90" t="s">
        <v>118</v>
      </c>
      <c r="K90" t="s">
        <v>119</v>
      </c>
      <c r="L90">
        <v>19.68</v>
      </c>
      <c r="M90">
        <v>1</v>
      </c>
      <c r="N90">
        <v>19.68</v>
      </c>
      <c r="O90" t="s">
        <v>65</v>
      </c>
      <c r="P90" t="s">
        <v>66</v>
      </c>
      <c r="Q90" t="s">
        <v>99</v>
      </c>
      <c r="R90" t="s">
        <v>84</v>
      </c>
    </row>
    <row r="91" spans="1:18" hidden="1" x14ac:dyDescent="0.25">
      <c r="A91">
        <v>53</v>
      </c>
      <c r="B91" s="11">
        <v>45297</v>
      </c>
      <c r="C91" s="11">
        <v>45317</v>
      </c>
      <c r="D91" t="s">
        <v>340</v>
      </c>
      <c r="E91" t="s">
        <v>341</v>
      </c>
      <c r="F91" t="s">
        <v>342</v>
      </c>
      <c r="G91" t="s">
        <v>343</v>
      </c>
      <c r="H91" t="s">
        <v>344</v>
      </c>
      <c r="I91">
        <v>52305</v>
      </c>
      <c r="J91" t="s">
        <v>90</v>
      </c>
      <c r="K91" t="s">
        <v>64</v>
      </c>
      <c r="L91">
        <v>837.43</v>
      </c>
      <c r="M91">
        <v>5</v>
      </c>
      <c r="N91">
        <v>4187.1499999999996</v>
      </c>
      <c r="O91" t="s">
        <v>157</v>
      </c>
      <c r="P91" t="s">
        <v>82</v>
      </c>
      <c r="Q91" t="s">
        <v>67</v>
      </c>
      <c r="R91" t="s">
        <v>105</v>
      </c>
    </row>
    <row r="92" spans="1:18" hidden="1" x14ac:dyDescent="0.25">
      <c r="A92">
        <v>54</v>
      </c>
      <c r="B92" s="11">
        <v>45532</v>
      </c>
      <c r="C92" s="11">
        <v>45666</v>
      </c>
      <c r="D92" t="s">
        <v>345</v>
      </c>
      <c r="E92" t="s">
        <v>346</v>
      </c>
      <c r="F92" t="s">
        <v>347</v>
      </c>
      <c r="G92" t="s">
        <v>348</v>
      </c>
      <c r="H92" t="s">
        <v>349</v>
      </c>
      <c r="I92">
        <v>27787</v>
      </c>
      <c r="J92" t="s">
        <v>63</v>
      </c>
      <c r="K92" t="s">
        <v>64</v>
      </c>
      <c r="L92">
        <v>449.14</v>
      </c>
      <c r="M92">
        <v>4</v>
      </c>
      <c r="N92">
        <v>1796.56</v>
      </c>
      <c r="O92" t="s">
        <v>111</v>
      </c>
      <c r="P92" t="s">
        <v>82</v>
      </c>
      <c r="Q92" t="s">
        <v>112</v>
      </c>
      <c r="R92" t="s">
        <v>105</v>
      </c>
    </row>
    <row r="93" spans="1:18" hidden="1" x14ac:dyDescent="0.25">
      <c r="A93">
        <v>55</v>
      </c>
      <c r="B93" s="11">
        <v>45557</v>
      </c>
      <c r="C93" s="11">
        <v>45748</v>
      </c>
      <c r="D93" t="s">
        <v>350</v>
      </c>
      <c r="E93" t="s">
        <v>351</v>
      </c>
      <c r="F93" t="s">
        <v>352</v>
      </c>
      <c r="G93" t="s">
        <v>353</v>
      </c>
      <c r="H93" t="s">
        <v>354</v>
      </c>
      <c r="I93">
        <v>21822</v>
      </c>
      <c r="J93" t="s">
        <v>90</v>
      </c>
      <c r="K93" t="s">
        <v>64</v>
      </c>
      <c r="L93">
        <v>873.47</v>
      </c>
      <c r="M93">
        <v>4</v>
      </c>
      <c r="N93">
        <v>3493.88</v>
      </c>
      <c r="O93" t="s">
        <v>111</v>
      </c>
      <c r="P93" t="s">
        <v>82</v>
      </c>
      <c r="Q93" t="s">
        <v>67</v>
      </c>
      <c r="R93" t="s">
        <v>84</v>
      </c>
    </row>
    <row r="94" spans="1:18" hidden="1" x14ac:dyDescent="0.25">
      <c r="A94">
        <v>56</v>
      </c>
      <c r="B94" s="11">
        <v>45702</v>
      </c>
      <c r="C94" s="11">
        <v>45812</v>
      </c>
      <c r="D94" t="s">
        <v>355</v>
      </c>
      <c r="E94" t="s">
        <v>356</v>
      </c>
      <c r="F94" t="s">
        <v>357</v>
      </c>
      <c r="G94" t="s">
        <v>358</v>
      </c>
      <c r="H94" t="s">
        <v>359</v>
      </c>
      <c r="I94">
        <v>61964</v>
      </c>
      <c r="J94" t="s">
        <v>90</v>
      </c>
      <c r="K94" t="s">
        <v>64</v>
      </c>
      <c r="L94">
        <v>447.34</v>
      </c>
      <c r="M94">
        <v>3</v>
      </c>
      <c r="N94">
        <v>1342.02</v>
      </c>
      <c r="O94" t="s">
        <v>65</v>
      </c>
      <c r="P94" t="s">
        <v>66</v>
      </c>
      <c r="Q94" t="s">
        <v>83</v>
      </c>
      <c r="R94" t="s">
        <v>91</v>
      </c>
    </row>
    <row r="95" spans="1:18" hidden="1" x14ac:dyDescent="0.25">
      <c r="A95">
        <v>57</v>
      </c>
      <c r="B95" s="11">
        <v>45605</v>
      </c>
      <c r="C95" s="11">
        <v>45886</v>
      </c>
      <c r="D95" t="s">
        <v>360</v>
      </c>
      <c r="E95" t="s">
        <v>361</v>
      </c>
      <c r="F95" t="s">
        <v>362</v>
      </c>
      <c r="G95" t="s">
        <v>363</v>
      </c>
      <c r="H95" t="s">
        <v>364</v>
      </c>
      <c r="I95">
        <v>63062</v>
      </c>
      <c r="J95" t="s">
        <v>80</v>
      </c>
      <c r="K95" t="s">
        <v>81</v>
      </c>
      <c r="L95">
        <v>912.21</v>
      </c>
      <c r="M95">
        <v>3</v>
      </c>
      <c r="N95">
        <v>2736.63</v>
      </c>
      <c r="O95" t="s">
        <v>157</v>
      </c>
      <c r="P95" t="s">
        <v>66</v>
      </c>
      <c r="Q95" t="s">
        <v>112</v>
      </c>
      <c r="R95" t="s">
        <v>105</v>
      </c>
    </row>
    <row r="96" spans="1:18" hidden="1" x14ac:dyDescent="0.25">
      <c r="A96">
        <v>58</v>
      </c>
      <c r="B96" s="11">
        <v>45724</v>
      </c>
      <c r="C96" s="11">
        <v>45803</v>
      </c>
      <c r="D96" t="s">
        <v>365</v>
      </c>
      <c r="E96" t="s">
        <v>366</v>
      </c>
      <c r="F96" t="s">
        <v>367</v>
      </c>
      <c r="G96" t="s">
        <v>368</v>
      </c>
      <c r="H96" t="s">
        <v>177</v>
      </c>
      <c r="I96">
        <v>4577</v>
      </c>
      <c r="J96" t="s">
        <v>131</v>
      </c>
      <c r="K96" t="s">
        <v>125</v>
      </c>
      <c r="L96">
        <v>319.55</v>
      </c>
      <c r="M96">
        <v>1</v>
      </c>
      <c r="N96">
        <v>319.55</v>
      </c>
      <c r="O96" t="s">
        <v>75</v>
      </c>
      <c r="P96" t="s">
        <v>82</v>
      </c>
      <c r="Q96" t="s">
        <v>83</v>
      </c>
      <c r="R96" t="s">
        <v>68</v>
      </c>
    </row>
    <row r="97" spans="1:18" hidden="1" x14ac:dyDescent="0.25">
      <c r="A97">
        <v>59</v>
      </c>
      <c r="B97" s="11">
        <v>45700</v>
      </c>
      <c r="C97" s="11">
        <v>45769</v>
      </c>
      <c r="D97" t="s">
        <v>369</v>
      </c>
      <c r="E97" t="s">
        <v>370</v>
      </c>
      <c r="F97" t="s">
        <v>371</v>
      </c>
      <c r="G97" t="s">
        <v>372</v>
      </c>
      <c r="H97" t="s">
        <v>373</v>
      </c>
      <c r="I97">
        <v>9947</v>
      </c>
      <c r="J97" t="s">
        <v>131</v>
      </c>
      <c r="K97" t="s">
        <v>125</v>
      </c>
      <c r="L97">
        <v>189.67</v>
      </c>
      <c r="M97">
        <v>1</v>
      </c>
      <c r="N97">
        <v>189.67</v>
      </c>
      <c r="O97" t="s">
        <v>75</v>
      </c>
      <c r="P97" t="s">
        <v>66</v>
      </c>
      <c r="Q97" t="s">
        <v>99</v>
      </c>
      <c r="R97" t="s">
        <v>105</v>
      </c>
    </row>
    <row r="98" spans="1:18" hidden="1" x14ac:dyDescent="0.25">
      <c r="A98">
        <v>60</v>
      </c>
      <c r="B98" s="11">
        <v>45445</v>
      </c>
      <c r="C98" s="11">
        <v>45583</v>
      </c>
      <c r="D98" t="s">
        <v>374</v>
      </c>
      <c r="E98" t="s">
        <v>375</v>
      </c>
      <c r="F98" t="s">
        <v>376</v>
      </c>
      <c r="G98" t="s">
        <v>377</v>
      </c>
      <c r="H98" t="s">
        <v>378</v>
      </c>
      <c r="I98">
        <v>72701</v>
      </c>
      <c r="J98" t="s">
        <v>90</v>
      </c>
      <c r="K98" t="s">
        <v>64</v>
      </c>
      <c r="L98">
        <v>814.32</v>
      </c>
      <c r="M98">
        <v>5</v>
      </c>
      <c r="N98">
        <v>4071.6</v>
      </c>
      <c r="O98" t="s">
        <v>65</v>
      </c>
      <c r="P98" t="s">
        <v>66</v>
      </c>
      <c r="Q98" t="s">
        <v>99</v>
      </c>
      <c r="R98" t="s">
        <v>84</v>
      </c>
    </row>
    <row r="99" spans="1:18" hidden="1" x14ac:dyDescent="0.25">
      <c r="A99">
        <v>61</v>
      </c>
      <c r="B99" s="11">
        <v>45339</v>
      </c>
      <c r="C99" s="11">
        <v>45828</v>
      </c>
      <c r="D99" t="s">
        <v>379</v>
      </c>
      <c r="E99" t="s">
        <v>380</v>
      </c>
      <c r="F99" t="s">
        <v>381</v>
      </c>
      <c r="G99" t="s">
        <v>382</v>
      </c>
      <c r="H99" t="s">
        <v>383</v>
      </c>
      <c r="I99">
        <v>93007</v>
      </c>
      <c r="J99" t="s">
        <v>124</v>
      </c>
      <c r="K99" t="s">
        <v>125</v>
      </c>
      <c r="L99">
        <v>714.31</v>
      </c>
      <c r="M99">
        <v>1</v>
      </c>
      <c r="N99">
        <v>714.31</v>
      </c>
      <c r="O99" t="s">
        <v>157</v>
      </c>
      <c r="P99" t="s">
        <v>82</v>
      </c>
      <c r="Q99" t="s">
        <v>67</v>
      </c>
      <c r="R99" t="s">
        <v>105</v>
      </c>
    </row>
    <row r="100" spans="1:18" hidden="1" x14ac:dyDescent="0.25">
      <c r="A100">
        <v>62</v>
      </c>
      <c r="B100" s="11">
        <v>45211</v>
      </c>
      <c r="C100" s="11">
        <v>45462</v>
      </c>
      <c r="D100" t="s">
        <v>384</v>
      </c>
      <c r="E100" t="s">
        <v>385</v>
      </c>
      <c r="F100" t="s">
        <v>386</v>
      </c>
      <c r="G100" t="s">
        <v>387</v>
      </c>
      <c r="H100" t="s">
        <v>231</v>
      </c>
      <c r="I100">
        <v>37863</v>
      </c>
      <c r="J100" t="s">
        <v>232</v>
      </c>
      <c r="K100" t="s">
        <v>119</v>
      </c>
      <c r="L100">
        <v>196.61</v>
      </c>
      <c r="M100">
        <v>4</v>
      </c>
      <c r="N100">
        <v>786.44</v>
      </c>
      <c r="O100" t="s">
        <v>75</v>
      </c>
      <c r="P100" t="s">
        <v>66</v>
      </c>
      <c r="Q100" t="s">
        <v>67</v>
      </c>
      <c r="R100" t="s">
        <v>105</v>
      </c>
    </row>
    <row r="101" spans="1:18" hidden="1" x14ac:dyDescent="0.25">
      <c r="A101">
        <v>63</v>
      </c>
      <c r="B101" s="11">
        <v>45724</v>
      </c>
      <c r="C101" s="11">
        <v>45748</v>
      </c>
      <c r="D101" t="s">
        <v>388</v>
      </c>
      <c r="E101" t="s">
        <v>389</v>
      </c>
      <c r="F101" t="s">
        <v>390</v>
      </c>
      <c r="G101" t="s">
        <v>391</v>
      </c>
      <c r="H101" t="s">
        <v>392</v>
      </c>
      <c r="I101">
        <v>2028</v>
      </c>
      <c r="J101" t="s">
        <v>90</v>
      </c>
      <c r="K101" t="s">
        <v>64</v>
      </c>
      <c r="L101">
        <v>308.61</v>
      </c>
      <c r="M101">
        <v>4</v>
      </c>
      <c r="N101">
        <v>1234.44</v>
      </c>
      <c r="O101" t="s">
        <v>65</v>
      </c>
      <c r="P101" t="s">
        <v>82</v>
      </c>
      <c r="Q101" t="s">
        <v>112</v>
      </c>
      <c r="R101" t="s">
        <v>68</v>
      </c>
    </row>
    <row r="102" spans="1:18" hidden="1" x14ac:dyDescent="0.25">
      <c r="A102">
        <v>64</v>
      </c>
      <c r="B102" s="11">
        <v>45210</v>
      </c>
      <c r="C102" s="11">
        <v>45351</v>
      </c>
      <c r="D102" t="s">
        <v>393</v>
      </c>
      <c r="E102" t="s">
        <v>394</v>
      </c>
      <c r="F102">
        <v>7629404012</v>
      </c>
      <c r="G102" t="s">
        <v>395</v>
      </c>
      <c r="H102" t="s">
        <v>396</v>
      </c>
      <c r="I102">
        <v>15265</v>
      </c>
      <c r="J102" t="s">
        <v>118</v>
      </c>
      <c r="K102" t="s">
        <v>119</v>
      </c>
      <c r="L102">
        <v>146.55000000000001</v>
      </c>
      <c r="M102">
        <v>3</v>
      </c>
      <c r="N102">
        <v>439.65</v>
      </c>
      <c r="O102" t="s">
        <v>111</v>
      </c>
      <c r="P102" t="s">
        <v>66</v>
      </c>
      <c r="Q102" t="s">
        <v>83</v>
      </c>
      <c r="R102" t="s">
        <v>68</v>
      </c>
    </row>
    <row r="103" spans="1:18" hidden="1" x14ac:dyDescent="0.25">
      <c r="A103">
        <v>65</v>
      </c>
      <c r="B103" s="11">
        <v>45770</v>
      </c>
      <c r="C103" s="11">
        <v>45787</v>
      </c>
      <c r="D103" t="s">
        <v>397</v>
      </c>
      <c r="E103" t="s">
        <v>398</v>
      </c>
      <c r="F103" t="s">
        <v>399</v>
      </c>
      <c r="G103" t="s">
        <v>400</v>
      </c>
      <c r="H103" t="s">
        <v>151</v>
      </c>
      <c r="I103">
        <v>3904</v>
      </c>
      <c r="J103" t="s">
        <v>216</v>
      </c>
      <c r="K103" t="s">
        <v>98</v>
      </c>
      <c r="L103">
        <v>676.58</v>
      </c>
      <c r="M103">
        <v>5</v>
      </c>
      <c r="N103">
        <v>3382.9</v>
      </c>
      <c r="O103" t="s">
        <v>75</v>
      </c>
      <c r="P103" t="s">
        <v>66</v>
      </c>
      <c r="Q103" t="s">
        <v>99</v>
      </c>
      <c r="R103" t="s">
        <v>105</v>
      </c>
    </row>
    <row r="104" spans="1:18" hidden="1" x14ac:dyDescent="0.25">
      <c r="A104">
        <v>66</v>
      </c>
      <c r="B104" s="11">
        <v>45856</v>
      </c>
      <c r="C104" s="11">
        <v>45878</v>
      </c>
      <c r="D104" t="s">
        <v>401</v>
      </c>
      <c r="E104" t="s">
        <v>402</v>
      </c>
      <c r="F104" t="s">
        <v>403</v>
      </c>
      <c r="G104" t="s">
        <v>404</v>
      </c>
      <c r="H104" t="s">
        <v>405</v>
      </c>
      <c r="I104">
        <v>35132</v>
      </c>
      <c r="J104" t="s">
        <v>124</v>
      </c>
      <c r="K104" t="s">
        <v>125</v>
      </c>
      <c r="L104">
        <v>120.44</v>
      </c>
      <c r="M104">
        <v>3</v>
      </c>
      <c r="N104">
        <v>361.32</v>
      </c>
      <c r="O104" t="s">
        <v>75</v>
      </c>
      <c r="P104" t="s">
        <v>82</v>
      </c>
      <c r="Q104" t="s">
        <v>112</v>
      </c>
      <c r="R104" t="s">
        <v>91</v>
      </c>
    </row>
    <row r="105" spans="1:18" hidden="1" x14ac:dyDescent="0.25">
      <c r="A105">
        <v>67</v>
      </c>
      <c r="B105" s="11">
        <v>45795</v>
      </c>
      <c r="C105" s="11">
        <v>45863</v>
      </c>
      <c r="D105" t="s">
        <v>406</v>
      </c>
      <c r="E105" t="s">
        <v>407</v>
      </c>
      <c r="F105" t="s">
        <v>408</v>
      </c>
      <c r="G105" t="s">
        <v>409</v>
      </c>
      <c r="H105" t="s">
        <v>410</v>
      </c>
      <c r="I105">
        <v>61203</v>
      </c>
      <c r="J105" t="s">
        <v>63</v>
      </c>
      <c r="K105" t="s">
        <v>64</v>
      </c>
      <c r="L105">
        <v>810.5</v>
      </c>
      <c r="M105">
        <v>4</v>
      </c>
      <c r="N105">
        <v>3242</v>
      </c>
      <c r="O105" t="s">
        <v>65</v>
      </c>
      <c r="P105" t="s">
        <v>82</v>
      </c>
      <c r="Q105" t="s">
        <v>112</v>
      </c>
      <c r="R105" t="s">
        <v>91</v>
      </c>
    </row>
    <row r="106" spans="1:18" hidden="1" x14ac:dyDescent="0.25">
      <c r="A106">
        <v>68</v>
      </c>
      <c r="B106" s="11">
        <v>45275</v>
      </c>
      <c r="C106" s="11">
        <v>45668</v>
      </c>
      <c r="D106" t="s">
        <v>411</v>
      </c>
      <c r="E106" t="s">
        <v>412</v>
      </c>
      <c r="F106" t="s">
        <v>413</v>
      </c>
      <c r="G106" t="s">
        <v>414</v>
      </c>
      <c r="H106" t="s">
        <v>415</v>
      </c>
      <c r="I106">
        <v>54602</v>
      </c>
      <c r="J106" t="s">
        <v>74</v>
      </c>
      <c r="K106" t="s">
        <v>64</v>
      </c>
      <c r="L106">
        <v>534.07000000000005</v>
      </c>
      <c r="M106">
        <v>4</v>
      </c>
      <c r="N106">
        <v>2136.2800000000002</v>
      </c>
      <c r="O106" t="s">
        <v>75</v>
      </c>
      <c r="P106" t="s">
        <v>66</v>
      </c>
      <c r="Q106" t="s">
        <v>83</v>
      </c>
      <c r="R106" t="s">
        <v>91</v>
      </c>
    </row>
    <row r="107" spans="1:18" hidden="1" x14ac:dyDescent="0.25">
      <c r="A107">
        <v>69</v>
      </c>
      <c r="B107" s="11">
        <v>45783</v>
      </c>
      <c r="C107" s="11">
        <v>45810</v>
      </c>
      <c r="D107" t="s">
        <v>416</v>
      </c>
      <c r="E107" t="s">
        <v>417</v>
      </c>
      <c r="F107" t="s">
        <v>418</v>
      </c>
      <c r="G107" t="s">
        <v>419</v>
      </c>
      <c r="H107" t="s">
        <v>420</v>
      </c>
      <c r="I107">
        <v>65825</v>
      </c>
      <c r="J107" t="s">
        <v>118</v>
      </c>
      <c r="K107" t="s">
        <v>119</v>
      </c>
      <c r="L107">
        <v>588.5</v>
      </c>
      <c r="M107">
        <v>2</v>
      </c>
      <c r="N107">
        <v>1177</v>
      </c>
      <c r="O107" t="s">
        <v>111</v>
      </c>
      <c r="P107" t="s">
        <v>66</v>
      </c>
      <c r="Q107" t="s">
        <v>99</v>
      </c>
      <c r="R107" t="s">
        <v>91</v>
      </c>
    </row>
    <row r="108" spans="1:18" hidden="1" x14ac:dyDescent="0.25">
      <c r="A108">
        <v>70</v>
      </c>
      <c r="B108" s="11">
        <v>45563</v>
      </c>
      <c r="C108" s="11">
        <v>45743</v>
      </c>
      <c r="D108" t="s">
        <v>421</v>
      </c>
      <c r="E108" t="s">
        <v>422</v>
      </c>
      <c r="F108" t="s">
        <v>423</v>
      </c>
      <c r="G108" t="s">
        <v>424</v>
      </c>
      <c r="H108" t="s">
        <v>425</v>
      </c>
      <c r="I108">
        <v>45784</v>
      </c>
      <c r="J108" t="s">
        <v>131</v>
      </c>
      <c r="K108" t="s">
        <v>125</v>
      </c>
      <c r="L108">
        <v>962.07</v>
      </c>
      <c r="M108">
        <v>5</v>
      </c>
      <c r="N108">
        <v>4810.3500000000004</v>
      </c>
      <c r="O108" t="s">
        <v>65</v>
      </c>
      <c r="P108" t="s">
        <v>66</v>
      </c>
      <c r="Q108" t="s">
        <v>67</v>
      </c>
      <c r="R108" t="s">
        <v>105</v>
      </c>
    </row>
    <row r="109" spans="1:18" hidden="1" x14ac:dyDescent="0.25">
      <c r="A109">
        <v>71</v>
      </c>
      <c r="B109" s="11">
        <v>45684</v>
      </c>
      <c r="C109" s="11">
        <v>45753</v>
      </c>
      <c r="D109" t="s">
        <v>426</v>
      </c>
      <c r="E109" t="s">
        <v>427</v>
      </c>
      <c r="F109" t="s">
        <v>428</v>
      </c>
      <c r="G109" t="s">
        <v>429</v>
      </c>
      <c r="H109" t="s">
        <v>321</v>
      </c>
      <c r="I109">
        <v>45106</v>
      </c>
      <c r="J109" t="s">
        <v>124</v>
      </c>
      <c r="K109" t="s">
        <v>125</v>
      </c>
      <c r="L109">
        <v>696.02</v>
      </c>
      <c r="M109">
        <v>4</v>
      </c>
      <c r="N109">
        <v>2784.08</v>
      </c>
      <c r="O109" t="s">
        <v>65</v>
      </c>
      <c r="P109" t="s">
        <v>66</v>
      </c>
      <c r="Q109" t="s">
        <v>99</v>
      </c>
      <c r="R109" t="s">
        <v>91</v>
      </c>
    </row>
    <row r="110" spans="1:18" hidden="1" x14ac:dyDescent="0.25">
      <c r="A110">
        <v>72</v>
      </c>
      <c r="B110" s="11">
        <v>45821</v>
      </c>
      <c r="C110" s="11">
        <v>45848</v>
      </c>
      <c r="D110" t="s">
        <v>430</v>
      </c>
      <c r="E110" t="s">
        <v>431</v>
      </c>
      <c r="F110">
        <v>2669643607</v>
      </c>
      <c r="G110" t="s">
        <v>432</v>
      </c>
      <c r="H110" t="s">
        <v>205</v>
      </c>
      <c r="I110">
        <v>26595</v>
      </c>
      <c r="J110" t="s">
        <v>90</v>
      </c>
      <c r="K110" t="s">
        <v>64</v>
      </c>
      <c r="L110">
        <v>129.80000000000001</v>
      </c>
      <c r="M110">
        <v>3</v>
      </c>
      <c r="N110">
        <v>389.4</v>
      </c>
      <c r="O110" t="s">
        <v>65</v>
      </c>
      <c r="P110" t="s">
        <v>66</v>
      </c>
      <c r="Q110" t="s">
        <v>67</v>
      </c>
      <c r="R110" t="s">
        <v>105</v>
      </c>
    </row>
    <row r="111" spans="1:18" hidden="1" x14ac:dyDescent="0.25">
      <c r="A111">
        <v>73</v>
      </c>
      <c r="B111" s="11">
        <v>45800</v>
      </c>
      <c r="C111" s="11">
        <v>45871</v>
      </c>
      <c r="D111" t="s">
        <v>433</v>
      </c>
      <c r="E111" t="s">
        <v>434</v>
      </c>
      <c r="F111" t="s">
        <v>435</v>
      </c>
      <c r="G111" t="s">
        <v>436</v>
      </c>
      <c r="H111" t="s">
        <v>437</v>
      </c>
      <c r="I111">
        <v>82045</v>
      </c>
      <c r="J111" t="s">
        <v>118</v>
      </c>
      <c r="K111" t="s">
        <v>119</v>
      </c>
      <c r="L111">
        <v>815.59</v>
      </c>
      <c r="M111">
        <v>4</v>
      </c>
      <c r="N111">
        <v>3262.36</v>
      </c>
      <c r="O111" t="s">
        <v>65</v>
      </c>
      <c r="P111" t="s">
        <v>82</v>
      </c>
      <c r="Q111" t="s">
        <v>83</v>
      </c>
      <c r="R111" t="s">
        <v>105</v>
      </c>
    </row>
    <row r="112" spans="1:18" hidden="1" x14ac:dyDescent="0.25">
      <c r="A112">
        <v>74</v>
      </c>
      <c r="B112" s="11">
        <v>45577</v>
      </c>
      <c r="C112" s="11">
        <v>45806</v>
      </c>
      <c r="D112" t="s">
        <v>438</v>
      </c>
      <c r="E112" t="s">
        <v>439</v>
      </c>
      <c r="F112" t="s">
        <v>440</v>
      </c>
      <c r="G112" t="s">
        <v>441</v>
      </c>
      <c r="H112" t="s">
        <v>442</v>
      </c>
      <c r="I112">
        <v>9011</v>
      </c>
      <c r="J112" t="s">
        <v>118</v>
      </c>
      <c r="K112" t="s">
        <v>119</v>
      </c>
      <c r="L112">
        <v>574.54999999999995</v>
      </c>
      <c r="M112">
        <v>3</v>
      </c>
      <c r="N112">
        <v>1723.65</v>
      </c>
      <c r="O112" t="s">
        <v>65</v>
      </c>
      <c r="P112" t="s">
        <v>66</v>
      </c>
      <c r="Q112" t="s">
        <v>112</v>
      </c>
      <c r="R112" t="s">
        <v>68</v>
      </c>
    </row>
    <row r="113" spans="1:18" hidden="1" x14ac:dyDescent="0.25">
      <c r="A113">
        <v>75</v>
      </c>
      <c r="B113" s="11">
        <v>45742</v>
      </c>
      <c r="C113" s="11">
        <v>45780</v>
      </c>
      <c r="D113" t="s">
        <v>443</v>
      </c>
      <c r="E113" t="s">
        <v>444</v>
      </c>
      <c r="F113">
        <v>7338284097</v>
      </c>
      <c r="G113" t="s">
        <v>445</v>
      </c>
      <c r="H113" t="s">
        <v>446</v>
      </c>
      <c r="I113">
        <v>98778</v>
      </c>
      <c r="J113" t="s">
        <v>216</v>
      </c>
      <c r="K113" t="s">
        <v>98</v>
      </c>
      <c r="L113">
        <v>717.34</v>
      </c>
      <c r="M113">
        <v>1</v>
      </c>
      <c r="N113">
        <v>717.34</v>
      </c>
      <c r="O113" t="s">
        <v>65</v>
      </c>
      <c r="P113" t="s">
        <v>82</v>
      </c>
      <c r="Q113" t="s">
        <v>67</v>
      </c>
      <c r="R113" t="s">
        <v>91</v>
      </c>
    </row>
    <row r="114" spans="1:18" hidden="1" x14ac:dyDescent="0.25">
      <c r="A114">
        <v>76</v>
      </c>
      <c r="B114" s="11">
        <v>45466</v>
      </c>
      <c r="C114" s="11">
        <v>45759</v>
      </c>
      <c r="D114" t="s">
        <v>447</v>
      </c>
      <c r="E114" t="s">
        <v>448</v>
      </c>
      <c r="F114" t="s">
        <v>449</v>
      </c>
      <c r="G114" t="s">
        <v>450</v>
      </c>
      <c r="H114" t="s">
        <v>451</v>
      </c>
      <c r="I114">
        <v>32497</v>
      </c>
      <c r="J114" t="s">
        <v>74</v>
      </c>
      <c r="K114" t="s">
        <v>64</v>
      </c>
      <c r="L114">
        <v>362.37</v>
      </c>
      <c r="M114">
        <v>5</v>
      </c>
      <c r="N114">
        <v>1811.85</v>
      </c>
      <c r="O114" t="s">
        <v>75</v>
      </c>
      <c r="P114" t="s">
        <v>66</v>
      </c>
      <c r="Q114" t="s">
        <v>112</v>
      </c>
      <c r="R114" t="s">
        <v>84</v>
      </c>
    </row>
    <row r="115" spans="1:18" hidden="1" x14ac:dyDescent="0.25">
      <c r="A115">
        <v>77</v>
      </c>
      <c r="B115" s="11">
        <v>45748</v>
      </c>
      <c r="C115" s="11">
        <v>45774</v>
      </c>
      <c r="D115" t="s">
        <v>452</v>
      </c>
      <c r="E115" t="s">
        <v>453</v>
      </c>
      <c r="F115" t="s">
        <v>454</v>
      </c>
      <c r="G115" t="s">
        <v>455</v>
      </c>
      <c r="H115" t="s">
        <v>456</v>
      </c>
      <c r="I115">
        <v>27617</v>
      </c>
      <c r="J115" t="s">
        <v>63</v>
      </c>
      <c r="K115" t="s">
        <v>64</v>
      </c>
      <c r="L115">
        <v>332.66</v>
      </c>
      <c r="M115">
        <v>4</v>
      </c>
      <c r="N115">
        <v>1330.64</v>
      </c>
      <c r="O115" t="s">
        <v>65</v>
      </c>
      <c r="P115" t="s">
        <v>66</v>
      </c>
      <c r="Q115" t="s">
        <v>67</v>
      </c>
      <c r="R115" t="s">
        <v>68</v>
      </c>
    </row>
    <row r="116" spans="1:18" hidden="1" x14ac:dyDescent="0.25">
      <c r="A116">
        <v>78</v>
      </c>
      <c r="B116" s="11">
        <v>45345</v>
      </c>
      <c r="C116" s="11">
        <v>45406</v>
      </c>
      <c r="D116" t="s">
        <v>457</v>
      </c>
      <c r="E116" t="s">
        <v>458</v>
      </c>
      <c r="F116" t="s">
        <v>459</v>
      </c>
      <c r="G116" t="s">
        <v>460</v>
      </c>
      <c r="H116" t="s">
        <v>461</v>
      </c>
      <c r="I116">
        <v>81684</v>
      </c>
      <c r="J116" t="s">
        <v>131</v>
      </c>
      <c r="K116" t="s">
        <v>125</v>
      </c>
      <c r="L116">
        <v>789.26</v>
      </c>
      <c r="M116">
        <v>3</v>
      </c>
      <c r="N116">
        <v>2367.7800000000002</v>
      </c>
      <c r="O116" t="s">
        <v>65</v>
      </c>
      <c r="P116" t="s">
        <v>82</v>
      </c>
      <c r="Q116" t="s">
        <v>83</v>
      </c>
      <c r="R116" t="s">
        <v>68</v>
      </c>
    </row>
    <row r="117" spans="1:18" hidden="1" x14ac:dyDescent="0.25">
      <c r="A117">
        <v>79</v>
      </c>
      <c r="B117" s="11">
        <v>45567</v>
      </c>
      <c r="C117" s="11">
        <v>45852</v>
      </c>
      <c r="D117" t="s">
        <v>462</v>
      </c>
      <c r="E117" t="s">
        <v>463</v>
      </c>
      <c r="F117" t="s">
        <v>464</v>
      </c>
      <c r="G117" t="s">
        <v>465</v>
      </c>
      <c r="H117" t="s">
        <v>466</v>
      </c>
      <c r="I117">
        <v>73909</v>
      </c>
      <c r="J117" t="s">
        <v>80</v>
      </c>
      <c r="K117" t="s">
        <v>81</v>
      </c>
      <c r="L117">
        <v>517.36</v>
      </c>
      <c r="M117">
        <v>3</v>
      </c>
      <c r="N117">
        <v>1552.08</v>
      </c>
      <c r="O117" t="s">
        <v>75</v>
      </c>
      <c r="P117" t="s">
        <v>66</v>
      </c>
      <c r="Q117" t="s">
        <v>112</v>
      </c>
      <c r="R117" t="s">
        <v>91</v>
      </c>
    </row>
    <row r="118" spans="1:18" hidden="1" x14ac:dyDescent="0.25">
      <c r="A118">
        <v>80</v>
      </c>
      <c r="B118" s="11">
        <v>45185</v>
      </c>
      <c r="C118" s="11">
        <v>45631</v>
      </c>
      <c r="D118" t="s">
        <v>467</v>
      </c>
      <c r="E118" t="s">
        <v>468</v>
      </c>
      <c r="F118" t="s">
        <v>469</v>
      </c>
      <c r="G118" t="s">
        <v>470</v>
      </c>
      <c r="H118" t="s">
        <v>117</v>
      </c>
      <c r="I118">
        <v>73120</v>
      </c>
      <c r="J118" t="s">
        <v>97</v>
      </c>
      <c r="K118" t="s">
        <v>98</v>
      </c>
      <c r="L118">
        <v>696.99</v>
      </c>
      <c r="M118">
        <v>1</v>
      </c>
      <c r="N118">
        <v>696.99</v>
      </c>
      <c r="O118" t="s">
        <v>65</v>
      </c>
      <c r="P118" t="s">
        <v>66</v>
      </c>
      <c r="Q118" t="s">
        <v>112</v>
      </c>
      <c r="R118" t="s">
        <v>91</v>
      </c>
    </row>
    <row r="119" spans="1:18" hidden="1" x14ac:dyDescent="0.25">
      <c r="A119">
        <v>81</v>
      </c>
      <c r="B119" s="11">
        <v>45666</v>
      </c>
      <c r="C119" s="11">
        <v>45693</v>
      </c>
      <c r="D119" t="s">
        <v>471</v>
      </c>
      <c r="E119" t="s">
        <v>472</v>
      </c>
      <c r="F119" t="s">
        <v>473</v>
      </c>
      <c r="G119" t="s">
        <v>474</v>
      </c>
      <c r="H119" t="s">
        <v>287</v>
      </c>
      <c r="I119">
        <v>45775</v>
      </c>
      <c r="J119" t="s">
        <v>124</v>
      </c>
      <c r="K119" t="s">
        <v>125</v>
      </c>
      <c r="L119">
        <v>787.4</v>
      </c>
      <c r="M119">
        <v>1</v>
      </c>
      <c r="N119">
        <v>787.4</v>
      </c>
      <c r="O119" t="s">
        <v>157</v>
      </c>
      <c r="P119" t="s">
        <v>82</v>
      </c>
      <c r="Q119" t="s">
        <v>83</v>
      </c>
      <c r="R119" t="s">
        <v>105</v>
      </c>
    </row>
    <row r="120" spans="1:18" hidden="1" x14ac:dyDescent="0.25">
      <c r="A120">
        <v>82</v>
      </c>
      <c r="B120" s="11">
        <v>45438</v>
      </c>
      <c r="C120" s="11">
        <v>45800</v>
      </c>
      <c r="D120" t="s">
        <v>475</v>
      </c>
      <c r="E120" t="s">
        <v>476</v>
      </c>
      <c r="F120" t="s">
        <v>477</v>
      </c>
      <c r="G120" t="s">
        <v>478</v>
      </c>
      <c r="H120" t="s">
        <v>479</v>
      </c>
      <c r="I120">
        <v>32732</v>
      </c>
      <c r="J120" t="s">
        <v>74</v>
      </c>
      <c r="K120" t="s">
        <v>64</v>
      </c>
      <c r="L120">
        <v>81.31</v>
      </c>
      <c r="M120">
        <v>2</v>
      </c>
      <c r="N120">
        <v>162.62</v>
      </c>
      <c r="O120" t="s">
        <v>157</v>
      </c>
      <c r="P120" t="s">
        <v>66</v>
      </c>
      <c r="Q120" t="s">
        <v>112</v>
      </c>
      <c r="R120" t="s">
        <v>91</v>
      </c>
    </row>
    <row r="121" spans="1:18" hidden="1" x14ac:dyDescent="0.25">
      <c r="A121">
        <v>83</v>
      </c>
      <c r="B121" s="11">
        <v>45811</v>
      </c>
      <c r="C121" s="11">
        <v>45890</v>
      </c>
      <c r="D121" t="s">
        <v>480</v>
      </c>
      <c r="E121" t="s">
        <v>481</v>
      </c>
      <c r="F121" t="s">
        <v>482</v>
      </c>
      <c r="G121" t="s">
        <v>483</v>
      </c>
      <c r="H121" t="s">
        <v>484</v>
      </c>
      <c r="I121">
        <v>1285</v>
      </c>
      <c r="J121" t="s">
        <v>124</v>
      </c>
      <c r="K121" t="s">
        <v>125</v>
      </c>
      <c r="L121">
        <v>361.02</v>
      </c>
      <c r="M121">
        <v>1</v>
      </c>
      <c r="N121">
        <v>361.02</v>
      </c>
      <c r="O121" t="s">
        <v>75</v>
      </c>
      <c r="P121" t="s">
        <v>66</v>
      </c>
      <c r="Q121" t="s">
        <v>99</v>
      </c>
      <c r="R121" t="s">
        <v>84</v>
      </c>
    </row>
    <row r="122" spans="1:18" hidden="1" x14ac:dyDescent="0.25">
      <c r="A122">
        <v>84</v>
      </c>
      <c r="B122" s="11">
        <v>45607</v>
      </c>
      <c r="C122" s="11">
        <v>45665</v>
      </c>
      <c r="D122" t="s">
        <v>485</v>
      </c>
      <c r="E122" t="s">
        <v>486</v>
      </c>
      <c r="F122" t="s">
        <v>487</v>
      </c>
      <c r="G122" t="s">
        <v>488</v>
      </c>
      <c r="H122" t="s">
        <v>489</v>
      </c>
      <c r="I122">
        <v>97574</v>
      </c>
      <c r="J122" t="s">
        <v>80</v>
      </c>
      <c r="K122" t="s">
        <v>81</v>
      </c>
      <c r="L122">
        <v>214.55</v>
      </c>
      <c r="M122">
        <v>4</v>
      </c>
      <c r="N122">
        <v>858.2</v>
      </c>
      <c r="O122" t="s">
        <v>111</v>
      </c>
      <c r="P122" t="s">
        <v>66</v>
      </c>
      <c r="Q122" t="s">
        <v>112</v>
      </c>
      <c r="R122" t="s">
        <v>84</v>
      </c>
    </row>
    <row r="123" spans="1:18" hidden="1" x14ac:dyDescent="0.25">
      <c r="A123">
        <v>85</v>
      </c>
      <c r="B123" s="11">
        <v>45581</v>
      </c>
      <c r="C123" s="11">
        <v>45876</v>
      </c>
      <c r="D123" t="s">
        <v>490</v>
      </c>
      <c r="E123" t="s">
        <v>491</v>
      </c>
      <c r="F123" t="s">
        <v>492</v>
      </c>
      <c r="G123" t="s">
        <v>493</v>
      </c>
      <c r="H123" t="s">
        <v>262</v>
      </c>
      <c r="I123">
        <v>93894</v>
      </c>
      <c r="J123" t="s">
        <v>80</v>
      </c>
      <c r="K123" t="s">
        <v>81</v>
      </c>
      <c r="L123">
        <v>684.85</v>
      </c>
      <c r="M123">
        <v>1</v>
      </c>
      <c r="N123">
        <v>684.85</v>
      </c>
      <c r="O123" t="s">
        <v>111</v>
      </c>
      <c r="P123" t="s">
        <v>66</v>
      </c>
      <c r="Q123" t="s">
        <v>83</v>
      </c>
      <c r="R123" t="s">
        <v>105</v>
      </c>
    </row>
    <row r="124" spans="1:18" hidden="1" x14ac:dyDescent="0.25">
      <c r="A124">
        <v>86</v>
      </c>
      <c r="B124" s="11">
        <v>45714</v>
      </c>
      <c r="C124" s="11">
        <v>45823</v>
      </c>
      <c r="D124" t="s">
        <v>494</v>
      </c>
      <c r="E124" t="s">
        <v>495</v>
      </c>
      <c r="F124">
        <f>1-847-876-1523</f>
        <v>-3245</v>
      </c>
      <c r="G124" t="s">
        <v>496</v>
      </c>
      <c r="H124" t="s">
        <v>484</v>
      </c>
      <c r="I124">
        <v>4399</v>
      </c>
      <c r="J124" t="s">
        <v>118</v>
      </c>
      <c r="K124" t="s">
        <v>119</v>
      </c>
      <c r="L124">
        <v>432.32</v>
      </c>
      <c r="M124">
        <v>3</v>
      </c>
      <c r="N124">
        <v>1296.96</v>
      </c>
      <c r="O124" t="s">
        <v>65</v>
      </c>
      <c r="P124" t="s">
        <v>66</v>
      </c>
      <c r="Q124" t="s">
        <v>112</v>
      </c>
      <c r="R124" t="s">
        <v>91</v>
      </c>
    </row>
    <row r="125" spans="1:18" hidden="1" x14ac:dyDescent="0.25">
      <c r="A125">
        <v>87</v>
      </c>
      <c r="B125" s="11">
        <v>45765</v>
      </c>
      <c r="C125" s="11">
        <v>45894</v>
      </c>
      <c r="D125" t="s">
        <v>497</v>
      </c>
      <c r="E125" t="s">
        <v>498</v>
      </c>
      <c r="F125" t="s">
        <v>499</v>
      </c>
      <c r="G125" t="s">
        <v>500</v>
      </c>
      <c r="H125" t="s">
        <v>501</v>
      </c>
      <c r="I125">
        <v>32497</v>
      </c>
      <c r="J125" t="s">
        <v>118</v>
      </c>
      <c r="K125" t="s">
        <v>119</v>
      </c>
      <c r="L125">
        <v>725.68</v>
      </c>
      <c r="M125">
        <v>5</v>
      </c>
      <c r="N125">
        <v>3628.4</v>
      </c>
      <c r="O125" t="s">
        <v>65</v>
      </c>
      <c r="P125" t="s">
        <v>66</v>
      </c>
      <c r="Q125" t="s">
        <v>112</v>
      </c>
      <c r="R125" t="s">
        <v>105</v>
      </c>
    </row>
    <row r="126" spans="1:18" hidden="1" x14ac:dyDescent="0.25">
      <c r="A126">
        <v>88</v>
      </c>
      <c r="B126" s="11">
        <v>45506</v>
      </c>
      <c r="C126" s="11">
        <v>45795</v>
      </c>
      <c r="D126" t="s">
        <v>502</v>
      </c>
      <c r="E126" t="s">
        <v>503</v>
      </c>
      <c r="F126" t="s">
        <v>504</v>
      </c>
      <c r="G126" t="s">
        <v>505</v>
      </c>
      <c r="H126" t="s">
        <v>364</v>
      </c>
      <c r="I126">
        <v>26338</v>
      </c>
      <c r="J126" t="s">
        <v>80</v>
      </c>
      <c r="K126" t="s">
        <v>81</v>
      </c>
      <c r="L126">
        <v>379.83</v>
      </c>
      <c r="M126">
        <v>1</v>
      </c>
      <c r="N126">
        <v>379.83</v>
      </c>
      <c r="O126" t="s">
        <v>75</v>
      </c>
      <c r="P126" t="s">
        <v>82</v>
      </c>
      <c r="Q126" t="s">
        <v>99</v>
      </c>
      <c r="R126" t="s">
        <v>91</v>
      </c>
    </row>
    <row r="127" spans="1:18" hidden="1" x14ac:dyDescent="0.25">
      <c r="A127">
        <v>89</v>
      </c>
      <c r="B127" s="11">
        <v>45609</v>
      </c>
      <c r="C127" s="11">
        <v>45649</v>
      </c>
      <c r="D127" t="s">
        <v>506</v>
      </c>
      <c r="E127" t="s">
        <v>507</v>
      </c>
      <c r="F127" t="s">
        <v>508</v>
      </c>
      <c r="G127" t="s">
        <v>509</v>
      </c>
      <c r="H127" t="s">
        <v>510</v>
      </c>
      <c r="I127">
        <v>98455</v>
      </c>
      <c r="J127" t="s">
        <v>124</v>
      </c>
      <c r="K127" t="s">
        <v>125</v>
      </c>
      <c r="L127">
        <v>839.65</v>
      </c>
      <c r="M127">
        <v>3</v>
      </c>
      <c r="N127">
        <v>2518.9499999999998</v>
      </c>
      <c r="O127" t="s">
        <v>111</v>
      </c>
      <c r="P127" t="s">
        <v>66</v>
      </c>
      <c r="Q127" t="s">
        <v>99</v>
      </c>
      <c r="R127" t="s">
        <v>68</v>
      </c>
    </row>
    <row r="128" spans="1:18" hidden="1" x14ac:dyDescent="0.25">
      <c r="A128">
        <v>90</v>
      </c>
      <c r="B128" s="11">
        <v>45206</v>
      </c>
      <c r="C128" s="11">
        <v>45571</v>
      </c>
      <c r="D128" t="s">
        <v>511</v>
      </c>
      <c r="E128" t="s">
        <v>512</v>
      </c>
      <c r="F128" t="s">
        <v>513</v>
      </c>
      <c r="G128" t="s">
        <v>514</v>
      </c>
      <c r="H128" t="s">
        <v>167</v>
      </c>
      <c r="I128">
        <v>5710</v>
      </c>
      <c r="J128" t="s">
        <v>97</v>
      </c>
      <c r="K128" t="s">
        <v>98</v>
      </c>
      <c r="L128">
        <v>874.07</v>
      </c>
      <c r="M128">
        <v>2</v>
      </c>
      <c r="N128">
        <v>1748.14</v>
      </c>
      <c r="O128" t="s">
        <v>111</v>
      </c>
      <c r="P128" t="s">
        <v>82</v>
      </c>
      <c r="Q128" t="s">
        <v>99</v>
      </c>
      <c r="R128" t="s">
        <v>91</v>
      </c>
    </row>
    <row r="129" spans="1:18" hidden="1" x14ac:dyDescent="0.25">
      <c r="A129">
        <v>91</v>
      </c>
      <c r="B129" s="11">
        <v>45515</v>
      </c>
      <c r="C129" s="11">
        <v>45659</v>
      </c>
      <c r="D129" t="s">
        <v>515</v>
      </c>
      <c r="E129" t="s">
        <v>516</v>
      </c>
      <c r="F129" t="s">
        <v>517</v>
      </c>
      <c r="G129" t="s">
        <v>518</v>
      </c>
      <c r="H129" t="s">
        <v>519</v>
      </c>
      <c r="I129">
        <v>23500</v>
      </c>
      <c r="J129" t="s">
        <v>118</v>
      </c>
      <c r="K129" t="s">
        <v>119</v>
      </c>
      <c r="L129">
        <v>588</v>
      </c>
      <c r="M129">
        <v>3</v>
      </c>
      <c r="N129">
        <v>1764</v>
      </c>
      <c r="O129" t="s">
        <v>65</v>
      </c>
      <c r="P129" t="s">
        <v>82</v>
      </c>
      <c r="Q129" t="s">
        <v>83</v>
      </c>
      <c r="R129" t="s">
        <v>91</v>
      </c>
    </row>
    <row r="130" spans="1:18" hidden="1" x14ac:dyDescent="0.25">
      <c r="A130">
        <v>92</v>
      </c>
      <c r="B130" s="11">
        <v>45372</v>
      </c>
      <c r="C130" s="11">
        <v>45422</v>
      </c>
      <c r="D130" t="s">
        <v>520</v>
      </c>
      <c r="E130" t="s">
        <v>521</v>
      </c>
      <c r="F130" t="s">
        <v>522</v>
      </c>
      <c r="G130" t="s">
        <v>523</v>
      </c>
      <c r="H130" t="s">
        <v>456</v>
      </c>
      <c r="I130">
        <v>79853</v>
      </c>
      <c r="J130" t="s">
        <v>80</v>
      </c>
      <c r="K130" t="s">
        <v>81</v>
      </c>
      <c r="L130">
        <v>24.49</v>
      </c>
      <c r="M130">
        <v>1</v>
      </c>
      <c r="N130">
        <v>24.49</v>
      </c>
      <c r="O130" t="s">
        <v>65</v>
      </c>
      <c r="P130" t="s">
        <v>82</v>
      </c>
      <c r="Q130" t="s">
        <v>67</v>
      </c>
      <c r="R130" t="s">
        <v>68</v>
      </c>
    </row>
    <row r="131" spans="1:18" hidden="1" x14ac:dyDescent="0.25">
      <c r="A131">
        <v>93</v>
      </c>
      <c r="B131" s="11">
        <v>45531</v>
      </c>
      <c r="C131" s="11">
        <v>45621</v>
      </c>
      <c r="D131" t="s">
        <v>524</v>
      </c>
      <c r="E131" t="s">
        <v>525</v>
      </c>
      <c r="F131" t="s">
        <v>526</v>
      </c>
      <c r="G131" t="s">
        <v>527</v>
      </c>
      <c r="H131" t="s">
        <v>301</v>
      </c>
      <c r="I131">
        <v>95669</v>
      </c>
      <c r="J131" t="s">
        <v>90</v>
      </c>
      <c r="K131" t="s">
        <v>64</v>
      </c>
      <c r="L131">
        <v>715.36</v>
      </c>
      <c r="M131">
        <v>3</v>
      </c>
      <c r="N131">
        <v>2146.08</v>
      </c>
      <c r="O131" t="s">
        <v>75</v>
      </c>
      <c r="P131" t="s">
        <v>82</v>
      </c>
      <c r="Q131" t="s">
        <v>83</v>
      </c>
      <c r="R131" t="s">
        <v>91</v>
      </c>
    </row>
    <row r="132" spans="1:18" hidden="1" x14ac:dyDescent="0.25">
      <c r="A132">
        <v>94</v>
      </c>
      <c r="B132" s="11">
        <v>45797</v>
      </c>
      <c r="C132" s="11">
        <v>45847</v>
      </c>
      <c r="D132" t="s">
        <v>528</v>
      </c>
      <c r="E132" t="s">
        <v>529</v>
      </c>
      <c r="F132" t="s">
        <v>530</v>
      </c>
      <c r="G132" t="s">
        <v>531</v>
      </c>
      <c r="H132" t="s">
        <v>172</v>
      </c>
      <c r="I132">
        <v>80727</v>
      </c>
      <c r="J132" t="s">
        <v>232</v>
      </c>
      <c r="K132" t="s">
        <v>119</v>
      </c>
      <c r="L132">
        <v>455.07</v>
      </c>
      <c r="M132">
        <v>4</v>
      </c>
      <c r="N132">
        <v>1820.28</v>
      </c>
      <c r="O132" t="s">
        <v>111</v>
      </c>
      <c r="P132" t="s">
        <v>66</v>
      </c>
      <c r="Q132" t="s">
        <v>83</v>
      </c>
      <c r="R132" t="s">
        <v>84</v>
      </c>
    </row>
    <row r="133" spans="1:18" hidden="1" x14ac:dyDescent="0.25">
      <c r="A133">
        <v>95</v>
      </c>
      <c r="B133" s="11">
        <v>45791</v>
      </c>
      <c r="C133" s="11">
        <v>45844</v>
      </c>
      <c r="D133" t="s">
        <v>532</v>
      </c>
      <c r="E133" t="s">
        <v>533</v>
      </c>
      <c r="F133">
        <v>3826204369</v>
      </c>
      <c r="G133" t="s">
        <v>534</v>
      </c>
      <c r="H133" t="s">
        <v>535</v>
      </c>
      <c r="I133">
        <v>23791</v>
      </c>
      <c r="J133" t="s">
        <v>74</v>
      </c>
      <c r="K133" t="s">
        <v>64</v>
      </c>
      <c r="L133">
        <v>62.73</v>
      </c>
      <c r="M133">
        <v>3</v>
      </c>
      <c r="N133">
        <v>188.19</v>
      </c>
      <c r="O133" t="s">
        <v>111</v>
      </c>
      <c r="P133" t="s">
        <v>66</v>
      </c>
      <c r="Q133" t="s">
        <v>67</v>
      </c>
      <c r="R133" t="s">
        <v>105</v>
      </c>
    </row>
    <row r="134" spans="1:18" hidden="1" x14ac:dyDescent="0.25">
      <c r="A134">
        <v>96</v>
      </c>
      <c r="B134" s="11">
        <v>45562</v>
      </c>
      <c r="C134" s="11">
        <v>45661</v>
      </c>
      <c r="D134" t="s">
        <v>536</v>
      </c>
      <c r="E134" t="s">
        <v>537</v>
      </c>
      <c r="F134" t="s">
        <v>538</v>
      </c>
      <c r="G134" t="s">
        <v>539</v>
      </c>
      <c r="H134" t="s">
        <v>540</v>
      </c>
      <c r="I134">
        <v>71508</v>
      </c>
      <c r="J134" t="s">
        <v>118</v>
      </c>
      <c r="K134" t="s">
        <v>119</v>
      </c>
      <c r="L134">
        <v>58.6</v>
      </c>
      <c r="M134">
        <v>5</v>
      </c>
      <c r="N134">
        <v>293</v>
      </c>
      <c r="O134" t="s">
        <v>65</v>
      </c>
      <c r="P134" t="s">
        <v>66</v>
      </c>
      <c r="Q134" t="s">
        <v>99</v>
      </c>
      <c r="R134" t="s">
        <v>68</v>
      </c>
    </row>
    <row r="135" spans="1:18" hidden="1" x14ac:dyDescent="0.25">
      <c r="A135">
        <v>97</v>
      </c>
      <c r="B135" s="11">
        <v>45377</v>
      </c>
      <c r="C135" s="11">
        <v>45782</v>
      </c>
      <c r="D135" t="s">
        <v>541</v>
      </c>
      <c r="E135" t="s">
        <v>542</v>
      </c>
      <c r="F135" t="s">
        <v>543</v>
      </c>
      <c r="G135" t="s">
        <v>544</v>
      </c>
      <c r="H135" t="s">
        <v>205</v>
      </c>
      <c r="I135">
        <v>47818</v>
      </c>
      <c r="J135" t="s">
        <v>124</v>
      </c>
      <c r="K135" t="s">
        <v>125</v>
      </c>
      <c r="L135">
        <v>391.37</v>
      </c>
      <c r="M135">
        <v>2</v>
      </c>
      <c r="N135">
        <v>782.74</v>
      </c>
      <c r="O135" t="s">
        <v>157</v>
      </c>
      <c r="P135" t="s">
        <v>82</v>
      </c>
      <c r="Q135" t="s">
        <v>83</v>
      </c>
      <c r="R135" t="s">
        <v>68</v>
      </c>
    </row>
    <row r="136" spans="1:18" hidden="1" x14ac:dyDescent="0.25">
      <c r="A136">
        <v>98</v>
      </c>
      <c r="B136" s="11">
        <v>45531</v>
      </c>
      <c r="C136" s="11">
        <v>45724</v>
      </c>
      <c r="D136" t="s">
        <v>545</v>
      </c>
      <c r="E136" t="s">
        <v>546</v>
      </c>
      <c r="F136" t="s">
        <v>547</v>
      </c>
      <c r="G136" t="s">
        <v>548</v>
      </c>
      <c r="H136" t="s">
        <v>549</v>
      </c>
      <c r="I136">
        <v>52008</v>
      </c>
      <c r="J136" t="s">
        <v>80</v>
      </c>
      <c r="K136" t="s">
        <v>81</v>
      </c>
      <c r="L136">
        <v>748.57</v>
      </c>
      <c r="M136">
        <v>1</v>
      </c>
      <c r="N136">
        <v>748.57</v>
      </c>
      <c r="O136" t="s">
        <v>111</v>
      </c>
      <c r="P136" t="s">
        <v>82</v>
      </c>
      <c r="Q136" t="s">
        <v>83</v>
      </c>
      <c r="R136" t="s">
        <v>68</v>
      </c>
    </row>
    <row r="137" spans="1:18" hidden="1" x14ac:dyDescent="0.25">
      <c r="A137">
        <v>99</v>
      </c>
      <c r="B137" s="11">
        <v>45351</v>
      </c>
      <c r="C137" s="11">
        <v>45595</v>
      </c>
      <c r="D137" t="s">
        <v>550</v>
      </c>
      <c r="E137" t="s">
        <v>551</v>
      </c>
      <c r="F137" t="s">
        <v>552</v>
      </c>
      <c r="G137" t="s">
        <v>553</v>
      </c>
      <c r="H137" t="s">
        <v>554</v>
      </c>
      <c r="I137">
        <v>25643</v>
      </c>
      <c r="J137" t="s">
        <v>216</v>
      </c>
      <c r="K137" t="s">
        <v>98</v>
      </c>
      <c r="L137">
        <v>234.22</v>
      </c>
      <c r="M137">
        <v>4</v>
      </c>
      <c r="N137">
        <v>936.88</v>
      </c>
      <c r="O137" t="s">
        <v>111</v>
      </c>
      <c r="P137" t="s">
        <v>82</v>
      </c>
      <c r="Q137" t="s">
        <v>67</v>
      </c>
      <c r="R137" t="s">
        <v>68</v>
      </c>
    </row>
    <row r="138" spans="1:18" hidden="1" x14ac:dyDescent="0.25">
      <c r="A138">
        <v>100</v>
      </c>
      <c r="B138" s="11">
        <v>45249</v>
      </c>
      <c r="C138" s="11">
        <v>45892</v>
      </c>
      <c r="D138" t="s">
        <v>555</v>
      </c>
      <c r="E138" t="s">
        <v>556</v>
      </c>
      <c r="F138" t="s">
        <v>557</v>
      </c>
      <c r="G138" t="s">
        <v>558</v>
      </c>
      <c r="H138" t="s">
        <v>110</v>
      </c>
      <c r="I138">
        <v>30555</v>
      </c>
      <c r="J138" t="s">
        <v>80</v>
      </c>
      <c r="K138" t="s">
        <v>81</v>
      </c>
      <c r="L138">
        <v>378.89</v>
      </c>
      <c r="M138">
        <v>5</v>
      </c>
      <c r="N138">
        <v>1894.45</v>
      </c>
      <c r="O138" t="s">
        <v>75</v>
      </c>
      <c r="P138" t="s">
        <v>82</v>
      </c>
      <c r="Q138" t="s">
        <v>67</v>
      </c>
      <c r="R138" t="s">
        <v>91</v>
      </c>
    </row>
    <row r="139" spans="1:18" hidden="1" x14ac:dyDescent="0.25">
      <c r="A139">
        <v>101</v>
      </c>
      <c r="B139" s="11">
        <v>45278</v>
      </c>
      <c r="C139" s="11">
        <v>45502</v>
      </c>
      <c r="D139" t="s">
        <v>559</v>
      </c>
      <c r="E139" t="s">
        <v>560</v>
      </c>
      <c r="F139" t="s">
        <v>561</v>
      </c>
      <c r="G139" t="s">
        <v>562</v>
      </c>
      <c r="H139" t="s">
        <v>501</v>
      </c>
      <c r="I139">
        <v>45531</v>
      </c>
      <c r="J139" t="s">
        <v>118</v>
      </c>
      <c r="K139" t="s">
        <v>119</v>
      </c>
      <c r="L139">
        <v>18.25</v>
      </c>
      <c r="M139">
        <v>2</v>
      </c>
      <c r="N139">
        <v>36.5</v>
      </c>
      <c r="O139" t="s">
        <v>157</v>
      </c>
      <c r="P139" t="s">
        <v>82</v>
      </c>
      <c r="Q139" t="s">
        <v>112</v>
      </c>
      <c r="R139" t="s">
        <v>91</v>
      </c>
    </row>
    <row r="140" spans="1:18" hidden="1" x14ac:dyDescent="0.25">
      <c r="A140">
        <v>102</v>
      </c>
      <c r="B140" s="11">
        <v>45779</v>
      </c>
      <c r="C140" s="11">
        <v>45802</v>
      </c>
      <c r="D140" t="s">
        <v>563</v>
      </c>
      <c r="E140" t="s">
        <v>564</v>
      </c>
      <c r="F140" t="s">
        <v>565</v>
      </c>
      <c r="G140" t="s">
        <v>241</v>
      </c>
      <c r="H140" t="s">
        <v>510</v>
      </c>
      <c r="I140">
        <v>71726</v>
      </c>
      <c r="J140" t="s">
        <v>124</v>
      </c>
      <c r="K140" t="s">
        <v>125</v>
      </c>
      <c r="L140">
        <v>329.76</v>
      </c>
      <c r="M140">
        <v>5</v>
      </c>
      <c r="N140">
        <v>1648.8</v>
      </c>
      <c r="O140" t="s">
        <v>157</v>
      </c>
      <c r="P140" t="s">
        <v>82</v>
      </c>
      <c r="Q140" t="s">
        <v>83</v>
      </c>
      <c r="R140" t="s">
        <v>68</v>
      </c>
    </row>
    <row r="141" spans="1:18" hidden="1" x14ac:dyDescent="0.25">
      <c r="A141">
        <v>103</v>
      </c>
      <c r="B141" s="11">
        <v>45240</v>
      </c>
      <c r="C141" s="11">
        <v>45530</v>
      </c>
      <c r="D141" t="s">
        <v>566</v>
      </c>
      <c r="E141" t="s">
        <v>567</v>
      </c>
      <c r="F141" t="s">
        <v>568</v>
      </c>
      <c r="G141" t="s">
        <v>569</v>
      </c>
      <c r="H141" t="s">
        <v>570</v>
      </c>
      <c r="I141">
        <v>12140</v>
      </c>
      <c r="J141" t="s">
        <v>74</v>
      </c>
      <c r="K141" t="s">
        <v>64</v>
      </c>
      <c r="L141">
        <v>351.7</v>
      </c>
      <c r="M141">
        <v>4</v>
      </c>
      <c r="N141">
        <v>1406.8</v>
      </c>
      <c r="O141" t="s">
        <v>75</v>
      </c>
      <c r="P141" t="s">
        <v>66</v>
      </c>
      <c r="Q141" t="s">
        <v>112</v>
      </c>
      <c r="R141" t="s">
        <v>91</v>
      </c>
    </row>
    <row r="142" spans="1:18" hidden="1" x14ac:dyDescent="0.25">
      <c r="A142">
        <v>104</v>
      </c>
      <c r="B142" s="11">
        <v>45743</v>
      </c>
      <c r="C142" s="11">
        <v>45825</v>
      </c>
      <c r="D142" t="s">
        <v>571</v>
      </c>
      <c r="E142" t="s">
        <v>572</v>
      </c>
      <c r="F142" t="s">
        <v>573</v>
      </c>
      <c r="G142" t="s">
        <v>574</v>
      </c>
      <c r="H142" t="s">
        <v>451</v>
      </c>
      <c r="I142">
        <v>75596</v>
      </c>
      <c r="J142" t="s">
        <v>80</v>
      </c>
      <c r="K142" t="s">
        <v>81</v>
      </c>
      <c r="L142">
        <v>72.61</v>
      </c>
      <c r="M142">
        <v>1</v>
      </c>
      <c r="N142">
        <v>72.61</v>
      </c>
      <c r="O142" t="s">
        <v>157</v>
      </c>
      <c r="P142" t="s">
        <v>82</v>
      </c>
      <c r="Q142" t="s">
        <v>83</v>
      </c>
      <c r="R142" t="s">
        <v>84</v>
      </c>
    </row>
    <row r="143" spans="1:18" hidden="1" x14ac:dyDescent="0.25">
      <c r="A143">
        <v>105</v>
      </c>
      <c r="B143" s="11">
        <v>45290</v>
      </c>
      <c r="C143" s="11">
        <v>45295</v>
      </c>
      <c r="D143" t="s">
        <v>575</v>
      </c>
      <c r="E143" t="s">
        <v>576</v>
      </c>
      <c r="F143" t="s">
        <v>577</v>
      </c>
      <c r="G143" t="s">
        <v>578</v>
      </c>
      <c r="H143" t="s">
        <v>359</v>
      </c>
      <c r="I143">
        <v>44741</v>
      </c>
      <c r="J143" t="s">
        <v>216</v>
      </c>
      <c r="K143" t="s">
        <v>98</v>
      </c>
      <c r="L143">
        <v>696.56</v>
      </c>
      <c r="M143">
        <v>4</v>
      </c>
      <c r="N143">
        <v>2786.24</v>
      </c>
      <c r="O143" t="s">
        <v>157</v>
      </c>
      <c r="P143" t="s">
        <v>82</v>
      </c>
      <c r="Q143" t="s">
        <v>83</v>
      </c>
      <c r="R143" t="s">
        <v>84</v>
      </c>
    </row>
    <row r="144" spans="1:18" hidden="1" x14ac:dyDescent="0.25">
      <c r="A144">
        <v>106</v>
      </c>
      <c r="B144" s="11">
        <v>45759</v>
      </c>
      <c r="C144" s="11">
        <v>45786</v>
      </c>
      <c r="D144" t="s">
        <v>579</v>
      </c>
      <c r="E144" t="s">
        <v>580</v>
      </c>
      <c r="F144" t="s">
        <v>581</v>
      </c>
      <c r="G144" t="s">
        <v>582</v>
      </c>
      <c r="H144" t="s">
        <v>252</v>
      </c>
      <c r="I144">
        <v>95031</v>
      </c>
      <c r="J144" t="s">
        <v>216</v>
      </c>
      <c r="K144" t="s">
        <v>98</v>
      </c>
      <c r="L144">
        <v>705.16</v>
      </c>
      <c r="M144">
        <v>3</v>
      </c>
      <c r="N144">
        <v>2115.48</v>
      </c>
      <c r="O144" t="s">
        <v>75</v>
      </c>
      <c r="P144" t="s">
        <v>82</v>
      </c>
      <c r="Q144" t="s">
        <v>67</v>
      </c>
      <c r="R144" t="s">
        <v>84</v>
      </c>
    </row>
    <row r="145" spans="1:18" hidden="1" x14ac:dyDescent="0.25">
      <c r="A145">
        <v>107</v>
      </c>
      <c r="B145" s="11">
        <v>45564</v>
      </c>
      <c r="C145" s="11">
        <v>45882</v>
      </c>
      <c r="D145" t="s">
        <v>583</v>
      </c>
      <c r="E145" t="s">
        <v>584</v>
      </c>
      <c r="F145" t="s">
        <v>585</v>
      </c>
      <c r="G145" t="s">
        <v>586</v>
      </c>
      <c r="H145" t="s">
        <v>446</v>
      </c>
      <c r="I145">
        <v>47295</v>
      </c>
      <c r="J145" t="s">
        <v>90</v>
      </c>
      <c r="K145" t="s">
        <v>64</v>
      </c>
      <c r="L145">
        <v>113.77</v>
      </c>
      <c r="M145">
        <v>3</v>
      </c>
      <c r="N145">
        <v>341.31</v>
      </c>
      <c r="O145" t="s">
        <v>75</v>
      </c>
      <c r="P145" t="s">
        <v>82</v>
      </c>
      <c r="Q145" t="s">
        <v>112</v>
      </c>
      <c r="R145" t="s">
        <v>91</v>
      </c>
    </row>
    <row r="146" spans="1:18" hidden="1" x14ac:dyDescent="0.25">
      <c r="A146">
        <v>108</v>
      </c>
      <c r="B146" s="11">
        <v>45641</v>
      </c>
      <c r="C146" s="11">
        <v>45676</v>
      </c>
      <c r="D146" t="s">
        <v>587</v>
      </c>
      <c r="E146" t="s">
        <v>588</v>
      </c>
      <c r="F146" t="s">
        <v>589</v>
      </c>
      <c r="G146" t="s">
        <v>590</v>
      </c>
      <c r="H146" t="s">
        <v>591</v>
      </c>
      <c r="I146">
        <v>16634</v>
      </c>
      <c r="J146" t="s">
        <v>74</v>
      </c>
      <c r="K146" t="s">
        <v>64</v>
      </c>
      <c r="L146">
        <v>67.38</v>
      </c>
      <c r="M146">
        <v>4</v>
      </c>
      <c r="N146">
        <v>269.52</v>
      </c>
      <c r="O146" t="s">
        <v>75</v>
      </c>
      <c r="P146" t="s">
        <v>82</v>
      </c>
      <c r="Q146" t="s">
        <v>112</v>
      </c>
      <c r="R146" t="s">
        <v>84</v>
      </c>
    </row>
    <row r="147" spans="1:18" hidden="1" x14ac:dyDescent="0.25">
      <c r="A147">
        <v>109</v>
      </c>
      <c r="B147" s="11">
        <v>45489</v>
      </c>
      <c r="C147" s="11">
        <v>45861</v>
      </c>
      <c r="D147" t="s">
        <v>592</v>
      </c>
      <c r="E147" t="s">
        <v>593</v>
      </c>
      <c r="F147" t="s">
        <v>594</v>
      </c>
      <c r="G147" t="s">
        <v>595</v>
      </c>
      <c r="H147" t="s">
        <v>519</v>
      </c>
      <c r="I147">
        <v>76539</v>
      </c>
      <c r="J147" t="s">
        <v>118</v>
      </c>
      <c r="K147" t="s">
        <v>119</v>
      </c>
      <c r="L147">
        <v>972.32</v>
      </c>
      <c r="M147">
        <v>2</v>
      </c>
      <c r="N147">
        <v>1944.64</v>
      </c>
      <c r="O147" t="s">
        <v>65</v>
      </c>
      <c r="P147" t="s">
        <v>82</v>
      </c>
      <c r="Q147" t="s">
        <v>67</v>
      </c>
      <c r="R147" t="s">
        <v>91</v>
      </c>
    </row>
    <row r="148" spans="1:18" hidden="1" x14ac:dyDescent="0.25">
      <c r="A148">
        <v>110</v>
      </c>
      <c r="B148" s="11">
        <v>45458</v>
      </c>
      <c r="C148" s="11">
        <v>45674</v>
      </c>
      <c r="D148" t="s">
        <v>596</v>
      </c>
      <c r="E148" t="s">
        <v>597</v>
      </c>
      <c r="F148" t="s">
        <v>598</v>
      </c>
      <c r="G148" t="s">
        <v>599</v>
      </c>
      <c r="H148" t="s">
        <v>600</v>
      </c>
      <c r="I148">
        <v>58333</v>
      </c>
      <c r="J148" t="s">
        <v>216</v>
      </c>
      <c r="K148" t="s">
        <v>98</v>
      </c>
      <c r="L148">
        <v>97.38</v>
      </c>
      <c r="M148">
        <v>3</v>
      </c>
      <c r="N148">
        <v>292.14</v>
      </c>
      <c r="O148" t="s">
        <v>111</v>
      </c>
      <c r="P148" t="s">
        <v>82</v>
      </c>
      <c r="Q148" t="s">
        <v>83</v>
      </c>
      <c r="R148" t="s">
        <v>91</v>
      </c>
    </row>
    <row r="149" spans="1:18" hidden="1" x14ac:dyDescent="0.25">
      <c r="A149">
        <v>111</v>
      </c>
      <c r="B149" s="11">
        <v>45472</v>
      </c>
      <c r="C149" s="11">
        <v>45629</v>
      </c>
      <c r="D149" t="s">
        <v>601</v>
      </c>
      <c r="E149" t="s">
        <v>602</v>
      </c>
      <c r="F149" t="s">
        <v>603</v>
      </c>
      <c r="G149" t="s">
        <v>604</v>
      </c>
      <c r="H149" t="s">
        <v>605</v>
      </c>
      <c r="I149">
        <v>60945</v>
      </c>
      <c r="J149" t="s">
        <v>90</v>
      </c>
      <c r="K149" t="s">
        <v>64</v>
      </c>
      <c r="L149">
        <v>67.66</v>
      </c>
      <c r="M149">
        <v>1</v>
      </c>
      <c r="N149">
        <v>67.66</v>
      </c>
      <c r="O149" t="s">
        <v>157</v>
      </c>
      <c r="P149" t="s">
        <v>66</v>
      </c>
      <c r="Q149" t="s">
        <v>112</v>
      </c>
      <c r="R149" t="s">
        <v>105</v>
      </c>
    </row>
    <row r="150" spans="1:18" hidden="1" x14ac:dyDescent="0.25">
      <c r="A150">
        <v>112</v>
      </c>
      <c r="B150" s="11">
        <v>45606</v>
      </c>
      <c r="C150" s="11">
        <v>45736</v>
      </c>
      <c r="D150" t="s">
        <v>606</v>
      </c>
      <c r="E150" t="s">
        <v>607</v>
      </c>
      <c r="F150" t="s">
        <v>608</v>
      </c>
      <c r="G150" t="s">
        <v>609</v>
      </c>
      <c r="H150" t="s">
        <v>610</v>
      </c>
      <c r="I150">
        <v>46844</v>
      </c>
      <c r="J150" t="s">
        <v>232</v>
      </c>
      <c r="K150" t="s">
        <v>119</v>
      </c>
      <c r="L150">
        <v>141.13999999999999</v>
      </c>
      <c r="M150">
        <v>1</v>
      </c>
      <c r="N150">
        <v>141.13999999999999</v>
      </c>
      <c r="O150" t="s">
        <v>111</v>
      </c>
      <c r="P150" t="s">
        <v>66</v>
      </c>
      <c r="Q150" t="s">
        <v>112</v>
      </c>
      <c r="R150" t="s">
        <v>68</v>
      </c>
    </row>
    <row r="151" spans="1:18" hidden="1" x14ac:dyDescent="0.25">
      <c r="A151">
        <v>113</v>
      </c>
      <c r="B151" s="11">
        <v>45821</v>
      </c>
      <c r="C151" s="11">
        <v>45874</v>
      </c>
      <c r="D151" t="s">
        <v>611</v>
      </c>
      <c r="E151" t="s">
        <v>612</v>
      </c>
      <c r="F151" t="s">
        <v>613</v>
      </c>
      <c r="G151" t="s">
        <v>614</v>
      </c>
      <c r="H151" t="s">
        <v>252</v>
      </c>
      <c r="I151">
        <v>24212</v>
      </c>
      <c r="J151" t="s">
        <v>131</v>
      </c>
      <c r="K151" t="s">
        <v>125</v>
      </c>
      <c r="L151">
        <v>279.83</v>
      </c>
      <c r="M151">
        <v>2</v>
      </c>
      <c r="N151">
        <v>559.66</v>
      </c>
      <c r="O151" t="s">
        <v>65</v>
      </c>
      <c r="P151" t="s">
        <v>66</v>
      </c>
      <c r="Q151" t="s">
        <v>83</v>
      </c>
      <c r="R151" t="s">
        <v>105</v>
      </c>
    </row>
    <row r="152" spans="1:18" hidden="1" x14ac:dyDescent="0.25">
      <c r="A152">
        <v>114</v>
      </c>
      <c r="B152" s="11">
        <v>45386</v>
      </c>
      <c r="C152" s="11">
        <v>45472</v>
      </c>
      <c r="D152" t="s">
        <v>615</v>
      </c>
      <c r="E152" t="s">
        <v>616</v>
      </c>
      <c r="F152" t="s">
        <v>617</v>
      </c>
      <c r="G152" t="s">
        <v>618</v>
      </c>
      <c r="H152" t="s">
        <v>205</v>
      </c>
      <c r="I152">
        <v>40085</v>
      </c>
      <c r="J152" t="s">
        <v>63</v>
      </c>
      <c r="K152" t="s">
        <v>64</v>
      </c>
      <c r="L152">
        <v>700.55</v>
      </c>
      <c r="M152">
        <v>4</v>
      </c>
      <c r="N152">
        <v>2802.2</v>
      </c>
      <c r="O152" t="s">
        <v>75</v>
      </c>
      <c r="P152" t="s">
        <v>66</v>
      </c>
      <c r="Q152" t="s">
        <v>99</v>
      </c>
      <c r="R152" t="s">
        <v>105</v>
      </c>
    </row>
    <row r="153" spans="1:18" hidden="1" x14ac:dyDescent="0.25">
      <c r="A153">
        <v>115</v>
      </c>
      <c r="B153" s="11">
        <v>45728</v>
      </c>
      <c r="C153" s="11">
        <v>45848</v>
      </c>
      <c r="D153" t="s">
        <v>619</v>
      </c>
      <c r="E153" t="s">
        <v>620</v>
      </c>
      <c r="F153" t="s">
        <v>621</v>
      </c>
      <c r="G153" t="s">
        <v>622</v>
      </c>
      <c r="H153" t="s">
        <v>623</v>
      </c>
      <c r="I153">
        <v>82847</v>
      </c>
      <c r="J153" t="s">
        <v>74</v>
      </c>
      <c r="K153" t="s">
        <v>64</v>
      </c>
      <c r="L153">
        <v>419.96</v>
      </c>
      <c r="M153">
        <v>1</v>
      </c>
      <c r="N153">
        <v>419.96</v>
      </c>
      <c r="O153" t="s">
        <v>111</v>
      </c>
      <c r="P153" t="s">
        <v>66</v>
      </c>
      <c r="Q153" t="s">
        <v>67</v>
      </c>
      <c r="R153" t="s">
        <v>68</v>
      </c>
    </row>
    <row r="154" spans="1:18" hidden="1" x14ac:dyDescent="0.25">
      <c r="A154">
        <v>116</v>
      </c>
      <c r="B154" s="11">
        <v>45807</v>
      </c>
      <c r="C154" s="11">
        <v>45810</v>
      </c>
      <c r="D154" t="s">
        <v>624</v>
      </c>
      <c r="E154" t="s">
        <v>625</v>
      </c>
      <c r="F154" t="s">
        <v>626</v>
      </c>
      <c r="G154" t="s">
        <v>627</v>
      </c>
      <c r="H154" t="s">
        <v>628</v>
      </c>
      <c r="I154">
        <v>97339</v>
      </c>
      <c r="J154" t="s">
        <v>118</v>
      </c>
      <c r="K154" t="s">
        <v>119</v>
      </c>
      <c r="L154">
        <v>326.33</v>
      </c>
      <c r="M154">
        <v>5</v>
      </c>
      <c r="N154">
        <v>1631.65</v>
      </c>
      <c r="O154" t="s">
        <v>75</v>
      </c>
      <c r="P154" t="s">
        <v>66</v>
      </c>
      <c r="Q154" t="s">
        <v>99</v>
      </c>
      <c r="R154" t="s">
        <v>68</v>
      </c>
    </row>
    <row r="155" spans="1:18" hidden="1" x14ac:dyDescent="0.25">
      <c r="A155">
        <v>117</v>
      </c>
      <c r="B155" s="11">
        <v>45870</v>
      </c>
      <c r="C155" s="11">
        <v>45890</v>
      </c>
      <c r="D155" t="s">
        <v>629</v>
      </c>
      <c r="E155" t="s">
        <v>630</v>
      </c>
      <c r="F155">
        <f>1-818-698-3736</f>
        <v>-5251</v>
      </c>
      <c r="G155" t="s">
        <v>631</v>
      </c>
      <c r="H155" t="s">
        <v>461</v>
      </c>
      <c r="I155">
        <v>81964</v>
      </c>
      <c r="J155" t="s">
        <v>63</v>
      </c>
      <c r="K155" t="s">
        <v>64</v>
      </c>
      <c r="L155">
        <v>534.03</v>
      </c>
      <c r="M155">
        <v>2</v>
      </c>
      <c r="N155">
        <v>1068.06</v>
      </c>
      <c r="O155" t="s">
        <v>157</v>
      </c>
      <c r="P155" t="s">
        <v>66</v>
      </c>
      <c r="Q155" t="s">
        <v>83</v>
      </c>
      <c r="R155" t="s">
        <v>68</v>
      </c>
    </row>
    <row r="156" spans="1:18" hidden="1" x14ac:dyDescent="0.25">
      <c r="A156">
        <v>118</v>
      </c>
      <c r="B156" s="11">
        <v>45189</v>
      </c>
      <c r="C156" s="11">
        <v>45271</v>
      </c>
      <c r="D156" t="s">
        <v>632</v>
      </c>
      <c r="E156" t="s">
        <v>633</v>
      </c>
      <c r="F156" t="s">
        <v>634</v>
      </c>
      <c r="G156" t="s">
        <v>635</v>
      </c>
      <c r="H156" t="s">
        <v>636</v>
      </c>
      <c r="I156">
        <v>96401</v>
      </c>
      <c r="J156" t="s">
        <v>131</v>
      </c>
      <c r="K156" t="s">
        <v>125</v>
      </c>
      <c r="L156">
        <v>254.65</v>
      </c>
      <c r="M156">
        <v>2</v>
      </c>
      <c r="N156">
        <v>509.3</v>
      </c>
      <c r="O156" t="s">
        <v>157</v>
      </c>
      <c r="P156" t="s">
        <v>82</v>
      </c>
      <c r="Q156" t="s">
        <v>83</v>
      </c>
      <c r="R156" t="s">
        <v>91</v>
      </c>
    </row>
    <row r="157" spans="1:18" hidden="1" x14ac:dyDescent="0.25">
      <c r="A157">
        <v>119</v>
      </c>
      <c r="B157" s="11">
        <v>45488</v>
      </c>
      <c r="C157" s="11">
        <v>45670</v>
      </c>
      <c r="D157" t="s">
        <v>637</v>
      </c>
      <c r="E157" t="s">
        <v>638</v>
      </c>
      <c r="F157" t="s">
        <v>639</v>
      </c>
      <c r="G157" t="s">
        <v>640</v>
      </c>
      <c r="H157" t="s">
        <v>641</v>
      </c>
      <c r="I157">
        <v>52144</v>
      </c>
      <c r="J157" t="s">
        <v>216</v>
      </c>
      <c r="K157" t="s">
        <v>98</v>
      </c>
      <c r="L157">
        <v>154.72999999999999</v>
      </c>
      <c r="M157">
        <v>3</v>
      </c>
      <c r="N157">
        <v>464.19</v>
      </c>
      <c r="O157" t="s">
        <v>75</v>
      </c>
      <c r="P157" t="s">
        <v>66</v>
      </c>
      <c r="Q157" t="s">
        <v>99</v>
      </c>
      <c r="R157" t="s">
        <v>91</v>
      </c>
    </row>
    <row r="158" spans="1:18" hidden="1" x14ac:dyDescent="0.25">
      <c r="A158">
        <v>120</v>
      </c>
      <c r="B158" s="11">
        <v>45514</v>
      </c>
      <c r="C158" s="11">
        <v>45862</v>
      </c>
      <c r="D158" t="s">
        <v>642</v>
      </c>
      <c r="E158" t="s">
        <v>643</v>
      </c>
      <c r="F158" t="s">
        <v>644</v>
      </c>
      <c r="G158" t="s">
        <v>645</v>
      </c>
      <c r="H158" t="s">
        <v>646</v>
      </c>
      <c r="I158">
        <v>23005</v>
      </c>
      <c r="J158" t="s">
        <v>80</v>
      </c>
      <c r="K158" t="s">
        <v>81</v>
      </c>
      <c r="L158">
        <v>981.21</v>
      </c>
      <c r="M158">
        <v>1</v>
      </c>
      <c r="N158">
        <v>981.21</v>
      </c>
      <c r="O158" t="s">
        <v>157</v>
      </c>
      <c r="P158" t="s">
        <v>66</v>
      </c>
      <c r="Q158" t="s">
        <v>99</v>
      </c>
      <c r="R158" t="s">
        <v>84</v>
      </c>
    </row>
    <row r="159" spans="1:18" x14ac:dyDescent="0.25">
      <c r="A159">
        <v>121</v>
      </c>
      <c r="B159" s="11">
        <v>45476</v>
      </c>
      <c r="C159" s="11">
        <v>45903</v>
      </c>
      <c r="D159" t="s">
        <v>647</v>
      </c>
      <c r="E159" t="s">
        <v>648</v>
      </c>
      <c r="F159" t="s">
        <v>649</v>
      </c>
      <c r="G159" t="s">
        <v>650</v>
      </c>
      <c r="H159" t="s">
        <v>231</v>
      </c>
      <c r="I159">
        <v>54264</v>
      </c>
      <c r="J159" t="s">
        <v>131</v>
      </c>
      <c r="K159" t="s">
        <v>125</v>
      </c>
      <c r="L159">
        <v>694.1</v>
      </c>
      <c r="M159">
        <v>4</v>
      </c>
      <c r="N159">
        <v>2776.4</v>
      </c>
      <c r="O159" t="s">
        <v>65</v>
      </c>
      <c r="P159" t="s">
        <v>66</v>
      </c>
      <c r="Q159" t="s">
        <v>112</v>
      </c>
      <c r="R159" t="s">
        <v>68</v>
      </c>
    </row>
    <row r="160" spans="1:18" hidden="1" x14ac:dyDescent="0.25">
      <c r="A160">
        <v>122</v>
      </c>
      <c r="B160" s="11">
        <v>45227</v>
      </c>
      <c r="C160" s="11">
        <v>45579</v>
      </c>
      <c r="D160" t="s">
        <v>651</v>
      </c>
      <c r="E160" t="s">
        <v>652</v>
      </c>
      <c r="F160" t="s">
        <v>653</v>
      </c>
      <c r="G160" t="s">
        <v>654</v>
      </c>
      <c r="H160" t="s">
        <v>655</v>
      </c>
      <c r="I160">
        <v>1032</v>
      </c>
      <c r="J160" t="s">
        <v>97</v>
      </c>
      <c r="K160" t="s">
        <v>98</v>
      </c>
      <c r="L160">
        <v>959.54</v>
      </c>
      <c r="M160">
        <v>3</v>
      </c>
      <c r="N160">
        <v>2878.62</v>
      </c>
      <c r="O160" t="s">
        <v>75</v>
      </c>
      <c r="P160" t="s">
        <v>82</v>
      </c>
      <c r="Q160" t="s">
        <v>83</v>
      </c>
      <c r="R160" t="s">
        <v>91</v>
      </c>
    </row>
    <row r="161" spans="1:18" hidden="1" x14ac:dyDescent="0.25">
      <c r="A161">
        <v>123</v>
      </c>
      <c r="B161" s="11">
        <v>45419</v>
      </c>
      <c r="C161" s="11">
        <v>45794</v>
      </c>
      <c r="D161" t="s">
        <v>656</v>
      </c>
      <c r="E161" t="s">
        <v>657</v>
      </c>
      <c r="F161" t="s">
        <v>658</v>
      </c>
      <c r="G161" t="s">
        <v>659</v>
      </c>
      <c r="H161" t="s">
        <v>349</v>
      </c>
      <c r="I161">
        <v>86066</v>
      </c>
      <c r="J161" t="s">
        <v>232</v>
      </c>
      <c r="K161" t="s">
        <v>119</v>
      </c>
      <c r="L161">
        <v>700.75</v>
      </c>
      <c r="M161">
        <v>3</v>
      </c>
      <c r="N161">
        <v>2102.25</v>
      </c>
      <c r="O161" t="s">
        <v>157</v>
      </c>
      <c r="P161" t="s">
        <v>82</v>
      </c>
      <c r="Q161" t="s">
        <v>112</v>
      </c>
      <c r="R161" t="s">
        <v>68</v>
      </c>
    </row>
    <row r="162" spans="1:18" hidden="1" x14ac:dyDescent="0.25">
      <c r="A162">
        <v>124</v>
      </c>
      <c r="B162" s="11">
        <v>45319</v>
      </c>
      <c r="C162" s="11">
        <v>45511</v>
      </c>
      <c r="D162" t="s">
        <v>660</v>
      </c>
      <c r="E162" t="s">
        <v>661</v>
      </c>
      <c r="F162" t="s">
        <v>662</v>
      </c>
      <c r="G162" t="s">
        <v>663</v>
      </c>
      <c r="H162" t="s">
        <v>664</v>
      </c>
      <c r="I162">
        <v>93995</v>
      </c>
      <c r="J162" t="s">
        <v>118</v>
      </c>
      <c r="K162" t="s">
        <v>119</v>
      </c>
      <c r="L162">
        <v>939.98</v>
      </c>
      <c r="M162">
        <v>3</v>
      </c>
      <c r="N162">
        <v>2819.94</v>
      </c>
      <c r="O162" t="s">
        <v>65</v>
      </c>
      <c r="P162" t="s">
        <v>66</v>
      </c>
      <c r="Q162" t="s">
        <v>67</v>
      </c>
      <c r="R162" t="s">
        <v>91</v>
      </c>
    </row>
    <row r="163" spans="1:18" hidden="1" x14ac:dyDescent="0.25">
      <c r="A163">
        <v>125</v>
      </c>
      <c r="B163" s="11">
        <v>45496</v>
      </c>
      <c r="C163" s="11">
        <v>45498</v>
      </c>
      <c r="D163" t="s">
        <v>665</v>
      </c>
      <c r="E163" t="s">
        <v>666</v>
      </c>
      <c r="F163">
        <v>5272538100</v>
      </c>
      <c r="G163" t="s">
        <v>667</v>
      </c>
      <c r="H163" t="s">
        <v>668</v>
      </c>
      <c r="I163">
        <v>73455</v>
      </c>
      <c r="J163" t="s">
        <v>216</v>
      </c>
      <c r="K163" t="s">
        <v>98</v>
      </c>
      <c r="L163">
        <v>910.86</v>
      </c>
      <c r="M163">
        <v>4</v>
      </c>
      <c r="N163">
        <v>3643.44</v>
      </c>
      <c r="O163" t="s">
        <v>111</v>
      </c>
      <c r="P163" t="s">
        <v>82</v>
      </c>
      <c r="Q163" t="s">
        <v>99</v>
      </c>
      <c r="R163" t="s">
        <v>91</v>
      </c>
    </row>
    <row r="164" spans="1:18" hidden="1" x14ac:dyDescent="0.25">
      <c r="A164">
        <v>126</v>
      </c>
      <c r="B164" s="11">
        <v>45548</v>
      </c>
      <c r="C164" s="11">
        <v>45812</v>
      </c>
      <c r="D164" t="s">
        <v>669</v>
      </c>
      <c r="E164" t="s">
        <v>670</v>
      </c>
      <c r="F164" t="s">
        <v>671</v>
      </c>
      <c r="G164" t="s">
        <v>672</v>
      </c>
      <c r="H164" t="s">
        <v>146</v>
      </c>
      <c r="I164">
        <v>67101</v>
      </c>
      <c r="J164" t="s">
        <v>232</v>
      </c>
      <c r="K164" t="s">
        <v>119</v>
      </c>
      <c r="L164">
        <v>704.45</v>
      </c>
      <c r="M164">
        <v>2</v>
      </c>
      <c r="N164">
        <v>1408.9</v>
      </c>
      <c r="O164" t="s">
        <v>157</v>
      </c>
      <c r="P164" t="s">
        <v>66</v>
      </c>
      <c r="Q164" t="s">
        <v>83</v>
      </c>
      <c r="R164" t="s">
        <v>84</v>
      </c>
    </row>
    <row r="165" spans="1:18" hidden="1" x14ac:dyDescent="0.25">
      <c r="A165">
        <v>127</v>
      </c>
      <c r="B165" s="11">
        <v>45560</v>
      </c>
      <c r="C165" s="11">
        <v>45669</v>
      </c>
      <c r="D165" t="s">
        <v>673</v>
      </c>
      <c r="E165" t="s">
        <v>674</v>
      </c>
      <c r="F165" t="s">
        <v>675</v>
      </c>
      <c r="G165" t="s">
        <v>676</v>
      </c>
      <c r="H165" t="s">
        <v>677</v>
      </c>
      <c r="I165">
        <v>46392</v>
      </c>
      <c r="J165" t="s">
        <v>131</v>
      </c>
      <c r="K165" t="s">
        <v>125</v>
      </c>
      <c r="L165">
        <v>138.56</v>
      </c>
      <c r="M165">
        <v>4</v>
      </c>
      <c r="N165">
        <v>554.24</v>
      </c>
      <c r="O165" t="s">
        <v>111</v>
      </c>
      <c r="P165" t="s">
        <v>66</v>
      </c>
      <c r="Q165" t="s">
        <v>99</v>
      </c>
      <c r="R165" t="s">
        <v>91</v>
      </c>
    </row>
    <row r="166" spans="1:18" hidden="1" x14ac:dyDescent="0.25">
      <c r="A166">
        <v>128</v>
      </c>
      <c r="B166" s="11">
        <v>45467</v>
      </c>
      <c r="C166" s="11">
        <v>45903</v>
      </c>
      <c r="D166" t="s">
        <v>678</v>
      </c>
      <c r="E166" t="s">
        <v>679</v>
      </c>
      <c r="F166" t="s">
        <v>680</v>
      </c>
      <c r="G166" t="s">
        <v>681</v>
      </c>
      <c r="H166" t="s">
        <v>392</v>
      </c>
      <c r="I166">
        <v>43711</v>
      </c>
      <c r="J166" t="s">
        <v>131</v>
      </c>
      <c r="K166" t="s">
        <v>125</v>
      </c>
      <c r="L166">
        <v>817.83</v>
      </c>
      <c r="M166">
        <v>1</v>
      </c>
      <c r="N166">
        <v>817.83</v>
      </c>
      <c r="O166" t="s">
        <v>65</v>
      </c>
      <c r="P166" t="s">
        <v>66</v>
      </c>
      <c r="Q166" t="s">
        <v>67</v>
      </c>
      <c r="R166" t="s">
        <v>91</v>
      </c>
    </row>
    <row r="167" spans="1:18" hidden="1" x14ac:dyDescent="0.25">
      <c r="A167">
        <v>129</v>
      </c>
      <c r="B167" s="11">
        <v>45746</v>
      </c>
      <c r="C167" s="11">
        <v>45777</v>
      </c>
      <c r="D167" t="s">
        <v>682</v>
      </c>
      <c r="E167" t="s">
        <v>683</v>
      </c>
      <c r="F167" t="s">
        <v>684</v>
      </c>
      <c r="G167" t="s">
        <v>685</v>
      </c>
      <c r="H167" t="s">
        <v>73</v>
      </c>
      <c r="I167">
        <v>27915</v>
      </c>
      <c r="J167" t="s">
        <v>124</v>
      </c>
      <c r="K167" t="s">
        <v>125</v>
      </c>
      <c r="L167">
        <v>688.5</v>
      </c>
      <c r="M167">
        <v>5</v>
      </c>
      <c r="N167">
        <v>3442.5</v>
      </c>
      <c r="O167" t="s">
        <v>111</v>
      </c>
      <c r="P167" t="s">
        <v>82</v>
      </c>
      <c r="Q167" t="s">
        <v>83</v>
      </c>
      <c r="R167" t="s">
        <v>68</v>
      </c>
    </row>
    <row r="168" spans="1:18" hidden="1" x14ac:dyDescent="0.25">
      <c r="A168">
        <v>130</v>
      </c>
      <c r="B168" s="11">
        <v>45633</v>
      </c>
      <c r="C168" s="11">
        <v>45643</v>
      </c>
      <c r="D168" t="s">
        <v>686</v>
      </c>
      <c r="E168" t="s">
        <v>687</v>
      </c>
      <c r="F168" t="s">
        <v>688</v>
      </c>
      <c r="G168" t="s">
        <v>689</v>
      </c>
      <c r="H168" t="s">
        <v>690</v>
      </c>
      <c r="I168">
        <v>24599</v>
      </c>
      <c r="J168" t="s">
        <v>131</v>
      </c>
      <c r="K168" t="s">
        <v>125</v>
      </c>
      <c r="L168">
        <v>201.39</v>
      </c>
      <c r="M168">
        <v>4</v>
      </c>
      <c r="N168">
        <v>805.56</v>
      </c>
      <c r="O168" t="s">
        <v>111</v>
      </c>
      <c r="P168" t="s">
        <v>82</v>
      </c>
      <c r="Q168" t="s">
        <v>67</v>
      </c>
      <c r="R168" t="s">
        <v>105</v>
      </c>
    </row>
    <row r="169" spans="1:18" hidden="1" x14ac:dyDescent="0.25">
      <c r="A169">
        <v>131</v>
      </c>
      <c r="B169" s="11">
        <v>45449</v>
      </c>
      <c r="C169" s="11">
        <v>45754</v>
      </c>
      <c r="D169" t="s">
        <v>691</v>
      </c>
      <c r="E169" t="s">
        <v>692</v>
      </c>
      <c r="F169" t="s">
        <v>693</v>
      </c>
      <c r="G169" t="s">
        <v>694</v>
      </c>
      <c r="H169" t="s">
        <v>695</v>
      </c>
      <c r="I169">
        <v>18683</v>
      </c>
      <c r="J169" t="s">
        <v>74</v>
      </c>
      <c r="K169" t="s">
        <v>64</v>
      </c>
      <c r="L169">
        <v>957.96</v>
      </c>
      <c r="M169">
        <v>3</v>
      </c>
      <c r="N169">
        <v>2873.88</v>
      </c>
      <c r="O169" t="s">
        <v>75</v>
      </c>
      <c r="P169" t="s">
        <v>82</v>
      </c>
      <c r="Q169" t="s">
        <v>112</v>
      </c>
      <c r="R169" t="s">
        <v>91</v>
      </c>
    </row>
    <row r="170" spans="1:18" hidden="1" x14ac:dyDescent="0.25">
      <c r="A170">
        <v>132</v>
      </c>
      <c r="B170" s="11">
        <v>45462</v>
      </c>
      <c r="C170" s="11">
        <v>45791</v>
      </c>
      <c r="D170" t="s">
        <v>696</v>
      </c>
      <c r="E170" t="s">
        <v>697</v>
      </c>
      <c r="F170" t="s">
        <v>698</v>
      </c>
      <c r="G170" t="s">
        <v>699</v>
      </c>
      <c r="H170" t="s">
        <v>700</v>
      </c>
      <c r="I170">
        <v>38098</v>
      </c>
      <c r="J170" t="s">
        <v>80</v>
      </c>
      <c r="K170" t="s">
        <v>81</v>
      </c>
      <c r="L170">
        <v>53.02</v>
      </c>
      <c r="M170">
        <v>2</v>
      </c>
      <c r="N170">
        <v>106.04</v>
      </c>
      <c r="O170" t="s">
        <v>65</v>
      </c>
      <c r="P170" t="s">
        <v>66</v>
      </c>
      <c r="Q170" t="s">
        <v>67</v>
      </c>
      <c r="R170" t="s">
        <v>84</v>
      </c>
    </row>
    <row r="171" spans="1:18" hidden="1" x14ac:dyDescent="0.25">
      <c r="A171">
        <v>133</v>
      </c>
      <c r="B171" s="11">
        <v>45328</v>
      </c>
      <c r="C171" s="11">
        <v>45744</v>
      </c>
      <c r="D171" t="s">
        <v>701</v>
      </c>
      <c r="E171" t="s">
        <v>702</v>
      </c>
      <c r="F171" t="s">
        <v>703</v>
      </c>
      <c r="G171" t="s">
        <v>704</v>
      </c>
      <c r="H171" t="s">
        <v>705</v>
      </c>
      <c r="I171">
        <v>30502</v>
      </c>
      <c r="J171" t="s">
        <v>118</v>
      </c>
      <c r="K171" t="s">
        <v>119</v>
      </c>
      <c r="L171">
        <v>794.51</v>
      </c>
      <c r="M171">
        <v>5</v>
      </c>
      <c r="N171">
        <v>3972.55</v>
      </c>
      <c r="O171" t="s">
        <v>111</v>
      </c>
      <c r="P171" t="s">
        <v>82</v>
      </c>
      <c r="Q171" t="s">
        <v>99</v>
      </c>
      <c r="R171" t="s">
        <v>91</v>
      </c>
    </row>
    <row r="172" spans="1:18" hidden="1" x14ac:dyDescent="0.25">
      <c r="A172">
        <v>134</v>
      </c>
      <c r="B172" s="11">
        <v>45684</v>
      </c>
      <c r="C172" s="11">
        <v>45791</v>
      </c>
      <c r="D172" t="s">
        <v>706</v>
      </c>
      <c r="E172" t="s">
        <v>707</v>
      </c>
      <c r="F172" t="s">
        <v>708</v>
      </c>
      <c r="G172" t="s">
        <v>709</v>
      </c>
      <c r="H172" t="s">
        <v>710</v>
      </c>
      <c r="I172">
        <v>64450</v>
      </c>
      <c r="J172" t="s">
        <v>80</v>
      </c>
      <c r="K172" t="s">
        <v>81</v>
      </c>
      <c r="L172">
        <v>703.67</v>
      </c>
      <c r="M172">
        <v>4</v>
      </c>
      <c r="N172">
        <v>2814.68</v>
      </c>
      <c r="O172" t="s">
        <v>65</v>
      </c>
      <c r="P172" t="s">
        <v>82</v>
      </c>
      <c r="Q172" t="s">
        <v>112</v>
      </c>
      <c r="R172" t="s">
        <v>105</v>
      </c>
    </row>
    <row r="173" spans="1:18" hidden="1" x14ac:dyDescent="0.25">
      <c r="A173">
        <v>135</v>
      </c>
      <c r="B173" s="11">
        <v>45211</v>
      </c>
      <c r="C173" s="11">
        <v>45466</v>
      </c>
      <c r="D173" t="s">
        <v>711</v>
      </c>
      <c r="E173" t="s">
        <v>712</v>
      </c>
      <c r="F173" t="s">
        <v>713</v>
      </c>
      <c r="G173" t="s">
        <v>714</v>
      </c>
      <c r="H173" t="s">
        <v>605</v>
      </c>
      <c r="I173">
        <v>39142</v>
      </c>
      <c r="J173" t="s">
        <v>131</v>
      </c>
      <c r="K173" t="s">
        <v>125</v>
      </c>
      <c r="L173">
        <v>713.75</v>
      </c>
      <c r="M173">
        <v>1</v>
      </c>
      <c r="N173">
        <v>713.75</v>
      </c>
      <c r="O173" t="s">
        <v>157</v>
      </c>
      <c r="P173" t="s">
        <v>66</v>
      </c>
      <c r="Q173" t="s">
        <v>99</v>
      </c>
      <c r="R173" t="s">
        <v>91</v>
      </c>
    </row>
    <row r="174" spans="1:18" hidden="1" x14ac:dyDescent="0.25">
      <c r="A174">
        <v>136</v>
      </c>
      <c r="B174" s="11">
        <v>45890</v>
      </c>
      <c r="C174" s="11">
        <v>45899</v>
      </c>
      <c r="D174" t="s">
        <v>715</v>
      </c>
      <c r="E174" t="s">
        <v>716</v>
      </c>
      <c r="F174">
        <v>3727589872</v>
      </c>
      <c r="G174" t="s">
        <v>717</v>
      </c>
      <c r="H174" t="s">
        <v>461</v>
      </c>
      <c r="I174">
        <v>51275</v>
      </c>
      <c r="J174" t="s">
        <v>74</v>
      </c>
      <c r="K174" t="s">
        <v>64</v>
      </c>
      <c r="L174">
        <v>310.10000000000002</v>
      </c>
      <c r="M174">
        <v>1</v>
      </c>
      <c r="N174">
        <v>310.10000000000002</v>
      </c>
      <c r="O174" t="s">
        <v>65</v>
      </c>
      <c r="P174" t="s">
        <v>66</v>
      </c>
      <c r="Q174" t="s">
        <v>112</v>
      </c>
      <c r="R174" t="s">
        <v>91</v>
      </c>
    </row>
    <row r="175" spans="1:18" hidden="1" x14ac:dyDescent="0.25">
      <c r="A175">
        <v>137</v>
      </c>
      <c r="B175" s="11">
        <v>45690</v>
      </c>
      <c r="C175" s="11">
        <v>45865</v>
      </c>
      <c r="D175" t="s">
        <v>718</v>
      </c>
      <c r="E175" t="s">
        <v>719</v>
      </c>
      <c r="F175" t="s">
        <v>720</v>
      </c>
      <c r="G175" t="s">
        <v>721</v>
      </c>
      <c r="H175" t="s">
        <v>540</v>
      </c>
      <c r="I175">
        <v>55282</v>
      </c>
      <c r="J175" t="s">
        <v>131</v>
      </c>
      <c r="K175" t="s">
        <v>125</v>
      </c>
      <c r="L175">
        <v>942.66</v>
      </c>
      <c r="M175">
        <v>5</v>
      </c>
      <c r="N175">
        <v>4713.3</v>
      </c>
      <c r="O175" t="s">
        <v>157</v>
      </c>
      <c r="P175" t="s">
        <v>82</v>
      </c>
      <c r="Q175" t="s">
        <v>67</v>
      </c>
      <c r="R175" t="s">
        <v>105</v>
      </c>
    </row>
    <row r="176" spans="1:18" hidden="1" x14ac:dyDescent="0.25">
      <c r="A176">
        <v>138</v>
      </c>
      <c r="B176" s="11">
        <v>45503</v>
      </c>
      <c r="C176" s="11">
        <v>45779</v>
      </c>
      <c r="D176" t="s">
        <v>722</v>
      </c>
      <c r="E176" t="s">
        <v>723</v>
      </c>
      <c r="F176" t="s">
        <v>724</v>
      </c>
      <c r="G176" t="s">
        <v>725</v>
      </c>
      <c r="H176" t="s">
        <v>726</v>
      </c>
      <c r="I176">
        <v>94213</v>
      </c>
      <c r="J176" t="s">
        <v>63</v>
      </c>
      <c r="K176" t="s">
        <v>64</v>
      </c>
      <c r="L176">
        <v>173.14</v>
      </c>
      <c r="M176">
        <v>2</v>
      </c>
      <c r="N176">
        <v>346.28</v>
      </c>
      <c r="O176" t="s">
        <v>157</v>
      </c>
      <c r="P176" t="s">
        <v>82</v>
      </c>
      <c r="Q176" t="s">
        <v>67</v>
      </c>
      <c r="R176" t="s">
        <v>68</v>
      </c>
    </row>
    <row r="177" spans="1:18" hidden="1" x14ac:dyDescent="0.25">
      <c r="A177">
        <v>139</v>
      </c>
      <c r="B177" s="11">
        <v>45390</v>
      </c>
      <c r="C177" s="11">
        <v>45904</v>
      </c>
      <c r="D177" t="s">
        <v>727</v>
      </c>
      <c r="E177" t="s">
        <v>728</v>
      </c>
      <c r="F177" t="s">
        <v>729</v>
      </c>
      <c r="G177" t="s">
        <v>730</v>
      </c>
      <c r="H177" t="s">
        <v>257</v>
      </c>
      <c r="I177">
        <v>72567</v>
      </c>
      <c r="J177" t="s">
        <v>232</v>
      </c>
      <c r="K177" t="s">
        <v>119</v>
      </c>
      <c r="L177">
        <v>854.89</v>
      </c>
      <c r="M177">
        <v>3</v>
      </c>
      <c r="N177">
        <v>2564.67</v>
      </c>
      <c r="O177" t="s">
        <v>157</v>
      </c>
      <c r="P177" t="s">
        <v>66</v>
      </c>
      <c r="Q177" t="s">
        <v>67</v>
      </c>
      <c r="R177" t="s">
        <v>84</v>
      </c>
    </row>
    <row r="178" spans="1:18" hidden="1" x14ac:dyDescent="0.25">
      <c r="A178">
        <v>140</v>
      </c>
      <c r="B178" s="11">
        <v>45768</v>
      </c>
      <c r="C178" s="11">
        <v>45856</v>
      </c>
      <c r="D178" t="s">
        <v>731</v>
      </c>
      <c r="E178" t="s">
        <v>732</v>
      </c>
      <c r="F178" t="s">
        <v>733</v>
      </c>
      <c r="G178" t="s">
        <v>734</v>
      </c>
      <c r="H178" t="s">
        <v>735</v>
      </c>
      <c r="I178">
        <v>11828</v>
      </c>
      <c r="J178" t="s">
        <v>131</v>
      </c>
      <c r="K178" t="s">
        <v>125</v>
      </c>
      <c r="L178">
        <v>197.11</v>
      </c>
      <c r="M178">
        <v>4</v>
      </c>
      <c r="N178">
        <v>788.44</v>
      </c>
      <c r="O178" t="s">
        <v>65</v>
      </c>
      <c r="P178" t="s">
        <v>82</v>
      </c>
      <c r="Q178" t="s">
        <v>83</v>
      </c>
      <c r="R178" t="s">
        <v>105</v>
      </c>
    </row>
    <row r="179" spans="1:18" hidden="1" x14ac:dyDescent="0.25">
      <c r="A179">
        <v>141</v>
      </c>
      <c r="B179" s="11">
        <v>45308</v>
      </c>
      <c r="C179" s="11">
        <v>45824</v>
      </c>
      <c r="D179" t="s">
        <v>736</v>
      </c>
      <c r="E179" t="s">
        <v>737</v>
      </c>
      <c r="F179" t="s">
        <v>738</v>
      </c>
      <c r="G179" t="s">
        <v>739</v>
      </c>
      <c r="H179" t="s">
        <v>740</v>
      </c>
      <c r="I179">
        <v>39001</v>
      </c>
      <c r="J179" t="s">
        <v>63</v>
      </c>
      <c r="K179" t="s">
        <v>64</v>
      </c>
      <c r="L179">
        <v>466.9</v>
      </c>
      <c r="M179">
        <v>3</v>
      </c>
      <c r="N179">
        <v>1400.7</v>
      </c>
      <c r="O179" t="s">
        <v>111</v>
      </c>
      <c r="P179" t="s">
        <v>82</v>
      </c>
      <c r="Q179" t="s">
        <v>67</v>
      </c>
      <c r="R179" t="s">
        <v>105</v>
      </c>
    </row>
    <row r="180" spans="1:18" hidden="1" x14ac:dyDescent="0.25">
      <c r="A180">
        <v>142</v>
      </c>
      <c r="B180" s="11">
        <v>45209</v>
      </c>
      <c r="C180" s="11">
        <v>45410</v>
      </c>
      <c r="D180" t="s">
        <v>741</v>
      </c>
      <c r="E180" t="s">
        <v>742</v>
      </c>
      <c r="F180" t="s">
        <v>743</v>
      </c>
      <c r="G180" t="s">
        <v>744</v>
      </c>
      <c r="H180" t="s">
        <v>745</v>
      </c>
      <c r="I180">
        <v>28033</v>
      </c>
      <c r="J180" t="s">
        <v>97</v>
      </c>
      <c r="K180" t="s">
        <v>98</v>
      </c>
      <c r="L180">
        <v>562.32000000000005</v>
      </c>
      <c r="M180">
        <v>5</v>
      </c>
      <c r="N180">
        <v>2811.6</v>
      </c>
      <c r="O180" t="s">
        <v>65</v>
      </c>
      <c r="P180" t="s">
        <v>82</v>
      </c>
      <c r="Q180" t="s">
        <v>67</v>
      </c>
      <c r="R180" t="s">
        <v>84</v>
      </c>
    </row>
    <row r="181" spans="1:18" hidden="1" x14ac:dyDescent="0.25">
      <c r="A181">
        <v>143</v>
      </c>
      <c r="B181" s="11">
        <v>45369</v>
      </c>
      <c r="C181" s="11">
        <v>45401</v>
      </c>
      <c r="D181" t="s">
        <v>746</v>
      </c>
      <c r="E181" t="s">
        <v>747</v>
      </c>
      <c r="F181" t="s">
        <v>748</v>
      </c>
      <c r="G181" t="s">
        <v>749</v>
      </c>
      <c r="H181" t="s">
        <v>378</v>
      </c>
      <c r="I181">
        <v>11764</v>
      </c>
      <c r="J181" t="s">
        <v>118</v>
      </c>
      <c r="K181" t="s">
        <v>119</v>
      </c>
      <c r="L181">
        <v>878.46</v>
      </c>
      <c r="M181">
        <v>2</v>
      </c>
      <c r="N181">
        <v>1756.92</v>
      </c>
      <c r="O181" t="s">
        <v>111</v>
      </c>
      <c r="P181" t="s">
        <v>82</v>
      </c>
      <c r="Q181" t="s">
        <v>67</v>
      </c>
      <c r="R181" t="s">
        <v>105</v>
      </c>
    </row>
    <row r="182" spans="1:18" hidden="1" x14ac:dyDescent="0.25">
      <c r="A182">
        <v>144</v>
      </c>
      <c r="B182" s="11">
        <v>45327</v>
      </c>
      <c r="C182" s="11">
        <v>45907</v>
      </c>
      <c r="D182" t="s">
        <v>750</v>
      </c>
      <c r="E182" t="s">
        <v>751</v>
      </c>
      <c r="F182" t="s">
        <v>752</v>
      </c>
      <c r="G182" t="s">
        <v>753</v>
      </c>
      <c r="H182" t="s">
        <v>754</v>
      </c>
      <c r="I182">
        <v>34954</v>
      </c>
      <c r="J182" t="s">
        <v>80</v>
      </c>
      <c r="K182" t="s">
        <v>81</v>
      </c>
      <c r="L182">
        <v>378.13</v>
      </c>
      <c r="M182">
        <v>2</v>
      </c>
      <c r="N182">
        <v>756.26</v>
      </c>
      <c r="O182" t="s">
        <v>75</v>
      </c>
      <c r="P182" t="s">
        <v>66</v>
      </c>
      <c r="Q182" t="s">
        <v>67</v>
      </c>
      <c r="R182" t="s">
        <v>91</v>
      </c>
    </row>
    <row r="183" spans="1:18" hidden="1" x14ac:dyDescent="0.25">
      <c r="A183">
        <v>145</v>
      </c>
      <c r="B183" s="11">
        <v>45629</v>
      </c>
      <c r="C183" s="11">
        <v>45763</v>
      </c>
      <c r="D183" t="s">
        <v>755</v>
      </c>
      <c r="E183" t="s">
        <v>756</v>
      </c>
      <c r="F183" t="s">
        <v>757</v>
      </c>
      <c r="G183" t="s">
        <v>758</v>
      </c>
      <c r="H183" t="s">
        <v>79</v>
      </c>
      <c r="I183">
        <v>69351</v>
      </c>
      <c r="J183" t="s">
        <v>124</v>
      </c>
      <c r="K183" t="s">
        <v>125</v>
      </c>
      <c r="L183">
        <v>664.04</v>
      </c>
      <c r="M183">
        <v>5</v>
      </c>
      <c r="N183">
        <v>3320.2</v>
      </c>
      <c r="O183" t="s">
        <v>75</v>
      </c>
      <c r="P183" t="s">
        <v>82</v>
      </c>
      <c r="Q183" t="s">
        <v>112</v>
      </c>
      <c r="R183" t="s">
        <v>84</v>
      </c>
    </row>
    <row r="184" spans="1:18" hidden="1" x14ac:dyDescent="0.25">
      <c r="A184">
        <v>146</v>
      </c>
      <c r="B184" s="11">
        <v>45556</v>
      </c>
      <c r="C184" s="11">
        <v>45881</v>
      </c>
      <c r="D184" t="s">
        <v>759</v>
      </c>
      <c r="E184" t="s">
        <v>760</v>
      </c>
      <c r="F184" t="s">
        <v>761</v>
      </c>
      <c r="G184" t="s">
        <v>762</v>
      </c>
      <c r="H184" t="s">
        <v>763</v>
      </c>
      <c r="I184">
        <v>74941</v>
      </c>
      <c r="J184" t="s">
        <v>216</v>
      </c>
      <c r="K184" t="s">
        <v>98</v>
      </c>
      <c r="L184">
        <v>494.44</v>
      </c>
      <c r="M184">
        <v>2</v>
      </c>
      <c r="N184">
        <v>988.88</v>
      </c>
      <c r="O184" t="s">
        <v>75</v>
      </c>
      <c r="P184" t="s">
        <v>82</v>
      </c>
      <c r="Q184" t="s">
        <v>67</v>
      </c>
      <c r="R184" t="s">
        <v>105</v>
      </c>
    </row>
    <row r="185" spans="1:18" hidden="1" x14ac:dyDescent="0.25">
      <c r="A185">
        <v>147</v>
      </c>
      <c r="B185" s="11">
        <v>45189</v>
      </c>
      <c r="C185" s="11">
        <v>45400</v>
      </c>
      <c r="D185" t="s">
        <v>764</v>
      </c>
      <c r="E185" t="s">
        <v>765</v>
      </c>
      <c r="F185" t="s">
        <v>766</v>
      </c>
      <c r="G185" t="s">
        <v>767</v>
      </c>
      <c r="H185" t="s">
        <v>519</v>
      </c>
      <c r="I185">
        <v>67910</v>
      </c>
      <c r="J185" t="s">
        <v>63</v>
      </c>
      <c r="K185" t="s">
        <v>64</v>
      </c>
      <c r="L185">
        <v>600.96</v>
      </c>
      <c r="M185">
        <v>5</v>
      </c>
      <c r="N185">
        <v>3004.8</v>
      </c>
      <c r="O185" t="s">
        <v>157</v>
      </c>
      <c r="P185" t="s">
        <v>66</v>
      </c>
      <c r="Q185" t="s">
        <v>99</v>
      </c>
      <c r="R185" t="s">
        <v>68</v>
      </c>
    </row>
    <row r="186" spans="1:18" hidden="1" x14ac:dyDescent="0.25">
      <c r="A186">
        <v>148</v>
      </c>
      <c r="B186" s="11">
        <v>45723</v>
      </c>
      <c r="C186" s="11">
        <v>45830</v>
      </c>
      <c r="D186" t="s">
        <v>768</v>
      </c>
      <c r="E186" t="s">
        <v>769</v>
      </c>
      <c r="F186" t="s">
        <v>770</v>
      </c>
      <c r="G186" t="s">
        <v>771</v>
      </c>
      <c r="H186" t="s">
        <v>257</v>
      </c>
      <c r="I186">
        <v>50525</v>
      </c>
      <c r="J186" t="s">
        <v>97</v>
      </c>
      <c r="K186" t="s">
        <v>98</v>
      </c>
      <c r="L186">
        <v>522.03</v>
      </c>
      <c r="M186">
        <v>4</v>
      </c>
      <c r="N186">
        <v>2088.12</v>
      </c>
      <c r="O186" t="s">
        <v>111</v>
      </c>
      <c r="P186" t="s">
        <v>66</v>
      </c>
      <c r="Q186" t="s">
        <v>99</v>
      </c>
      <c r="R186" t="s">
        <v>91</v>
      </c>
    </row>
    <row r="187" spans="1:18" hidden="1" x14ac:dyDescent="0.25">
      <c r="A187">
        <v>149</v>
      </c>
      <c r="B187" s="11">
        <v>45727</v>
      </c>
      <c r="C187" s="11">
        <v>45744</v>
      </c>
      <c r="D187" t="s">
        <v>772</v>
      </c>
      <c r="E187" t="s">
        <v>773</v>
      </c>
      <c r="F187" t="s">
        <v>774</v>
      </c>
      <c r="G187" t="s">
        <v>775</v>
      </c>
      <c r="H187" t="s">
        <v>776</v>
      </c>
      <c r="I187">
        <v>38287</v>
      </c>
      <c r="J187" t="s">
        <v>216</v>
      </c>
      <c r="K187" t="s">
        <v>98</v>
      </c>
      <c r="L187">
        <v>122.81</v>
      </c>
      <c r="M187">
        <v>3</v>
      </c>
      <c r="N187">
        <v>368.43</v>
      </c>
      <c r="O187" t="s">
        <v>157</v>
      </c>
      <c r="P187" t="s">
        <v>82</v>
      </c>
      <c r="Q187" t="s">
        <v>112</v>
      </c>
      <c r="R187" t="s">
        <v>105</v>
      </c>
    </row>
    <row r="188" spans="1:18" hidden="1" x14ac:dyDescent="0.25">
      <c r="A188">
        <v>150</v>
      </c>
      <c r="B188" s="11">
        <v>45351</v>
      </c>
      <c r="C188" s="11">
        <v>45896</v>
      </c>
      <c r="D188" t="s">
        <v>777</v>
      </c>
      <c r="E188" t="s">
        <v>778</v>
      </c>
      <c r="F188">
        <f>1-320-600-5670</f>
        <v>-6589</v>
      </c>
      <c r="G188" t="s">
        <v>779</v>
      </c>
      <c r="H188" t="s">
        <v>780</v>
      </c>
      <c r="I188">
        <v>64058</v>
      </c>
      <c r="J188" t="s">
        <v>124</v>
      </c>
      <c r="K188" t="s">
        <v>125</v>
      </c>
      <c r="L188">
        <v>409.21</v>
      </c>
      <c r="M188">
        <v>4</v>
      </c>
      <c r="N188">
        <v>1636.84</v>
      </c>
      <c r="O188" t="s">
        <v>111</v>
      </c>
      <c r="P188" t="s">
        <v>66</v>
      </c>
      <c r="Q188" t="s">
        <v>99</v>
      </c>
      <c r="R188" t="s">
        <v>84</v>
      </c>
    </row>
    <row r="189" spans="1:18" hidden="1" x14ac:dyDescent="0.25">
      <c r="A189">
        <v>151</v>
      </c>
      <c r="B189" s="11">
        <v>45319</v>
      </c>
      <c r="C189" s="11">
        <v>45576</v>
      </c>
      <c r="D189" t="s">
        <v>781</v>
      </c>
      <c r="E189" t="s">
        <v>782</v>
      </c>
      <c r="F189" t="s">
        <v>783</v>
      </c>
      <c r="G189" t="s">
        <v>784</v>
      </c>
      <c r="H189" t="s">
        <v>570</v>
      </c>
      <c r="I189">
        <v>77236</v>
      </c>
      <c r="J189" t="s">
        <v>74</v>
      </c>
      <c r="K189" t="s">
        <v>64</v>
      </c>
      <c r="L189">
        <v>27.36</v>
      </c>
      <c r="M189">
        <v>4</v>
      </c>
      <c r="N189">
        <v>109.44</v>
      </c>
      <c r="O189" t="s">
        <v>157</v>
      </c>
      <c r="P189" t="s">
        <v>66</v>
      </c>
      <c r="Q189" t="s">
        <v>99</v>
      </c>
      <c r="R189" t="s">
        <v>105</v>
      </c>
    </row>
    <row r="190" spans="1:18" hidden="1" x14ac:dyDescent="0.25">
      <c r="A190">
        <v>152</v>
      </c>
      <c r="B190" s="11">
        <v>45622</v>
      </c>
      <c r="C190" s="11">
        <v>45641</v>
      </c>
      <c r="D190" t="s">
        <v>785</v>
      </c>
      <c r="E190" t="s">
        <v>786</v>
      </c>
      <c r="F190" t="s">
        <v>787</v>
      </c>
      <c r="G190" t="s">
        <v>788</v>
      </c>
      <c r="H190" t="s">
        <v>789</v>
      </c>
      <c r="I190">
        <v>87500</v>
      </c>
      <c r="J190" t="s">
        <v>63</v>
      </c>
      <c r="K190" t="s">
        <v>64</v>
      </c>
      <c r="L190">
        <v>867.48</v>
      </c>
      <c r="M190">
        <v>3</v>
      </c>
      <c r="N190">
        <v>2602.44</v>
      </c>
      <c r="O190" t="s">
        <v>65</v>
      </c>
      <c r="P190" t="s">
        <v>66</v>
      </c>
      <c r="Q190" t="s">
        <v>67</v>
      </c>
      <c r="R190" t="s">
        <v>68</v>
      </c>
    </row>
    <row r="191" spans="1:18" hidden="1" x14ac:dyDescent="0.25">
      <c r="A191">
        <v>153</v>
      </c>
      <c r="B191" s="11">
        <v>45247</v>
      </c>
      <c r="C191" s="11">
        <v>45427</v>
      </c>
      <c r="D191" t="s">
        <v>790</v>
      </c>
      <c r="E191" t="s">
        <v>791</v>
      </c>
      <c r="F191" t="s">
        <v>792</v>
      </c>
      <c r="G191" t="s">
        <v>793</v>
      </c>
      <c r="H191" t="s">
        <v>200</v>
      </c>
      <c r="I191">
        <v>60248</v>
      </c>
      <c r="J191" t="s">
        <v>80</v>
      </c>
      <c r="K191" t="s">
        <v>81</v>
      </c>
      <c r="L191">
        <v>500.2</v>
      </c>
      <c r="M191">
        <v>4</v>
      </c>
      <c r="N191">
        <v>2000.8</v>
      </c>
      <c r="O191" t="s">
        <v>65</v>
      </c>
      <c r="P191" t="s">
        <v>66</v>
      </c>
      <c r="Q191" t="s">
        <v>67</v>
      </c>
      <c r="R191" t="s">
        <v>105</v>
      </c>
    </row>
    <row r="192" spans="1:18" hidden="1" x14ac:dyDescent="0.25">
      <c r="A192">
        <v>154</v>
      </c>
      <c r="B192" s="11">
        <v>45826</v>
      </c>
      <c r="C192" s="11">
        <v>45849</v>
      </c>
      <c r="D192" t="s">
        <v>794</v>
      </c>
      <c r="E192" t="s">
        <v>795</v>
      </c>
      <c r="F192">
        <v>8717552027</v>
      </c>
      <c r="G192" t="s">
        <v>796</v>
      </c>
      <c r="H192" t="s">
        <v>797</v>
      </c>
      <c r="I192">
        <v>96663</v>
      </c>
      <c r="J192" t="s">
        <v>63</v>
      </c>
      <c r="K192" t="s">
        <v>64</v>
      </c>
      <c r="L192">
        <v>523.63</v>
      </c>
      <c r="M192">
        <v>2</v>
      </c>
      <c r="N192">
        <v>1047.26</v>
      </c>
      <c r="O192" t="s">
        <v>75</v>
      </c>
      <c r="P192" t="s">
        <v>82</v>
      </c>
      <c r="Q192" t="s">
        <v>99</v>
      </c>
      <c r="R192" t="s">
        <v>91</v>
      </c>
    </row>
    <row r="193" spans="1:18" hidden="1" x14ac:dyDescent="0.25">
      <c r="A193">
        <v>155</v>
      </c>
      <c r="B193" s="11">
        <v>45673</v>
      </c>
      <c r="C193" s="11">
        <v>45892</v>
      </c>
      <c r="D193" t="s">
        <v>798</v>
      </c>
      <c r="E193" t="s">
        <v>799</v>
      </c>
      <c r="F193" t="s">
        <v>800</v>
      </c>
      <c r="G193" t="s">
        <v>801</v>
      </c>
      <c r="H193" t="s">
        <v>802</v>
      </c>
      <c r="I193">
        <v>14454</v>
      </c>
      <c r="J193" t="s">
        <v>90</v>
      </c>
      <c r="K193" t="s">
        <v>64</v>
      </c>
      <c r="L193">
        <v>390.93</v>
      </c>
      <c r="M193">
        <v>3</v>
      </c>
      <c r="N193">
        <v>1172.79</v>
      </c>
      <c r="O193" t="s">
        <v>65</v>
      </c>
      <c r="P193" t="s">
        <v>82</v>
      </c>
      <c r="Q193" t="s">
        <v>83</v>
      </c>
      <c r="R193" t="s">
        <v>84</v>
      </c>
    </row>
    <row r="194" spans="1:18" hidden="1" x14ac:dyDescent="0.25">
      <c r="A194">
        <v>156</v>
      </c>
      <c r="B194" s="11">
        <v>45740</v>
      </c>
      <c r="C194" s="11">
        <v>45791</v>
      </c>
      <c r="D194" t="s">
        <v>803</v>
      </c>
      <c r="E194" t="s">
        <v>804</v>
      </c>
      <c r="F194" t="s">
        <v>805</v>
      </c>
      <c r="G194" t="s">
        <v>806</v>
      </c>
      <c r="H194" t="s">
        <v>807</v>
      </c>
      <c r="I194">
        <v>52634</v>
      </c>
      <c r="J194" t="s">
        <v>216</v>
      </c>
      <c r="K194" t="s">
        <v>98</v>
      </c>
      <c r="L194">
        <v>981.97</v>
      </c>
      <c r="M194">
        <v>4</v>
      </c>
      <c r="N194">
        <v>3927.88</v>
      </c>
      <c r="O194" t="s">
        <v>157</v>
      </c>
      <c r="P194" t="s">
        <v>82</v>
      </c>
      <c r="Q194" t="s">
        <v>99</v>
      </c>
      <c r="R194" t="s">
        <v>105</v>
      </c>
    </row>
    <row r="195" spans="1:18" hidden="1" x14ac:dyDescent="0.25">
      <c r="A195">
        <v>157</v>
      </c>
      <c r="B195" s="11">
        <v>45533</v>
      </c>
      <c r="C195" s="11">
        <v>45721</v>
      </c>
      <c r="D195" t="s">
        <v>808</v>
      </c>
      <c r="E195" t="s">
        <v>809</v>
      </c>
      <c r="F195">
        <f>1-848-211-7564</f>
        <v>-8622</v>
      </c>
      <c r="G195" t="s">
        <v>810</v>
      </c>
      <c r="H195" t="s">
        <v>321</v>
      </c>
      <c r="I195">
        <v>69822</v>
      </c>
      <c r="J195" t="s">
        <v>124</v>
      </c>
      <c r="K195" t="s">
        <v>125</v>
      </c>
      <c r="L195">
        <v>588.62</v>
      </c>
      <c r="M195">
        <v>1</v>
      </c>
      <c r="N195">
        <v>588.62</v>
      </c>
      <c r="O195" t="s">
        <v>157</v>
      </c>
      <c r="P195" t="s">
        <v>66</v>
      </c>
      <c r="Q195" t="s">
        <v>83</v>
      </c>
      <c r="R195" t="s">
        <v>84</v>
      </c>
    </row>
    <row r="196" spans="1:18" hidden="1" x14ac:dyDescent="0.25">
      <c r="A196">
        <v>158</v>
      </c>
      <c r="B196" s="11">
        <v>45520</v>
      </c>
      <c r="C196" s="11">
        <v>45744</v>
      </c>
      <c r="D196" t="s">
        <v>811</v>
      </c>
      <c r="E196" t="s">
        <v>812</v>
      </c>
      <c r="F196">
        <v>4815239669</v>
      </c>
      <c r="G196" t="s">
        <v>813</v>
      </c>
      <c r="H196" t="s">
        <v>814</v>
      </c>
      <c r="I196">
        <v>1902</v>
      </c>
      <c r="J196" t="s">
        <v>118</v>
      </c>
      <c r="K196" t="s">
        <v>119</v>
      </c>
      <c r="L196">
        <v>636.71</v>
      </c>
      <c r="M196">
        <v>3</v>
      </c>
      <c r="N196">
        <v>1910.13</v>
      </c>
      <c r="O196" t="s">
        <v>157</v>
      </c>
      <c r="P196" t="s">
        <v>66</v>
      </c>
      <c r="Q196" t="s">
        <v>67</v>
      </c>
      <c r="R196" t="s">
        <v>68</v>
      </c>
    </row>
    <row r="197" spans="1:18" hidden="1" x14ac:dyDescent="0.25">
      <c r="A197">
        <v>159</v>
      </c>
      <c r="B197" s="11">
        <v>45303</v>
      </c>
      <c r="C197" s="11">
        <v>45375</v>
      </c>
      <c r="D197" t="s">
        <v>815</v>
      </c>
      <c r="E197" t="s">
        <v>816</v>
      </c>
      <c r="F197">
        <f>1-223-707-356</f>
        <v>-1285</v>
      </c>
      <c r="G197" t="s">
        <v>817</v>
      </c>
      <c r="H197" t="s">
        <v>221</v>
      </c>
      <c r="I197">
        <v>73579</v>
      </c>
      <c r="J197" t="s">
        <v>118</v>
      </c>
      <c r="K197" t="s">
        <v>119</v>
      </c>
      <c r="L197">
        <v>818.04</v>
      </c>
      <c r="M197">
        <v>5</v>
      </c>
      <c r="N197">
        <v>4090.2</v>
      </c>
      <c r="O197" t="s">
        <v>157</v>
      </c>
      <c r="P197" t="s">
        <v>82</v>
      </c>
      <c r="Q197" t="s">
        <v>67</v>
      </c>
      <c r="R197" t="s">
        <v>105</v>
      </c>
    </row>
    <row r="198" spans="1:18" hidden="1" x14ac:dyDescent="0.25">
      <c r="A198">
        <v>160</v>
      </c>
      <c r="B198" s="11">
        <v>45799</v>
      </c>
      <c r="C198" s="11">
        <v>45888</v>
      </c>
      <c r="D198" t="s">
        <v>818</v>
      </c>
      <c r="E198" t="s">
        <v>819</v>
      </c>
      <c r="F198" t="s">
        <v>820</v>
      </c>
      <c r="G198" t="s">
        <v>821</v>
      </c>
      <c r="H198" t="s">
        <v>415</v>
      </c>
      <c r="I198">
        <v>84300</v>
      </c>
      <c r="J198" t="s">
        <v>124</v>
      </c>
      <c r="K198" t="s">
        <v>125</v>
      </c>
      <c r="L198">
        <v>773.86</v>
      </c>
      <c r="M198">
        <v>3</v>
      </c>
      <c r="N198">
        <v>2321.58</v>
      </c>
      <c r="O198" t="s">
        <v>111</v>
      </c>
      <c r="P198" t="s">
        <v>66</v>
      </c>
      <c r="Q198" t="s">
        <v>112</v>
      </c>
      <c r="R198" t="s">
        <v>91</v>
      </c>
    </row>
    <row r="199" spans="1:18" hidden="1" x14ac:dyDescent="0.25">
      <c r="A199">
        <v>161</v>
      </c>
      <c r="B199" s="11">
        <v>45527</v>
      </c>
      <c r="C199" s="11">
        <v>45604</v>
      </c>
      <c r="D199" t="s">
        <v>822</v>
      </c>
      <c r="E199" t="s">
        <v>823</v>
      </c>
      <c r="F199" t="s">
        <v>824</v>
      </c>
      <c r="G199" t="s">
        <v>825</v>
      </c>
      <c r="H199" t="s">
        <v>257</v>
      </c>
      <c r="I199">
        <v>75737</v>
      </c>
      <c r="J199" t="s">
        <v>80</v>
      </c>
      <c r="K199" t="s">
        <v>81</v>
      </c>
      <c r="L199">
        <v>905.28</v>
      </c>
      <c r="M199">
        <v>2</v>
      </c>
      <c r="N199">
        <v>1810.56</v>
      </c>
      <c r="O199" t="s">
        <v>75</v>
      </c>
      <c r="P199" t="s">
        <v>82</v>
      </c>
      <c r="Q199" t="s">
        <v>67</v>
      </c>
      <c r="R199" t="s">
        <v>68</v>
      </c>
    </row>
    <row r="200" spans="1:18" hidden="1" x14ac:dyDescent="0.25">
      <c r="A200">
        <v>162</v>
      </c>
      <c r="B200" s="11">
        <v>45528</v>
      </c>
      <c r="C200" s="11">
        <v>45796</v>
      </c>
      <c r="D200" t="s">
        <v>826</v>
      </c>
      <c r="E200" t="s">
        <v>827</v>
      </c>
      <c r="F200" t="s">
        <v>828</v>
      </c>
      <c r="G200" t="s">
        <v>829</v>
      </c>
      <c r="H200" t="s">
        <v>334</v>
      </c>
      <c r="I200">
        <v>61850</v>
      </c>
      <c r="J200" t="s">
        <v>131</v>
      </c>
      <c r="K200" t="s">
        <v>125</v>
      </c>
      <c r="L200">
        <v>172.97</v>
      </c>
      <c r="M200">
        <v>4</v>
      </c>
      <c r="N200">
        <v>691.88</v>
      </c>
      <c r="O200" t="s">
        <v>111</v>
      </c>
      <c r="P200" t="s">
        <v>66</v>
      </c>
      <c r="Q200" t="s">
        <v>112</v>
      </c>
      <c r="R200" t="s">
        <v>91</v>
      </c>
    </row>
    <row r="201" spans="1:18" hidden="1" x14ac:dyDescent="0.25">
      <c r="A201">
        <v>163</v>
      </c>
      <c r="B201" s="11">
        <v>45765</v>
      </c>
      <c r="C201" s="11">
        <v>45771</v>
      </c>
      <c r="D201" t="s">
        <v>830</v>
      </c>
      <c r="E201" t="s">
        <v>831</v>
      </c>
      <c r="F201" t="s">
        <v>832</v>
      </c>
      <c r="G201" t="s">
        <v>833</v>
      </c>
      <c r="H201" t="s">
        <v>834</v>
      </c>
      <c r="I201">
        <v>42496</v>
      </c>
      <c r="J201" t="s">
        <v>131</v>
      </c>
      <c r="K201" t="s">
        <v>125</v>
      </c>
      <c r="L201">
        <v>468.8</v>
      </c>
      <c r="M201">
        <v>3</v>
      </c>
      <c r="N201">
        <v>1406.4</v>
      </c>
      <c r="O201" t="s">
        <v>65</v>
      </c>
      <c r="P201" t="s">
        <v>66</v>
      </c>
      <c r="Q201" t="s">
        <v>67</v>
      </c>
      <c r="R201" t="s">
        <v>68</v>
      </c>
    </row>
    <row r="202" spans="1:18" hidden="1" x14ac:dyDescent="0.25">
      <c r="A202">
        <v>164</v>
      </c>
      <c r="B202" s="11">
        <v>45285</v>
      </c>
      <c r="C202" s="11">
        <v>45537</v>
      </c>
      <c r="D202" t="s">
        <v>835</v>
      </c>
      <c r="E202" t="s">
        <v>836</v>
      </c>
      <c r="F202" t="s">
        <v>837</v>
      </c>
      <c r="G202" t="s">
        <v>838</v>
      </c>
      <c r="H202" t="s">
        <v>839</v>
      </c>
      <c r="I202">
        <v>45468</v>
      </c>
      <c r="J202" t="s">
        <v>74</v>
      </c>
      <c r="K202" t="s">
        <v>64</v>
      </c>
      <c r="L202">
        <v>862.89</v>
      </c>
      <c r="M202">
        <v>2</v>
      </c>
      <c r="N202">
        <v>1725.78</v>
      </c>
      <c r="O202" t="s">
        <v>75</v>
      </c>
      <c r="P202" t="s">
        <v>82</v>
      </c>
      <c r="Q202" t="s">
        <v>83</v>
      </c>
      <c r="R202" t="s">
        <v>105</v>
      </c>
    </row>
    <row r="203" spans="1:18" hidden="1" x14ac:dyDescent="0.25">
      <c r="A203">
        <v>165</v>
      </c>
      <c r="B203" s="11">
        <v>45335</v>
      </c>
      <c r="C203" s="11">
        <v>45458</v>
      </c>
      <c r="D203" t="s">
        <v>840</v>
      </c>
      <c r="E203" t="s">
        <v>841</v>
      </c>
      <c r="F203" t="s">
        <v>842</v>
      </c>
      <c r="G203" t="s">
        <v>843</v>
      </c>
      <c r="H203" t="s">
        <v>610</v>
      </c>
      <c r="I203">
        <v>75341</v>
      </c>
      <c r="J203" t="s">
        <v>90</v>
      </c>
      <c r="K203" t="s">
        <v>64</v>
      </c>
      <c r="L203">
        <v>732.18</v>
      </c>
      <c r="M203">
        <v>3</v>
      </c>
      <c r="N203">
        <v>2196.54</v>
      </c>
      <c r="O203" t="s">
        <v>65</v>
      </c>
      <c r="P203" t="s">
        <v>66</v>
      </c>
      <c r="Q203" t="s">
        <v>67</v>
      </c>
      <c r="R203" t="s">
        <v>84</v>
      </c>
    </row>
    <row r="204" spans="1:18" hidden="1" x14ac:dyDescent="0.25">
      <c r="A204">
        <v>166</v>
      </c>
      <c r="B204" s="11">
        <v>45218</v>
      </c>
      <c r="C204" s="11">
        <v>45224</v>
      </c>
      <c r="D204" t="s">
        <v>844</v>
      </c>
      <c r="E204" t="s">
        <v>845</v>
      </c>
      <c r="F204" t="s">
        <v>846</v>
      </c>
      <c r="G204" t="s">
        <v>847</v>
      </c>
      <c r="H204" t="s">
        <v>848</v>
      </c>
      <c r="I204">
        <v>67671</v>
      </c>
      <c r="J204" t="s">
        <v>232</v>
      </c>
      <c r="K204" t="s">
        <v>119</v>
      </c>
      <c r="L204">
        <v>139.79</v>
      </c>
      <c r="M204">
        <v>4</v>
      </c>
      <c r="N204">
        <v>559.16</v>
      </c>
      <c r="O204" t="s">
        <v>65</v>
      </c>
      <c r="P204" t="s">
        <v>82</v>
      </c>
      <c r="Q204" t="s">
        <v>67</v>
      </c>
      <c r="R204" t="s">
        <v>105</v>
      </c>
    </row>
    <row r="205" spans="1:18" hidden="1" x14ac:dyDescent="0.25">
      <c r="A205">
        <v>167</v>
      </c>
      <c r="B205" s="11">
        <v>45435</v>
      </c>
      <c r="C205" s="11">
        <v>45813</v>
      </c>
      <c r="D205" t="s">
        <v>849</v>
      </c>
      <c r="E205" t="s">
        <v>850</v>
      </c>
      <c r="F205" t="s">
        <v>851</v>
      </c>
      <c r="G205" t="s">
        <v>852</v>
      </c>
      <c r="H205" t="s">
        <v>853</v>
      </c>
      <c r="I205">
        <v>3080</v>
      </c>
      <c r="J205" t="s">
        <v>74</v>
      </c>
      <c r="K205" t="s">
        <v>64</v>
      </c>
      <c r="L205">
        <v>77.400000000000006</v>
      </c>
      <c r="M205">
        <v>1</v>
      </c>
      <c r="N205">
        <v>77.400000000000006</v>
      </c>
      <c r="O205" t="s">
        <v>157</v>
      </c>
      <c r="P205" t="s">
        <v>82</v>
      </c>
      <c r="Q205" t="s">
        <v>112</v>
      </c>
      <c r="R205" t="s">
        <v>105</v>
      </c>
    </row>
    <row r="206" spans="1:18" hidden="1" x14ac:dyDescent="0.25">
      <c r="A206">
        <v>168</v>
      </c>
      <c r="B206" s="11">
        <v>45726</v>
      </c>
      <c r="C206" s="11">
        <v>45744</v>
      </c>
      <c r="D206" t="s">
        <v>854</v>
      </c>
      <c r="E206" t="s">
        <v>855</v>
      </c>
      <c r="F206" t="s">
        <v>856</v>
      </c>
      <c r="G206" t="s">
        <v>857</v>
      </c>
      <c r="H206" t="s">
        <v>858</v>
      </c>
      <c r="I206">
        <v>27813</v>
      </c>
      <c r="J206" t="s">
        <v>232</v>
      </c>
      <c r="K206" t="s">
        <v>119</v>
      </c>
      <c r="L206">
        <v>609.58000000000004</v>
      </c>
      <c r="M206">
        <v>4</v>
      </c>
      <c r="N206">
        <v>2438.3200000000002</v>
      </c>
      <c r="O206" t="s">
        <v>75</v>
      </c>
      <c r="P206" t="s">
        <v>82</v>
      </c>
      <c r="Q206" t="s">
        <v>67</v>
      </c>
      <c r="R206" t="s">
        <v>84</v>
      </c>
    </row>
    <row r="207" spans="1:18" hidden="1" x14ac:dyDescent="0.25">
      <c r="A207">
        <v>169</v>
      </c>
      <c r="B207" s="11">
        <v>45273</v>
      </c>
      <c r="C207" s="11">
        <v>45860</v>
      </c>
      <c r="D207" t="s">
        <v>859</v>
      </c>
      <c r="E207" t="s">
        <v>860</v>
      </c>
      <c r="F207" t="s">
        <v>861</v>
      </c>
      <c r="G207" t="s">
        <v>862</v>
      </c>
      <c r="H207" t="s">
        <v>479</v>
      </c>
      <c r="I207">
        <v>3890</v>
      </c>
      <c r="J207" t="s">
        <v>232</v>
      </c>
      <c r="K207" t="s">
        <v>119</v>
      </c>
      <c r="L207">
        <v>245.61</v>
      </c>
      <c r="M207">
        <v>4</v>
      </c>
      <c r="N207">
        <v>982.44</v>
      </c>
      <c r="O207" t="s">
        <v>157</v>
      </c>
      <c r="P207" t="s">
        <v>82</v>
      </c>
      <c r="Q207" t="s">
        <v>83</v>
      </c>
      <c r="R207" t="s">
        <v>68</v>
      </c>
    </row>
    <row r="208" spans="1:18" hidden="1" x14ac:dyDescent="0.25">
      <c r="A208">
        <v>170</v>
      </c>
      <c r="B208" s="11">
        <v>45352</v>
      </c>
      <c r="C208" s="11">
        <v>45639</v>
      </c>
      <c r="D208" t="s">
        <v>863</v>
      </c>
      <c r="E208" t="s">
        <v>864</v>
      </c>
      <c r="F208" t="s">
        <v>865</v>
      </c>
      <c r="G208" t="s">
        <v>866</v>
      </c>
      <c r="H208" t="s">
        <v>867</v>
      </c>
      <c r="I208">
        <v>21564</v>
      </c>
      <c r="J208" t="s">
        <v>74</v>
      </c>
      <c r="K208" t="s">
        <v>64</v>
      </c>
      <c r="L208">
        <v>956.72</v>
      </c>
      <c r="M208">
        <v>3</v>
      </c>
      <c r="N208">
        <v>2870.16</v>
      </c>
      <c r="O208" t="s">
        <v>75</v>
      </c>
      <c r="P208" t="s">
        <v>82</v>
      </c>
      <c r="Q208" t="s">
        <v>99</v>
      </c>
      <c r="R208" t="s">
        <v>91</v>
      </c>
    </row>
    <row r="209" spans="1:18" hidden="1" x14ac:dyDescent="0.25">
      <c r="A209">
        <v>171</v>
      </c>
      <c r="B209" s="11">
        <v>45626</v>
      </c>
      <c r="C209" s="11">
        <v>45783</v>
      </c>
      <c r="D209" t="s">
        <v>868</v>
      </c>
      <c r="E209" t="s">
        <v>869</v>
      </c>
      <c r="F209" t="s">
        <v>870</v>
      </c>
      <c r="G209" t="s">
        <v>871</v>
      </c>
      <c r="H209" t="s">
        <v>247</v>
      </c>
      <c r="I209">
        <v>51289</v>
      </c>
      <c r="J209" t="s">
        <v>90</v>
      </c>
      <c r="K209" t="s">
        <v>64</v>
      </c>
      <c r="L209">
        <v>810.67</v>
      </c>
      <c r="M209">
        <v>3</v>
      </c>
      <c r="N209">
        <v>2432.0100000000002</v>
      </c>
      <c r="O209" t="s">
        <v>75</v>
      </c>
      <c r="P209" t="s">
        <v>66</v>
      </c>
      <c r="Q209" t="s">
        <v>99</v>
      </c>
      <c r="R209" t="s">
        <v>84</v>
      </c>
    </row>
    <row r="210" spans="1:18" hidden="1" x14ac:dyDescent="0.25">
      <c r="A210">
        <v>172</v>
      </c>
      <c r="B210" s="11">
        <v>45904</v>
      </c>
      <c r="C210" s="11">
        <v>45907</v>
      </c>
      <c r="D210" t="s">
        <v>872</v>
      </c>
      <c r="E210" t="s">
        <v>873</v>
      </c>
      <c r="F210">
        <f>1-252-623-8046</f>
        <v>-8920</v>
      </c>
      <c r="G210" t="s">
        <v>874</v>
      </c>
      <c r="H210" t="s">
        <v>549</v>
      </c>
      <c r="I210">
        <v>50252</v>
      </c>
      <c r="J210" t="s">
        <v>80</v>
      </c>
      <c r="K210" t="s">
        <v>81</v>
      </c>
      <c r="L210">
        <v>51.94</v>
      </c>
      <c r="M210">
        <v>5</v>
      </c>
      <c r="N210">
        <v>259.7</v>
      </c>
      <c r="O210" t="s">
        <v>111</v>
      </c>
      <c r="P210" t="s">
        <v>66</v>
      </c>
      <c r="Q210" t="s">
        <v>99</v>
      </c>
      <c r="R210" t="s">
        <v>68</v>
      </c>
    </row>
    <row r="211" spans="1:18" hidden="1" x14ac:dyDescent="0.25">
      <c r="A211">
        <v>173</v>
      </c>
      <c r="B211" s="11">
        <v>45650</v>
      </c>
      <c r="C211" s="11">
        <v>45717</v>
      </c>
      <c r="D211" t="s">
        <v>875</v>
      </c>
      <c r="E211" t="s">
        <v>876</v>
      </c>
      <c r="F211" t="s">
        <v>877</v>
      </c>
      <c r="G211" t="s">
        <v>878</v>
      </c>
      <c r="H211" t="s">
        <v>879</v>
      </c>
      <c r="I211">
        <v>17476</v>
      </c>
      <c r="J211" t="s">
        <v>80</v>
      </c>
      <c r="K211" t="s">
        <v>81</v>
      </c>
      <c r="L211">
        <v>792.52</v>
      </c>
      <c r="M211">
        <v>3</v>
      </c>
      <c r="N211">
        <v>2377.56</v>
      </c>
      <c r="O211" t="s">
        <v>111</v>
      </c>
      <c r="P211" t="s">
        <v>66</v>
      </c>
      <c r="Q211" t="s">
        <v>83</v>
      </c>
      <c r="R211" t="s">
        <v>91</v>
      </c>
    </row>
    <row r="212" spans="1:18" hidden="1" x14ac:dyDescent="0.25">
      <c r="A212">
        <v>174</v>
      </c>
      <c r="B212" s="11">
        <v>45576</v>
      </c>
      <c r="C212" s="11">
        <v>45705</v>
      </c>
      <c r="D212" t="s">
        <v>880</v>
      </c>
      <c r="E212" t="s">
        <v>881</v>
      </c>
      <c r="F212" t="s">
        <v>882</v>
      </c>
      <c r="G212" t="s">
        <v>883</v>
      </c>
      <c r="H212" t="s">
        <v>884</v>
      </c>
      <c r="I212">
        <v>45060</v>
      </c>
      <c r="J212" t="s">
        <v>97</v>
      </c>
      <c r="K212" t="s">
        <v>98</v>
      </c>
      <c r="L212">
        <v>304.73</v>
      </c>
      <c r="M212">
        <v>4</v>
      </c>
      <c r="N212">
        <v>1218.92</v>
      </c>
      <c r="O212" t="s">
        <v>75</v>
      </c>
      <c r="P212" t="s">
        <v>66</v>
      </c>
      <c r="Q212" t="s">
        <v>112</v>
      </c>
      <c r="R212" t="s">
        <v>84</v>
      </c>
    </row>
    <row r="213" spans="1:18" hidden="1" x14ac:dyDescent="0.25">
      <c r="A213">
        <v>175</v>
      </c>
      <c r="B213" s="11">
        <v>45857</v>
      </c>
      <c r="C213" s="11">
        <v>45865</v>
      </c>
      <c r="D213" t="s">
        <v>885</v>
      </c>
      <c r="E213" t="s">
        <v>886</v>
      </c>
      <c r="F213">
        <f>1-550-999-1642</f>
        <v>-3190</v>
      </c>
      <c r="G213" t="s">
        <v>887</v>
      </c>
      <c r="H213" t="s">
        <v>888</v>
      </c>
      <c r="I213">
        <v>32698</v>
      </c>
      <c r="J213" t="s">
        <v>216</v>
      </c>
      <c r="K213" t="s">
        <v>98</v>
      </c>
      <c r="L213">
        <v>200.13</v>
      </c>
      <c r="M213">
        <v>3</v>
      </c>
      <c r="N213">
        <v>600.39</v>
      </c>
      <c r="O213" t="s">
        <v>75</v>
      </c>
      <c r="P213" t="s">
        <v>66</v>
      </c>
      <c r="Q213" t="s">
        <v>99</v>
      </c>
      <c r="R213" t="s">
        <v>84</v>
      </c>
    </row>
    <row r="214" spans="1:18" hidden="1" x14ac:dyDescent="0.25">
      <c r="A214">
        <v>176</v>
      </c>
      <c r="B214" s="11">
        <v>45669</v>
      </c>
      <c r="C214" s="11">
        <v>45761</v>
      </c>
      <c r="D214" t="s">
        <v>889</v>
      </c>
      <c r="E214" t="s">
        <v>890</v>
      </c>
      <c r="F214" t="s">
        <v>891</v>
      </c>
      <c r="G214" t="s">
        <v>892</v>
      </c>
      <c r="H214" t="s">
        <v>893</v>
      </c>
      <c r="I214">
        <v>34941</v>
      </c>
      <c r="J214" t="s">
        <v>216</v>
      </c>
      <c r="K214" t="s">
        <v>98</v>
      </c>
      <c r="L214">
        <v>123.83</v>
      </c>
      <c r="M214">
        <v>3</v>
      </c>
      <c r="N214">
        <v>371.49</v>
      </c>
      <c r="O214" t="s">
        <v>157</v>
      </c>
      <c r="P214" t="s">
        <v>66</v>
      </c>
      <c r="Q214" t="s">
        <v>99</v>
      </c>
      <c r="R214" t="s">
        <v>105</v>
      </c>
    </row>
    <row r="215" spans="1:18" hidden="1" x14ac:dyDescent="0.25">
      <c r="A215">
        <v>177</v>
      </c>
      <c r="B215" s="11">
        <v>45880</v>
      </c>
      <c r="C215" s="11">
        <v>45902</v>
      </c>
      <c r="D215" t="s">
        <v>894</v>
      </c>
      <c r="E215" t="s">
        <v>895</v>
      </c>
      <c r="F215" t="s">
        <v>896</v>
      </c>
      <c r="G215" t="s">
        <v>897</v>
      </c>
      <c r="H215" t="s">
        <v>898</v>
      </c>
      <c r="I215">
        <v>57807</v>
      </c>
      <c r="J215" t="s">
        <v>118</v>
      </c>
      <c r="K215" t="s">
        <v>119</v>
      </c>
      <c r="L215">
        <v>413.53</v>
      </c>
      <c r="M215">
        <v>4</v>
      </c>
      <c r="N215">
        <v>1654.12</v>
      </c>
      <c r="O215" t="s">
        <v>65</v>
      </c>
      <c r="P215" t="s">
        <v>82</v>
      </c>
      <c r="Q215" t="s">
        <v>112</v>
      </c>
      <c r="R215" t="s">
        <v>68</v>
      </c>
    </row>
    <row r="216" spans="1:18" hidden="1" x14ac:dyDescent="0.25">
      <c r="A216">
        <v>178</v>
      </c>
      <c r="B216" s="11">
        <v>45745</v>
      </c>
      <c r="C216" s="11">
        <v>45885</v>
      </c>
      <c r="D216" t="s">
        <v>899</v>
      </c>
      <c r="E216" t="s">
        <v>900</v>
      </c>
      <c r="F216" t="s">
        <v>901</v>
      </c>
      <c r="G216" t="s">
        <v>902</v>
      </c>
      <c r="H216" t="s">
        <v>205</v>
      </c>
      <c r="I216">
        <v>11153</v>
      </c>
      <c r="J216" t="s">
        <v>63</v>
      </c>
      <c r="K216" t="s">
        <v>64</v>
      </c>
      <c r="L216">
        <v>253.69</v>
      </c>
      <c r="M216">
        <v>3</v>
      </c>
      <c r="N216">
        <v>761.07</v>
      </c>
      <c r="O216" t="s">
        <v>111</v>
      </c>
      <c r="P216" t="s">
        <v>82</v>
      </c>
      <c r="Q216" t="s">
        <v>112</v>
      </c>
      <c r="R216" t="s">
        <v>91</v>
      </c>
    </row>
    <row r="217" spans="1:18" hidden="1" x14ac:dyDescent="0.25">
      <c r="A217">
        <v>179</v>
      </c>
      <c r="B217" s="11">
        <v>45768</v>
      </c>
      <c r="C217" s="11">
        <v>45904</v>
      </c>
      <c r="D217" t="s">
        <v>903</v>
      </c>
      <c r="E217" t="s">
        <v>904</v>
      </c>
      <c r="F217" t="s">
        <v>905</v>
      </c>
      <c r="G217" t="s">
        <v>906</v>
      </c>
      <c r="H217" t="s">
        <v>646</v>
      </c>
      <c r="I217">
        <v>98593</v>
      </c>
      <c r="J217" t="s">
        <v>63</v>
      </c>
      <c r="K217" t="s">
        <v>64</v>
      </c>
      <c r="L217">
        <v>523.21</v>
      </c>
      <c r="M217">
        <v>4</v>
      </c>
      <c r="N217">
        <v>2092.84</v>
      </c>
      <c r="O217" t="s">
        <v>111</v>
      </c>
      <c r="P217" t="s">
        <v>82</v>
      </c>
      <c r="Q217" t="s">
        <v>83</v>
      </c>
      <c r="R217" t="s">
        <v>84</v>
      </c>
    </row>
    <row r="218" spans="1:18" hidden="1" x14ac:dyDescent="0.25">
      <c r="A218">
        <v>180</v>
      </c>
      <c r="B218" s="11">
        <v>45548</v>
      </c>
      <c r="C218" s="11">
        <v>45678</v>
      </c>
      <c r="D218" t="s">
        <v>907</v>
      </c>
      <c r="E218" t="s">
        <v>908</v>
      </c>
      <c r="F218">
        <v>9114690734</v>
      </c>
      <c r="G218" t="s">
        <v>470</v>
      </c>
      <c r="H218" t="s">
        <v>888</v>
      </c>
      <c r="I218">
        <v>8700</v>
      </c>
      <c r="J218" t="s">
        <v>131</v>
      </c>
      <c r="K218" t="s">
        <v>125</v>
      </c>
      <c r="L218">
        <v>87.54</v>
      </c>
      <c r="M218">
        <v>4</v>
      </c>
      <c r="N218">
        <v>350.16</v>
      </c>
      <c r="O218" t="s">
        <v>157</v>
      </c>
      <c r="P218" t="s">
        <v>82</v>
      </c>
      <c r="Q218" t="s">
        <v>99</v>
      </c>
      <c r="R218" t="s">
        <v>84</v>
      </c>
    </row>
    <row r="219" spans="1:18" hidden="1" x14ac:dyDescent="0.25">
      <c r="A219">
        <v>181</v>
      </c>
      <c r="B219" s="11">
        <v>45594</v>
      </c>
      <c r="C219" s="11">
        <v>45897</v>
      </c>
      <c r="D219" t="s">
        <v>909</v>
      </c>
      <c r="E219" t="s">
        <v>910</v>
      </c>
      <c r="F219" t="s">
        <v>911</v>
      </c>
      <c r="G219" t="s">
        <v>912</v>
      </c>
      <c r="H219" t="s">
        <v>913</v>
      </c>
      <c r="I219">
        <v>31579</v>
      </c>
      <c r="J219" t="s">
        <v>118</v>
      </c>
      <c r="K219" t="s">
        <v>119</v>
      </c>
      <c r="L219">
        <v>646.92999999999995</v>
      </c>
      <c r="M219">
        <v>5</v>
      </c>
      <c r="N219">
        <v>3234.65</v>
      </c>
      <c r="O219" t="s">
        <v>111</v>
      </c>
      <c r="P219" t="s">
        <v>82</v>
      </c>
      <c r="Q219" t="s">
        <v>99</v>
      </c>
      <c r="R219" t="s">
        <v>68</v>
      </c>
    </row>
    <row r="220" spans="1:18" hidden="1" x14ac:dyDescent="0.25">
      <c r="A220">
        <v>182</v>
      </c>
      <c r="B220" s="11">
        <v>45698</v>
      </c>
      <c r="C220" s="11">
        <v>45829</v>
      </c>
      <c r="D220" t="s">
        <v>914</v>
      </c>
      <c r="E220" t="s">
        <v>915</v>
      </c>
      <c r="F220" t="s">
        <v>916</v>
      </c>
      <c r="G220" t="s">
        <v>917</v>
      </c>
      <c r="H220" t="s">
        <v>359</v>
      </c>
      <c r="I220">
        <v>44511</v>
      </c>
      <c r="J220" t="s">
        <v>90</v>
      </c>
      <c r="K220" t="s">
        <v>64</v>
      </c>
      <c r="L220">
        <v>504.48</v>
      </c>
      <c r="M220">
        <v>5</v>
      </c>
      <c r="N220">
        <v>2522.4</v>
      </c>
      <c r="O220" t="s">
        <v>75</v>
      </c>
      <c r="P220" t="s">
        <v>82</v>
      </c>
      <c r="Q220" t="s">
        <v>112</v>
      </c>
      <c r="R220" t="s">
        <v>84</v>
      </c>
    </row>
    <row r="221" spans="1:18" hidden="1" x14ac:dyDescent="0.25">
      <c r="A221">
        <v>183</v>
      </c>
      <c r="B221" s="11">
        <v>45275</v>
      </c>
      <c r="C221" s="11">
        <v>45708</v>
      </c>
      <c r="D221" t="s">
        <v>918</v>
      </c>
      <c r="E221" t="s">
        <v>919</v>
      </c>
      <c r="F221">
        <v>5314769464</v>
      </c>
      <c r="G221" t="s">
        <v>920</v>
      </c>
      <c r="H221" t="s">
        <v>549</v>
      </c>
      <c r="I221">
        <v>85674</v>
      </c>
      <c r="J221" t="s">
        <v>216</v>
      </c>
      <c r="K221" t="s">
        <v>98</v>
      </c>
      <c r="L221">
        <v>208.21</v>
      </c>
      <c r="M221">
        <v>3</v>
      </c>
      <c r="N221">
        <v>624.63</v>
      </c>
      <c r="O221" t="s">
        <v>111</v>
      </c>
      <c r="P221" t="s">
        <v>82</v>
      </c>
      <c r="Q221" t="s">
        <v>112</v>
      </c>
      <c r="R221" t="s">
        <v>68</v>
      </c>
    </row>
    <row r="222" spans="1:18" hidden="1" x14ac:dyDescent="0.25">
      <c r="A222">
        <v>184</v>
      </c>
      <c r="B222" s="11">
        <v>45586</v>
      </c>
      <c r="C222" s="11">
        <v>45760</v>
      </c>
      <c r="D222" t="s">
        <v>921</v>
      </c>
      <c r="E222" t="s">
        <v>922</v>
      </c>
      <c r="F222" t="s">
        <v>923</v>
      </c>
      <c r="G222" t="s">
        <v>924</v>
      </c>
      <c r="H222" t="s">
        <v>489</v>
      </c>
      <c r="I222">
        <v>54331</v>
      </c>
      <c r="J222" t="s">
        <v>232</v>
      </c>
      <c r="K222" t="s">
        <v>119</v>
      </c>
      <c r="L222">
        <v>980.21</v>
      </c>
      <c r="M222">
        <v>4</v>
      </c>
      <c r="N222">
        <v>3920.84</v>
      </c>
      <c r="O222" t="s">
        <v>75</v>
      </c>
      <c r="P222" t="s">
        <v>66</v>
      </c>
      <c r="Q222" t="s">
        <v>83</v>
      </c>
      <c r="R222" t="s">
        <v>68</v>
      </c>
    </row>
    <row r="223" spans="1:18" hidden="1" x14ac:dyDescent="0.25">
      <c r="A223">
        <v>185</v>
      </c>
      <c r="B223" s="11">
        <v>45692</v>
      </c>
      <c r="C223" s="11">
        <v>45713</v>
      </c>
      <c r="D223" t="s">
        <v>925</v>
      </c>
      <c r="E223" t="s">
        <v>926</v>
      </c>
      <c r="F223" t="s">
        <v>927</v>
      </c>
      <c r="G223" t="s">
        <v>928</v>
      </c>
      <c r="H223" t="s">
        <v>929</v>
      </c>
      <c r="I223">
        <v>3290</v>
      </c>
      <c r="J223" t="s">
        <v>124</v>
      </c>
      <c r="K223" t="s">
        <v>125</v>
      </c>
      <c r="L223">
        <v>437.47</v>
      </c>
      <c r="M223">
        <v>5</v>
      </c>
      <c r="N223">
        <v>2187.35</v>
      </c>
      <c r="O223" t="s">
        <v>75</v>
      </c>
      <c r="P223" t="s">
        <v>82</v>
      </c>
      <c r="Q223" t="s">
        <v>83</v>
      </c>
      <c r="R223" t="s">
        <v>105</v>
      </c>
    </row>
    <row r="224" spans="1:18" hidden="1" x14ac:dyDescent="0.25">
      <c r="A224">
        <v>186</v>
      </c>
      <c r="B224" s="11">
        <v>45781</v>
      </c>
      <c r="C224" s="11">
        <v>45828</v>
      </c>
      <c r="D224" t="s">
        <v>930</v>
      </c>
      <c r="E224" t="s">
        <v>931</v>
      </c>
      <c r="F224" t="s">
        <v>932</v>
      </c>
      <c r="G224" t="s">
        <v>933</v>
      </c>
      <c r="H224" t="s">
        <v>839</v>
      </c>
      <c r="I224">
        <v>72693</v>
      </c>
      <c r="J224" t="s">
        <v>80</v>
      </c>
      <c r="K224" t="s">
        <v>81</v>
      </c>
      <c r="L224">
        <v>483.74</v>
      </c>
      <c r="M224">
        <v>5</v>
      </c>
      <c r="N224">
        <v>2418.6999999999998</v>
      </c>
      <c r="O224" t="s">
        <v>65</v>
      </c>
      <c r="P224" t="s">
        <v>66</v>
      </c>
      <c r="Q224" t="s">
        <v>67</v>
      </c>
      <c r="R224" t="s">
        <v>84</v>
      </c>
    </row>
    <row r="225" spans="1:18" hidden="1" x14ac:dyDescent="0.25">
      <c r="A225">
        <v>187</v>
      </c>
      <c r="B225" s="11">
        <v>45882</v>
      </c>
      <c r="C225" s="11">
        <v>45905</v>
      </c>
      <c r="D225" t="s">
        <v>934</v>
      </c>
      <c r="E225" t="s">
        <v>935</v>
      </c>
      <c r="F225" t="s">
        <v>936</v>
      </c>
      <c r="G225" t="s">
        <v>937</v>
      </c>
      <c r="H225" t="s">
        <v>938</v>
      </c>
      <c r="I225">
        <v>81701</v>
      </c>
      <c r="J225" t="s">
        <v>63</v>
      </c>
      <c r="K225" t="s">
        <v>64</v>
      </c>
      <c r="L225">
        <v>366.82</v>
      </c>
      <c r="M225">
        <v>2</v>
      </c>
      <c r="N225">
        <v>733.64</v>
      </c>
      <c r="O225" t="s">
        <v>75</v>
      </c>
      <c r="P225" t="s">
        <v>82</v>
      </c>
      <c r="Q225" t="s">
        <v>99</v>
      </c>
      <c r="R225" t="s">
        <v>91</v>
      </c>
    </row>
    <row r="226" spans="1:18" hidden="1" x14ac:dyDescent="0.25">
      <c r="A226">
        <v>188</v>
      </c>
      <c r="B226" s="11">
        <v>45791</v>
      </c>
      <c r="C226" s="11">
        <v>45897</v>
      </c>
      <c r="D226" t="s">
        <v>939</v>
      </c>
      <c r="E226" t="s">
        <v>940</v>
      </c>
      <c r="F226" t="s">
        <v>941</v>
      </c>
      <c r="G226" t="s">
        <v>942</v>
      </c>
      <c r="H226" t="s">
        <v>943</v>
      </c>
      <c r="I226">
        <v>82756</v>
      </c>
      <c r="J226" t="s">
        <v>124</v>
      </c>
      <c r="K226" t="s">
        <v>125</v>
      </c>
      <c r="L226">
        <v>620.62</v>
      </c>
      <c r="M226">
        <v>4</v>
      </c>
      <c r="N226">
        <v>2482.48</v>
      </c>
      <c r="O226" t="s">
        <v>75</v>
      </c>
      <c r="P226" t="s">
        <v>66</v>
      </c>
      <c r="Q226" t="s">
        <v>112</v>
      </c>
      <c r="R226" t="s">
        <v>84</v>
      </c>
    </row>
    <row r="227" spans="1:18" hidden="1" x14ac:dyDescent="0.25">
      <c r="A227">
        <v>189</v>
      </c>
      <c r="B227" s="11">
        <v>45342</v>
      </c>
      <c r="C227" s="11">
        <v>45383</v>
      </c>
      <c r="D227" t="s">
        <v>944</v>
      </c>
      <c r="E227" t="s">
        <v>945</v>
      </c>
      <c r="F227" t="s">
        <v>946</v>
      </c>
      <c r="G227" t="s">
        <v>947</v>
      </c>
      <c r="H227" t="s">
        <v>745</v>
      </c>
      <c r="I227">
        <v>9656</v>
      </c>
      <c r="J227" t="s">
        <v>80</v>
      </c>
      <c r="K227" t="s">
        <v>81</v>
      </c>
      <c r="L227">
        <v>171.92</v>
      </c>
      <c r="M227">
        <v>3</v>
      </c>
      <c r="N227">
        <v>515.76</v>
      </c>
      <c r="O227" t="s">
        <v>65</v>
      </c>
      <c r="P227" t="s">
        <v>66</v>
      </c>
      <c r="Q227" t="s">
        <v>67</v>
      </c>
      <c r="R227" t="s">
        <v>91</v>
      </c>
    </row>
    <row r="228" spans="1:18" hidden="1" x14ac:dyDescent="0.25">
      <c r="A228">
        <v>190</v>
      </c>
      <c r="B228" s="11">
        <v>45272</v>
      </c>
      <c r="C228" s="11">
        <v>45378</v>
      </c>
      <c r="D228" t="s">
        <v>948</v>
      </c>
      <c r="E228" t="s">
        <v>949</v>
      </c>
      <c r="F228" t="s">
        <v>950</v>
      </c>
      <c r="G228" t="s">
        <v>951</v>
      </c>
      <c r="H228" t="s">
        <v>952</v>
      </c>
      <c r="I228">
        <v>61759</v>
      </c>
      <c r="J228" t="s">
        <v>80</v>
      </c>
      <c r="K228" t="s">
        <v>81</v>
      </c>
      <c r="L228">
        <v>946.69</v>
      </c>
      <c r="M228">
        <v>4</v>
      </c>
      <c r="N228">
        <v>3786.76</v>
      </c>
      <c r="O228" t="s">
        <v>111</v>
      </c>
      <c r="P228" t="s">
        <v>66</v>
      </c>
      <c r="Q228" t="s">
        <v>112</v>
      </c>
      <c r="R228" t="s">
        <v>68</v>
      </c>
    </row>
    <row r="229" spans="1:18" hidden="1" x14ac:dyDescent="0.25">
      <c r="A229">
        <v>191</v>
      </c>
      <c r="B229" s="11">
        <v>45612</v>
      </c>
      <c r="C229" s="11">
        <v>45753</v>
      </c>
      <c r="D229" t="s">
        <v>953</v>
      </c>
      <c r="E229" t="s">
        <v>954</v>
      </c>
      <c r="F229" t="s">
        <v>955</v>
      </c>
      <c r="G229" t="s">
        <v>956</v>
      </c>
      <c r="H229" t="s">
        <v>938</v>
      </c>
      <c r="I229">
        <v>95882</v>
      </c>
      <c r="J229" t="s">
        <v>118</v>
      </c>
      <c r="K229" t="s">
        <v>119</v>
      </c>
      <c r="L229">
        <v>27.86</v>
      </c>
      <c r="M229">
        <v>1</v>
      </c>
      <c r="N229">
        <v>27.86</v>
      </c>
      <c r="O229" t="s">
        <v>75</v>
      </c>
      <c r="P229" t="s">
        <v>66</v>
      </c>
      <c r="Q229" t="s">
        <v>112</v>
      </c>
      <c r="R229" t="s">
        <v>91</v>
      </c>
    </row>
    <row r="230" spans="1:18" hidden="1" x14ac:dyDescent="0.25">
      <c r="A230">
        <v>192</v>
      </c>
      <c r="B230" s="11">
        <v>45867</v>
      </c>
      <c r="C230" s="11">
        <v>45868</v>
      </c>
      <c r="D230" t="s">
        <v>957</v>
      </c>
      <c r="E230" t="s">
        <v>958</v>
      </c>
      <c r="F230" t="s">
        <v>959</v>
      </c>
      <c r="G230" t="s">
        <v>960</v>
      </c>
      <c r="H230" t="s">
        <v>344</v>
      </c>
      <c r="I230">
        <v>51000</v>
      </c>
      <c r="J230" t="s">
        <v>63</v>
      </c>
      <c r="K230" t="s">
        <v>64</v>
      </c>
      <c r="L230">
        <v>894.07</v>
      </c>
      <c r="M230">
        <v>2</v>
      </c>
      <c r="N230">
        <v>1788.14</v>
      </c>
      <c r="O230" t="s">
        <v>65</v>
      </c>
      <c r="P230" t="s">
        <v>66</v>
      </c>
      <c r="Q230" t="s">
        <v>112</v>
      </c>
      <c r="R230" t="s">
        <v>68</v>
      </c>
    </row>
    <row r="231" spans="1:18" hidden="1" x14ac:dyDescent="0.25">
      <c r="A231">
        <v>193</v>
      </c>
      <c r="B231" s="11">
        <v>45237</v>
      </c>
      <c r="C231" s="11">
        <v>45720</v>
      </c>
      <c r="D231" t="s">
        <v>961</v>
      </c>
      <c r="E231" t="s">
        <v>962</v>
      </c>
      <c r="F231" t="s">
        <v>963</v>
      </c>
      <c r="G231" t="s">
        <v>964</v>
      </c>
      <c r="H231" t="s">
        <v>797</v>
      </c>
      <c r="I231">
        <v>35017</v>
      </c>
      <c r="J231" t="s">
        <v>216</v>
      </c>
      <c r="K231" t="s">
        <v>98</v>
      </c>
      <c r="L231">
        <v>996.2</v>
      </c>
      <c r="M231">
        <v>4</v>
      </c>
      <c r="N231">
        <v>3984.8</v>
      </c>
      <c r="O231" t="s">
        <v>111</v>
      </c>
      <c r="P231" t="s">
        <v>82</v>
      </c>
      <c r="Q231" t="s">
        <v>112</v>
      </c>
      <c r="R231" t="s">
        <v>84</v>
      </c>
    </row>
    <row r="232" spans="1:18" hidden="1" x14ac:dyDescent="0.25">
      <c r="A232">
        <v>194</v>
      </c>
      <c r="B232" s="11">
        <v>45903</v>
      </c>
      <c r="C232" s="11">
        <v>45906</v>
      </c>
      <c r="D232" t="s">
        <v>965</v>
      </c>
      <c r="E232" t="s">
        <v>966</v>
      </c>
      <c r="F232" t="s">
        <v>967</v>
      </c>
      <c r="G232" t="s">
        <v>968</v>
      </c>
      <c r="H232" t="s">
        <v>969</v>
      </c>
      <c r="I232">
        <v>34242</v>
      </c>
      <c r="J232" t="s">
        <v>63</v>
      </c>
      <c r="K232" t="s">
        <v>64</v>
      </c>
      <c r="L232">
        <v>602.23</v>
      </c>
      <c r="M232">
        <v>4</v>
      </c>
      <c r="N232">
        <v>2408.92</v>
      </c>
      <c r="O232" t="s">
        <v>75</v>
      </c>
      <c r="P232" t="s">
        <v>66</v>
      </c>
      <c r="Q232" t="s">
        <v>99</v>
      </c>
      <c r="R232" t="s">
        <v>68</v>
      </c>
    </row>
    <row r="233" spans="1:18" hidden="1" x14ac:dyDescent="0.25">
      <c r="A233">
        <v>195</v>
      </c>
      <c r="B233" s="11">
        <v>45737</v>
      </c>
      <c r="C233" s="11">
        <v>45776</v>
      </c>
      <c r="D233" t="s">
        <v>970</v>
      </c>
      <c r="E233" t="s">
        <v>971</v>
      </c>
      <c r="F233" t="s">
        <v>972</v>
      </c>
      <c r="G233" t="s">
        <v>973</v>
      </c>
      <c r="H233" t="s">
        <v>974</v>
      </c>
      <c r="I233">
        <v>90862</v>
      </c>
      <c r="J233" t="s">
        <v>124</v>
      </c>
      <c r="K233" t="s">
        <v>125</v>
      </c>
      <c r="L233">
        <v>243.82</v>
      </c>
      <c r="M233">
        <v>1</v>
      </c>
      <c r="N233">
        <v>243.82</v>
      </c>
      <c r="O233" t="s">
        <v>157</v>
      </c>
      <c r="P233" t="s">
        <v>82</v>
      </c>
      <c r="Q233" t="s">
        <v>67</v>
      </c>
      <c r="R233" t="s">
        <v>91</v>
      </c>
    </row>
    <row r="234" spans="1:18" hidden="1" x14ac:dyDescent="0.25">
      <c r="A234">
        <v>196</v>
      </c>
      <c r="B234" s="11">
        <v>45579</v>
      </c>
      <c r="C234" s="11">
        <v>45637</v>
      </c>
      <c r="D234" t="s">
        <v>975</v>
      </c>
      <c r="E234" t="s">
        <v>976</v>
      </c>
      <c r="F234" t="s">
        <v>977</v>
      </c>
      <c r="G234" t="s">
        <v>978</v>
      </c>
      <c r="H234" t="s">
        <v>89</v>
      </c>
      <c r="I234">
        <v>23665</v>
      </c>
      <c r="J234" t="s">
        <v>74</v>
      </c>
      <c r="K234" t="s">
        <v>64</v>
      </c>
      <c r="L234">
        <v>53.5</v>
      </c>
      <c r="M234">
        <v>3</v>
      </c>
      <c r="N234">
        <v>160.5</v>
      </c>
      <c r="O234" t="s">
        <v>75</v>
      </c>
      <c r="P234" t="s">
        <v>66</v>
      </c>
      <c r="Q234" t="s">
        <v>99</v>
      </c>
      <c r="R234" t="s">
        <v>91</v>
      </c>
    </row>
    <row r="235" spans="1:18" hidden="1" x14ac:dyDescent="0.25">
      <c r="A235">
        <v>197</v>
      </c>
      <c r="B235" s="11">
        <v>45307</v>
      </c>
      <c r="C235" s="11">
        <v>45763</v>
      </c>
      <c r="D235" t="s">
        <v>979</v>
      </c>
      <c r="E235" t="s">
        <v>980</v>
      </c>
      <c r="F235" t="s">
        <v>981</v>
      </c>
      <c r="G235" t="s">
        <v>982</v>
      </c>
      <c r="H235" t="s">
        <v>301</v>
      </c>
      <c r="I235">
        <v>73136</v>
      </c>
      <c r="J235" t="s">
        <v>74</v>
      </c>
      <c r="K235" t="s">
        <v>64</v>
      </c>
      <c r="L235">
        <v>900.93</v>
      </c>
      <c r="M235">
        <v>1</v>
      </c>
      <c r="N235">
        <v>900.93</v>
      </c>
      <c r="O235" t="s">
        <v>75</v>
      </c>
      <c r="P235" t="s">
        <v>66</v>
      </c>
      <c r="Q235" t="s">
        <v>83</v>
      </c>
      <c r="R235" t="s">
        <v>105</v>
      </c>
    </row>
    <row r="236" spans="1:18" hidden="1" x14ac:dyDescent="0.25">
      <c r="A236">
        <v>198</v>
      </c>
      <c r="B236" s="11">
        <v>45700</v>
      </c>
      <c r="C236" s="11">
        <v>45712</v>
      </c>
      <c r="D236" t="s">
        <v>983</v>
      </c>
      <c r="E236" t="s">
        <v>984</v>
      </c>
      <c r="F236">
        <v>6668143388</v>
      </c>
      <c r="G236" t="s">
        <v>985</v>
      </c>
      <c r="H236" t="s">
        <v>986</v>
      </c>
      <c r="I236">
        <v>86537</v>
      </c>
      <c r="J236" t="s">
        <v>80</v>
      </c>
      <c r="K236" t="s">
        <v>81</v>
      </c>
      <c r="L236">
        <v>786.41</v>
      </c>
      <c r="M236">
        <v>4</v>
      </c>
      <c r="N236">
        <v>3145.64</v>
      </c>
      <c r="O236" t="s">
        <v>111</v>
      </c>
      <c r="P236" t="s">
        <v>66</v>
      </c>
      <c r="Q236" t="s">
        <v>99</v>
      </c>
      <c r="R236" t="s">
        <v>68</v>
      </c>
    </row>
    <row r="237" spans="1:18" hidden="1" x14ac:dyDescent="0.25">
      <c r="A237">
        <v>199</v>
      </c>
      <c r="B237" s="11">
        <v>45660</v>
      </c>
      <c r="C237" s="11">
        <v>45866</v>
      </c>
      <c r="D237" t="s">
        <v>987</v>
      </c>
      <c r="E237" t="s">
        <v>988</v>
      </c>
      <c r="F237" t="s">
        <v>989</v>
      </c>
      <c r="G237" t="s">
        <v>990</v>
      </c>
      <c r="H237" t="s">
        <v>991</v>
      </c>
      <c r="I237">
        <v>58501</v>
      </c>
      <c r="J237" t="s">
        <v>97</v>
      </c>
      <c r="K237" t="s">
        <v>98</v>
      </c>
      <c r="L237">
        <v>442.87</v>
      </c>
      <c r="M237">
        <v>3</v>
      </c>
      <c r="N237">
        <v>1328.61</v>
      </c>
      <c r="O237" t="s">
        <v>65</v>
      </c>
      <c r="P237" t="s">
        <v>82</v>
      </c>
      <c r="Q237" t="s">
        <v>83</v>
      </c>
      <c r="R237" t="s">
        <v>68</v>
      </c>
    </row>
    <row r="238" spans="1:18" hidden="1" x14ac:dyDescent="0.25">
      <c r="A238">
        <v>200</v>
      </c>
      <c r="B238" s="11">
        <v>45268</v>
      </c>
      <c r="C238" s="11">
        <v>45317</v>
      </c>
      <c r="D238" t="s">
        <v>992</v>
      </c>
      <c r="E238" t="s">
        <v>993</v>
      </c>
      <c r="F238" t="s">
        <v>994</v>
      </c>
      <c r="G238" t="s">
        <v>995</v>
      </c>
      <c r="H238" t="s">
        <v>996</v>
      </c>
      <c r="I238">
        <v>56072</v>
      </c>
      <c r="J238" t="s">
        <v>118</v>
      </c>
      <c r="K238" t="s">
        <v>119</v>
      </c>
      <c r="L238">
        <v>782.16</v>
      </c>
      <c r="M238">
        <v>2</v>
      </c>
      <c r="N238">
        <v>1564.32</v>
      </c>
      <c r="O238" t="s">
        <v>75</v>
      </c>
      <c r="P238" t="s">
        <v>66</v>
      </c>
      <c r="Q238" t="s">
        <v>67</v>
      </c>
      <c r="R238" t="s">
        <v>105</v>
      </c>
    </row>
    <row r="239" spans="1:18" hidden="1" x14ac:dyDescent="0.25">
      <c r="A239">
        <v>201</v>
      </c>
      <c r="B239" s="11">
        <v>45576</v>
      </c>
      <c r="C239" s="11">
        <v>45630</v>
      </c>
      <c r="D239" t="s">
        <v>997</v>
      </c>
      <c r="E239" t="s">
        <v>998</v>
      </c>
      <c r="F239" t="s">
        <v>999</v>
      </c>
      <c r="G239" t="s">
        <v>1000</v>
      </c>
      <c r="H239" t="s">
        <v>797</v>
      </c>
      <c r="I239">
        <v>15279</v>
      </c>
      <c r="J239" t="s">
        <v>97</v>
      </c>
      <c r="K239" t="s">
        <v>98</v>
      </c>
      <c r="L239">
        <v>163.06</v>
      </c>
      <c r="M239">
        <v>4</v>
      </c>
      <c r="N239">
        <v>652.24</v>
      </c>
      <c r="O239" t="s">
        <v>111</v>
      </c>
      <c r="P239" t="s">
        <v>82</v>
      </c>
      <c r="Q239" t="s">
        <v>83</v>
      </c>
      <c r="R239" t="s">
        <v>84</v>
      </c>
    </row>
    <row r="240" spans="1:18" hidden="1" x14ac:dyDescent="0.25">
      <c r="A240">
        <v>202</v>
      </c>
      <c r="B240" s="11">
        <v>45340</v>
      </c>
      <c r="C240" s="11">
        <v>45731</v>
      </c>
      <c r="D240" t="s">
        <v>1001</v>
      </c>
      <c r="E240" t="s">
        <v>1002</v>
      </c>
      <c r="F240">
        <f>1-917-714-4784</f>
        <v>-6414</v>
      </c>
      <c r="G240" t="s">
        <v>1003</v>
      </c>
      <c r="H240" t="s">
        <v>943</v>
      </c>
      <c r="I240">
        <v>85093</v>
      </c>
      <c r="J240" t="s">
        <v>90</v>
      </c>
      <c r="K240" t="s">
        <v>64</v>
      </c>
      <c r="L240">
        <v>81.95</v>
      </c>
      <c r="M240">
        <v>2</v>
      </c>
      <c r="N240">
        <v>163.9</v>
      </c>
      <c r="O240" t="s">
        <v>157</v>
      </c>
      <c r="P240" t="s">
        <v>66</v>
      </c>
      <c r="Q240" t="s">
        <v>99</v>
      </c>
      <c r="R240" t="s">
        <v>68</v>
      </c>
    </row>
    <row r="241" spans="1:18" hidden="1" x14ac:dyDescent="0.25">
      <c r="A241">
        <v>203</v>
      </c>
      <c r="B241" s="11">
        <v>45760</v>
      </c>
      <c r="C241" s="11">
        <v>45852</v>
      </c>
      <c r="D241" t="s">
        <v>1004</v>
      </c>
      <c r="E241" t="s">
        <v>1005</v>
      </c>
      <c r="F241" t="s">
        <v>1006</v>
      </c>
      <c r="G241" t="s">
        <v>1007</v>
      </c>
      <c r="H241" t="s">
        <v>1008</v>
      </c>
      <c r="I241">
        <v>72754</v>
      </c>
      <c r="J241" t="s">
        <v>97</v>
      </c>
      <c r="K241" t="s">
        <v>98</v>
      </c>
      <c r="L241">
        <v>73.52</v>
      </c>
      <c r="M241">
        <v>2</v>
      </c>
      <c r="N241">
        <v>147.04</v>
      </c>
      <c r="O241" t="s">
        <v>65</v>
      </c>
      <c r="P241" t="s">
        <v>82</v>
      </c>
      <c r="Q241" t="s">
        <v>67</v>
      </c>
      <c r="R241" t="s">
        <v>68</v>
      </c>
    </row>
    <row r="242" spans="1:18" hidden="1" x14ac:dyDescent="0.25">
      <c r="A242">
        <v>204</v>
      </c>
      <c r="B242" s="11">
        <v>45707</v>
      </c>
      <c r="C242" s="11">
        <v>45707</v>
      </c>
      <c r="D242" t="s">
        <v>1009</v>
      </c>
      <c r="E242" t="s">
        <v>1010</v>
      </c>
      <c r="F242">
        <v>8154101595</v>
      </c>
      <c r="G242" t="s">
        <v>1011</v>
      </c>
      <c r="H242" t="s">
        <v>996</v>
      </c>
      <c r="I242">
        <v>65878</v>
      </c>
      <c r="J242" t="s">
        <v>131</v>
      </c>
      <c r="K242" t="s">
        <v>125</v>
      </c>
      <c r="L242">
        <v>731.15</v>
      </c>
      <c r="M242">
        <v>5</v>
      </c>
      <c r="N242">
        <v>3655.75</v>
      </c>
      <c r="O242" t="s">
        <v>157</v>
      </c>
      <c r="P242" t="s">
        <v>66</v>
      </c>
      <c r="Q242" t="s">
        <v>99</v>
      </c>
      <c r="R242" t="s">
        <v>84</v>
      </c>
    </row>
    <row r="243" spans="1:18" hidden="1" x14ac:dyDescent="0.25">
      <c r="A243">
        <v>205</v>
      </c>
      <c r="B243" s="11">
        <v>45747</v>
      </c>
      <c r="C243" s="11">
        <v>45782</v>
      </c>
      <c r="D243" t="s">
        <v>1012</v>
      </c>
      <c r="E243" t="s">
        <v>1013</v>
      </c>
      <c r="F243" t="s">
        <v>1014</v>
      </c>
      <c r="G243" t="s">
        <v>1015</v>
      </c>
      <c r="H243" t="s">
        <v>1016</v>
      </c>
      <c r="I243">
        <v>7689</v>
      </c>
      <c r="J243" t="s">
        <v>80</v>
      </c>
      <c r="K243" t="s">
        <v>81</v>
      </c>
      <c r="L243">
        <v>945.19</v>
      </c>
      <c r="M243">
        <v>2</v>
      </c>
      <c r="N243">
        <v>1890.38</v>
      </c>
      <c r="O243" t="s">
        <v>111</v>
      </c>
      <c r="P243" t="s">
        <v>66</v>
      </c>
      <c r="Q243" t="s">
        <v>112</v>
      </c>
      <c r="R243" t="s">
        <v>84</v>
      </c>
    </row>
    <row r="244" spans="1:18" hidden="1" x14ac:dyDescent="0.25">
      <c r="A244">
        <v>206</v>
      </c>
      <c r="B244" s="11">
        <v>45834</v>
      </c>
      <c r="C244" s="11">
        <v>45870</v>
      </c>
      <c r="D244" t="s">
        <v>1017</v>
      </c>
      <c r="E244" t="s">
        <v>1018</v>
      </c>
      <c r="F244" t="s">
        <v>1019</v>
      </c>
      <c r="G244" t="s">
        <v>1020</v>
      </c>
      <c r="H244" t="s">
        <v>646</v>
      </c>
      <c r="I244">
        <v>48945</v>
      </c>
      <c r="J244" t="s">
        <v>124</v>
      </c>
      <c r="K244" t="s">
        <v>125</v>
      </c>
      <c r="L244">
        <v>212.23</v>
      </c>
      <c r="M244">
        <v>2</v>
      </c>
      <c r="N244">
        <v>424.46</v>
      </c>
      <c r="O244" t="s">
        <v>75</v>
      </c>
      <c r="P244" t="s">
        <v>82</v>
      </c>
      <c r="Q244" t="s">
        <v>99</v>
      </c>
      <c r="R244" t="s">
        <v>84</v>
      </c>
    </row>
    <row r="245" spans="1:18" hidden="1" x14ac:dyDescent="0.25">
      <c r="A245">
        <v>207</v>
      </c>
      <c r="B245" s="11">
        <v>45744</v>
      </c>
      <c r="C245" s="11">
        <v>45851</v>
      </c>
      <c r="D245" t="s">
        <v>1021</v>
      </c>
      <c r="E245" t="s">
        <v>1022</v>
      </c>
      <c r="F245" t="s">
        <v>1023</v>
      </c>
      <c r="G245" t="s">
        <v>1024</v>
      </c>
      <c r="H245" t="s">
        <v>695</v>
      </c>
      <c r="I245">
        <v>84603</v>
      </c>
      <c r="J245" t="s">
        <v>131</v>
      </c>
      <c r="K245" t="s">
        <v>125</v>
      </c>
      <c r="L245">
        <v>475.11</v>
      </c>
      <c r="M245">
        <v>1</v>
      </c>
      <c r="N245">
        <v>475.11</v>
      </c>
      <c r="O245" t="s">
        <v>75</v>
      </c>
      <c r="P245" t="s">
        <v>82</v>
      </c>
      <c r="Q245" t="s">
        <v>99</v>
      </c>
      <c r="R245" t="s">
        <v>68</v>
      </c>
    </row>
    <row r="246" spans="1:18" hidden="1" x14ac:dyDescent="0.25">
      <c r="A246">
        <v>208</v>
      </c>
      <c r="B246" s="11">
        <v>45482</v>
      </c>
      <c r="C246" s="11">
        <v>45622</v>
      </c>
      <c r="D246" t="s">
        <v>1025</v>
      </c>
      <c r="E246" t="s">
        <v>1026</v>
      </c>
      <c r="F246" t="s">
        <v>1027</v>
      </c>
      <c r="G246" t="s">
        <v>1028</v>
      </c>
      <c r="H246" t="s">
        <v>1029</v>
      </c>
      <c r="I246">
        <v>96736</v>
      </c>
      <c r="J246" t="s">
        <v>131</v>
      </c>
      <c r="K246" t="s">
        <v>125</v>
      </c>
      <c r="L246">
        <v>425.9</v>
      </c>
      <c r="M246">
        <v>3</v>
      </c>
      <c r="N246">
        <v>1277.7</v>
      </c>
      <c r="O246" t="s">
        <v>65</v>
      </c>
      <c r="P246" t="s">
        <v>82</v>
      </c>
      <c r="Q246" t="s">
        <v>99</v>
      </c>
      <c r="R246" t="s">
        <v>84</v>
      </c>
    </row>
    <row r="247" spans="1:18" hidden="1" x14ac:dyDescent="0.25">
      <c r="A247">
        <v>209</v>
      </c>
      <c r="B247" s="11">
        <v>45529</v>
      </c>
      <c r="C247" s="11">
        <v>45665</v>
      </c>
      <c r="D247" t="s">
        <v>1030</v>
      </c>
      <c r="E247" t="s">
        <v>1031</v>
      </c>
      <c r="F247" t="s">
        <v>1032</v>
      </c>
      <c r="G247" t="s">
        <v>1033</v>
      </c>
      <c r="H247" t="s">
        <v>1034</v>
      </c>
      <c r="I247">
        <v>42376</v>
      </c>
      <c r="J247" t="s">
        <v>124</v>
      </c>
      <c r="K247" t="s">
        <v>125</v>
      </c>
      <c r="L247">
        <v>237.97</v>
      </c>
      <c r="M247">
        <v>3</v>
      </c>
      <c r="N247">
        <v>713.91</v>
      </c>
      <c r="O247" t="s">
        <v>111</v>
      </c>
      <c r="P247" t="s">
        <v>66</v>
      </c>
      <c r="Q247" t="s">
        <v>83</v>
      </c>
      <c r="R247" t="s">
        <v>68</v>
      </c>
    </row>
    <row r="248" spans="1:18" hidden="1" x14ac:dyDescent="0.25">
      <c r="A248">
        <v>210</v>
      </c>
      <c r="B248" s="11">
        <v>45559</v>
      </c>
      <c r="C248" s="11">
        <v>45908</v>
      </c>
      <c r="D248" t="s">
        <v>1035</v>
      </c>
      <c r="E248" t="s">
        <v>1036</v>
      </c>
      <c r="F248" t="s">
        <v>1037</v>
      </c>
      <c r="G248" t="s">
        <v>1038</v>
      </c>
      <c r="H248" t="s">
        <v>974</v>
      </c>
      <c r="I248">
        <v>2688</v>
      </c>
      <c r="J248" t="s">
        <v>124</v>
      </c>
      <c r="K248" t="s">
        <v>125</v>
      </c>
      <c r="L248">
        <v>609.27</v>
      </c>
      <c r="M248">
        <v>2</v>
      </c>
      <c r="N248">
        <v>1218.54</v>
      </c>
      <c r="O248" t="s">
        <v>157</v>
      </c>
      <c r="P248" t="s">
        <v>82</v>
      </c>
      <c r="Q248" t="s">
        <v>67</v>
      </c>
      <c r="R248" t="s">
        <v>68</v>
      </c>
    </row>
    <row r="249" spans="1:18" hidden="1" x14ac:dyDescent="0.25">
      <c r="A249">
        <v>211</v>
      </c>
      <c r="B249" s="11">
        <v>45690</v>
      </c>
      <c r="C249" s="11">
        <v>45700</v>
      </c>
      <c r="D249" t="s">
        <v>1039</v>
      </c>
      <c r="E249" t="s">
        <v>1040</v>
      </c>
      <c r="F249" t="s">
        <v>1041</v>
      </c>
      <c r="G249" t="s">
        <v>1042</v>
      </c>
      <c r="H249" t="s">
        <v>425</v>
      </c>
      <c r="I249">
        <v>36523</v>
      </c>
      <c r="J249" t="s">
        <v>216</v>
      </c>
      <c r="K249" t="s">
        <v>98</v>
      </c>
      <c r="L249">
        <v>492.32</v>
      </c>
      <c r="M249">
        <v>2</v>
      </c>
      <c r="N249">
        <v>984.64</v>
      </c>
      <c r="O249" t="s">
        <v>75</v>
      </c>
      <c r="P249" t="s">
        <v>82</v>
      </c>
      <c r="Q249" t="s">
        <v>99</v>
      </c>
      <c r="R249" t="s">
        <v>84</v>
      </c>
    </row>
    <row r="250" spans="1:18" hidden="1" x14ac:dyDescent="0.25">
      <c r="A250">
        <v>212</v>
      </c>
      <c r="B250" s="11">
        <v>45513</v>
      </c>
      <c r="C250" s="11">
        <v>45559</v>
      </c>
      <c r="D250" t="s">
        <v>1043</v>
      </c>
      <c r="E250" t="s">
        <v>1044</v>
      </c>
      <c r="F250" t="s">
        <v>1045</v>
      </c>
      <c r="G250" t="s">
        <v>1046</v>
      </c>
      <c r="H250" t="s">
        <v>1047</v>
      </c>
      <c r="I250">
        <v>82674</v>
      </c>
      <c r="J250" t="s">
        <v>80</v>
      </c>
      <c r="K250" t="s">
        <v>81</v>
      </c>
      <c r="L250">
        <v>312.04000000000002</v>
      </c>
      <c r="M250">
        <v>3</v>
      </c>
      <c r="N250">
        <v>936.12</v>
      </c>
      <c r="O250" t="s">
        <v>157</v>
      </c>
      <c r="P250" t="s">
        <v>82</v>
      </c>
      <c r="Q250" t="s">
        <v>99</v>
      </c>
      <c r="R250" t="s">
        <v>105</v>
      </c>
    </row>
    <row r="251" spans="1:18" hidden="1" x14ac:dyDescent="0.25">
      <c r="A251">
        <v>213</v>
      </c>
      <c r="B251" s="11">
        <v>45312</v>
      </c>
      <c r="C251" s="11">
        <v>45566</v>
      </c>
      <c r="D251" t="s">
        <v>1048</v>
      </c>
      <c r="E251" t="s">
        <v>1049</v>
      </c>
      <c r="F251" t="s">
        <v>1050</v>
      </c>
      <c r="G251" t="s">
        <v>1051</v>
      </c>
      <c r="H251" t="s">
        <v>339</v>
      </c>
      <c r="I251">
        <v>57811</v>
      </c>
      <c r="J251" t="s">
        <v>90</v>
      </c>
      <c r="K251" t="s">
        <v>64</v>
      </c>
      <c r="L251">
        <v>804.46</v>
      </c>
      <c r="M251">
        <v>4</v>
      </c>
      <c r="N251">
        <v>3217.84</v>
      </c>
      <c r="O251" t="s">
        <v>157</v>
      </c>
      <c r="P251" t="s">
        <v>66</v>
      </c>
      <c r="Q251" t="s">
        <v>112</v>
      </c>
      <c r="R251" t="s">
        <v>68</v>
      </c>
    </row>
    <row r="252" spans="1:18" hidden="1" x14ac:dyDescent="0.25">
      <c r="A252">
        <v>214</v>
      </c>
      <c r="B252" s="11">
        <v>45244</v>
      </c>
      <c r="C252" s="11">
        <v>45884</v>
      </c>
      <c r="D252" t="s">
        <v>1052</v>
      </c>
      <c r="E252" t="s">
        <v>1053</v>
      </c>
      <c r="F252" t="s">
        <v>1054</v>
      </c>
      <c r="G252" t="s">
        <v>1055</v>
      </c>
      <c r="H252" t="s">
        <v>554</v>
      </c>
      <c r="I252">
        <v>23560</v>
      </c>
      <c r="J252" t="s">
        <v>90</v>
      </c>
      <c r="K252" t="s">
        <v>64</v>
      </c>
      <c r="L252">
        <v>102.3</v>
      </c>
      <c r="M252">
        <v>5</v>
      </c>
      <c r="N252">
        <v>511.5</v>
      </c>
      <c r="O252" t="s">
        <v>75</v>
      </c>
      <c r="P252" t="s">
        <v>66</v>
      </c>
      <c r="Q252" t="s">
        <v>83</v>
      </c>
      <c r="R252" t="s">
        <v>68</v>
      </c>
    </row>
    <row r="253" spans="1:18" hidden="1" x14ac:dyDescent="0.25">
      <c r="A253">
        <v>215</v>
      </c>
      <c r="B253" s="11">
        <v>45655</v>
      </c>
      <c r="C253" s="11">
        <v>45789</v>
      </c>
      <c r="D253" t="s">
        <v>1056</v>
      </c>
      <c r="E253" t="s">
        <v>1057</v>
      </c>
      <c r="F253" t="s">
        <v>1058</v>
      </c>
      <c r="G253" t="s">
        <v>1059</v>
      </c>
      <c r="H253" t="s">
        <v>359</v>
      </c>
      <c r="I253">
        <v>12918</v>
      </c>
      <c r="J253" t="s">
        <v>97</v>
      </c>
      <c r="K253" t="s">
        <v>98</v>
      </c>
      <c r="L253">
        <v>117.04</v>
      </c>
      <c r="M253">
        <v>2</v>
      </c>
      <c r="N253">
        <v>234.08</v>
      </c>
      <c r="O253" t="s">
        <v>75</v>
      </c>
      <c r="P253" t="s">
        <v>66</v>
      </c>
      <c r="Q253" t="s">
        <v>112</v>
      </c>
      <c r="R253" t="s">
        <v>84</v>
      </c>
    </row>
    <row r="254" spans="1:18" hidden="1" x14ac:dyDescent="0.25">
      <c r="A254">
        <v>216</v>
      </c>
      <c r="B254" s="11">
        <v>45297</v>
      </c>
      <c r="C254" s="11">
        <v>45306</v>
      </c>
      <c r="D254" t="s">
        <v>1060</v>
      </c>
      <c r="E254" t="s">
        <v>1061</v>
      </c>
      <c r="F254" t="s">
        <v>1062</v>
      </c>
      <c r="G254" t="s">
        <v>1063</v>
      </c>
      <c r="H254" t="s">
        <v>789</v>
      </c>
      <c r="I254">
        <v>51094</v>
      </c>
      <c r="J254" t="s">
        <v>90</v>
      </c>
      <c r="K254" t="s">
        <v>64</v>
      </c>
      <c r="L254">
        <v>921</v>
      </c>
      <c r="M254">
        <v>5</v>
      </c>
      <c r="N254">
        <v>4605</v>
      </c>
      <c r="O254" t="s">
        <v>75</v>
      </c>
      <c r="P254" t="s">
        <v>82</v>
      </c>
      <c r="Q254" t="s">
        <v>99</v>
      </c>
      <c r="R254" t="s">
        <v>68</v>
      </c>
    </row>
    <row r="255" spans="1:18" hidden="1" x14ac:dyDescent="0.25">
      <c r="A255">
        <v>217</v>
      </c>
      <c r="B255" s="11">
        <v>45476</v>
      </c>
      <c r="C255" s="11">
        <v>45606</v>
      </c>
      <c r="D255" t="s">
        <v>1064</v>
      </c>
      <c r="E255" t="s">
        <v>1065</v>
      </c>
      <c r="F255">
        <f>1-956-210-4576</f>
        <v>-5741</v>
      </c>
      <c r="G255" t="s">
        <v>1066</v>
      </c>
      <c r="H255" t="s">
        <v>349</v>
      </c>
      <c r="I255">
        <v>1809</v>
      </c>
      <c r="J255" t="s">
        <v>80</v>
      </c>
      <c r="K255" t="s">
        <v>81</v>
      </c>
      <c r="L255">
        <v>398.66</v>
      </c>
      <c r="M255">
        <v>5</v>
      </c>
      <c r="N255">
        <v>1993.3</v>
      </c>
      <c r="O255" t="s">
        <v>157</v>
      </c>
      <c r="P255" t="s">
        <v>82</v>
      </c>
      <c r="Q255" t="s">
        <v>112</v>
      </c>
      <c r="R255" t="s">
        <v>91</v>
      </c>
    </row>
    <row r="256" spans="1:18" hidden="1" x14ac:dyDescent="0.25">
      <c r="A256">
        <v>218</v>
      </c>
      <c r="B256" s="11">
        <v>45772</v>
      </c>
      <c r="C256" s="11">
        <v>45857</v>
      </c>
      <c r="D256" t="s">
        <v>1067</v>
      </c>
      <c r="E256" t="s">
        <v>1068</v>
      </c>
      <c r="F256" t="s">
        <v>1069</v>
      </c>
      <c r="G256" t="s">
        <v>1070</v>
      </c>
      <c r="H256" t="s">
        <v>321</v>
      </c>
      <c r="I256">
        <v>82036</v>
      </c>
      <c r="J256" t="s">
        <v>232</v>
      </c>
      <c r="K256" t="s">
        <v>119</v>
      </c>
      <c r="L256">
        <v>181.79</v>
      </c>
      <c r="M256">
        <v>2</v>
      </c>
      <c r="N256">
        <v>363.58</v>
      </c>
      <c r="O256" t="s">
        <v>75</v>
      </c>
      <c r="P256" t="s">
        <v>82</v>
      </c>
      <c r="Q256" t="s">
        <v>83</v>
      </c>
      <c r="R256" t="s">
        <v>105</v>
      </c>
    </row>
    <row r="257" spans="1:18" hidden="1" x14ac:dyDescent="0.25">
      <c r="A257">
        <v>219</v>
      </c>
      <c r="B257" s="11">
        <v>45564</v>
      </c>
      <c r="C257" s="11">
        <v>45757</v>
      </c>
      <c r="D257" t="s">
        <v>1071</v>
      </c>
      <c r="E257" t="s">
        <v>1072</v>
      </c>
      <c r="F257" t="s">
        <v>1073</v>
      </c>
      <c r="G257" t="s">
        <v>1074</v>
      </c>
      <c r="H257" t="s">
        <v>591</v>
      </c>
      <c r="I257">
        <v>63324</v>
      </c>
      <c r="J257" t="s">
        <v>131</v>
      </c>
      <c r="K257" t="s">
        <v>125</v>
      </c>
      <c r="L257">
        <v>450.42</v>
      </c>
      <c r="M257">
        <v>1</v>
      </c>
      <c r="N257">
        <v>450.42</v>
      </c>
      <c r="O257" t="s">
        <v>65</v>
      </c>
      <c r="P257" t="s">
        <v>82</v>
      </c>
      <c r="Q257" t="s">
        <v>67</v>
      </c>
      <c r="R257" t="s">
        <v>68</v>
      </c>
    </row>
    <row r="258" spans="1:18" hidden="1" x14ac:dyDescent="0.25">
      <c r="A258">
        <v>220</v>
      </c>
      <c r="B258" s="11">
        <v>45823</v>
      </c>
      <c r="C258" s="11">
        <v>45870</v>
      </c>
      <c r="D258" t="s">
        <v>1075</v>
      </c>
      <c r="E258" t="s">
        <v>1076</v>
      </c>
      <c r="F258" t="s">
        <v>1077</v>
      </c>
      <c r="G258" t="s">
        <v>1078</v>
      </c>
      <c r="H258" t="s">
        <v>1079</v>
      </c>
      <c r="I258">
        <v>52627</v>
      </c>
      <c r="J258" t="s">
        <v>232</v>
      </c>
      <c r="K258" t="s">
        <v>119</v>
      </c>
      <c r="L258">
        <v>580.4</v>
      </c>
      <c r="M258">
        <v>1</v>
      </c>
      <c r="N258">
        <v>580.4</v>
      </c>
      <c r="O258" t="s">
        <v>65</v>
      </c>
      <c r="P258" t="s">
        <v>82</v>
      </c>
      <c r="Q258" t="s">
        <v>99</v>
      </c>
      <c r="R258" t="s">
        <v>84</v>
      </c>
    </row>
    <row r="259" spans="1:18" hidden="1" x14ac:dyDescent="0.25">
      <c r="A259">
        <v>221</v>
      </c>
      <c r="B259" s="11">
        <v>45540</v>
      </c>
      <c r="C259" s="11">
        <v>45646</v>
      </c>
      <c r="D259" t="s">
        <v>1080</v>
      </c>
      <c r="E259" t="s">
        <v>1081</v>
      </c>
      <c r="F259" t="s">
        <v>1082</v>
      </c>
      <c r="G259" t="s">
        <v>1083</v>
      </c>
      <c r="H259" t="s">
        <v>1084</v>
      </c>
      <c r="I259">
        <v>22394</v>
      </c>
      <c r="J259" t="s">
        <v>63</v>
      </c>
      <c r="K259" t="s">
        <v>64</v>
      </c>
      <c r="L259">
        <v>886.88</v>
      </c>
      <c r="M259">
        <v>1</v>
      </c>
      <c r="N259">
        <v>886.88</v>
      </c>
      <c r="O259" t="s">
        <v>75</v>
      </c>
      <c r="P259" t="s">
        <v>82</v>
      </c>
      <c r="Q259" t="s">
        <v>67</v>
      </c>
      <c r="R259" t="s">
        <v>68</v>
      </c>
    </row>
    <row r="260" spans="1:18" hidden="1" x14ac:dyDescent="0.25">
      <c r="A260">
        <v>222</v>
      </c>
      <c r="B260" s="11">
        <v>45608</v>
      </c>
      <c r="C260" s="11">
        <v>45619</v>
      </c>
      <c r="D260" t="s">
        <v>1085</v>
      </c>
      <c r="E260" t="s">
        <v>1086</v>
      </c>
      <c r="F260">
        <v>3757211389</v>
      </c>
      <c r="G260" t="s">
        <v>1087</v>
      </c>
      <c r="H260" t="s">
        <v>969</v>
      </c>
      <c r="I260">
        <v>18049</v>
      </c>
      <c r="J260" t="s">
        <v>232</v>
      </c>
      <c r="K260" t="s">
        <v>119</v>
      </c>
      <c r="L260">
        <v>114.04</v>
      </c>
      <c r="M260">
        <v>3</v>
      </c>
      <c r="N260">
        <v>342.12</v>
      </c>
      <c r="O260" t="s">
        <v>111</v>
      </c>
      <c r="P260" t="s">
        <v>66</v>
      </c>
      <c r="Q260" t="s">
        <v>83</v>
      </c>
      <c r="R260" t="s">
        <v>105</v>
      </c>
    </row>
    <row r="261" spans="1:18" hidden="1" x14ac:dyDescent="0.25">
      <c r="A261">
        <v>223</v>
      </c>
      <c r="B261" s="11">
        <v>45863</v>
      </c>
      <c r="C261" s="11">
        <v>45879</v>
      </c>
      <c r="D261" t="s">
        <v>1088</v>
      </c>
      <c r="E261" t="s">
        <v>1089</v>
      </c>
      <c r="F261" t="s">
        <v>1090</v>
      </c>
      <c r="G261" t="s">
        <v>1091</v>
      </c>
      <c r="H261" t="s">
        <v>1092</v>
      </c>
      <c r="I261">
        <v>36178</v>
      </c>
      <c r="J261" t="s">
        <v>80</v>
      </c>
      <c r="K261" t="s">
        <v>81</v>
      </c>
      <c r="L261">
        <v>236.51</v>
      </c>
      <c r="M261">
        <v>2</v>
      </c>
      <c r="N261">
        <v>473.02</v>
      </c>
      <c r="O261" t="s">
        <v>75</v>
      </c>
      <c r="P261" t="s">
        <v>82</v>
      </c>
      <c r="Q261" t="s">
        <v>67</v>
      </c>
      <c r="R261" t="s">
        <v>84</v>
      </c>
    </row>
    <row r="262" spans="1:18" hidden="1" x14ac:dyDescent="0.25">
      <c r="A262">
        <v>224</v>
      </c>
      <c r="B262" s="11">
        <v>45783</v>
      </c>
      <c r="C262" s="11">
        <v>45872</v>
      </c>
      <c r="D262" t="s">
        <v>1093</v>
      </c>
      <c r="E262" t="s">
        <v>1094</v>
      </c>
      <c r="F262" t="s">
        <v>1095</v>
      </c>
      <c r="G262" t="s">
        <v>1096</v>
      </c>
      <c r="H262" t="s">
        <v>969</v>
      </c>
      <c r="I262">
        <v>92982</v>
      </c>
      <c r="J262" t="s">
        <v>90</v>
      </c>
      <c r="K262" t="s">
        <v>64</v>
      </c>
      <c r="L262">
        <v>637.53</v>
      </c>
      <c r="M262">
        <v>3</v>
      </c>
      <c r="N262">
        <v>1912.59</v>
      </c>
      <c r="O262" t="s">
        <v>111</v>
      </c>
      <c r="P262" t="s">
        <v>66</v>
      </c>
      <c r="Q262" t="s">
        <v>112</v>
      </c>
      <c r="R262" t="s">
        <v>84</v>
      </c>
    </row>
    <row r="263" spans="1:18" hidden="1" x14ac:dyDescent="0.25">
      <c r="A263">
        <v>225</v>
      </c>
      <c r="B263" s="11">
        <v>45208</v>
      </c>
      <c r="C263" s="11">
        <v>45683</v>
      </c>
      <c r="D263" t="s">
        <v>1097</v>
      </c>
      <c r="E263" t="s">
        <v>1098</v>
      </c>
      <c r="F263" t="s">
        <v>1099</v>
      </c>
      <c r="G263" t="s">
        <v>1100</v>
      </c>
      <c r="H263" t="s">
        <v>1101</v>
      </c>
      <c r="I263">
        <v>53276</v>
      </c>
      <c r="J263" t="s">
        <v>97</v>
      </c>
      <c r="K263" t="s">
        <v>98</v>
      </c>
      <c r="L263">
        <v>759.66</v>
      </c>
      <c r="M263">
        <v>1</v>
      </c>
      <c r="N263">
        <v>759.66</v>
      </c>
      <c r="O263" t="s">
        <v>65</v>
      </c>
      <c r="P263" t="s">
        <v>66</v>
      </c>
      <c r="Q263" t="s">
        <v>112</v>
      </c>
      <c r="R263" t="s">
        <v>91</v>
      </c>
    </row>
    <row r="264" spans="1:18" hidden="1" x14ac:dyDescent="0.25">
      <c r="A264">
        <v>226</v>
      </c>
      <c r="B264" s="11">
        <v>45504</v>
      </c>
      <c r="C264" s="11">
        <v>45820</v>
      </c>
      <c r="D264" t="s">
        <v>1102</v>
      </c>
      <c r="E264" t="s">
        <v>1103</v>
      </c>
      <c r="F264" t="s">
        <v>1104</v>
      </c>
      <c r="G264" t="s">
        <v>1105</v>
      </c>
      <c r="H264" t="s">
        <v>231</v>
      </c>
      <c r="I264">
        <v>76860</v>
      </c>
      <c r="J264" t="s">
        <v>216</v>
      </c>
      <c r="K264" t="s">
        <v>98</v>
      </c>
      <c r="L264">
        <v>483.55</v>
      </c>
      <c r="M264">
        <v>5</v>
      </c>
      <c r="N264">
        <v>2417.75</v>
      </c>
      <c r="O264" t="s">
        <v>75</v>
      </c>
      <c r="P264" t="s">
        <v>82</v>
      </c>
      <c r="Q264" t="s">
        <v>83</v>
      </c>
      <c r="R264" t="s">
        <v>84</v>
      </c>
    </row>
    <row r="265" spans="1:18" hidden="1" x14ac:dyDescent="0.25">
      <c r="A265">
        <v>227</v>
      </c>
      <c r="B265" s="11">
        <v>45577</v>
      </c>
      <c r="C265" s="11">
        <v>45820</v>
      </c>
      <c r="D265" t="s">
        <v>1106</v>
      </c>
      <c r="E265" t="s">
        <v>1107</v>
      </c>
      <c r="F265" t="s">
        <v>1108</v>
      </c>
      <c r="G265" t="s">
        <v>1109</v>
      </c>
      <c r="H265" t="s">
        <v>1110</v>
      </c>
      <c r="I265">
        <v>17539</v>
      </c>
      <c r="J265" t="s">
        <v>63</v>
      </c>
      <c r="K265" t="s">
        <v>64</v>
      </c>
      <c r="L265">
        <v>38.93</v>
      </c>
      <c r="M265">
        <v>1</v>
      </c>
      <c r="N265">
        <v>38.93</v>
      </c>
      <c r="O265" t="s">
        <v>75</v>
      </c>
      <c r="P265" t="s">
        <v>82</v>
      </c>
      <c r="Q265" t="s">
        <v>83</v>
      </c>
      <c r="R265" t="s">
        <v>84</v>
      </c>
    </row>
    <row r="266" spans="1:18" hidden="1" x14ac:dyDescent="0.25">
      <c r="A266">
        <v>228</v>
      </c>
      <c r="B266" s="11">
        <v>45469</v>
      </c>
      <c r="C266" s="11">
        <v>45728</v>
      </c>
      <c r="D266" t="s">
        <v>1111</v>
      </c>
      <c r="E266" t="s">
        <v>1112</v>
      </c>
      <c r="F266" t="s">
        <v>1113</v>
      </c>
      <c r="G266" t="s">
        <v>1114</v>
      </c>
      <c r="H266" t="s">
        <v>802</v>
      </c>
      <c r="I266">
        <v>41982</v>
      </c>
      <c r="J266" t="s">
        <v>232</v>
      </c>
      <c r="K266" t="s">
        <v>119</v>
      </c>
      <c r="L266">
        <v>180.36</v>
      </c>
      <c r="M266">
        <v>4</v>
      </c>
      <c r="N266">
        <v>721.44</v>
      </c>
      <c r="O266" t="s">
        <v>111</v>
      </c>
      <c r="P266" t="s">
        <v>82</v>
      </c>
      <c r="Q266" t="s">
        <v>99</v>
      </c>
      <c r="R266" t="s">
        <v>68</v>
      </c>
    </row>
    <row r="267" spans="1:18" hidden="1" x14ac:dyDescent="0.25">
      <c r="A267">
        <v>229</v>
      </c>
      <c r="B267" s="11">
        <v>45653</v>
      </c>
      <c r="C267" s="11">
        <v>45678</v>
      </c>
      <c r="D267" t="s">
        <v>1115</v>
      </c>
      <c r="E267" t="s">
        <v>1116</v>
      </c>
      <c r="F267" t="s">
        <v>1117</v>
      </c>
      <c r="G267" t="s">
        <v>1118</v>
      </c>
      <c r="H267" t="s">
        <v>461</v>
      </c>
      <c r="I267">
        <v>21581</v>
      </c>
      <c r="J267" t="s">
        <v>90</v>
      </c>
      <c r="K267" t="s">
        <v>64</v>
      </c>
      <c r="L267">
        <v>613.42999999999995</v>
      </c>
      <c r="M267">
        <v>3</v>
      </c>
      <c r="N267">
        <v>1840.29</v>
      </c>
      <c r="O267" t="s">
        <v>157</v>
      </c>
      <c r="P267" t="s">
        <v>82</v>
      </c>
      <c r="Q267" t="s">
        <v>67</v>
      </c>
      <c r="R267" t="s">
        <v>84</v>
      </c>
    </row>
    <row r="268" spans="1:18" hidden="1" x14ac:dyDescent="0.25">
      <c r="A268">
        <v>230</v>
      </c>
      <c r="B268" s="11">
        <v>45651</v>
      </c>
      <c r="C268" s="11">
        <v>45767</v>
      </c>
      <c r="D268" t="s">
        <v>1119</v>
      </c>
      <c r="E268" t="s">
        <v>1120</v>
      </c>
      <c r="F268" t="s">
        <v>1121</v>
      </c>
      <c r="G268" t="s">
        <v>1122</v>
      </c>
      <c r="H268" t="s">
        <v>1123</v>
      </c>
      <c r="I268">
        <v>75481</v>
      </c>
      <c r="J268" t="s">
        <v>90</v>
      </c>
      <c r="K268" t="s">
        <v>64</v>
      </c>
      <c r="L268">
        <v>545.25</v>
      </c>
      <c r="M268">
        <v>3</v>
      </c>
      <c r="N268">
        <v>1635.75</v>
      </c>
      <c r="O268" t="s">
        <v>157</v>
      </c>
      <c r="P268" t="s">
        <v>66</v>
      </c>
      <c r="Q268" t="s">
        <v>83</v>
      </c>
      <c r="R268" t="s">
        <v>68</v>
      </c>
    </row>
    <row r="269" spans="1:18" hidden="1" x14ac:dyDescent="0.25">
      <c r="A269">
        <v>231</v>
      </c>
      <c r="B269" s="11">
        <v>45789</v>
      </c>
      <c r="C269" s="11">
        <v>45845</v>
      </c>
      <c r="D269" t="s">
        <v>1124</v>
      </c>
      <c r="E269" t="s">
        <v>1125</v>
      </c>
      <c r="F269" t="s">
        <v>1126</v>
      </c>
      <c r="G269" t="s">
        <v>1127</v>
      </c>
      <c r="H269" t="s">
        <v>1128</v>
      </c>
      <c r="I269">
        <v>46775</v>
      </c>
      <c r="J269" t="s">
        <v>131</v>
      </c>
      <c r="K269" t="s">
        <v>125</v>
      </c>
      <c r="L269">
        <v>152.25</v>
      </c>
      <c r="M269">
        <v>5</v>
      </c>
      <c r="N269">
        <v>761.25</v>
      </c>
      <c r="O269" t="s">
        <v>75</v>
      </c>
      <c r="P269" t="s">
        <v>66</v>
      </c>
      <c r="Q269" t="s">
        <v>83</v>
      </c>
      <c r="R269" t="s">
        <v>84</v>
      </c>
    </row>
    <row r="270" spans="1:18" hidden="1" x14ac:dyDescent="0.25">
      <c r="A270">
        <v>232</v>
      </c>
      <c r="B270" s="11">
        <v>45663</v>
      </c>
      <c r="C270" s="11">
        <v>45792</v>
      </c>
      <c r="D270" t="s">
        <v>1129</v>
      </c>
      <c r="E270" t="s">
        <v>1130</v>
      </c>
      <c r="F270" t="s">
        <v>1131</v>
      </c>
      <c r="G270" t="s">
        <v>1132</v>
      </c>
      <c r="H270" t="s">
        <v>740</v>
      </c>
      <c r="I270">
        <v>26217</v>
      </c>
      <c r="J270" t="s">
        <v>74</v>
      </c>
      <c r="K270" t="s">
        <v>64</v>
      </c>
      <c r="L270">
        <v>485.26</v>
      </c>
      <c r="M270">
        <v>1</v>
      </c>
      <c r="N270">
        <v>485.26</v>
      </c>
      <c r="O270" t="s">
        <v>157</v>
      </c>
      <c r="P270" t="s">
        <v>82</v>
      </c>
      <c r="Q270" t="s">
        <v>112</v>
      </c>
      <c r="R270" t="s">
        <v>68</v>
      </c>
    </row>
    <row r="271" spans="1:18" hidden="1" x14ac:dyDescent="0.25">
      <c r="A271">
        <v>233</v>
      </c>
      <c r="B271" s="11">
        <v>45907</v>
      </c>
      <c r="C271" s="11">
        <v>45907</v>
      </c>
      <c r="D271" t="s">
        <v>1133</v>
      </c>
      <c r="E271" t="s">
        <v>1134</v>
      </c>
      <c r="F271" t="s">
        <v>1135</v>
      </c>
      <c r="G271" t="s">
        <v>1136</v>
      </c>
      <c r="H271" t="s">
        <v>442</v>
      </c>
      <c r="I271">
        <v>71268</v>
      </c>
      <c r="J271" t="s">
        <v>118</v>
      </c>
      <c r="K271" t="s">
        <v>119</v>
      </c>
      <c r="L271">
        <v>410.31</v>
      </c>
      <c r="M271">
        <v>2</v>
      </c>
      <c r="N271">
        <v>820.62</v>
      </c>
      <c r="O271" t="s">
        <v>75</v>
      </c>
      <c r="P271" t="s">
        <v>66</v>
      </c>
      <c r="Q271" t="s">
        <v>112</v>
      </c>
      <c r="R271" t="s">
        <v>84</v>
      </c>
    </row>
    <row r="272" spans="1:18" hidden="1" x14ac:dyDescent="0.25">
      <c r="A272">
        <v>234</v>
      </c>
      <c r="B272" s="11">
        <v>45313</v>
      </c>
      <c r="C272" s="11">
        <v>45372</v>
      </c>
      <c r="D272" t="s">
        <v>1137</v>
      </c>
      <c r="E272" t="s">
        <v>1138</v>
      </c>
      <c r="F272">
        <v>8216240288</v>
      </c>
      <c r="G272" t="s">
        <v>1139</v>
      </c>
      <c r="H272" t="s">
        <v>186</v>
      </c>
      <c r="I272">
        <v>69824</v>
      </c>
      <c r="J272" t="s">
        <v>63</v>
      </c>
      <c r="K272" t="s">
        <v>64</v>
      </c>
      <c r="L272">
        <v>477.62</v>
      </c>
      <c r="M272">
        <v>2</v>
      </c>
      <c r="N272">
        <v>955.24</v>
      </c>
      <c r="O272" t="s">
        <v>111</v>
      </c>
      <c r="P272" t="s">
        <v>82</v>
      </c>
      <c r="Q272" t="s">
        <v>83</v>
      </c>
      <c r="R272" t="s">
        <v>105</v>
      </c>
    </row>
    <row r="273" spans="1:18" hidden="1" x14ac:dyDescent="0.25">
      <c r="A273">
        <v>235</v>
      </c>
      <c r="B273" s="11">
        <v>45392</v>
      </c>
      <c r="C273" s="11">
        <v>45397</v>
      </c>
      <c r="D273" t="s">
        <v>1140</v>
      </c>
      <c r="E273" t="s">
        <v>1141</v>
      </c>
      <c r="F273" t="s">
        <v>1142</v>
      </c>
      <c r="G273" t="s">
        <v>1143</v>
      </c>
      <c r="H273" t="s">
        <v>373</v>
      </c>
      <c r="I273">
        <v>21783</v>
      </c>
      <c r="J273" t="s">
        <v>74</v>
      </c>
      <c r="K273" t="s">
        <v>64</v>
      </c>
      <c r="L273">
        <v>439.64</v>
      </c>
      <c r="M273">
        <v>1</v>
      </c>
      <c r="N273">
        <v>439.64</v>
      </c>
      <c r="O273" t="s">
        <v>65</v>
      </c>
      <c r="P273" t="s">
        <v>66</v>
      </c>
      <c r="Q273" t="s">
        <v>112</v>
      </c>
      <c r="R273" t="s">
        <v>105</v>
      </c>
    </row>
    <row r="274" spans="1:18" hidden="1" x14ac:dyDescent="0.25">
      <c r="A274">
        <v>236</v>
      </c>
      <c r="B274" s="11">
        <v>45282</v>
      </c>
      <c r="C274" s="11">
        <v>45674</v>
      </c>
      <c r="D274" t="s">
        <v>1144</v>
      </c>
      <c r="E274" t="s">
        <v>1145</v>
      </c>
      <c r="F274" t="s">
        <v>1146</v>
      </c>
      <c r="G274" t="s">
        <v>1147</v>
      </c>
      <c r="H274" t="s">
        <v>1148</v>
      </c>
      <c r="I274">
        <v>89581</v>
      </c>
      <c r="J274" t="s">
        <v>97</v>
      </c>
      <c r="K274" t="s">
        <v>98</v>
      </c>
      <c r="L274">
        <v>537.47</v>
      </c>
      <c r="M274">
        <v>2</v>
      </c>
      <c r="N274">
        <v>1074.94</v>
      </c>
      <c r="O274" t="s">
        <v>111</v>
      </c>
      <c r="P274" t="s">
        <v>82</v>
      </c>
      <c r="Q274" t="s">
        <v>67</v>
      </c>
      <c r="R274" t="s">
        <v>84</v>
      </c>
    </row>
    <row r="275" spans="1:18" hidden="1" x14ac:dyDescent="0.25">
      <c r="A275">
        <v>237</v>
      </c>
      <c r="B275" s="11">
        <v>45615</v>
      </c>
      <c r="C275" s="11">
        <v>45752</v>
      </c>
      <c r="D275" t="s">
        <v>1149</v>
      </c>
      <c r="E275" t="s">
        <v>1150</v>
      </c>
      <c r="F275" t="s">
        <v>1151</v>
      </c>
      <c r="G275" t="s">
        <v>1152</v>
      </c>
      <c r="H275" t="s">
        <v>1153</v>
      </c>
      <c r="I275">
        <v>97303</v>
      </c>
      <c r="J275" t="s">
        <v>118</v>
      </c>
      <c r="K275" t="s">
        <v>119</v>
      </c>
      <c r="L275">
        <v>410.97</v>
      </c>
      <c r="M275">
        <v>5</v>
      </c>
      <c r="N275">
        <v>2054.85</v>
      </c>
      <c r="O275" t="s">
        <v>157</v>
      </c>
      <c r="P275" t="s">
        <v>66</v>
      </c>
      <c r="Q275" t="s">
        <v>67</v>
      </c>
      <c r="R275" t="s">
        <v>105</v>
      </c>
    </row>
    <row r="276" spans="1:18" hidden="1" x14ac:dyDescent="0.25">
      <c r="A276">
        <v>238</v>
      </c>
      <c r="B276" s="11">
        <v>45767</v>
      </c>
      <c r="C276" s="11">
        <v>45909</v>
      </c>
      <c r="D276" t="s">
        <v>1154</v>
      </c>
      <c r="E276" t="s">
        <v>1155</v>
      </c>
      <c r="F276" t="s">
        <v>1156</v>
      </c>
      <c r="G276" t="s">
        <v>1157</v>
      </c>
      <c r="H276" t="s">
        <v>1158</v>
      </c>
      <c r="I276">
        <v>65619</v>
      </c>
      <c r="J276" t="s">
        <v>124</v>
      </c>
      <c r="K276" t="s">
        <v>125</v>
      </c>
      <c r="L276">
        <v>937.5</v>
      </c>
      <c r="M276">
        <v>3</v>
      </c>
      <c r="N276">
        <v>2812.5</v>
      </c>
      <c r="O276" t="s">
        <v>75</v>
      </c>
      <c r="P276" t="s">
        <v>82</v>
      </c>
      <c r="Q276" t="s">
        <v>112</v>
      </c>
      <c r="R276" t="s">
        <v>84</v>
      </c>
    </row>
    <row r="277" spans="1:18" hidden="1" x14ac:dyDescent="0.25">
      <c r="A277">
        <v>239</v>
      </c>
      <c r="B277" s="11">
        <v>45615</v>
      </c>
      <c r="C277" s="11">
        <v>45722</v>
      </c>
      <c r="D277" t="s">
        <v>1159</v>
      </c>
      <c r="E277" t="s">
        <v>1160</v>
      </c>
      <c r="F277" t="s">
        <v>1161</v>
      </c>
      <c r="G277" t="s">
        <v>1162</v>
      </c>
      <c r="H277" t="s">
        <v>110</v>
      </c>
      <c r="I277">
        <v>83634</v>
      </c>
      <c r="J277" t="s">
        <v>216</v>
      </c>
      <c r="K277" t="s">
        <v>98</v>
      </c>
      <c r="L277">
        <v>550.01</v>
      </c>
      <c r="M277">
        <v>1</v>
      </c>
      <c r="N277">
        <v>550.01</v>
      </c>
      <c r="O277" t="s">
        <v>75</v>
      </c>
      <c r="P277" t="s">
        <v>66</v>
      </c>
      <c r="Q277" t="s">
        <v>99</v>
      </c>
      <c r="R277" t="s">
        <v>84</v>
      </c>
    </row>
    <row r="278" spans="1:18" hidden="1" x14ac:dyDescent="0.25">
      <c r="A278">
        <v>240</v>
      </c>
      <c r="B278" s="11">
        <v>45862</v>
      </c>
      <c r="C278" s="11">
        <v>45878</v>
      </c>
      <c r="D278" t="s">
        <v>1163</v>
      </c>
      <c r="E278" t="s">
        <v>1164</v>
      </c>
      <c r="F278" t="s">
        <v>1165</v>
      </c>
      <c r="G278" t="s">
        <v>1166</v>
      </c>
      <c r="H278" t="s">
        <v>1167</v>
      </c>
      <c r="I278">
        <v>2203</v>
      </c>
      <c r="J278" t="s">
        <v>80</v>
      </c>
      <c r="K278" t="s">
        <v>81</v>
      </c>
      <c r="L278">
        <v>448.82</v>
      </c>
      <c r="M278">
        <v>1</v>
      </c>
      <c r="N278">
        <v>448.82</v>
      </c>
      <c r="O278" t="s">
        <v>111</v>
      </c>
      <c r="P278" t="s">
        <v>66</v>
      </c>
      <c r="Q278" t="s">
        <v>83</v>
      </c>
      <c r="R278" t="s">
        <v>84</v>
      </c>
    </row>
    <row r="279" spans="1:18" hidden="1" x14ac:dyDescent="0.25">
      <c r="A279">
        <v>241</v>
      </c>
      <c r="B279" s="11">
        <v>45414</v>
      </c>
      <c r="C279" s="11">
        <v>45482</v>
      </c>
      <c r="D279" t="s">
        <v>1168</v>
      </c>
      <c r="E279" t="s">
        <v>1169</v>
      </c>
      <c r="F279" t="s">
        <v>1170</v>
      </c>
      <c r="G279" t="s">
        <v>1171</v>
      </c>
      <c r="H279" t="s">
        <v>991</v>
      </c>
      <c r="I279">
        <v>93396</v>
      </c>
      <c r="J279" t="s">
        <v>63</v>
      </c>
      <c r="K279" t="s">
        <v>64</v>
      </c>
      <c r="L279">
        <v>833.98</v>
      </c>
      <c r="M279">
        <v>4</v>
      </c>
      <c r="N279">
        <v>3335.92</v>
      </c>
      <c r="O279" t="s">
        <v>111</v>
      </c>
      <c r="P279" t="s">
        <v>66</v>
      </c>
      <c r="Q279" t="s">
        <v>83</v>
      </c>
      <c r="R279" t="s">
        <v>91</v>
      </c>
    </row>
    <row r="280" spans="1:18" hidden="1" x14ac:dyDescent="0.25">
      <c r="A280">
        <v>242</v>
      </c>
      <c r="B280" s="11">
        <v>45206</v>
      </c>
      <c r="C280" s="11">
        <v>45907</v>
      </c>
      <c r="D280" t="s">
        <v>1172</v>
      </c>
      <c r="E280" t="s">
        <v>1173</v>
      </c>
      <c r="F280" t="s">
        <v>1174</v>
      </c>
      <c r="G280" t="s">
        <v>1175</v>
      </c>
      <c r="H280" t="s">
        <v>136</v>
      </c>
      <c r="I280">
        <v>81380</v>
      </c>
      <c r="J280" t="s">
        <v>63</v>
      </c>
      <c r="K280" t="s">
        <v>64</v>
      </c>
      <c r="L280">
        <v>390.92</v>
      </c>
      <c r="M280">
        <v>3</v>
      </c>
      <c r="N280">
        <v>1172.76</v>
      </c>
      <c r="O280" t="s">
        <v>111</v>
      </c>
      <c r="P280" t="s">
        <v>82</v>
      </c>
      <c r="Q280" t="s">
        <v>83</v>
      </c>
      <c r="R280" t="s">
        <v>84</v>
      </c>
    </row>
    <row r="281" spans="1:18" hidden="1" x14ac:dyDescent="0.25">
      <c r="A281">
        <v>243</v>
      </c>
      <c r="B281" s="11">
        <v>45231</v>
      </c>
      <c r="C281" s="11">
        <v>45736</v>
      </c>
      <c r="D281" t="s">
        <v>1176</v>
      </c>
      <c r="E281" t="s">
        <v>1177</v>
      </c>
      <c r="F281" t="s">
        <v>1178</v>
      </c>
      <c r="G281" t="s">
        <v>1179</v>
      </c>
      <c r="H281" t="s">
        <v>1123</v>
      </c>
      <c r="I281">
        <v>51056</v>
      </c>
      <c r="J281" t="s">
        <v>118</v>
      </c>
      <c r="K281" t="s">
        <v>119</v>
      </c>
      <c r="L281">
        <v>943.24</v>
      </c>
      <c r="M281">
        <v>3</v>
      </c>
      <c r="N281">
        <v>2829.72</v>
      </c>
      <c r="O281" t="s">
        <v>111</v>
      </c>
      <c r="P281" t="s">
        <v>82</v>
      </c>
      <c r="Q281" t="s">
        <v>83</v>
      </c>
      <c r="R281" t="s">
        <v>68</v>
      </c>
    </row>
    <row r="282" spans="1:18" hidden="1" x14ac:dyDescent="0.25">
      <c r="A282">
        <v>244</v>
      </c>
      <c r="B282" s="11">
        <v>45516</v>
      </c>
      <c r="C282" s="11">
        <v>45616</v>
      </c>
      <c r="D282" t="s">
        <v>1180</v>
      </c>
      <c r="E282" t="s">
        <v>1181</v>
      </c>
      <c r="F282" t="s">
        <v>1182</v>
      </c>
      <c r="G282" t="s">
        <v>1183</v>
      </c>
      <c r="H282" t="s">
        <v>554</v>
      </c>
      <c r="I282">
        <v>91357</v>
      </c>
      <c r="J282" t="s">
        <v>118</v>
      </c>
      <c r="K282" t="s">
        <v>119</v>
      </c>
      <c r="L282">
        <v>108.34</v>
      </c>
      <c r="M282">
        <v>2</v>
      </c>
      <c r="N282">
        <v>216.68</v>
      </c>
      <c r="O282" t="s">
        <v>75</v>
      </c>
      <c r="P282" t="s">
        <v>82</v>
      </c>
      <c r="Q282" t="s">
        <v>83</v>
      </c>
      <c r="R282" t="s">
        <v>105</v>
      </c>
    </row>
    <row r="283" spans="1:18" hidden="1" x14ac:dyDescent="0.25">
      <c r="A283">
        <v>245</v>
      </c>
      <c r="B283" s="11">
        <v>45744</v>
      </c>
      <c r="C283" s="11">
        <v>45825</v>
      </c>
      <c r="D283" t="s">
        <v>1184</v>
      </c>
      <c r="E283" t="s">
        <v>1185</v>
      </c>
      <c r="F283" t="s">
        <v>1186</v>
      </c>
      <c r="G283" t="s">
        <v>788</v>
      </c>
      <c r="H283" t="s">
        <v>392</v>
      </c>
      <c r="I283">
        <v>10155</v>
      </c>
      <c r="J283" t="s">
        <v>118</v>
      </c>
      <c r="K283" t="s">
        <v>119</v>
      </c>
      <c r="L283">
        <v>418.43</v>
      </c>
      <c r="M283">
        <v>5</v>
      </c>
      <c r="N283">
        <v>2092.15</v>
      </c>
      <c r="O283" t="s">
        <v>111</v>
      </c>
      <c r="P283" t="s">
        <v>82</v>
      </c>
      <c r="Q283" t="s">
        <v>112</v>
      </c>
      <c r="R283" t="s">
        <v>105</v>
      </c>
    </row>
    <row r="284" spans="1:18" hidden="1" x14ac:dyDescent="0.25">
      <c r="A284">
        <v>246</v>
      </c>
      <c r="B284" s="11">
        <v>45731</v>
      </c>
      <c r="C284" s="11">
        <v>45760</v>
      </c>
      <c r="D284" t="s">
        <v>1187</v>
      </c>
      <c r="E284" t="s">
        <v>1188</v>
      </c>
      <c r="F284" t="s">
        <v>1189</v>
      </c>
      <c r="G284" t="s">
        <v>1190</v>
      </c>
      <c r="H284" t="s">
        <v>1191</v>
      </c>
      <c r="I284">
        <v>49617</v>
      </c>
      <c r="J284" t="s">
        <v>131</v>
      </c>
      <c r="K284" t="s">
        <v>125</v>
      </c>
      <c r="L284">
        <v>746.81</v>
      </c>
      <c r="M284">
        <v>2</v>
      </c>
      <c r="N284">
        <v>1493.62</v>
      </c>
      <c r="O284" t="s">
        <v>75</v>
      </c>
      <c r="P284" t="s">
        <v>82</v>
      </c>
      <c r="Q284" t="s">
        <v>99</v>
      </c>
      <c r="R284" t="s">
        <v>91</v>
      </c>
    </row>
    <row r="285" spans="1:18" hidden="1" x14ac:dyDescent="0.25">
      <c r="A285">
        <v>247</v>
      </c>
      <c r="B285" s="11">
        <v>45263</v>
      </c>
      <c r="C285" s="11">
        <v>45638</v>
      </c>
      <c r="D285" t="s">
        <v>1192</v>
      </c>
      <c r="E285" t="s">
        <v>1193</v>
      </c>
      <c r="F285" t="s">
        <v>1194</v>
      </c>
      <c r="G285" t="s">
        <v>1195</v>
      </c>
      <c r="H285" t="s">
        <v>1196</v>
      </c>
      <c r="I285">
        <v>61123</v>
      </c>
      <c r="J285" t="s">
        <v>74</v>
      </c>
      <c r="K285" t="s">
        <v>64</v>
      </c>
      <c r="L285">
        <v>312.44</v>
      </c>
      <c r="M285">
        <v>5</v>
      </c>
      <c r="N285">
        <v>1562.2</v>
      </c>
      <c r="O285" t="s">
        <v>75</v>
      </c>
      <c r="P285" t="s">
        <v>66</v>
      </c>
      <c r="Q285" t="s">
        <v>99</v>
      </c>
      <c r="R285" t="s">
        <v>84</v>
      </c>
    </row>
    <row r="286" spans="1:18" hidden="1" x14ac:dyDescent="0.25">
      <c r="A286">
        <v>248</v>
      </c>
      <c r="B286" s="11">
        <v>45389</v>
      </c>
      <c r="C286" s="11">
        <v>45725</v>
      </c>
      <c r="D286" t="s">
        <v>1197</v>
      </c>
      <c r="E286" t="s">
        <v>1198</v>
      </c>
      <c r="F286" t="s">
        <v>1199</v>
      </c>
      <c r="G286" t="s">
        <v>1200</v>
      </c>
      <c r="H286" t="s">
        <v>162</v>
      </c>
      <c r="I286">
        <v>85616</v>
      </c>
      <c r="J286" t="s">
        <v>124</v>
      </c>
      <c r="K286" t="s">
        <v>125</v>
      </c>
      <c r="L286">
        <v>901</v>
      </c>
      <c r="M286">
        <v>4</v>
      </c>
      <c r="N286">
        <v>3604</v>
      </c>
      <c r="O286" t="s">
        <v>111</v>
      </c>
      <c r="P286" t="s">
        <v>82</v>
      </c>
      <c r="Q286" t="s">
        <v>112</v>
      </c>
      <c r="R286" t="s">
        <v>91</v>
      </c>
    </row>
    <row r="287" spans="1:18" hidden="1" x14ac:dyDescent="0.25">
      <c r="A287">
        <v>249</v>
      </c>
      <c r="B287" s="11">
        <v>45869</v>
      </c>
      <c r="C287" s="11">
        <v>45902</v>
      </c>
      <c r="D287" t="s">
        <v>1201</v>
      </c>
      <c r="E287" t="s">
        <v>1202</v>
      </c>
      <c r="F287" t="s">
        <v>1203</v>
      </c>
      <c r="G287" t="s">
        <v>1204</v>
      </c>
      <c r="H287" t="s">
        <v>1205</v>
      </c>
      <c r="I287">
        <v>80977</v>
      </c>
      <c r="J287" t="s">
        <v>74</v>
      </c>
      <c r="K287" t="s">
        <v>64</v>
      </c>
      <c r="L287">
        <v>11.12</v>
      </c>
      <c r="M287">
        <v>2</v>
      </c>
      <c r="N287">
        <v>22.24</v>
      </c>
      <c r="O287" t="s">
        <v>111</v>
      </c>
      <c r="P287" t="s">
        <v>66</v>
      </c>
      <c r="Q287" t="s">
        <v>99</v>
      </c>
      <c r="R287" t="s">
        <v>68</v>
      </c>
    </row>
    <row r="288" spans="1:18" hidden="1" x14ac:dyDescent="0.25">
      <c r="A288">
        <v>250</v>
      </c>
      <c r="B288" s="11">
        <v>45509</v>
      </c>
      <c r="C288" s="11">
        <v>45526</v>
      </c>
      <c r="D288" t="s">
        <v>1206</v>
      </c>
      <c r="E288" t="s">
        <v>1207</v>
      </c>
      <c r="F288" t="s">
        <v>1208</v>
      </c>
      <c r="G288" t="s">
        <v>1209</v>
      </c>
      <c r="H288" t="s">
        <v>1034</v>
      </c>
      <c r="I288">
        <v>80305</v>
      </c>
      <c r="J288" t="s">
        <v>80</v>
      </c>
      <c r="K288" t="s">
        <v>81</v>
      </c>
      <c r="L288">
        <v>568.62</v>
      </c>
      <c r="M288">
        <v>5</v>
      </c>
      <c r="N288">
        <v>2843.1</v>
      </c>
      <c r="O288" t="s">
        <v>75</v>
      </c>
      <c r="P288" t="s">
        <v>82</v>
      </c>
      <c r="Q288" t="s">
        <v>67</v>
      </c>
      <c r="R288" t="s">
        <v>68</v>
      </c>
    </row>
    <row r="289" spans="1:18" hidden="1" x14ac:dyDescent="0.25">
      <c r="A289">
        <v>251</v>
      </c>
      <c r="B289" s="11">
        <v>45608</v>
      </c>
      <c r="C289" s="11">
        <v>45838</v>
      </c>
      <c r="D289" t="s">
        <v>1210</v>
      </c>
      <c r="E289" t="s">
        <v>1211</v>
      </c>
      <c r="F289" t="s">
        <v>1212</v>
      </c>
      <c r="G289" t="s">
        <v>1213</v>
      </c>
      <c r="H289" t="s">
        <v>1214</v>
      </c>
      <c r="I289">
        <v>9229</v>
      </c>
      <c r="J289" t="s">
        <v>124</v>
      </c>
      <c r="K289" t="s">
        <v>125</v>
      </c>
      <c r="L289">
        <v>75.77</v>
      </c>
      <c r="M289">
        <v>5</v>
      </c>
      <c r="N289">
        <v>378.85</v>
      </c>
      <c r="O289" t="s">
        <v>157</v>
      </c>
      <c r="P289" t="s">
        <v>66</v>
      </c>
      <c r="Q289" t="s">
        <v>83</v>
      </c>
      <c r="R289" t="s">
        <v>91</v>
      </c>
    </row>
    <row r="290" spans="1:18" hidden="1" x14ac:dyDescent="0.25">
      <c r="A290">
        <v>252</v>
      </c>
      <c r="B290" s="11">
        <v>45875</v>
      </c>
      <c r="C290" s="11">
        <v>45892</v>
      </c>
      <c r="D290" t="s">
        <v>397</v>
      </c>
      <c r="E290" t="s">
        <v>1215</v>
      </c>
      <c r="F290" t="s">
        <v>1216</v>
      </c>
      <c r="G290" t="s">
        <v>1217</v>
      </c>
      <c r="H290" t="s">
        <v>321</v>
      </c>
      <c r="I290">
        <v>43709</v>
      </c>
      <c r="J290" t="s">
        <v>118</v>
      </c>
      <c r="K290" t="s">
        <v>119</v>
      </c>
      <c r="L290">
        <v>364.08</v>
      </c>
      <c r="M290">
        <v>5</v>
      </c>
      <c r="N290">
        <v>1820.4</v>
      </c>
      <c r="O290" t="s">
        <v>157</v>
      </c>
      <c r="P290" t="s">
        <v>66</v>
      </c>
      <c r="Q290" t="s">
        <v>112</v>
      </c>
      <c r="R290" t="s">
        <v>91</v>
      </c>
    </row>
    <row r="291" spans="1:18" hidden="1" x14ac:dyDescent="0.25">
      <c r="A291">
        <v>253</v>
      </c>
      <c r="B291" s="11">
        <v>45694</v>
      </c>
      <c r="C291" s="11">
        <v>45880</v>
      </c>
      <c r="D291" t="s">
        <v>1218</v>
      </c>
      <c r="E291" t="s">
        <v>1219</v>
      </c>
      <c r="F291" t="s">
        <v>1220</v>
      </c>
      <c r="G291" t="s">
        <v>1221</v>
      </c>
      <c r="H291" t="s">
        <v>1222</v>
      </c>
      <c r="I291">
        <v>45730</v>
      </c>
      <c r="J291" t="s">
        <v>124</v>
      </c>
      <c r="K291" t="s">
        <v>125</v>
      </c>
      <c r="L291">
        <v>523.98</v>
      </c>
      <c r="M291">
        <v>2</v>
      </c>
      <c r="N291">
        <v>1047.96</v>
      </c>
      <c r="O291" t="s">
        <v>65</v>
      </c>
      <c r="P291" t="s">
        <v>66</v>
      </c>
      <c r="Q291" t="s">
        <v>112</v>
      </c>
      <c r="R291" t="s">
        <v>68</v>
      </c>
    </row>
    <row r="292" spans="1:18" hidden="1" x14ac:dyDescent="0.25">
      <c r="A292">
        <v>254</v>
      </c>
      <c r="B292" s="11">
        <v>45403</v>
      </c>
      <c r="C292" s="11">
        <v>45800</v>
      </c>
      <c r="D292" t="s">
        <v>1223</v>
      </c>
      <c r="E292" t="s">
        <v>1224</v>
      </c>
      <c r="F292" t="s">
        <v>1225</v>
      </c>
      <c r="G292" t="s">
        <v>1226</v>
      </c>
      <c r="H292" t="s">
        <v>986</v>
      </c>
      <c r="I292">
        <v>92694</v>
      </c>
      <c r="J292" t="s">
        <v>97</v>
      </c>
      <c r="K292" t="s">
        <v>98</v>
      </c>
      <c r="L292">
        <v>227.31</v>
      </c>
      <c r="M292">
        <v>4</v>
      </c>
      <c r="N292">
        <v>909.24</v>
      </c>
      <c r="O292" t="s">
        <v>111</v>
      </c>
      <c r="P292" t="s">
        <v>66</v>
      </c>
      <c r="Q292" t="s">
        <v>67</v>
      </c>
      <c r="R292" t="s">
        <v>84</v>
      </c>
    </row>
    <row r="293" spans="1:18" hidden="1" x14ac:dyDescent="0.25">
      <c r="A293">
        <v>255</v>
      </c>
      <c r="B293" s="11">
        <v>45696</v>
      </c>
      <c r="C293" s="11">
        <v>45713</v>
      </c>
      <c r="D293" t="s">
        <v>1227</v>
      </c>
      <c r="E293" t="s">
        <v>1228</v>
      </c>
      <c r="F293">
        <v>8573491713</v>
      </c>
      <c r="G293" t="s">
        <v>1229</v>
      </c>
      <c r="H293" t="s">
        <v>344</v>
      </c>
      <c r="I293">
        <v>49037</v>
      </c>
      <c r="J293" t="s">
        <v>90</v>
      </c>
      <c r="K293" t="s">
        <v>64</v>
      </c>
      <c r="L293">
        <v>968.25</v>
      </c>
      <c r="M293">
        <v>1</v>
      </c>
      <c r="N293">
        <v>968.25</v>
      </c>
      <c r="O293" t="s">
        <v>65</v>
      </c>
      <c r="P293" t="s">
        <v>66</v>
      </c>
      <c r="Q293" t="s">
        <v>67</v>
      </c>
      <c r="R293" t="s">
        <v>84</v>
      </c>
    </row>
    <row r="294" spans="1:18" hidden="1" x14ac:dyDescent="0.25">
      <c r="A294">
        <v>256</v>
      </c>
      <c r="B294" s="11">
        <v>45350</v>
      </c>
      <c r="C294" s="11">
        <v>45532</v>
      </c>
      <c r="D294" t="s">
        <v>1230</v>
      </c>
      <c r="E294" t="s">
        <v>1231</v>
      </c>
      <c r="F294" t="s">
        <v>1232</v>
      </c>
      <c r="G294" t="s">
        <v>1233</v>
      </c>
      <c r="H294" t="s">
        <v>1234</v>
      </c>
      <c r="I294">
        <v>94035</v>
      </c>
      <c r="J294" t="s">
        <v>124</v>
      </c>
      <c r="K294" t="s">
        <v>125</v>
      </c>
      <c r="L294">
        <v>341.48</v>
      </c>
      <c r="M294">
        <v>3</v>
      </c>
      <c r="N294">
        <v>1024.44</v>
      </c>
      <c r="O294" t="s">
        <v>111</v>
      </c>
      <c r="P294" t="s">
        <v>82</v>
      </c>
      <c r="Q294" t="s">
        <v>67</v>
      </c>
      <c r="R294" t="s">
        <v>68</v>
      </c>
    </row>
    <row r="295" spans="1:18" hidden="1" x14ac:dyDescent="0.25">
      <c r="A295">
        <v>257</v>
      </c>
      <c r="B295" s="11">
        <v>45489</v>
      </c>
      <c r="C295" s="11">
        <v>45773</v>
      </c>
      <c r="D295" t="s">
        <v>1235</v>
      </c>
      <c r="E295" t="s">
        <v>1236</v>
      </c>
      <c r="F295" t="s">
        <v>1237</v>
      </c>
      <c r="G295" t="s">
        <v>1238</v>
      </c>
      <c r="H295" t="s">
        <v>489</v>
      </c>
      <c r="I295">
        <v>25719</v>
      </c>
      <c r="J295" t="s">
        <v>124</v>
      </c>
      <c r="K295" t="s">
        <v>125</v>
      </c>
      <c r="L295">
        <v>494.5</v>
      </c>
      <c r="M295">
        <v>3</v>
      </c>
      <c r="N295">
        <v>1483.5</v>
      </c>
      <c r="O295" t="s">
        <v>111</v>
      </c>
      <c r="P295" t="s">
        <v>82</v>
      </c>
      <c r="Q295" t="s">
        <v>112</v>
      </c>
      <c r="R295" t="s">
        <v>68</v>
      </c>
    </row>
    <row r="296" spans="1:18" hidden="1" x14ac:dyDescent="0.25">
      <c r="A296">
        <v>258</v>
      </c>
      <c r="B296" s="11">
        <v>45796</v>
      </c>
      <c r="C296" s="11">
        <v>45864</v>
      </c>
      <c r="D296" t="s">
        <v>1239</v>
      </c>
      <c r="E296" t="s">
        <v>1240</v>
      </c>
      <c r="F296" t="s">
        <v>1241</v>
      </c>
      <c r="G296" t="s">
        <v>1242</v>
      </c>
      <c r="H296" t="s">
        <v>501</v>
      </c>
      <c r="I296">
        <v>5310</v>
      </c>
      <c r="J296" t="s">
        <v>97</v>
      </c>
      <c r="K296" t="s">
        <v>98</v>
      </c>
      <c r="L296">
        <v>627.88</v>
      </c>
      <c r="M296">
        <v>4</v>
      </c>
      <c r="N296">
        <v>2511.52</v>
      </c>
      <c r="O296" t="s">
        <v>65</v>
      </c>
      <c r="P296" t="s">
        <v>66</v>
      </c>
      <c r="Q296" t="s">
        <v>99</v>
      </c>
      <c r="R296" t="s">
        <v>105</v>
      </c>
    </row>
    <row r="297" spans="1:18" hidden="1" x14ac:dyDescent="0.25">
      <c r="A297">
        <v>259</v>
      </c>
      <c r="B297" s="11">
        <v>45605</v>
      </c>
      <c r="C297" s="11">
        <v>45755</v>
      </c>
      <c r="D297" t="s">
        <v>1243</v>
      </c>
      <c r="E297" t="s">
        <v>1244</v>
      </c>
      <c r="F297" t="s">
        <v>1245</v>
      </c>
      <c r="G297" t="s">
        <v>1246</v>
      </c>
      <c r="H297" t="s">
        <v>349</v>
      </c>
      <c r="I297">
        <v>56079</v>
      </c>
      <c r="J297" t="s">
        <v>216</v>
      </c>
      <c r="K297" t="s">
        <v>98</v>
      </c>
      <c r="L297">
        <v>255.45</v>
      </c>
      <c r="M297">
        <v>5</v>
      </c>
      <c r="N297">
        <v>1277.25</v>
      </c>
      <c r="O297" t="s">
        <v>75</v>
      </c>
      <c r="P297" t="s">
        <v>82</v>
      </c>
      <c r="Q297" t="s">
        <v>112</v>
      </c>
      <c r="R297" t="s">
        <v>68</v>
      </c>
    </row>
    <row r="298" spans="1:18" hidden="1" x14ac:dyDescent="0.25">
      <c r="A298">
        <v>260</v>
      </c>
      <c r="B298" s="11">
        <v>45463</v>
      </c>
      <c r="C298" s="11">
        <v>45717</v>
      </c>
      <c r="D298" t="s">
        <v>1247</v>
      </c>
      <c r="E298" t="s">
        <v>1248</v>
      </c>
      <c r="F298" t="s">
        <v>1249</v>
      </c>
      <c r="G298" t="s">
        <v>1250</v>
      </c>
      <c r="H298" t="s">
        <v>237</v>
      </c>
      <c r="I298">
        <v>77421</v>
      </c>
      <c r="J298" t="s">
        <v>80</v>
      </c>
      <c r="K298" t="s">
        <v>81</v>
      </c>
      <c r="L298">
        <v>455.16</v>
      </c>
      <c r="M298">
        <v>2</v>
      </c>
      <c r="N298">
        <v>910.32</v>
      </c>
      <c r="O298" t="s">
        <v>157</v>
      </c>
      <c r="P298" t="s">
        <v>82</v>
      </c>
      <c r="Q298" t="s">
        <v>99</v>
      </c>
      <c r="R298" t="s">
        <v>84</v>
      </c>
    </row>
    <row r="299" spans="1:18" hidden="1" x14ac:dyDescent="0.25">
      <c r="A299">
        <v>261</v>
      </c>
      <c r="B299" s="11">
        <v>45282</v>
      </c>
      <c r="C299" s="11">
        <v>45298</v>
      </c>
      <c r="D299" t="s">
        <v>1251</v>
      </c>
      <c r="E299" t="s">
        <v>1252</v>
      </c>
      <c r="F299" t="s">
        <v>1253</v>
      </c>
      <c r="G299" t="s">
        <v>1254</v>
      </c>
      <c r="H299" t="s">
        <v>62</v>
      </c>
      <c r="I299">
        <v>73319</v>
      </c>
      <c r="J299" t="s">
        <v>90</v>
      </c>
      <c r="K299" t="s">
        <v>64</v>
      </c>
      <c r="L299">
        <v>353.22</v>
      </c>
      <c r="M299">
        <v>3</v>
      </c>
      <c r="N299">
        <v>1059.6600000000001</v>
      </c>
      <c r="O299" t="s">
        <v>75</v>
      </c>
      <c r="P299" t="s">
        <v>82</v>
      </c>
      <c r="Q299" t="s">
        <v>112</v>
      </c>
      <c r="R299" t="s">
        <v>105</v>
      </c>
    </row>
    <row r="300" spans="1:18" hidden="1" x14ac:dyDescent="0.25">
      <c r="A300">
        <v>262</v>
      </c>
      <c r="B300" s="11">
        <v>45506</v>
      </c>
      <c r="C300" s="11">
        <v>45581</v>
      </c>
      <c r="D300" t="s">
        <v>1255</v>
      </c>
      <c r="E300" t="s">
        <v>1256</v>
      </c>
      <c r="F300" t="s">
        <v>1257</v>
      </c>
      <c r="G300" t="s">
        <v>1258</v>
      </c>
      <c r="H300" t="s">
        <v>898</v>
      </c>
      <c r="I300">
        <v>19719</v>
      </c>
      <c r="J300" t="s">
        <v>232</v>
      </c>
      <c r="K300" t="s">
        <v>119</v>
      </c>
      <c r="L300">
        <v>605.78</v>
      </c>
      <c r="M300">
        <v>1</v>
      </c>
      <c r="N300">
        <v>605.78</v>
      </c>
      <c r="O300" t="s">
        <v>157</v>
      </c>
      <c r="P300" t="s">
        <v>82</v>
      </c>
      <c r="Q300" t="s">
        <v>83</v>
      </c>
      <c r="R300" t="s">
        <v>84</v>
      </c>
    </row>
    <row r="301" spans="1:18" hidden="1" x14ac:dyDescent="0.25">
      <c r="A301">
        <v>263</v>
      </c>
      <c r="B301" s="11">
        <v>45300</v>
      </c>
      <c r="C301" s="11">
        <v>45494</v>
      </c>
      <c r="D301" t="s">
        <v>1259</v>
      </c>
      <c r="E301" t="s">
        <v>1260</v>
      </c>
      <c r="F301" t="s">
        <v>1261</v>
      </c>
      <c r="G301" t="s">
        <v>1262</v>
      </c>
      <c r="H301" t="s">
        <v>1263</v>
      </c>
      <c r="I301">
        <v>79576</v>
      </c>
      <c r="J301" t="s">
        <v>124</v>
      </c>
      <c r="K301" t="s">
        <v>125</v>
      </c>
      <c r="L301">
        <v>696</v>
      </c>
      <c r="M301">
        <v>2</v>
      </c>
      <c r="N301">
        <v>1392</v>
      </c>
      <c r="O301" t="s">
        <v>75</v>
      </c>
      <c r="P301" t="s">
        <v>66</v>
      </c>
      <c r="Q301" t="s">
        <v>67</v>
      </c>
      <c r="R301" t="s">
        <v>105</v>
      </c>
    </row>
    <row r="302" spans="1:18" hidden="1" x14ac:dyDescent="0.25">
      <c r="A302">
        <v>264</v>
      </c>
      <c r="B302" s="11">
        <v>45724</v>
      </c>
      <c r="C302" s="11">
        <v>45908</v>
      </c>
      <c r="D302" t="s">
        <v>1264</v>
      </c>
      <c r="E302" t="s">
        <v>1265</v>
      </c>
      <c r="F302" t="s">
        <v>1266</v>
      </c>
      <c r="G302" t="s">
        <v>1267</v>
      </c>
      <c r="H302" t="s">
        <v>735</v>
      </c>
      <c r="I302">
        <v>25879</v>
      </c>
      <c r="J302" t="s">
        <v>80</v>
      </c>
      <c r="K302" t="s">
        <v>81</v>
      </c>
      <c r="L302">
        <v>456.59</v>
      </c>
      <c r="M302">
        <v>5</v>
      </c>
      <c r="N302">
        <v>2282.9499999999998</v>
      </c>
      <c r="O302" t="s">
        <v>111</v>
      </c>
      <c r="P302" t="s">
        <v>66</v>
      </c>
      <c r="Q302" t="s">
        <v>67</v>
      </c>
      <c r="R302" t="s">
        <v>105</v>
      </c>
    </row>
    <row r="303" spans="1:18" hidden="1" x14ac:dyDescent="0.25">
      <c r="A303">
        <v>265</v>
      </c>
      <c r="B303" s="11">
        <v>45690</v>
      </c>
      <c r="C303" s="11">
        <v>45847</v>
      </c>
      <c r="D303" t="s">
        <v>1268</v>
      </c>
      <c r="E303" t="s">
        <v>1269</v>
      </c>
      <c r="F303" t="s">
        <v>1270</v>
      </c>
      <c r="G303" t="s">
        <v>1271</v>
      </c>
      <c r="H303" t="s">
        <v>789</v>
      </c>
      <c r="I303">
        <v>2869</v>
      </c>
      <c r="J303" t="s">
        <v>124</v>
      </c>
      <c r="K303" t="s">
        <v>125</v>
      </c>
      <c r="L303">
        <v>821.99</v>
      </c>
      <c r="M303">
        <v>4</v>
      </c>
      <c r="N303">
        <v>3287.96</v>
      </c>
      <c r="O303" t="s">
        <v>65</v>
      </c>
      <c r="P303" t="s">
        <v>82</v>
      </c>
      <c r="Q303" t="s">
        <v>83</v>
      </c>
      <c r="R303" t="s">
        <v>105</v>
      </c>
    </row>
    <row r="304" spans="1:18" hidden="1" x14ac:dyDescent="0.25">
      <c r="A304">
        <v>266</v>
      </c>
      <c r="B304" s="11">
        <v>45384</v>
      </c>
      <c r="C304" s="11">
        <v>45709</v>
      </c>
      <c r="D304" t="s">
        <v>1272</v>
      </c>
      <c r="E304" t="s">
        <v>1273</v>
      </c>
      <c r="F304" t="s">
        <v>1274</v>
      </c>
      <c r="G304" t="s">
        <v>1275</v>
      </c>
      <c r="H304" t="s">
        <v>974</v>
      </c>
      <c r="I304">
        <v>80720</v>
      </c>
      <c r="J304" t="s">
        <v>124</v>
      </c>
      <c r="K304" t="s">
        <v>125</v>
      </c>
      <c r="L304">
        <v>309.67</v>
      </c>
      <c r="M304">
        <v>4</v>
      </c>
      <c r="N304">
        <v>1238.68</v>
      </c>
      <c r="O304" t="s">
        <v>157</v>
      </c>
      <c r="P304" t="s">
        <v>66</v>
      </c>
      <c r="Q304" t="s">
        <v>112</v>
      </c>
      <c r="R304" t="s">
        <v>68</v>
      </c>
    </row>
    <row r="305" spans="1:18" hidden="1" x14ac:dyDescent="0.25">
      <c r="A305">
        <v>267</v>
      </c>
      <c r="B305" s="11">
        <v>45304</v>
      </c>
      <c r="C305" s="11">
        <v>45372</v>
      </c>
      <c r="D305" t="s">
        <v>1276</v>
      </c>
      <c r="E305" t="s">
        <v>1277</v>
      </c>
      <c r="F305" t="s">
        <v>1278</v>
      </c>
      <c r="G305" t="s">
        <v>1279</v>
      </c>
      <c r="H305" t="s">
        <v>834</v>
      </c>
      <c r="I305">
        <v>5195</v>
      </c>
      <c r="J305" t="s">
        <v>80</v>
      </c>
      <c r="K305" t="s">
        <v>81</v>
      </c>
      <c r="L305">
        <v>517.99</v>
      </c>
      <c r="M305">
        <v>1</v>
      </c>
      <c r="N305">
        <v>517.99</v>
      </c>
      <c r="O305" t="s">
        <v>65</v>
      </c>
      <c r="P305" t="s">
        <v>66</v>
      </c>
      <c r="Q305" t="s">
        <v>67</v>
      </c>
      <c r="R305" t="s">
        <v>84</v>
      </c>
    </row>
    <row r="306" spans="1:18" hidden="1" x14ac:dyDescent="0.25">
      <c r="A306">
        <v>268</v>
      </c>
      <c r="B306" s="11">
        <v>45573</v>
      </c>
      <c r="C306" s="11">
        <v>45856</v>
      </c>
      <c r="D306" t="s">
        <v>1280</v>
      </c>
      <c r="E306" t="s">
        <v>1281</v>
      </c>
      <c r="F306" t="s">
        <v>1282</v>
      </c>
      <c r="G306" t="s">
        <v>1283</v>
      </c>
      <c r="H306" t="s">
        <v>1284</v>
      </c>
      <c r="I306">
        <v>97584</v>
      </c>
      <c r="J306" t="s">
        <v>90</v>
      </c>
      <c r="K306" t="s">
        <v>64</v>
      </c>
      <c r="L306">
        <v>63.61</v>
      </c>
      <c r="M306">
        <v>1</v>
      </c>
      <c r="N306">
        <v>63.61</v>
      </c>
      <c r="O306" t="s">
        <v>75</v>
      </c>
      <c r="P306" t="s">
        <v>82</v>
      </c>
      <c r="Q306" t="s">
        <v>99</v>
      </c>
      <c r="R306" t="s">
        <v>84</v>
      </c>
    </row>
    <row r="307" spans="1:18" hidden="1" x14ac:dyDescent="0.25">
      <c r="A307">
        <v>269</v>
      </c>
      <c r="B307" s="11">
        <v>45805</v>
      </c>
      <c r="C307" s="11">
        <v>45889</v>
      </c>
      <c r="D307" t="s">
        <v>1285</v>
      </c>
      <c r="E307" t="s">
        <v>1286</v>
      </c>
      <c r="F307" t="s">
        <v>1287</v>
      </c>
      <c r="G307" t="s">
        <v>1288</v>
      </c>
      <c r="H307" t="s">
        <v>456</v>
      </c>
      <c r="I307">
        <v>81907</v>
      </c>
      <c r="J307" t="s">
        <v>216</v>
      </c>
      <c r="K307" t="s">
        <v>98</v>
      </c>
      <c r="L307">
        <v>952.88</v>
      </c>
      <c r="M307">
        <v>3</v>
      </c>
      <c r="N307">
        <v>2858.64</v>
      </c>
      <c r="O307" t="s">
        <v>111</v>
      </c>
      <c r="P307" t="s">
        <v>66</v>
      </c>
      <c r="Q307" t="s">
        <v>67</v>
      </c>
      <c r="R307" t="s">
        <v>91</v>
      </c>
    </row>
    <row r="308" spans="1:18" hidden="1" x14ac:dyDescent="0.25">
      <c r="A308">
        <v>270</v>
      </c>
      <c r="B308" s="11">
        <v>45586</v>
      </c>
      <c r="C308" s="11">
        <v>45773</v>
      </c>
      <c r="D308" t="s">
        <v>1289</v>
      </c>
      <c r="E308" t="s">
        <v>1290</v>
      </c>
      <c r="F308">
        <v>9588187632</v>
      </c>
      <c r="G308" t="s">
        <v>1291</v>
      </c>
      <c r="H308" t="s">
        <v>839</v>
      </c>
      <c r="I308">
        <v>83079</v>
      </c>
      <c r="J308" t="s">
        <v>74</v>
      </c>
      <c r="K308" t="s">
        <v>64</v>
      </c>
      <c r="L308">
        <v>373.57</v>
      </c>
      <c r="M308">
        <v>3</v>
      </c>
      <c r="N308">
        <v>1120.71</v>
      </c>
      <c r="O308" t="s">
        <v>65</v>
      </c>
      <c r="P308" t="s">
        <v>82</v>
      </c>
      <c r="Q308" t="s">
        <v>83</v>
      </c>
      <c r="R308" t="s">
        <v>105</v>
      </c>
    </row>
    <row r="309" spans="1:18" hidden="1" x14ac:dyDescent="0.25">
      <c r="A309">
        <v>271</v>
      </c>
      <c r="B309" s="11">
        <v>45409</v>
      </c>
      <c r="C309" s="11">
        <v>45886</v>
      </c>
      <c r="D309" t="s">
        <v>1292</v>
      </c>
      <c r="E309" t="s">
        <v>1293</v>
      </c>
      <c r="F309" t="s">
        <v>1294</v>
      </c>
      <c r="G309" t="s">
        <v>1295</v>
      </c>
      <c r="H309" t="s">
        <v>1296</v>
      </c>
      <c r="I309">
        <v>17516</v>
      </c>
      <c r="J309" t="s">
        <v>63</v>
      </c>
      <c r="K309" t="s">
        <v>64</v>
      </c>
      <c r="L309">
        <v>107.4</v>
      </c>
      <c r="M309">
        <v>4</v>
      </c>
      <c r="N309">
        <v>429.6</v>
      </c>
      <c r="O309" t="s">
        <v>111</v>
      </c>
      <c r="P309" t="s">
        <v>82</v>
      </c>
      <c r="Q309" t="s">
        <v>112</v>
      </c>
      <c r="R309" t="s">
        <v>68</v>
      </c>
    </row>
    <row r="310" spans="1:18" hidden="1" x14ac:dyDescent="0.25">
      <c r="A310">
        <v>272</v>
      </c>
      <c r="B310" s="11">
        <v>45500</v>
      </c>
      <c r="C310" s="11">
        <v>45593</v>
      </c>
      <c r="D310" t="s">
        <v>1297</v>
      </c>
      <c r="E310" t="s">
        <v>1207</v>
      </c>
      <c r="F310" t="s">
        <v>1298</v>
      </c>
      <c r="G310" t="s">
        <v>1299</v>
      </c>
      <c r="H310" t="s">
        <v>1300</v>
      </c>
      <c r="I310">
        <v>12126</v>
      </c>
      <c r="J310" t="s">
        <v>80</v>
      </c>
      <c r="K310" t="s">
        <v>81</v>
      </c>
      <c r="L310">
        <v>280.67</v>
      </c>
      <c r="M310">
        <v>5</v>
      </c>
      <c r="N310">
        <v>1403.35</v>
      </c>
      <c r="O310" t="s">
        <v>111</v>
      </c>
      <c r="P310" t="s">
        <v>66</v>
      </c>
      <c r="Q310" t="s">
        <v>67</v>
      </c>
      <c r="R310" t="s">
        <v>105</v>
      </c>
    </row>
    <row r="311" spans="1:18" hidden="1" x14ac:dyDescent="0.25">
      <c r="A311">
        <v>273</v>
      </c>
      <c r="B311" s="11">
        <v>45783</v>
      </c>
      <c r="C311" s="11">
        <v>45874</v>
      </c>
      <c r="D311" t="s">
        <v>1301</v>
      </c>
      <c r="E311" t="s">
        <v>1302</v>
      </c>
      <c r="F311" t="s">
        <v>1303</v>
      </c>
      <c r="G311" t="s">
        <v>1304</v>
      </c>
      <c r="H311" t="s">
        <v>1305</v>
      </c>
      <c r="I311">
        <v>44991</v>
      </c>
      <c r="J311" t="s">
        <v>97</v>
      </c>
      <c r="K311" t="s">
        <v>98</v>
      </c>
      <c r="L311">
        <v>492.94</v>
      </c>
      <c r="M311">
        <v>1</v>
      </c>
      <c r="N311">
        <v>492.94</v>
      </c>
      <c r="O311" t="s">
        <v>157</v>
      </c>
      <c r="P311" t="s">
        <v>66</v>
      </c>
      <c r="Q311" t="s">
        <v>83</v>
      </c>
      <c r="R311" t="s">
        <v>105</v>
      </c>
    </row>
    <row r="312" spans="1:18" hidden="1" x14ac:dyDescent="0.25">
      <c r="A312">
        <v>274</v>
      </c>
      <c r="B312" s="11">
        <v>45656</v>
      </c>
      <c r="C312" s="11">
        <v>45819</v>
      </c>
      <c r="D312" t="s">
        <v>1306</v>
      </c>
      <c r="E312" t="s">
        <v>1307</v>
      </c>
      <c r="F312" t="s">
        <v>1308</v>
      </c>
      <c r="G312" t="s">
        <v>1309</v>
      </c>
      <c r="H312" t="s">
        <v>1310</v>
      </c>
      <c r="I312">
        <v>824</v>
      </c>
      <c r="J312" t="s">
        <v>80</v>
      </c>
      <c r="K312" t="s">
        <v>81</v>
      </c>
      <c r="L312">
        <v>582.58000000000004</v>
      </c>
      <c r="M312">
        <v>2</v>
      </c>
      <c r="N312">
        <v>1165.1600000000001</v>
      </c>
      <c r="O312" t="s">
        <v>75</v>
      </c>
      <c r="P312" t="s">
        <v>66</v>
      </c>
      <c r="Q312" t="s">
        <v>99</v>
      </c>
      <c r="R312" t="s">
        <v>105</v>
      </c>
    </row>
    <row r="313" spans="1:18" hidden="1" x14ac:dyDescent="0.25">
      <c r="A313">
        <v>275</v>
      </c>
      <c r="B313" s="11">
        <v>45681</v>
      </c>
      <c r="C313" s="11">
        <v>45787</v>
      </c>
      <c r="D313" t="s">
        <v>1311</v>
      </c>
      <c r="E313" t="s">
        <v>1312</v>
      </c>
      <c r="F313" t="s">
        <v>1313</v>
      </c>
      <c r="G313" t="s">
        <v>1314</v>
      </c>
      <c r="H313" t="s">
        <v>1315</v>
      </c>
      <c r="I313">
        <v>96792</v>
      </c>
      <c r="J313" t="s">
        <v>74</v>
      </c>
      <c r="K313" t="s">
        <v>64</v>
      </c>
      <c r="L313">
        <v>703.82</v>
      </c>
      <c r="M313">
        <v>2</v>
      </c>
      <c r="N313">
        <v>1407.64</v>
      </c>
      <c r="O313" t="s">
        <v>157</v>
      </c>
      <c r="P313" t="s">
        <v>66</v>
      </c>
      <c r="Q313" t="s">
        <v>67</v>
      </c>
      <c r="R313" t="s">
        <v>68</v>
      </c>
    </row>
    <row r="314" spans="1:18" hidden="1" x14ac:dyDescent="0.25">
      <c r="A314">
        <v>276</v>
      </c>
      <c r="B314" s="11">
        <v>45640</v>
      </c>
      <c r="C314" s="11">
        <v>45793</v>
      </c>
      <c r="D314" t="s">
        <v>1316</v>
      </c>
      <c r="E314" t="s">
        <v>1317</v>
      </c>
      <c r="F314" t="s">
        <v>1318</v>
      </c>
      <c r="G314" t="s">
        <v>1319</v>
      </c>
      <c r="H314" t="s">
        <v>893</v>
      </c>
      <c r="I314">
        <v>47816</v>
      </c>
      <c r="J314" t="s">
        <v>118</v>
      </c>
      <c r="K314" t="s">
        <v>119</v>
      </c>
      <c r="L314">
        <v>992.8</v>
      </c>
      <c r="M314">
        <v>3</v>
      </c>
      <c r="N314">
        <v>2978.4</v>
      </c>
      <c r="O314" t="s">
        <v>75</v>
      </c>
      <c r="P314" t="s">
        <v>82</v>
      </c>
      <c r="Q314" t="s">
        <v>112</v>
      </c>
      <c r="R314" t="s">
        <v>105</v>
      </c>
    </row>
    <row r="315" spans="1:18" hidden="1" x14ac:dyDescent="0.25">
      <c r="A315">
        <v>277</v>
      </c>
      <c r="B315" s="11">
        <v>45487</v>
      </c>
      <c r="C315" s="11">
        <v>45836</v>
      </c>
      <c r="D315" t="s">
        <v>1320</v>
      </c>
      <c r="E315" t="s">
        <v>1321</v>
      </c>
      <c r="F315" t="s">
        <v>1322</v>
      </c>
      <c r="G315" t="s">
        <v>1323</v>
      </c>
      <c r="H315" t="s">
        <v>1324</v>
      </c>
      <c r="I315">
        <v>62670</v>
      </c>
      <c r="J315" t="s">
        <v>63</v>
      </c>
      <c r="K315" t="s">
        <v>64</v>
      </c>
      <c r="L315">
        <v>859.4</v>
      </c>
      <c r="M315">
        <v>2</v>
      </c>
      <c r="N315">
        <v>1718.8</v>
      </c>
      <c r="O315" t="s">
        <v>75</v>
      </c>
      <c r="P315" t="s">
        <v>66</v>
      </c>
      <c r="Q315" t="s">
        <v>99</v>
      </c>
      <c r="R315" t="s">
        <v>105</v>
      </c>
    </row>
    <row r="316" spans="1:18" hidden="1" x14ac:dyDescent="0.25">
      <c r="A316">
        <v>278</v>
      </c>
      <c r="B316" s="11">
        <v>45752</v>
      </c>
      <c r="C316" s="11">
        <v>45906</v>
      </c>
      <c r="D316" t="s">
        <v>1325</v>
      </c>
      <c r="E316" t="s">
        <v>1326</v>
      </c>
      <c r="F316" t="s">
        <v>1327</v>
      </c>
      <c r="G316" t="s">
        <v>1328</v>
      </c>
      <c r="H316" t="s">
        <v>1079</v>
      </c>
      <c r="I316">
        <v>46839</v>
      </c>
      <c r="J316" t="s">
        <v>232</v>
      </c>
      <c r="K316" t="s">
        <v>119</v>
      </c>
      <c r="L316">
        <v>865.72</v>
      </c>
      <c r="M316">
        <v>4</v>
      </c>
      <c r="N316">
        <v>3462.88</v>
      </c>
      <c r="O316" t="s">
        <v>157</v>
      </c>
      <c r="P316" t="s">
        <v>82</v>
      </c>
      <c r="Q316" t="s">
        <v>67</v>
      </c>
      <c r="R316" t="s">
        <v>84</v>
      </c>
    </row>
    <row r="317" spans="1:18" hidden="1" x14ac:dyDescent="0.25">
      <c r="A317">
        <v>279</v>
      </c>
      <c r="B317" s="11">
        <v>45749</v>
      </c>
      <c r="C317" s="11">
        <v>45837</v>
      </c>
      <c r="D317" t="s">
        <v>1060</v>
      </c>
      <c r="E317" t="s">
        <v>1329</v>
      </c>
      <c r="F317" t="s">
        <v>1330</v>
      </c>
      <c r="G317" t="s">
        <v>1331</v>
      </c>
      <c r="H317" t="s">
        <v>1332</v>
      </c>
      <c r="I317">
        <v>9391</v>
      </c>
      <c r="J317" t="s">
        <v>216</v>
      </c>
      <c r="K317" t="s">
        <v>98</v>
      </c>
      <c r="L317">
        <v>383.49</v>
      </c>
      <c r="M317">
        <v>1</v>
      </c>
      <c r="N317">
        <v>383.49</v>
      </c>
      <c r="O317" t="s">
        <v>65</v>
      </c>
      <c r="P317" t="s">
        <v>82</v>
      </c>
      <c r="Q317" t="s">
        <v>112</v>
      </c>
      <c r="R317" t="s">
        <v>105</v>
      </c>
    </row>
    <row r="318" spans="1:18" hidden="1" x14ac:dyDescent="0.25">
      <c r="A318">
        <v>280</v>
      </c>
      <c r="B318" s="11">
        <v>45504</v>
      </c>
      <c r="C318" s="11">
        <v>45869</v>
      </c>
      <c r="D318" t="s">
        <v>1333</v>
      </c>
      <c r="E318" t="s">
        <v>1334</v>
      </c>
      <c r="F318" t="s">
        <v>1335</v>
      </c>
      <c r="G318" t="s">
        <v>1336</v>
      </c>
      <c r="H318" t="s">
        <v>479</v>
      </c>
      <c r="I318">
        <v>78198</v>
      </c>
      <c r="J318" t="s">
        <v>118</v>
      </c>
      <c r="K318" t="s">
        <v>119</v>
      </c>
      <c r="L318">
        <v>475.05</v>
      </c>
      <c r="M318">
        <v>3</v>
      </c>
      <c r="N318">
        <v>1425.15</v>
      </c>
      <c r="O318" t="s">
        <v>75</v>
      </c>
      <c r="P318" t="s">
        <v>66</v>
      </c>
      <c r="Q318" t="s">
        <v>99</v>
      </c>
      <c r="R318" t="s">
        <v>68</v>
      </c>
    </row>
    <row r="319" spans="1:18" hidden="1" x14ac:dyDescent="0.25">
      <c r="A319">
        <v>281</v>
      </c>
      <c r="B319" s="11">
        <v>45869</v>
      </c>
      <c r="C319" s="11">
        <v>45873</v>
      </c>
      <c r="D319" t="s">
        <v>1337</v>
      </c>
      <c r="E319" t="s">
        <v>1338</v>
      </c>
      <c r="F319" t="s">
        <v>1339</v>
      </c>
      <c r="G319" t="s">
        <v>1340</v>
      </c>
      <c r="H319" t="s">
        <v>1341</v>
      </c>
      <c r="I319">
        <v>78007</v>
      </c>
      <c r="J319" t="s">
        <v>63</v>
      </c>
      <c r="K319" t="s">
        <v>64</v>
      </c>
      <c r="L319">
        <v>106.11</v>
      </c>
      <c r="M319">
        <v>4</v>
      </c>
      <c r="N319">
        <v>424.44</v>
      </c>
      <c r="O319" t="s">
        <v>111</v>
      </c>
      <c r="P319" t="s">
        <v>82</v>
      </c>
      <c r="Q319" t="s">
        <v>83</v>
      </c>
      <c r="R319" t="s">
        <v>91</v>
      </c>
    </row>
    <row r="320" spans="1:18" hidden="1" x14ac:dyDescent="0.25">
      <c r="A320">
        <v>282</v>
      </c>
      <c r="B320" s="11">
        <v>45242</v>
      </c>
      <c r="C320" s="11">
        <v>45883</v>
      </c>
      <c r="D320" t="s">
        <v>1342</v>
      </c>
      <c r="E320" t="s">
        <v>1343</v>
      </c>
      <c r="F320" t="s">
        <v>1344</v>
      </c>
      <c r="G320" t="s">
        <v>1345</v>
      </c>
      <c r="H320" t="s">
        <v>1346</v>
      </c>
      <c r="I320">
        <v>70976</v>
      </c>
      <c r="J320" t="s">
        <v>63</v>
      </c>
      <c r="K320" t="s">
        <v>64</v>
      </c>
      <c r="L320">
        <v>109.92</v>
      </c>
      <c r="M320">
        <v>4</v>
      </c>
      <c r="N320">
        <v>439.68</v>
      </c>
      <c r="O320" t="s">
        <v>157</v>
      </c>
      <c r="P320" t="s">
        <v>82</v>
      </c>
      <c r="Q320" t="s">
        <v>83</v>
      </c>
      <c r="R320" t="s">
        <v>91</v>
      </c>
    </row>
    <row r="321" spans="1:18" hidden="1" x14ac:dyDescent="0.25">
      <c r="A321">
        <v>283</v>
      </c>
      <c r="B321" s="11">
        <v>45179</v>
      </c>
      <c r="C321" s="11">
        <v>45235</v>
      </c>
      <c r="D321" t="s">
        <v>1347</v>
      </c>
      <c r="E321" t="s">
        <v>1348</v>
      </c>
      <c r="F321" t="s">
        <v>1349</v>
      </c>
      <c r="G321" t="s">
        <v>1350</v>
      </c>
      <c r="H321" t="s">
        <v>1351</v>
      </c>
      <c r="I321">
        <v>62513</v>
      </c>
      <c r="J321" t="s">
        <v>80</v>
      </c>
      <c r="K321" t="s">
        <v>81</v>
      </c>
      <c r="L321">
        <v>335.48</v>
      </c>
      <c r="M321">
        <v>1</v>
      </c>
      <c r="N321">
        <v>335.48</v>
      </c>
      <c r="O321" t="s">
        <v>65</v>
      </c>
      <c r="P321" t="s">
        <v>82</v>
      </c>
      <c r="Q321" t="s">
        <v>83</v>
      </c>
      <c r="R321" t="s">
        <v>68</v>
      </c>
    </row>
    <row r="322" spans="1:18" hidden="1" x14ac:dyDescent="0.25">
      <c r="A322">
        <v>284</v>
      </c>
      <c r="B322" s="11">
        <v>45698</v>
      </c>
      <c r="C322" s="11">
        <v>45729</v>
      </c>
      <c r="D322" t="s">
        <v>1352</v>
      </c>
      <c r="E322" t="s">
        <v>1353</v>
      </c>
      <c r="F322">
        <v>6639090111</v>
      </c>
      <c r="G322" t="s">
        <v>1354</v>
      </c>
      <c r="H322" t="s">
        <v>162</v>
      </c>
      <c r="I322">
        <v>73994</v>
      </c>
      <c r="J322" t="s">
        <v>118</v>
      </c>
      <c r="K322" t="s">
        <v>119</v>
      </c>
      <c r="L322">
        <v>98.11</v>
      </c>
      <c r="M322">
        <v>2</v>
      </c>
      <c r="N322">
        <v>196.22</v>
      </c>
      <c r="O322" t="s">
        <v>65</v>
      </c>
      <c r="P322" t="s">
        <v>66</v>
      </c>
      <c r="Q322" t="s">
        <v>112</v>
      </c>
      <c r="R322" t="s">
        <v>84</v>
      </c>
    </row>
    <row r="323" spans="1:18" hidden="1" x14ac:dyDescent="0.25">
      <c r="A323">
        <v>285</v>
      </c>
      <c r="B323" s="11">
        <v>45657</v>
      </c>
      <c r="C323" s="11">
        <v>45666</v>
      </c>
      <c r="D323" t="s">
        <v>1355</v>
      </c>
      <c r="E323" t="s">
        <v>1356</v>
      </c>
      <c r="F323" t="s">
        <v>1357</v>
      </c>
      <c r="G323" t="s">
        <v>1358</v>
      </c>
      <c r="H323" t="s">
        <v>489</v>
      </c>
      <c r="I323">
        <v>99236</v>
      </c>
      <c r="J323" t="s">
        <v>74</v>
      </c>
      <c r="K323" t="s">
        <v>64</v>
      </c>
      <c r="L323">
        <v>394.73</v>
      </c>
      <c r="M323">
        <v>4</v>
      </c>
      <c r="N323">
        <v>1578.92</v>
      </c>
      <c r="O323" t="s">
        <v>65</v>
      </c>
      <c r="P323" t="s">
        <v>82</v>
      </c>
      <c r="Q323" t="s">
        <v>99</v>
      </c>
      <c r="R323" t="s">
        <v>68</v>
      </c>
    </row>
    <row r="324" spans="1:18" hidden="1" x14ac:dyDescent="0.25">
      <c r="A324">
        <v>286</v>
      </c>
      <c r="B324" s="11">
        <v>45540</v>
      </c>
      <c r="C324" s="11">
        <v>45735</v>
      </c>
      <c r="D324" t="s">
        <v>1359</v>
      </c>
      <c r="E324" t="s">
        <v>1360</v>
      </c>
      <c r="F324" t="s">
        <v>1361</v>
      </c>
      <c r="G324" t="s">
        <v>1362</v>
      </c>
      <c r="H324" t="s">
        <v>754</v>
      </c>
      <c r="I324">
        <v>61425</v>
      </c>
      <c r="J324" t="s">
        <v>131</v>
      </c>
      <c r="K324" t="s">
        <v>125</v>
      </c>
      <c r="L324">
        <v>591.44000000000005</v>
      </c>
      <c r="M324">
        <v>1</v>
      </c>
      <c r="N324">
        <v>591.44000000000005</v>
      </c>
      <c r="O324" t="s">
        <v>75</v>
      </c>
      <c r="P324" t="s">
        <v>66</v>
      </c>
      <c r="Q324" t="s">
        <v>112</v>
      </c>
      <c r="R324" t="s">
        <v>68</v>
      </c>
    </row>
    <row r="325" spans="1:18" hidden="1" x14ac:dyDescent="0.25">
      <c r="A325">
        <v>287</v>
      </c>
      <c r="B325" s="11">
        <v>45384</v>
      </c>
      <c r="C325" s="11">
        <v>45507</v>
      </c>
      <c r="D325" t="s">
        <v>1363</v>
      </c>
      <c r="E325" t="s">
        <v>1364</v>
      </c>
      <c r="F325">
        <f>1-470-853-9505</f>
        <v>-10827</v>
      </c>
      <c r="G325" t="s">
        <v>1365</v>
      </c>
      <c r="H325" t="s">
        <v>117</v>
      </c>
      <c r="I325">
        <v>99845</v>
      </c>
      <c r="J325" t="s">
        <v>63</v>
      </c>
      <c r="K325" t="s">
        <v>64</v>
      </c>
      <c r="L325">
        <v>98.9</v>
      </c>
      <c r="M325">
        <v>3</v>
      </c>
      <c r="N325">
        <v>296.7</v>
      </c>
      <c r="O325" t="s">
        <v>157</v>
      </c>
      <c r="P325" t="s">
        <v>82</v>
      </c>
      <c r="Q325" t="s">
        <v>83</v>
      </c>
      <c r="R325" t="s">
        <v>68</v>
      </c>
    </row>
    <row r="326" spans="1:18" hidden="1" x14ac:dyDescent="0.25">
      <c r="A326">
        <v>288</v>
      </c>
      <c r="B326" s="11">
        <v>45784</v>
      </c>
      <c r="C326" s="11">
        <v>45862</v>
      </c>
      <c r="D326" t="s">
        <v>1366</v>
      </c>
      <c r="E326" t="s">
        <v>1367</v>
      </c>
      <c r="F326" t="s">
        <v>1368</v>
      </c>
      <c r="G326" t="s">
        <v>1369</v>
      </c>
      <c r="H326" t="s">
        <v>929</v>
      </c>
      <c r="I326">
        <v>25529</v>
      </c>
      <c r="J326" t="s">
        <v>131</v>
      </c>
      <c r="K326" t="s">
        <v>125</v>
      </c>
      <c r="L326">
        <v>174.74</v>
      </c>
      <c r="M326">
        <v>4</v>
      </c>
      <c r="N326">
        <v>698.96</v>
      </c>
      <c r="O326" t="s">
        <v>111</v>
      </c>
      <c r="P326" t="s">
        <v>82</v>
      </c>
      <c r="Q326" t="s">
        <v>99</v>
      </c>
      <c r="R326" t="s">
        <v>68</v>
      </c>
    </row>
    <row r="327" spans="1:18" hidden="1" x14ac:dyDescent="0.25">
      <c r="A327">
        <v>289</v>
      </c>
      <c r="B327" s="11">
        <v>45510</v>
      </c>
      <c r="C327" s="11">
        <v>45720</v>
      </c>
      <c r="D327" t="s">
        <v>1370</v>
      </c>
      <c r="E327" t="s">
        <v>1371</v>
      </c>
      <c r="F327" t="s">
        <v>1372</v>
      </c>
      <c r="G327" t="s">
        <v>1373</v>
      </c>
      <c r="H327" t="s">
        <v>62</v>
      </c>
      <c r="I327">
        <v>78411</v>
      </c>
      <c r="J327" t="s">
        <v>216</v>
      </c>
      <c r="K327" t="s">
        <v>98</v>
      </c>
      <c r="L327">
        <v>47.98</v>
      </c>
      <c r="M327">
        <v>1</v>
      </c>
      <c r="N327">
        <v>47.98</v>
      </c>
      <c r="O327" t="s">
        <v>111</v>
      </c>
      <c r="P327" t="s">
        <v>66</v>
      </c>
      <c r="Q327" t="s">
        <v>99</v>
      </c>
      <c r="R327" t="s">
        <v>105</v>
      </c>
    </row>
    <row r="328" spans="1:18" hidden="1" x14ac:dyDescent="0.25">
      <c r="A328">
        <v>290</v>
      </c>
      <c r="B328" s="11">
        <v>45520</v>
      </c>
      <c r="C328" s="11">
        <v>45548</v>
      </c>
      <c r="D328" t="s">
        <v>1374</v>
      </c>
      <c r="E328" t="s">
        <v>1375</v>
      </c>
      <c r="F328" t="s">
        <v>1376</v>
      </c>
      <c r="G328" t="s">
        <v>1377</v>
      </c>
      <c r="H328" t="s">
        <v>1378</v>
      </c>
      <c r="I328">
        <v>92057</v>
      </c>
      <c r="J328" t="s">
        <v>90</v>
      </c>
      <c r="K328" t="s">
        <v>64</v>
      </c>
      <c r="L328">
        <v>125.99</v>
      </c>
      <c r="M328">
        <v>3</v>
      </c>
      <c r="N328">
        <v>377.97</v>
      </c>
      <c r="O328" t="s">
        <v>65</v>
      </c>
      <c r="P328" t="s">
        <v>66</v>
      </c>
      <c r="Q328" t="s">
        <v>112</v>
      </c>
      <c r="R328" t="s">
        <v>91</v>
      </c>
    </row>
    <row r="329" spans="1:18" hidden="1" x14ac:dyDescent="0.25">
      <c r="A329">
        <v>291</v>
      </c>
      <c r="B329" s="11">
        <v>45787</v>
      </c>
      <c r="C329" s="11">
        <v>45893</v>
      </c>
      <c r="D329" t="s">
        <v>1379</v>
      </c>
      <c r="E329" t="s">
        <v>1380</v>
      </c>
      <c r="F329" t="s">
        <v>1381</v>
      </c>
      <c r="G329" t="s">
        <v>1382</v>
      </c>
      <c r="H329" t="s">
        <v>1101</v>
      </c>
      <c r="I329">
        <v>37179</v>
      </c>
      <c r="J329" t="s">
        <v>74</v>
      </c>
      <c r="K329" t="s">
        <v>64</v>
      </c>
      <c r="L329">
        <v>280.54000000000002</v>
      </c>
      <c r="M329">
        <v>5</v>
      </c>
      <c r="N329">
        <v>1402.7</v>
      </c>
      <c r="O329" t="s">
        <v>111</v>
      </c>
      <c r="P329" t="s">
        <v>82</v>
      </c>
      <c r="Q329" t="s">
        <v>99</v>
      </c>
      <c r="R329" t="s">
        <v>84</v>
      </c>
    </row>
    <row r="330" spans="1:18" hidden="1" x14ac:dyDescent="0.25">
      <c r="A330">
        <v>292</v>
      </c>
      <c r="B330" s="11">
        <v>45846</v>
      </c>
      <c r="C330" s="11">
        <v>45893</v>
      </c>
      <c r="D330" t="s">
        <v>1383</v>
      </c>
      <c r="E330" t="s">
        <v>1384</v>
      </c>
      <c r="F330" t="s">
        <v>1385</v>
      </c>
      <c r="G330" t="s">
        <v>1386</v>
      </c>
      <c r="H330" t="s">
        <v>763</v>
      </c>
      <c r="I330">
        <v>22923</v>
      </c>
      <c r="J330" t="s">
        <v>131</v>
      </c>
      <c r="K330" t="s">
        <v>125</v>
      </c>
      <c r="L330">
        <v>225.23</v>
      </c>
      <c r="M330">
        <v>3</v>
      </c>
      <c r="N330">
        <v>675.69</v>
      </c>
      <c r="O330" t="s">
        <v>65</v>
      </c>
      <c r="P330" t="s">
        <v>82</v>
      </c>
      <c r="Q330" t="s">
        <v>99</v>
      </c>
      <c r="R330" t="s">
        <v>68</v>
      </c>
    </row>
    <row r="331" spans="1:18" hidden="1" x14ac:dyDescent="0.25">
      <c r="A331">
        <v>293</v>
      </c>
      <c r="B331" s="11">
        <v>45441</v>
      </c>
      <c r="C331" s="11">
        <v>45794</v>
      </c>
      <c r="D331" t="s">
        <v>1387</v>
      </c>
      <c r="E331" t="s">
        <v>1388</v>
      </c>
      <c r="F331" t="s">
        <v>1389</v>
      </c>
      <c r="G331" t="s">
        <v>1390</v>
      </c>
      <c r="H331" t="s">
        <v>549</v>
      </c>
      <c r="I331">
        <v>29096</v>
      </c>
      <c r="J331" t="s">
        <v>118</v>
      </c>
      <c r="K331" t="s">
        <v>119</v>
      </c>
      <c r="L331">
        <v>46.72</v>
      </c>
      <c r="M331">
        <v>1</v>
      </c>
      <c r="N331">
        <v>46.72</v>
      </c>
      <c r="O331" t="s">
        <v>157</v>
      </c>
      <c r="P331" t="s">
        <v>82</v>
      </c>
      <c r="Q331" t="s">
        <v>83</v>
      </c>
      <c r="R331" t="s">
        <v>91</v>
      </c>
    </row>
    <row r="332" spans="1:18" hidden="1" x14ac:dyDescent="0.25">
      <c r="A332">
        <v>294</v>
      </c>
      <c r="B332" s="11">
        <v>45205</v>
      </c>
      <c r="C332" s="11">
        <v>45536</v>
      </c>
      <c r="D332" t="s">
        <v>1391</v>
      </c>
      <c r="E332" t="s">
        <v>1392</v>
      </c>
      <c r="F332">
        <v>4643719641</v>
      </c>
      <c r="G332" t="s">
        <v>1393</v>
      </c>
      <c r="H332" t="s">
        <v>1084</v>
      </c>
      <c r="I332">
        <v>56817</v>
      </c>
      <c r="J332" t="s">
        <v>97</v>
      </c>
      <c r="K332" t="s">
        <v>98</v>
      </c>
      <c r="L332">
        <v>427.76</v>
      </c>
      <c r="M332">
        <v>4</v>
      </c>
      <c r="N332">
        <v>1711.04</v>
      </c>
      <c r="O332" t="s">
        <v>75</v>
      </c>
      <c r="P332" t="s">
        <v>82</v>
      </c>
      <c r="Q332" t="s">
        <v>83</v>
      </c>
      <c r="R332" t="s">
        <v>84</v>
      </c>
    </row>
    <row r="333" spans="1:18" hidden="1" x14ac:dyDescent="0.25">
      <c r="A333">
        <v>295</v>
      </c>
      <c r="B333" s="11">
        <v>45415</v>
      </c>
      <c r="C333" s="11">
        <v>45631</v>
      </c>
      <c r="D333" t="s">
        <v>1394</v>
      </c>
      <c r="E333" t="s">
        <v>1395</v>
      </c>
      <c r="F333" t="s">
        <v>1396</v>
      </c>
      <c r="G333" t="s">
        <v>1397</v>
      </c>
      <c r="H333" t="s">
        <v>1300</v>
      </c>
      <c r="I333">
        <v>63364</v>
      </c>
      <c r="J333" t="s">
        <v>124</v>
      </c>
      <c r="K333" t="s">
        <v>125</v>
      </c>
      <c r="L333">
        <v>557.46</v>
      </c>
      <c r="M333">
        <v>3</v>
      </c>
      <c r="N333">
        <v>1672.38</v>
      </c>
      <c r="O333" t="s">
        <v>157</v>
      </c>
      <c r="P333" t="s">
        <v>66</v>
      </c>
      <c r="Q333" t="s">
        <v>83</v>
      </c>
      <c r="R333" t="s">
        <v>84</v>
      </c>
    </row>
    <row r="334" spans="1:18" hidden="1" x14ac:dyDescent="0.25">
      <c r="A334">
        <v>296</v>
      </c>
      <c r="B334" s="11">
        <v>45678</v>
      </c>
      <c r="C334" s="11">
        <v>45816</v>
      </c>
      <c r="D334" t="s">
        <v>1398</v>
      </c>
      <c r="E334" t="s">
        <v>1399</v>
      </c>
      <c r="F334">
        <v>6254205620</v>
      </c>
      <c r="G334" t="s">
        <v>1400</v>
      </c>
      <c r="H334" t="s">
        <v>996</v>
      </c>
      <c r="I334">
        <v>97929</v>
      </c>
      <c r="J334" t="s">
        <v>80</v>
      </c>
      <c r="K334" t="s">
        <v>81</v>
      </c>
      <c r="L334">
        <v>580.48</v>
      </c>
      <c r="M334">
        <v>2</v>
      </c>
      <c r="N334">
        <v>1160.96</v>
      </c>
      <c r="O334" t="s">
        <v>65</v>
      </c>
      <c r="P334" t="s">
        <v>66</v>
      </c>
      <c r="Q334" t="s">
        <v>99</v>
      </c>
      <c r="R334" t="s">
        <v>91</v>
      </c>
    </row>
    <row r="335" spans="1:18" hidden="1" x14ac:dyDescent="0.25">
      <c r="A335">
        <v>297</v>
      </c>
      <c r="B335" s="11">
        <v>45554</v>
      </c>
      <c r="C335" s="11">
        <v>45903</v>
      </c>
      <c r="D335" t="s">
        <v>1401</v>
      </c>
      <c r="E335" t="s">
        <v>1402</v>
      </c>
      <c r="F335" t="s">
        <v>1403</v>
      </c>
      <c r="G335" t="s">
        <v>1404</v>
      </c>
      <c r="H335" t="s">
        <v>359</v>
      </c>
      <c r="I335">
        <v>95976</v>
      </c>
      <c r="J335" t="s">
        <v>118</v>
      </c>
      <c r="K335" t="s">
        <v>119</v>
      </c>
      <c r="L335">
        <v>605.07000000000005</v>
      </c>
      <c r="M335">
        <v>2</v>
      </c>
      <c r="N335">
        <v>1210.1400000000001</v>
      </c>
      <c r="O335" t="s">
        <v>65</v>
      </c>
      <c r="P335" t="s">
        <v>82</v>
      </c>
      <c r="Q335" t="s">
        <v>112</v>
      </c>
      <c r="R335" t="s">
        <v>91</v>
      </c>
    </row>
    <row r="336" spans="1:18" hidden="1" x14ac:dyDescent="0.25">
      <c r="A336">
        <v>298</v>
      </c>
      <c r="B336" s="11">
        <v>45317</v>
      </c>
      <c r="C336" s="11">
        <v>45738</v>
      </c>
      <c r="D336" t="s">
        <v>1405</v>
      </c>
      <c r="E336" t="s">
        <v>1406</v>
      </c>
      <c r="F336" t="s">
        <v>1407</v>
      </c>
      <c r="G336" t="s">
        <v>1408</v>
      </c>
      <c r="H336" t="s">
        <v>1409</v>
      </c>
      <c r="I336">
        <v>84705</v>
      </c>
      <c r="J336" t="s">
        <v>216</v>
      </c>
      <c r="K336" t="s">
        <v>98</v>
      </c>
      <c r="L336">
        <v>170.45</v>
      </c>
      <c r="M336">
        <v>1</v>
      </c>
      <c r="N336">
        <v>170.45</v>
      </c>
      <c r="O336" t="s">
        <v>75</v>
      </c>
      <c r="P336" t="s">
        <v>82</v>
      </c>
      <c r="Q336" t="s">
        <v>83</v>
      </c>
      <c r="R336" t="s">
        <v>68</v>
      </c>
    </row>
    <row r="337" spans="1:18" hidden="1" x14ac:dyDescent="0.25">
      <c r="A337">
        <v>299</v>
      </c>
      <c r="B337" s="11">
        <v>45371</v>
      </c>
      <c r="C337" s="11">
        <v>45539</v>
      </c>
      <c r="D337" t="s">
        <v>1410</v>
      </c>
      <c r="E337" t="s">
        <v>1411</v>
      </c>
      <c r="F337" t="s">
        <v>1412</v>
      </c>
      <c r="G337" t="s">
        <v>1413</v>
      </c>
      <c r="H337" t="s">
        <v>893</v>
      </c>
      <c r="I337">
        <v>82152</v>
      </c>
      <c r="J337" t="s">
        <v>63</v>
      </c>
      <c r="K337" t="s">
        <v>64</v>
      </c>
      <c r="L337">
        <v>292.29000000000002</v>
      </c>
      <c r="M337">
        <v>1</v>
      </c>
      <c r="N337">
        <v>292.29000000000002</v>
      </c>
      <c r="O337" t="s">
        <v>75</v>
      </c>
      <c r="P337" t="s">
        <v>66</v>
      </c>
      <c r="Q337" t="s">
        <v>83</v>
      </c>
      <c r="R337" t="s">
        <v>91</v>
      </c>
    </row>
    <row r="338" spans="1:18" hidden="1" x14ac:dyDescent="0.25">
      <c r="A338">
        <v>300</v>
      </c>
      <c r="B338" s="11">
        <v>45896</v>
      </c>
      <c r="C338" s="11">
        <v>45897</v>
      </c>
      <c r="D338" t="s">
        <v>1414</v>
      </c>
      <c r="E338" t="s">
        <v>1415</v>
      </c>
      <c r="F338" t="s">
        <v>1416</v>
      </c>
      <c r="G338" t="s">
        <v>1417</v>
      </c>
      <c r="H338" t="s">
        <v>1158</v>
      </c>
      <c r="I338">
        <v>7937</v>
      </c>
      <c r="J338" t="s">
        <v>97</v>
      </c>
      <c r="K338" t="s">
        <v>98</v>
      </c>
      <c r="L338">
        <v>142.94</v>
      </c>
      <c r="M338">
        <v>2</v>
      </c>
      <c r="N338">
        <v>285.88</v>
      </c>
      <c r="O338" t="s">
        <v>157</v>
      </c>
      <c r="P338" t="s">
        <v>82</v>
      </c>
      <c r="Q338" t="s">
        <v>99</v>
      </c>
      <c r="R338" t="s">
        <v>105</v>
      </c>
    </row>
    <row r="339" spans="1:18" hidden="1" x14ac:dyDescent="0.25">
      <c r="A339">
        <v>301</v>
      </c>
      <c r="B339" s="11">
        <v>45586</v>
      </c>
      <c r="C339" s="11">
        <v>45735</v>
      </c>
      <c r="D339" t="s">
        <v>1418</v>
      </c>
      <c r="E339" t="s">
        <v>1419</v>
      </c>
      <c r="F339" t="s">
        <v>1420</v>
      </c>
      <c r="G339" t="s">
        <v>1421</v>
      </c>
      <c r="H339" t="s">
        <v>1422</v>
      </c>
      <c r="I339">
        <v>20117</v>
      </c>
      <c r="J339" t="s">
        <v>63</v>
      </c>
      <c r="K339" t="s">
        <v>64</v>
      </c>
      <c r="L339">
        <v>54.78</v>
      </c>
      <c r="M339">
        <v>4</v>
      </c>
      <c r="N339">
        <v>219.12</v>
      </c>
      <c r="O339" t="s">
        <v>65</v>
      </c>
      <c r="P339" t="s">
        <v>82</v>
      </c>
      <c r="Q339" t="s">
        <v>67</v>
      </c>
      <c r="R339" t="s">
        <v>105</v>
      </c>
    </row>
    <row r="340" spans="1:18" hidden="1" x14ac:dyDescent="0.25">
      <c r="A340">
        <v>302</v>
      </c>
      <c r="B340" s="11">
        <v>45522</v>
      </c>
      <c r="C340" s="11">
        <v>45906</v>
      </c>
      <c r="D340" t="s">
        <v>1423</v>
      </c>
      <c r="E340" t="s">
        <v>1424</v>
      </c>
      <c r="F340" t="s">
        <v>1425</v>
      </c>
      <c r="G340" t="s">
        <v>1426</v>
      </c>
      <c r="H340" t="s">
        <v>252</v>
      </c>
      <c r="I340">
        <v>33389</v>
      </c>
      <c r="J340" t="s">
        <v>118</v>
      </c>
      <c r="K340" t="s">
        <v>119</v>
      </c>
      <c r="L340">
        <v>406.14</v>
      </c>
      <c r="M340">
        <v>2</v>
      </c>
      <c r="N340">
        <v>812.28</v>
      </c>
      <c r="O340" t="s">
        <v>111</v>
      </c>
      <c r="P340" t="s">
        <v>66</v>
      </c>
      <c r="Q340" t="s">
        <v>112</v>
      </c>
      <c r="R340" t="s">
        <v>91</v>
      </c>
    </row>
    <row r="341" spans="1:18" hidden="1" x14ac:dyDescent="0.25">
      <c r="A341">
        <v>303</v>
      </c>
      <c r="B341" s="11">
        <v>45317</v>
      </c>
      <c r="C341" s="11">
        <v>45718</v>
      </c>
      <c r="D341" t="s">
        <v>1427</v>
      </c>
      <c r="E341" t="s">
        <v>1428</v>
      </c>
      <c r="F341" t="s">
        <v>1429</v>
      </c>
      <c r="G341" t="s">
        <v>1430</v>
      </c>
      <c r="H341" t="s">
        <v>570</v>
      </c>
      <c r="I341">
        <v>98914</v>
      </c>
      <c r="J341" t="s">
        <v>63</v>
      </c>
      <c r="K341" t="s">
        <v>64</v>
      </c>
      <c r="L341">
        <v>416.53</v>
      </c>
      <c r="M341">
        <v>2</v>
      </c>
      <c r="N341">
        <v>833.06</v>
      </c>
      <c r="O341" t="s">
        <v>65</v>
      </c>
      <c r="P341" t="s">
        <v>66</v>
      </c>
      <c r="Q341" t="s">
        <v>83</v>
      </c>
      <c r="R341" t="s">
        <v>105</v>
      </c>
    </row>
    <row r="342" spans="1:18" hidden="1" x14ac:dyDescent="0.25">
      <c r="A342">
        <v>304</v>
      </c>
      <c r="B342" s="11">
        <v>45762</v>
      </c>
      <c r="C342" s="11">
        <v>45840</v>
      </c>
      <c r="D342" t="s">
        <v>1431</v>
      </c>
      <c r="E342" t="s">
        <v>1432</v>
      </c>
      <c r="F342" t="s">
        <v>1433</v>
      </c>
      <c r="G342" t="s">
        <v>1434</v>
      </c>
      <c r="H342" t="s">
        <v>1435</v>
      </c>
      <c r="I342">
        <v>67394</v>
      </c>
      <c r="J342" t="s">
        <v>74</v>
      </c>
      <c r="K342" t="s">
        <v>64</v>
      </c>
      <c r="L342">
        <v>750.56</v>
      </c>
      <c r="M342">
        <v>3</v>
      </c>
      <c r="N342">
        <v>2251.6799999999998</v>
      </c>
      <c r="O342" t="s">
        <v>65</v>
      </c>
      <c r="P342" t="s">
        <v>66</v>
      </c>
      <c r="Q342" t="s">
        <v>67</v>
      </c>
      <c r="R342" t="s">
        <v>84</v>
      </c>
    </row>
    <row r="343" spans="1:18" hidden="1" x14ac:dyDescent="0.25">
      <c r="A343">
        <v>305</v>
      </c>
      <c r="B343" s="11">
        <v>45558</v>
      </c>
      <c r="C343" s="11">
        <v>45741</v>
      </c>
      <c r="D343" t="s">
        <v>1436</v>
      </c>
      <c r="E343" t="s">
        <v>1437</v>
      </c>
      <c r="F343" t="s">
        <v>1438</v>
      </c>
      <c r="G343" t="s">
        <v>1439</v>
      </c>
      <c r="H343" t="s">
        <v>306</v>
      </c>
      <c r="I343">
        <v>27994</v>
      </c>
      <c r="J343" t="s">
        <v>97</v>
      </c>
      <c r="K343" t="s">
        <v>98</v>
      </c>
      <c r="L343">
        <v>42.84</v>
      </c>
      <c r="M343">
        <v>4</v>
      </c>
      <c r="N343">
        <v>171.36</v>
      </c>
      <c r="O343" t="s">
        <v>65</v>
      </c>
      <c r="P343" t="s">
        <v>66</v>
      </c>
      <c r="Q343" t="s">
        <v>99</v>
      </c>
      <c r="R343" t="s">
        <v>105</v>
      </c>
    </row>
    <row r="344" spans="1:18" hidden="1" x14ac:dyDescent="0.25">
      <c r="A344">
        <v>306</v>
      </c>
      <c r="B344" s="11">
        <v>45774</v>
      </c>
      <c r="C344" s="11">
        <v>45882</v>
      </c>
      <c r="D344" t="s">
        <v>1440</v>
      </c>
      <c r="E344" t="s">
        <v>1441</v>
      </c>
      <c r="F344" t="s">
        <v>1442</v>
      </c>
      <c r="G344" t="s">
        <v>1443</v>
      </c>
      <c r="H344" t="s">
        <v>1444</v>
      </c>
      <c r="I344">
        <v>63090</v>
      </c>
      <c r="J344" t="s">
        <v>124</v>
      </c>
      <c r="K344" t="s">
        <v>125</v>
      </c>
      <c r="L344">
        <v>617.5</v>
      </c>
      <c r="M344">
        <v>1</v>
      </c>
      <c r="N344">
        <v>617.5</v>
      </c>
      <c r="O344" t="s">
        <v>111</v>
      </c>
      <c r="P344" t="s">
        <v>82</v>
      </c>
      <c r="Q344" t="s">
        <v>99</v>
      </c>
      <c r="R344" t="s">
        <v>84</v>
      </c>
    </row>
    <row r="345" spans="1:18" hidden="1" x14ac:dyDescent="0.25">
      <c r="A345">
        <v>307</v>
      </c>
      <c r="B345" s="11">
        <v>45906</v>
      </c>
      <c r="C345" s="11">
        <v>45909</v>
      </c>
      <c r="D345" t="s">
        <v>1445</v>
      </c>
      <c r="E345" t="s">
        <v>1446</v>
      </c>
      <c r="F345" t="s">
        <v>1447</v>
      </c>
      <c r="G345" t="s">
        <v>1448</v>
      </c>
      <c r="H345" t="s">
        <v>986</v>
      </c>
      <c r="I345">
        <v>77840</v>
      </c>
      <c r="J345" t="s">
        <v>124</v>
      </c>
      <c r="K345" t="s">
        <v>125</v>
      </c>
      <c r="L345">
        <v>438.4</v>
      </c>
      <c r="M345">
        <v>5</v>
      </c>
      <c r="N345">
        <v>2192</v>
      </c>
      <c r="O345" t="s">
        <v>157</v>
      </c>
      <c r="P345" t="s">
        <v>82</v>
      </c>
      <c r="Q345" t="s">
        <v>67</v>
      </c>
      <c r="R345" t="s">
        <v>68</v>
      </c>
    </row>
    <row r="346" spans="1:18" hidden="1" x14ac:dyDescent="0.25">
      <c r="A346">
        <v>308</v>
      </c>
      <c r="B346" s="11">
        <v>45909</v>
      </c>
      <c r="C346" s="11">
        <v>45909</v>
      </c>
      <c r="D346" t="s">
        <v>1449</v>
      </c>
      <c r="E346" t="s">
        <v>1450</v>
      </c>
      <c r="F346" t="s">
        <v>1451</v>
      </c>
      <c r="G346" t="s">
        <v>1452</v>
      </c>
      <c r="H346" t="s">
        <v>1453</v>
      </c>
      <c r="I346">
        <v>27095</v>
      </c>
      <c r="J346" t="s">
        <v>118</v>
      </c>
      <c r="K346" t="s">
        <v>119</v>
      </c>
      <c r="L346">
        <v>450.17</v>
      </c>
      <c r="M346">
        <v>1</v>
      </c>
      <c r="N346">
        <v>450.17</v>
      </c>
      <c r="O346" t="s">
        <v>111</v>
      </c>
      <c r="P346" t="s">
        <v>66</v>
      </c>
      <c r="Q346" t="s">
        <v>67</v>
      </c>
      <c r="R346" t="s">
        <v>105</v>
      </c>
    </row>
    <row r="347" spans="1:18" hidden="1" x14ac:dyDescent="0.25">
      <c r="A347">
        <v>309</v>
      </c>
      <c r="B347" s="11">
        <v>45561</v>
      </c>
      <c r="C347" s="11">
        <v>45684</v>
      </c>
      <c r="D347" t="s">
        <v>1454</v>
      </c>
      <c r="E347" t="s">
        <v>1455</v>
      </c>
      <c r="F347" t="s">
        <v>1456</v>
      </c>
      <c r="G347" t="s">
        <v>1457</v>
      </c>
      <c r="H347" t="s">
        <v>1458</v>
      </c>
      <c r="I347">
        <v>85267</v>
      </c>
      <c r="J347" t="s">
        <v>63</v>
      </c>
      <c r="K347" t="s">
        <v>64</v>
      </c>
      <c r="L347">
        <v>437.03</v>
      </c>
      <c r="M347">
        <v>2</v>
      </c>
      <c r="N347">
        <v>874.06</v>
      </c>
      <c r="O347" t="s">
        <v>75</v>
      </c>
      <c r="P347" t="s">
        <v>82</v>
      </c>
      <c r="Q347" t="s">
        <v>67</v>
      </c>
      <c r="R347" t="s">
        <v>105</v>
      </c>
    </row>
    <row r="348" spans="1:18" hidden="1" x14ac:dyDescent="0.25">
      <c r="A348">
        <v>310</v>
      </c>
      <c r="B348" s="11">
        <v>45809</v>
      </c>
      <c r="C348" s="11">
        <v>45909</v>
      </c>
      <c r="D348" t="s">
        <v>1459</v>
      </c>
      <c r="E348" t="s">
        <v>1460</v>
      </c>
      <c r="F348">
        <f>1-633-921-1520</f>
        <v>-3073</v>
      </c>
      <c r="G348" t="s">
        <v>1461</v>
      </c>
      <c r="H348" t="s">
        <v>1263</v>
      </c>
      <c r="I348">
        <v>41499</v>
      </c>
      <c r="J348" t="s">
        <v>216</v>
      </c>
      <c r="K348" t="s">
        <v>98</v>
      </c>
      <c r="L348">
        <v>635.65</v>
      </c>
      <c r="M348">
        <v>2</v>
      </c>
      <c r="N348">
        <v>1271.3</v>
      </c>
      <c r="O348" t="s">
        <v>111</v>
      </c>
      <c r="P348" t="s">
        <v>82</v>
      </c>
      <c r="Q348" t="s">
        <v>83</v>
      </c>
      <c r="R348" t="s">
        <v>68</v>
      </c>
    </row>
    <row r="349" spans="1:18" hidden="1" x14ac:dyDescent="0.25">
      <c r="A349">
        <v>311</v>
      </c>
      <c r="B349" s="11">
        <v>45856</v>
      </c>
      <c r="C349" s="11">
        <v>45874</v>
      </c>
      <c r="D349" t="s">
        <v>1462</v>
      </c>
      <c r="E349" t="s">
        <v>1463</v>
      </c>
      <c r="F349" t="s">
        <v>1464</v>
      </c>
      <c r="G349" t="s">
        <v>1465</v>
      </c>
      <c r="H349" t="s">
        <v>1123</v>
      </c>
      <c r="I349">
        <v>59351</v>
      </c>
      <c r="J349" t="s">
        <v>232</v>
      </c>
      <c r="K349" t="s">
        <v>119</v>
      </c>
      <c r="L349">
        <v>675.89</v>
      </c>
      <c r="M349">
        <v>5</v>
      </c>
      <c r="N349">
        <v>3379.45</v>
      </c>
      <c r="O349" t="s">
        <v>75</v>
      </c>
      <c r="P349" t="s">
        <v>82</v>
      </c>
      <c r="Q349" t="s">
        <v>112</v>
      </c>
      <c r="R349" t="s">
        <v>84</v>
      </c>
    </row>
    <row r="350" spans="1:18" hidden="1" x14ac:dyDescent="0.25">
      <c r="A350">
        <v>312</v>
      </c>
      <c r="B350" s="11">
        <v>45641</v>
      </c>
      <c r="C350" s="11">
        <v>45660</v>
      </c>
      <c r="D350" t="s">
        <v>1466</v>
      </c>
      <c r="E350" t="s">
        <v>1467</v>
      </c>
      <c r="F350" t="s">
        <v>1468</v>
      </c>
      <c r="G350" t="s">
        <v>1469</v>
      </c>
      <c r="H350" t="s">
        <v>858</v>
      </c>
      <c r="I350">
        <v>86516</v>
      </c>
      <c r="J350" t="s">
        <v>131</v>
      </c>
      <c r="K350" t="s">
        <v>125</v>
      </c>
      <c r="L350">
        <v>16.22</v>
      </c>
      <c r="M350">
        <v>5</v>
      </c>
      <c r="N350">
        <v>81.099999999999994</v>
      </c>
      <c r="O350" t="s">
        <v>111</v>
      </c>
      <c r="P350" t="s">
        <v>66</v>
      </c>
      <c r="Q350" t="s">
        <v>99</v>
      </c>
      <c r="R350" t="s">
        <v>91</v>
      </c>
    </row>
    <row r="351" spans="1:18" hidden="1" x14ac:dyDescent="0.25">
      <c r="A351">
        <v>313</v>
      </c>
      <c r="B351" s="11">
        <v>45256</v>
      </c>
      <c r="C351" s="11">
        <v>45740</v>
      </c>
      <c r="D351" t="s">
        <v>1470</v>
      </c>
      <c r="E351" t="s">
        <v>1471</v>
      </c>
      <c r="F351" t="s">
        <v>1472</v>
      </c>
      <c r="G351" t="s">
        <v>1473</v>
      </c>
      <c r="H351" t="s">
        <v>893</v>
      </c>
      <c r="I351">
        <v>70708</v>
      </c>
      <c r="J351" t="s">
        <v>74</v>
      </c>
      <c r="K351" t="s">
        <v>64</v>
      </c>
      <c r="L351">
        <v>967.08</v>
      </c>
      <c r="M351">
        <v>5</v>
      </c>
      <c r="N351">
        <v>4835.3999999999996</v>
      </c>
      <c r="O351" t="s">
        <v>157</v>
      </c>
      <c r="P351" t="s">
        <v>82</v>
      </c>
      <c r="Q351" t="s">
        <v>83</v>
      </c>
      <c r="R351" t="s">
        <v>105</v>
      </c>
    </row>
    <row r="352" spans="1:18" hidden="1" x14ac:dyDescent="0.25">
      <c r="A352">
        <v>314</v>
      </c>
      <c r="B352" s="11">
        <v>45350</v>
      </c>
      <c r="C352" s="11">
        <v>45427</v>
      </c>
      <c r="D352" t="s">
        <v>1474</v>
      </c>
      <c r="E352" t="s">
        <v>1475</v>
      </c>
      <c r="F352">
        <v>8438658493</v>
      </c>
      <c r="G352" t="s">
        <v>1476</v>
      </c>
      <c r="H352" t="s">
        <v>1477</v>
      </c>
      <c r="I352">
        <v>87064</v>
      </c>
      <c r="J352" t="s">
        <v>90</v>
      </c>
      <c r="K352" t="s">
        <v>64</v>
      </c>
      <c r="L352">
        <v>54.82</v>
      </c>
      <c r="M352">
        <v>5</v>
      </c>
      <c r="N352">
        <v>274.10000000000002</v>
      </c>
      <c r="O352" t="s">
        <v>157</v>
      </c>
      <c r="P352" t="s">
        <v>82</v>
      </c>
      <c r="Q352" t="s">
        <v>67</v>
      </c>
      <c r="R352" t="s">
        <v>91</v>
      </c>
    </row>
    <row r="353" spans="1:18" hidden="1" x14ac:dyDescent="0.25">
      <c r="A353">
        <v>315</v>
      </c>
      <c r="B353" s="11">
        <v>45863</v>
      </c>
      <c r="C353" s="11">
        <v>45882</v>
      </c>
      <c r="D353" t="s">
        <v>1478</v>
      </c>
      <c r="E353" t="s">
        <v>1479</v>
      </c>
      <c r="F353" t="s">
        <v>1480</v>
      </c>
      <c r="G353" t="s">
        <v>1481</v>
      </c>
      <c r="H353" t="s">
        <v>1482</v>
      </c>
      <c r="I353">
        <v>89006</v>
      </c>
      <c r="J353" t="s">
        <v>124</v>
      </c>
      <c r="K353" t="s">
        <v>125</v>
      </c>
      <c r="L353">
        <v>585.96</v>
      </c>
      <c r="M353">
        <v>1</v>
      </c>
      <c r="N353">
        <v>585.96</v>
      </c>
      <c r="O353" t="s">
        <v>75</v>
      </c>
      <c r="P353" t="s">
        <v>82</v>
      </c>
      <c r="Q353" t="s">
        <v>67</v>
      </c>
      <c r="R353" t="s">
        <v>91</v>
      </c>
    </row>
    <row r="354" spans="1:18" hidden="1" x14ac:dyDescent="0.25">
      <c r="A354">
        <v>316</v>
      </c>
      <c r="B354" s="11">
        <v>45372</v>
      </c>
      <c r="C354" s="11">
        <v>45399</v>
      </c>
      <c r="D354" t="s">
        <v>1483</v>
      </c>
      <c r="E354" t="s">
        <v>1484</v>
      </c>
      <c r="F354" t="s">
        <v>1485</v>
      </c>
      <c r="G354" t="s">
        <v>1486</v>
      </c>
      <c r="H354" t="s">
        <v>1487</v>
      </c>
      <c r="I354">
        <v>21834</v>
      </c>
      <c r="J354" t="s">
        <v>63</v>
      </c>
      <c r="K354" t="s">
        <v>64</v>
      </c>
      <c r="L354">
        <v>348.89</v>
      </c>
      <c r="M354">
        <v>2</v>
      </c>
      <c r="N354">
        <v>697.78</v>
      </c>
      <c r="O354" t="s">
        <v>111</v>
      </c>
      <c r="P354" t="s">
        <v>66</v>
      </c>
      <c r="Q354" t="s">
        <v>67</v>
      </c>
      <c r="R354" t="s">
        <v>84</v>
      </c>
    </row>
    <row r="355" spans="1:18" hidden="1" x14ac:dyDescent="0.25">
      <c r="A355">
        <v>317</v>
      </c>
      <c r="B355" s="11">
        <v>45396</v>
      </c>
      <c r="C355" s="11">
        <v>45651</v>
      </c>
      <c r="D355" t="s">
        <v>1488</v>
      </c>
      <c r="E355" t="s">
        <v>1489</v>
      </c>
      <c r="F355">
        <v>8999450923</v>
      </c>
      <c r="G355" t="s">
        <v>1490</v>
      </c>
      <c r="H355" t="s">
        <v>177</v>
      </c>
      <c r="I355">
        <v>82059</v>
      </c>
      <c r="J355" t="s">
        <v>90</v>
      </c>
      <c r="K355" t="s">
        <v>64</v>
      </c>
      <c r="L355">
        <v>594.23</v>
      </c>
      <c r="M355">
        <v>3</v>
      </c>
      <c r="N355">
        <v>1782.69</v>
      </c>
      <c r="O355" t="s">
        <v>75</v>
      </c>
      <c r="P355" t="s">
        <v>66</v>
      </c>
      <c r="Q355" t="s">
        <v>67</v>
      </c>
      <c r="R355" t="s">
        <v>84</v>
      </c>
    </row>
    <row r="356" spans="1:18" hidden="1" x14ac:dyDescent="0.25">
      <c r="A356">
        <v>318</v>
      </c>
      <c r="B356" s="11">
        <v>45352</v>
      </c>
      <c r="C356" s="11">
        <v>45706</v>
      </c>
      <c r="D356" t="s">
        <v>1491</v>
      </c>
      <c r="E356" t="s">
        <v>1492</v>
      </c>
      <c r="F356" t="s">
        <v>1493</v>
      </c>
      <c r="G356" t="s">
        <v>1494</v>
      </c>
      <c r="H356" t="s">
        <v>1284</v>
      </c>
      <c r="I356">
        <v>18777</v>
      </c>
      <c r="J356" t="s">
        <v>216</v>
      </c>
      <c r="K356" t="s">
        <v>98</v>
      </c>
      <c r="L356">
        <v>26.82</v>
      </c>
      <c r="M356">
        <v>2</v>
      </c>
      <c r="N356">
        <v>53.64</v>
      </c>
      <c r="O356" t="s">
        <v>75</v>
      </c>
      <c r="P356" t="s">
        <v>66</v>
      </c>
      <c r="Q356" t="s">
        <v>99</v>
      </c>
      <c r="R356" t="s">
        <v>68</v>
      </c>
    </row>
    <row r="357" spans="1:18" hidden="1" x14ac:dyDescent="0.25">
      <c r="A357">
        <v>319</v>
      </c>
      <c r="B357" s="11">
        <v>45343</v>
      </c>
      <c r="C357" s="11">
        <v>45799</v>
      </c>
      <c r="D357" t="s">
        <v>1495</v>
      </c>
      <c r="E357" t="s">
        <v>1496</v>
      </c>
      <c r="F357" t="s">
        <v>1497</v>
      </c>
      <c r="G357" t="s">
        <v>676</v>
      </c>
      <c r="H357" t="s">
        <v>1284</v>
      </c>
      <c r="I357">
        <v>45145</v>
      </c>
      <c r="J357" t="s">
        <v>216</v>
      </c>
      <c r="K357" t="s">
        <v>98</v>
      </c>
      <c r="L357">
        <v>896.27</v>
      </c>
      <c r="M357">
        <v>4</v>
      </c>
      <c r="N357">
        <v>3585.08</v>
      </c>
      <c r="O357" t="s">
        <v>65</v>
      </c>
      <c r="P357" t="s">
        <v>82</v>
      </c>
      <c r="Q357" t="s">
        <v>112</v>
      </c>
      <c r="R357" t="s">
        <v>84</v>
      </c>
    </row>
    <row r="358" spans="1:18" hidden="1" x14ac:dyDescent="0.25">
      <c r="A358">
        <v>320</v>
      </c>
      <c r="B358" s="11">
        <v>45249</v>
      </c>
      <c r="C358" s="11">
        <v>45411</v>
      </c>
      <c r="D358" t="s">
        <v>1498</v>
      </c>
      <c r="E358" t="s">
        <v>1499</v>
      </c>
      <c r="F358" t="s">
        <v>1500</v>
      </c>
      <c r="G358" t="s">
        <v>1501</v>
      </c>
      <c r="H358" t="s">
        <v>1029</v>
      </c>
      <c r="I358">
        <v>67497</v>
      </c>
      <c r="J358" t="s">
        <v>90</v>
      </c>
      <c r="K358" t="s">
        <v>64</v>
      </c>
      <c r="L358">
        <v>554.99</v>
      </c>
      <c r="M358">
        <v>1</v>
      </c>
      <c r="N358">
        <v>554.99</v>
      </c>
      <c r="O358" t="s">
        <v>111</v>
      </c>
      <c r="P358" t="s">
        <v>82</v>
      </c>
      <c r="Q358" t="s">
        <v>83</v>
      </c>
      <c r="R358" t="s">
        <v>91</v>
      </c>
    </row>
    <row r="359" spans="1:18" hidden="1" x14ac:dyDescent="0.25">
      <c r="A359">
        <v>321</v>
      </c>
      <c r="B359" s="11">
        <v>45792</v>
      </c>
      <c r="C359" s="11">
        <v>45855</v>
      </c>
      <c r="D359" t="s">
        <v>1502</v>
      </c>
      <c r="E359" t="s">
        <v>1503</v>
      </c>
      <c r="F359" t="s">
        <v>1504</v>
      </c>
      <c r="G359" t="s">
        <v>1505</v>
      </c>
      <c r="H359" t="s">
        <v>839</v>
      </c>
      <c r="I359">
        <v>4214</v>
      </c>
      <c r="J359" t="s">
        <v>118</v>
      </c>
      <c r="K359" t="s">
        <v>119</v>
      </c>
      <c r="L359">
        <v>871.42</v>
      </c>
      <c r="M359">
        <v>3</v>
      </c>
      <c r="N359">
        <v>2614.2600000000002</v>
      </c>
      <c r="O359" t="s">
        <v>75</v>
      </c>
      <c r="P359" t="s">
        <v>82</v>
      </c>
      <c r="Q359" t="s">
        <v>83</v>
      </c>
      <c r="R359" t="s">
        <v>68</v>
      </c>
    </row>
    <row r="360" spans="1:18" hidden="1" x14ac:dyDescent="0.25">
      <c r="A360">
        <v>322</v>
      </c>
      <c r="B360" s="11">
        <v>45518</v>
      </c>
      <c r="C360" s="11">
        <v>45632</v>
      </c>
      <c r="D360" t="s">
        <v>1506</v>
      </c>
      <c r="E360" t="s">
        <v>1507</v>
      </c>
      <c r="F360" t="s">
        <v>1508</v>
      </c>
      <c r="G360" t="s">
        <v>1509</v>
      </c>
      <c r="H360" t="s">
        <v>610</v>
      </c>
      <c r="I360">
        <v>9434</v>
      </c>
      <c r="J360" t="s">
        <v>118</v>
      </c>
      <c r="K360" t="s">
        <v>119</v>
      </c>
      <c r="L360">
        <v>477.72</v>
      </c>
      <c r="M360">
        <v>4</v>
      </c>
      <c r="N360">
        <v>1910.88</v>
      </c>
      <c r="O360" t="s">
        <v>157</v>
      </c>
      <c r="P360" t="s">
        <v>82</v>
      </c>
      <c r="Q360" t="s">
        <v>83</v>
      </c>
      <c r="R360" t="s">
        <v>84</v>
      </c>
    </row>
    <row r="361" spans="1:18" hidden="1" x14ac:dyDescent="0.25">
      <c r="A361">
        <v>323</v>
      </c>
      <c r="B361" s="11">
        <v>45622</v>
      </c>
      <c r="C361" s="11">
        <v>45793</v>
      </c>
      <c r="D361" t="s">
        <v>1510</v>
      </c>
      <c r="E361" t="s">
        <v>1511</v>
      </c>
      <c r="F361" t="s">
        <v>1512</v>
      </c>
      <c r="G361" t="s">
        <v>1513</v>
      </c>
      <c r="H361" t="s">
        <v>974</v>
      </c>
      <c r="I361">
        <v>80214</v>
      </c>
      <c r="J361" t="s">
        <v>124</v>
      </c>
      <c r="K361" t="s">
        <v>125</v>
      </c>
      <c r="L361">
        <v>446.85</v>
      </c>
      <c r="M361">
        <v>1</v>
      </c>
      <c r="N361">
        <v>446.85</v>
      </c>
      <c r="O361" t="s">
        <v>75</v>
      </c>
      <c r="P361" t="s">
        <v>82</v>
      </c>
      <c r="Q361" t="s">
        <v>67</v>
      </c>
      <c r="R361" t="s">
        <v>68</v>
      </c>
    </row>
    <row r="362" spans="1:18" hidden="1" x14ac:dyDescent="0.25">
      <c r="A362">
        <v>324</v>
      </c>
      <c r="B362" s="11">
        <v>45869</v>
      </c>
      <c r="C362" s="11">
        <v>45904</v>
      </c>
      <c r="D362" t="s">
        <v>1514</v>
      </c>
      <c r="E362" t="s">
        <v>1515</v>
      </c>
      <c r="F362" t="s">
        <v>1516</v>
      </c>
      <c r="G362" t="s">
        <v>1517</v>
      </c>
      <c r="H362" t="s">
        <v>373</v>
      </c>
      <c r="I362">
        <v>39263</v>
      </c>
      <c r="J362" t="s">
        <v>131</v>
      </c>
      <c r="K362" t="s">
        <v>125</v>
      </c>
      <c r="L362">
        <v>817.74</v>
      </c>
      <c r="M362">
        <v>1</v>
      </c>
      <c r="N362">
        <v>817.74</v>
      </c>
      <c r="O362" t="s">
        <v>65</v>
      </c>
      <c r="P362" t="s">
        <v>66</v>
      </c>
      <c r="Q362" t="s">
        <v>83</v>
      </c>
      <c r="R362" t="s">
        <v>68</v>
      </c>
    </row>
    <row r="363" spans="1:18" hidden="1" x14ac:dyDescent="0.25">
      <c r="A363">
        <v>325</v>
      </c>
      <c r="B363" s="11">
        <v>45863</v>
      </c>
      <c r="C363" s="11">
        <v>45878</v>
      </c>
      <c r="D363" t="s">
        <v>1518</v>
      </c>
      <c r="E363" t="s">
        <v>1519</v>
      </c>
      <c r="F363" t="s">
        <v>1520</v>
      </c>
      <c r="G363" t="s">
        <v>1521</v>
      </c>
      <c r="H363" t="s">
        <v>1522</v>
      </c>
      <c r="I363">
        <v>58809</v>
      </c>
      <c r="J363" t="s">
        <v>90</v>
      </c>
      <c r="K363" t="s">
        <v>64</v>
      </c>
      <c r="L363">
        <v>822.7</v>
      </c>
      <c r="M363">
        <v>1</v>
      </c>
      <c r="N363">
        <v>822.7</v>
      </c>
      <c r="O363" t="s">
        <v>157</v>
      </c>
      <c r="P363" t="s">
        <v>66</v>
      </c>
      <c r="Q363" t="s">
        <v>67</v>
      </c>
      <c r="R363" t="s">
        <v>84</v>
      </c>
    </row>
    <row r="364" spans="1:18" hidden="1" x14ac:dyDescent="0.25">
      <c r="A364">
        <v>326</v>
      </c>
      <c r="B364" s="11">
        <v>45397</v>
      </c>
      <c r="C364" s="11">
        <v>45624</v>
      </c>
      <c r="D364" t="s">
        <v>1523</v>
      </c>
      <c r="E364" t="s">
        <v>1524</v>
      </c>
      <c r="F364" t="s">
        <v>1525</v>
      </c>
      <c r="G364" t="s">
        <v>1526</v>
      </c>
      <c r="H364" t="s">
        <v>231</v>
      </c>
      <c r="I364">
        <v>13164</v>
      </c>
      <c r="J364" t="s">
        <v>131</v>
      </c>
      <c r="K364" t="s">
        <v>125</v>
      </c>
      <c r="L364">
        <v>41.93</v>
      </c>
      <c r="M364">
        <v>4</v>
      </c>
      <c r="N364">
        <v>167.72</v>
      </c>
      <c r="O364" t="s">
        <v>111</v>
      </c>
      <c r="P364" t="s">
        <v>82</v>
      </c>
      <c r="Q364" t="s">
        <v>83</v>
      </c>
      <c r="R364" t="s">
        <v>91</v>
      </c>
    </row>
    <row r="365" spans="1:18" hidden="1" x14ac:dyDescent="0.25">
      <c r="A365">
        <v>327</v>
      </c>
      <c r="B365" s="11">
        <v>45397</v>
      </c>
      <c r="C365" s="11">
        <v>45590</v>
      </c>
      <c r="D365" t="s">
        <v>1527</v>
      </c>
      <c r="E365" t="s">
        <v>1528</v>
      </c>
      <c r="F365">
        <f>1-790-297-7702</f>
        <v>-8788</v>
      </c>
      <c r="G365" t="s">
        <v>1529</v>
      </c>
      <c r="H365" t="s">
        <v>1047</v>
      </c>
      <c r="I365">
        <v>75435</v>
      </c>
      <c r="J365" t="s">
        <v>131</v>
      </c>
      <c r="K365" t="s">
        <v>125</v>
      </c>
      <c r="L365">
        <v>804.42</v>
      </c>
      <c r="M365">
        <v>4</v>
      </c>
      <c r="N365">
        <v>3217.68</v>
      </c>
      <c r="O365" t="s">
        <v>65</v>
      </c>
      <c r="P365" t="s">
        <v>82</v>
      </c>
      <c r="Q365" t="s">
        <v>83</v>
      </c>
      <c r="R365" t="s">
        <v>84</v>
      </c>
    </row>
    <row r="366" spans="1:18" hidden="1" x14ac:dyDescent="0.25">
      <c r="A366">
        <v>328</v>
      </c>
      <c r="B366" s="11">
        <v>45827</v>
      </c>
      <c r="C366" s="11">
        <v>45828</v>
      </c>
      <c r="D366" t="s">
        <v>1530</v>
      </c>
      <c r="E366" t="s">
        <v>1531</v>
      </c>
      <c r="F366" t="s">
        <v>1532</v>
      </c>
      <c r="G366" t="s">
        <v>1533</v>
      </c>
      <c r="H366" t="s">
        <v>1034</v>
      </c>
      <c r="I366">
        <v>2919</v>
      </c>
      <c r="J366" t="s">
        <v>97</v>
      </c>
      <c r="K366" t="s">
        <v>98</v>
      </c>
      <c r="L366">
        <v>306.89</v>
      </c>
      <c r="M366">
        <v>3</v>
      </c>
      <c r="N366">
        <v>920.67</v>
      </c>
      <c r="O366" t="s">
        <v>157</v>
      </c>
      <c r="P366" t="s">
        <v>82</v>
      </c>
      <c r="Q366" t="s">
        <v>99</v>
      </c>
      <c r="R366" t="s">
        <v>84</v>
      </c>
    </row>
    <row r="367" spans="1:18" hidden="1" x14ac:dyDescent="0.25">
      <c r="A367">
        <v>329</v>
      </c>
      <c r="B367" s="11">
        <v>45192</v>
      </c>
      <c r="C367" s="11">
        <v>45578</v>
      </c>
      <c r="D367" t="s">
        <v>1534</v>
      </c>
      <c r="E367" t="s">
        <v>1535</v>
      </c>
      <c r="F367" t="s">
        <v>1536</v>
      </c>
      <c r="G367" t="s">
        <v>1537</v>
      </c>
      <c r="H367" t="s">
        <v>177</v>
      </c>
      <c r="I367">
        <v>51620</v>
      </c>
      <c r="J367" t="s">
        <v>232</v>
      </c>
      <c r="K367" t="s">
        <v>119</v>
      </c>
      <c r="L367">
        <v>321.92</v>
      </c>
      <c r="M367">
        <v>3</v>
      </c>
      <c r="N367">
        <v>965.76</v>
      </c>
      <c r="O367" t="s">
        <v>75</v>
      </c>
      <c r="P367" t="s">
        <v>82</v>
      </c>
      <c r="Q367" t="s">
        <v>99</v>
      </c>
      <c r="R367" t="s">
        <v>105</v>
      </c>
    </row>
    <row r="368" spans="1:18" hidden="1" x14ac:dyDescent="0.25">
      <c r="A368">
        <v>330</v>
      </c>
      <c r="B368" s="11">
        <v>45909</v>
      </c>
      <c r="C368" s="11">
        <v>45909</v>
      </c>
      <c r="D368" t="s">
        <v>1538</v>
      </c>
      <c r="E368" t="s">
        <v>1539</v>
      </c>
      <c r="F368" t="s">
        <v>1540</v>
      </c>
      <c r="G368" t="s">
        <v>1541</v>
      </c>
      <c r="H368" t="s">
        <v>410</v>
      </c>
      <c r="I368">
        <v>87245</v>
      </c>
      <c r="J368" t="s">
        <v>216</v>
      </c>
      <c r="K368" t="s">
        <v>98</v>
      </c>
      <c r="L368">
        <v>294</v>
      </c>
      <c r="M368">
        <v>1</v>
      </c>
      <c r="N368">
        <v>294</v>
      </c>
      <c r="O368" t="s">
        <v>157</v>
      </c>
      <c r="P368" t="s">
        <v>66</v>
      </c>
      <c r="Q368" t="s">
        <v>99</v>
      </c>
      <c r="R368" t="s">
        <v>68</v>
      </c>
    </row>
    <row r="369" spans="1:18" hidden="1" x14ac:dyDescent="0.25">
      <c r="A369">
        <v>331</v>
      </c>
      <c r="B369" s="11">
        <v>45576</v>
      </c>
      <c r="C369" s="11">
        <v>45704</v>
      </c>
      <c r="D369" t="s">
        <v>1542</v>
      </c>
      <c r="E369" t="s">
        <v>1543</v>
      </c>
      <c r="F369" t="s">
        <v>1544</v>
      </c>
      <c r="G369" t="s">
        <v>1545</v>
      </c>
      <c r="H369" t="s">
        <v>1546</v>
      </c>
      <c r="I369">
        <v>84583</v>
      </c>
      <c r="J369" t="s">
        <v>131</v>
      </c>
      <c r="K369" t="s">
        <v>125</v>
      </c>
      <c r="L369">
        <v>812.54</v>
      </c>
      <c r="M369">
        <v>1</v>
      </c>
      <c r="N369">
        <v>812.54</v>
      </c>
      <c r="O369" t="s">
        <v>75</v>
      </c>
      <c r="P369" t="s">
        <v>82</v>
      </c>
      <c r="Q369" t="s">
        <v>112</v>
      </c>
      <c r="R369" t="s">
        <v>91</v>
      </c>
    </row>
    <row r="370" spans="1:18" hidden="1" x14ac:dyDescent="0.25">
      <c r="A370">
        <v>332</v>
      </c>
      <c r="B370" s="11">
        <v>45446</v>
      </c>
      <c r="C370" s="11">
        <v>45628</v>
      </c>
      <c r="D370" t="s">
        <v>1547</v>
      </c>
      <c r="E370" t="s">
        <v>1548</v>
      </c>
      <c r="F370" t="s">
        <v>1549</v>
      </c>
      <c r="G370" t="s">
        <v>1550</v>
      </c>
      <c r="H370" t="s">
        <v>130</v>
      </c>
      <c r="I370">
        <v>68626</v>
      </c>
      <c r="J370" t="s">
        <v>124</v>
      </c>
      <c r="K370" t="s">
        <v>125</v>
      </c>
      <c r="L370">
        <v>601.62</v>
      </c>
      <c r="M370">
        <v>5</v>
      </c>
      <c r="N370">
        <v>3008.1</v>
      </c>
      <c r="O370" t="s">
        <v>65</v>
      </c>
      <c r="P370" t="s">
        <v>66</v>
      </c>
      <c r="Q370" t="s">
        <v>112</v>
      </c>
      <c r="R370" t="s">
        <v>105</v>
      </c>
    </row>
    <row r="371" spans="1:18" hidden="1" x14ac:dyDescent="0.25">
      <c r="A371">
        <v>333</v>
      </c>
      <c r="B371" s="11">
        <v>45234</v>
      </c>
      <c r="C371" s="11">
        <v>45593</v>
      </c>
      <c r="D371" t="s">
        <v>1551</v>
      </c>
      <c r="E371" t="s">
        <v>1552</v>
      </c>
      <c r="F371" t="s">
        <v>1553</v>
      </c>
      <c r="G371" t="s">
        <v>1554</v>
      </c>
      <c r="H371" t="s">
        <v>1555</v>
      </c>
      <c r="I371">
        <v>93976</v>
      </c>
      <c r="J371" t="s">
        <v>63</v>
      </c>
      <c r="K371" t="s">
        <v>64</v>
      </c>
      <c r="L371">
        <v>610.20000000000005</v>
      </c>
      <c r="M371">
        <v>3</v>
      </c>
      <c r="N371">
        <v>1830.6</v>
      </c>
      <c r="O371" t="s">
        <v>65</v>
      </c>
      <c r="P371" t="s">
        <v>82</v>
      </c>
      <c r="Q371" t="s">
        <v>67</v>
      </c>
      <c r="R371" t="s">
        <v>91</v>
      </c>
    </row>
    <row r="372" spans="1:18" hidden="1" x14ac:dyDescent="0.25">
      <c r="A372">
        <v>334</v>
      </c>
      <c r="B372" s="11">
        <v>45293</v>
      </c>
      <c r="C372" s="11">
        <v>45876</v>
      </c>
      <c r="D372" t="s">
        <v>1556</v>
      </c>
      <c r="E372" t="s">
        <v>1557</v>
      </c>
      <c r="F372" t="s">
        <v>1558</v>
      </c>
      <c r="G372" t="s">
        <v>1559</v>
      </c>
      <c r="H372" t="s">
        <v>1560</v>
      </c>
      <c r="I372">
        <v>43501</v>
      </c>
      <c r="J372" t="s">
        <v>216</v>
      </c>
      <c r="K372" t="s">
        <v>98</v>
      </c>
      <c r="L372">
        <v>320.58</v>
      </c>
      <c r="M372">
        <v>1</v>
      </c>
      <c r="N372">
        <v>320.58</v>
      </c>
      <c r="O372" t="s">
        <v>65</v>
      </c>
      <c r="P372" t="s">
        <v>66</v>
      </c>
      <c r="Q372" t="s">
        <v>83</v>
      </c>
      <c r="R372" t="s">
        <v>84</v>
      </c>
    </row>
    <row r="373" spans="1:18" hidden="1" x14ac:dyDescent="0.25">
      <c r="A373">
        <v>335</v>
      </c>
      <c r="B373" s="11">
        <v>45388</v>
      </c>
      <c r="C373" s="11">
        <v>45492</v>
      </c>
      <c r="D373" s="12">
        <v>12145</v>
      </c>
      <c r="E373" t="s">
        <v>1561</v>
      </c>
      <c r="F373" t="s">
        <v>1562</v>
      </c>
      <c r="G373" t="s">
        <v>1563</v>
      </c>
      <c r="H373" t="s">
        <v>549</v>
      </c>
      <c r="I373">
        <v>57172</v>
      </c>
      <c r="J373" t="s">
        <v>124</v>
      </c>
      <c r="K373" t="s">
        <v>125</v>
      </c>
      <c r="L373">
        <v>61.66</v>
      </c>
      <c r="M373">
        <v>3</v>
      </c>
      <c r="N373">
        <v>184.98</v>
      </c>
      <c r="O373" t="s">
        <v>75</v>
      </c>
      <c r="P373" t="s">
        <v>82</v>
      </c>
      <c r="Q373" t="s">
        <v>99</v>
      </c>
      <c r="R373" t="s">
        <v>105</v>
      </c>
    </row>
    <row r="374" spans="1:18" hidden="1" x14ac:dyDescent="0.25">
      <c r="A374">
        <v>336</v>
      </c>
      <c r="B374" s="11">
        <v>45846</v>
      </c>
      <c r="C374" s="11">
        <v>45860</v>
      </c>
      <c r="D374" t="s">
        <v>1564</v>
      </c>
      <c r="E374" t="s">
        <v>1565</v>
      </c>
      <c r="F374" t="s">
        <v>1566</v>
      </c>
      <c r="G374" t="s">
        <v>1567</v>
      </c>
      <c r="H374" t="s">
        <v>628</v>
      </c>
      <c r="I374">
        <v>10276</v>
      </c>
      <c r="J374" t="s">
        <v>131</v>
      </c>
      <c r="K374" t="s">
        <v>125</v>
      </c>
      <c r="L374">
        <v>693.72</v>
      </c>
      <c r="M374">
        <v>5</v>
      </c>
      <c r="N374">
        <v>3468.6</v>
      </c>
      <c r="O374" t="s">
        <v>111</v>
      </c>
      <c r="P374" t="s">
        <v>82</v>
      </c>
      <c r="Q374" t="s">
        <v>112</v>
      </c>
      <c r="R374" t="s">
        <v>68</v>
      </c>
    </row>
    <row r="375" spans="1:18" hidden="1" x14ac:dyDescent="0.25">
      <c r="A375">
        <v>337</v>
      </c>
      <c r="B375" s="11">
        <v>45854</v>
      </c>
      <c r="C375" s="11">
        <v>45885</v>
      </c>
      <c r="D375" t="s">
        <v>1568</v>
      </c>
      <c r="E375" t="s">
        <v>1569</v>
      </c>
      <c r="F375" t="s">
        <v>1570</v>
      </c>
      <c r="G375" t="s">
        <v>1571</v>
      </c>
      <c r="H375" t="s">
        <v>186</v>
      </c>
      <c r="I375">
        <v>34977</v>
      </c>
      <c r="J375" t="s">
        <v>124</v>
      </c>
      <c r="K375" t="s">
        <v>125</v>
      </c>
      <c r="L375">
        <v>281.45999999999998</v>
      </c>
      <c r="M375">
        <v>1</v>
      </c>
      <c r="N375">
        <v>281.45999999999998</v>
      </c>
      <c r="O375" t="s">
        <v>75</v>
      </c>
      <c r="P375" t="s">
        <v>82</v>
      </c>
      <c r="Q375" t="s">
        <v>112</v>
      </c>
      <c r="R375" t="s">
        <v>68</v>
      </c>
    </row>
    <row r="376" spans="1:18" hidden="1" x14ac:dyDescent="0.25">
      <c r="A376">
        <v>338</v>
      </c>
      <c r="B376" s="11">
        <v>45879</v>
      </c>
      <c r="C376" s="11">
        <v>45884</v>
      </c>
      <c r="D376" t="s">
        <v>1572</v>
      </c>
      <c r="E376" t="s">
        <v>1573</v>
      </c>
      <c r="F376" t="s">
        <v>1574</v>
      </c>
      <c r="G376" t="s">
        <v>1575</v>
      </c>
      <c r="H376" t="s">
        <v>1576</v>
      </c>
      <c r="I376">
        <v>96239</v>
      </c>
      <c r="J376" t="s">
        <v>90</v>
      </c>
      <c r="K376" t="s">
        <v>64</v>
      </c>
      <c r="L376">
        <v>392.58</v>
      </c>
      <c r="M376">
        <v>1</v>
      </c>
      <c r="N376">
        <v>392.58</v>
      </c>
      <c r="O376" t="s">
        <v>75</v>
      </c>
      <c r="P376" t="s">
        <v>82</v>
      </c>
      <c r="Q376" t="s">
        <v>112</v>
      </c>
      <c r="R376" t="s">
        <v>105</v>
      </c>
    </row>
    <row r="377" spans="1:18" hidden="1" x14ac:dyDescent="0.25">
      <c r="A377">
        <v>339</v>
      </c>
      <c r="B377" s="11">
        <v>45768</v>
      </c>
      <c r="C377" s="11">
        <v>45871</v>
      </c>
      <c r="D377" t="s">
        <v>1577</v>
      </c>
      <c r="E377" t="s">
        <v>1578</v>
      </c>
      <c r="F377" t="s">
        <v>1579</v>
      </c>
      <c r="G377" t="s">
        <v>1580</v>
      </c>
      <c r="H377" t="s">
        <v>415</v>
      </c>
      <c r="I377">
        <v>77223</v>
      </c>
      <c r="J377" t="s">
        <v>124</v>
      </c>
      <c r="K377" t="s">
        <v>125</v>
      </c>
      <c r="L377">
        <v>109.71</v>
      </c>
      <c r="M377">
        <v>1</v>
      </c>
      <c r="N377">
        <v>109.71</v>
      </c>
      <c r="O377" t="s">
        <v>65</v>
      </c>
      <c r="P377" t="s">
        <v>66</v>
      </c>
      <c r="Q377" t="s">
        <v>83</v>
      </c>
      <c r="R377" t="s">
        <v>68</v>
      </c>
    </row>
    <row r="378" spans="1:18" hidden="1" x14ac:dyDescent="0.25">
      <c r="A378">
        <v>340</v>
      </c>
      <c r="B378" s="11">
        <v>45256</v>
      </c>
      <c r="C378" s="11">
        <v>45890</v>
      </c>
      <c r="D378" t="s">
        <v>1581</v>
      </c>
      <c r="E378" t="s">
        <v>1582</v>
      </c>
      <c r="F378" t="s">
        <v>1583</v>
      </c>
      <c r="G378" t="s">
        <v>1584</v>
      </c>
      <c r="H378" t="s">
        <v>1585</v>
      </c>
      <c r="I378">
        <v>77482</v>
      </c>
      <c r="J378" t="s">
        <v>232</v>
      </c>
      <c r="K378" t="s">
        <v>119</v>
      </c>
      <c r="L378">
        <v>703.13</v>
      </c>
      <c r="M378">
        <v>1</v>
      </c>
      <c r="N378">
        <v>703.13</v>
      </c>
      <c r="O378" t="s">
        <v>111</v>
      </c>
      <c r="P378" t="s">
        <v>82</v>
      </c>
      <c r="Q378" t="s">
        <v>99</v>
      </c>
      <c r="R378" t="s">
        <v>105</v>
      </c>
    </row>
    <row r="379" spans="1:18" hidden="1" x14ac:dyDescent="0.25">
      <c r="A379">
        <v>341</v>
      </c>
      <c r="B379" s="11">
        <v>45700</v>
      </c>
      <c r="C379" s="11">
        <v>45723</v>
      </c>
      <c r="D379" t="s">
        <v>1586</v>
      </c>
      <c r="E379" t="s">
        <v>1587</v>
      </c>
      <c r="F379" t="s">
        <v>1588</v>
      </c>
      <c r="G379" t="s">
        <v>1589</v>
      </c>
      <c r="H379" t="s">
        <v>277</v>
      </c>
      <c r="I379">
        <v>51833</v>
      </c>
      <c r="J379" t="s">
        <v>131</v>
      </c>
      <c r="K379" t="s">
        <v>125</v>
      </c>
      <c r="L379">
        <v>178.8</v>
      </c>
      <c r="M379">
        <v>3</v>
      </c>
      <c r="N379">
        <v>536.4</v>
      </c>
      <c r="O379" t="s">
        <v>157</v>
      </c>
      <c r="P379" t="s">
        <v>82</v>
      </c>
      <c r="Q379" t="s">
        <v>112</v>
      </c>
      <c r="R379" t="s">
        <v>91</v>
      </c>
    </row>
    <row r="380" spans="1:18" hidden="1" x14ac:dyDescent="0.25">
      <c r="A380">
        <v>342</v>
      </c>
      <c r="B380" s="11">
        <v>45387</v>
      </c>
      <c r="C380" s="11">
        <v>45673</v>
      </c>
      <c r="D380" t="s">
        <v>1590</v>
      </c>
      <c r="E380" t="s">
        <v>1591</v>
      </c>
      <c r="F380" t="s">
        <v>1592</v>
      </c>
      <c r="G380" t="s">
        <v>1593</v>
      </c>
      <c r="H380" t="s">
        <v>1008</v>
      </c>
      <c r="I380">
        <v>54222</v>
      </c>
      <c r="J380" t="s">
        <v>131</v>
      </c>
      <c r="K380" t="s">
        <v>125</v>
      </c>
      <c r="L380">
        <v>744.37</v>
      </c>
      <c r="M380">
        <v>5</v>
      </c>
      <c r="N380">
        <v>3721.85</v>
      </c>
      <c r="O380" t="s">
        <v>75</v>
      </c>
      <c r="P380" t="s">
        <v>66</v>
      </c>
      <c r="Q380" t="s">
        <v>67</v>
      </c>
      <c r="R380" t="s">
        <v>91</v>
      </c>
    </row>
    <row r="381" spans="1:18" hidden="1" x14ac:dyDescent="0.25">
      <c r="A381">
        <v>343</v>
      </c>
      <c r="B381" s="11">
        <v>45603</v>
      </c>
      <c r="C381" s="11">
        <v>45617</v>
      </c>
      <c r="D381" t="s">
        <v>1594</v>
      </c>
      <c r="E381" t="s">
        <v>1595</v>
      </c>
      <c r="F381" t="s">
        <v>1596</v>
      </c>
      <c r="G381" t="s">
        <v>978</v>
      </c>
      <c r="H381" t="s">
        <v>1458</v>
      </c>
      <c r="I381">
        <v>44361</v>
      </c>
      <c r="J381" t="s">
        <v>124</v>
      </c>
      <c r="K381" t="s">
        <v>125</v>
      </c>
      <c r="L381">
        <v>512.78</v>
      </c>
      <c r="M381">
        <v>4</v>
      </c>
      <c r="N381">
        <v>2051.12</v>
      </c>
      <c r="O381" t="s">
        <v>157</v>
      </c>
      <c r="P381" t="s">
        <v>82</v>
      </c>
      <c r="Q381" t="s">
        <v>83</v>
      </c>
      <c r="R381" t="s">
        <v>91</v>
      </c>
    </row>
    <row r="382" spans="1:18" hidden="1" x14ac:dyDescent="0.25">
      <c r="A382">
        <v>344</v>
      </c>
      <c r="B382" s="11">
        <v>45401</v>
      </c>
      <c r="C382" s="11">
        <v>45864</v>
      </c>
      <c r="D382" t="s">
        <v>1597</v>
      </c>
      <c r="E382" t="s">
        <v>1598</v>
      </c>
      <c r="F382" t="s">
        <v>1599</v>
      </c>
      <c r="G382" t="s">
        <v>276</v>
      </c>
      <c r="H382" t="s">
        <v>1435</v>
      </c>
      <c r="I382">
        <v>77306</v>
      </c>
      <c r="J382" t="s">
        <v>124</v>
      </c>
      <c r="K382" t="s">
        <v>125</v>
      </c>
      <c r="L382">
        <v>83.12</v>
      </c>
      <c r="M382">
        <v>2</v>
      </c>
      <c r="N382">
        <v>166.24</v>
      </c>
      <c r="O382" t="s">
        <v>65</v>
      </c>
      <c r="P382" t="s">
        <v>82</v>
      </c>
      <c r="Q382" t="s">
        <v>112</v>
      </c>
      <c r="R382" t="s">
        <v>91</v>
      </c>
    </row>
    <row r="383" spans="1:18" hidden="1" x14ac:dyDescent="0.25">
      <c r="A383">
        <v>345</v>
      </c>
      <c r="B383" s="11">
        <v>45314</v>
      </c>
      <c r="C383" s="11">
        <v>45458</v>
      </c>
      <c r="D383" t="s">
        <v>1600</v>
      </c>
      <c r="E383" t="s">
        <v>1601</v>
      </c>
      <c r="F383" t="s">
        <v>1602</v>
      </c>
      <c r="G383" t="s">
        <v>1603</v>
      </c>
      <c r="H383" t="s">
        <v>1604</v>
      </c>
      <c r="I383">
        <v>5695</v>
      </c>
      <c r="J383" t="s">
        <v>97</v>
      </c>
      <c r="K383" t="s">
        <v>98</v>
      </c>
      <c r="L383">
        <v>936.06</v>
      </c>
      <c r="M383">
        <v>3</v>
      </c>
      <c r="N383">
        <v>2808.18</v>
      </c>
      <c r="O383" t="s">
        <v>111</v>
      </c>
      <c r="P383" t="s">
        <v>66</v>
      </c>
      <c r="Q383" t="s">
        <v>99</v>
      </c>
      <c r="R383" t="s">
        <v>84</v>
      </c>
    </row>
    <row r="384" spans="1:18" hidden="1" x14ac:dyDescent="0.25">
      <c r="A384">
        <v>346</v>
      </c>
      <c r="B384" s="11">
        <v>45872</v>
      </c>
      <c r="C384" s="11">
        <v>45886</v>
      </c>
      <c r="D384" t="s">
        <v>1605</v>
      </c>
      <c r="E384" t="s">
        <v>1606</v>
      </c>
      <c r="F384" t="s">
        <v>1607</v>
      </c>
      <c r="G384" t="s">
        <v>1608</v>
      </c>
      <c r="H384" t="s">
        <v>641</v>
      </c>
      <c r="I384">
        <v>94499</v>
      </c>
      <c r="J384" t="s">
        <v>97</v>
      </c>
      <c r="K384" t="s">
        <v>98</v>
      </c>
      <c r="L384">
        <v>385.76</v>
      </c>
      <c r="M384">
        <v>1</v>
      </c>
      <c r="N384">
        <v>385.76</v>
      </c>
      <c r="O384" t="s">
        <v>75</v>
      </c>
      <c r="P384" t="s">
        <v>66</v>
      </c>
      <c r="Q384" t="s">
        <v>67</v>
      </c>
      <c r="R384" t="s">
        <v>84</v>
      </c>
    </row>
    <row r="385" spans="1:18" hidden="1" x14ac:dyDescent="0.25">
      <c r="A385">
        <v>347</v>
      </c>
      <c r="B385" s="11">
        <v>45690</v>
      </c>
      <c r="C385" s="11">
        <v>45821</v>
      </c>
      <c r="D385" t="s">
        <v>1609</v>
      </c>
      <c r="E385" t="s">
        <v>1610</v>
      </c>
      <c r="F385" t="s">
        <v>1611</v>
      </c>
      <c r="G385" t="s">
        <v>1612</v>
      </c>
      <c r="H385" t="s">
        <v>1341</v>
      </c>
      <c r="I385">
        <v>74925</v>
      </c>
      <c r="J385" t="s">
        <v>118</v>
      </c>
      <c r="K385" t="s">
        <v>119</v>
      </c>
      <c r="L385">
        <v>15.27</v>
      </c>
      <c r="M385">
        <v>2</v>
      </c>
      <c r="N385">
        <v>30.54</v>
      </c>
      <c r="O385" t="s">
        <v>65</v>
      </c>
      <c r="P385" t="s">
        <v>66</v>
      </c>
      <c r="Q385" t="s">
        <v>99</v>
      </c>
      <c r="R385" t="s">
        <v>84</v>
      </c>
    </row>
    <row r="386" spans="1:18" hidden="1" x14ac:dyDescent="0.25">
      <c r="A386">
        <v>348</v>
      </c>
      <c r="B386" s="11">
        <v>45704</v>
      </c>
      <c r="C386" s="11">
        <v>45879</v>
      </c>
      <c r="D386" t="s">
        <v>1613</v>
      </c>
      <c r="E386" t="s">
        <v>1614</v>
      </c>
      <c r="F386" t="s">
        <v>1615</v>
      </c>
      <c r="G386" t="s">
        <v>1616</v>
      </c>
      <c r="H386" t="s">
        <v>89</v>
      </c>
      <c r="I386">
        <v>46952</v>
      </c>
      <c r="J386" t="s">
        <v>80</v>
      </c>
      <c r="K386" t="s">
        <v>81</v>
      </c>
      <c r="L386">
        <v>531.74</v>
      </c>
      <c r="M386">
        <v>4</v>
      </c>
      <c r="N386">
        <v>2126.96</v>
      </c>
      <c r="O386" t="s">
        <v>111</v>
      </c>
      <c r="P386" t="s">
        <v>66</v>
      </c>
      <c r="Q386" t="s">
        <v>67</v>
      </c>
      <c r="R386" t="s">
        <v>68</v>
      </c>
    </row>
    <row r="387" spans="1:18" hidden="1" x14ac:dyDescent="0.25">
      <c r="A387">
        <v>349</v>
      </c>
      <c r="B387" s="11">
        <v>45371</v>
      </c>
      <c r="C387" s="11">
        <v>45707</v>
      </c>
      <c r="D387" t="s">
        <v>1617</v>
      </c>
      <c r="E387" t="s">
        <v>1618</v>
      </c>
      <c r="F387" t="s">
        <v>1619</v>
      </c>
      <c r="G387" t="s">
        <v>1620</v>
      </c>
      <c r="H387" t="s">
        <v>1196</v>
      </c>
      <c r="I387">
        <v>53744</v>
      </c>
      <c r="J387" t="s">
        <v>118</v>
      </c>
      <c r="K387" t="s">
        <v>119</v>
      </c>
      <c r="L387">
        <v>134.21</v>
      </c>
      <c r="M387">
        <v>4</v>
      </c>
      <c r="N387">
        <v>536.84</v>
      </c>
      <c r="O387" t="s">
        <v>75</v>
      </c>
      <c r="P387" t="s">
        <v>82</v>
      </c>
      <c r="Q387" t="s">
        <v>67</v>
      </c>
      <c r="R387" t="s">
        <v>91</v>
      </c>
    </row>
    <row r="388" spans="1:18" hidden="1" x14ac:dyDescent="0.25">
      <c r="A388">
        <v>350</v>
      </c>
      <c r="B388" s="11">
        <v>45227</v>
      </c>
      <c r="C388" s="11">
        <v>45482</v>
      </c>
      <c r="D388" t="s">
        <v>1621</v>
      </c>
      <c r="E388" t="s">
        <v>1622</v>
      </c>
      <c r="F388" t="s">
        <v>1623</v>
      </c>
      <c r="G388" t="s">
        <v>1624</v>
      </c>
      <c r="H388" t="s">
        <v>1625</v>
      </c>
      <c r="I388">
        <v>20931</v>
      </c>
      <c r="J388" t="s">
        <v>216</v>
      </c>
      <c r="K388" t="s">
        <v>98</v>
      </c>
      <c r="L388">
        <v>602.35</v>
      </c>
      <c r="M388">
        <v>1</v>
      </c>
      <c r="N388">
        <v>602.35</v>
      </c>
      <c r="O388" t="s">
        <v>111</v>
      </c>
      <c r="P388" t="s">
        <v>82</v>
      </c>
      <c r="Q388" t="s">
        <v>112</v>
      </c>
      <c r="R388" t="s">
        <v>68</v>
      </c>
    </row>
    <row r="389" spans="1:18" hidden="1" x14ac:dyDescent="0.25">
      <c r="A389">
        <v>351</v>
      </c>
      <c r="B389" s="11">
        <v>45740</v>
      </c>
      <c r="C389" s="11">
        <v>45778</v>
      </c>
      <c r="D389" t="s">
        <v>1626</v>
      </c>
      <c r="E389" t="s">
        <v>1627</v>
      </c>
      <c r="F389" t="s">
        <v>1628</v>
      </c>
      <c r="G389" t="s">
        <v>1629</v>
      </c>
      <c r="H389" t="s">
        <v>884</v>
      </c>
      <c r="I389">
        <v>16871</v>
      </c>
      <c r="J389" t="s">
        <v>63</v>
      </c>
      <c r="K389" t="s">
        <v>64</v>
      </c>
      <c r="L389">
        <v>345.17</v>
      </c>
      <c r="M389">
        <v>4</v>
      </c>
      <c r="N389">
        <v>1380.68</v>
      </c>
      <c r="O389" t="s">
        <v>157</v>
      </c>
      <c r="P389" t="s">
        <v>66</v>
      </c>
      <c r="Q389" t="s">
        <v>67</v>
      </c>
      <c r="R389" t="s">
        <v>91</v>
      </c>
    </row>
    <row r="390" spans="1:18" hidden="1" x14ac:dyDescent="0.25">
      <c r="A390">
        <v>352</v>
      </c>
      <c r="B390" s="11">
        <v>45205</v>
      </c>
      <c r="C390" s="11">
        <v>45419</v>
      </c>
      <c r="D390" t="s">
        <v>1630</v>
      </c>
      <c r="E390" t="s">
        <v>1631</v>
      </c>
      <c r="F390" t="s">
        <v>1632</v>
      </c>
      <c r="G390" t="s">
        <v>1633</v>
      </c>
      <c r="H390" t="s">
        <v>104</v>
      </c>
      <c r="I390">
        <v>81718</v>
      </c>
      <c r="J390" t="s">
        <v>80</v>
      </c>
      <c r="K390" t="s">
        <v>81</v>
      </c>
      <c r="L390">
        <v>301.79000000000002</v>
      </c>
      <c r="M390">
        <v>5</v>
      </c>
      <c r="N390">
        <v>1508.95</v>
      </c>
      <c r="O390" t="s">
        <v>75</v>
      </c>
      <c r="P390" t="s">
        <v>66</v>
      </c>
      <c r="Q390" t="s">
        <v>83</v>
      </c>
      <c r="R390" t="s">
        <v>105</v>
      </c>
    </row>
    <row r="391" spans="1:18" hidden="1" x14ac:dyDescent="0.25">
      <c r="A391">
        <v>353</v>
      </c>
      <c r="B391" s="11">
        <v>45812</v>
      </c>
      <c r="C391" s="11">
        <v>45821</v>
      </c>
      <c r="D391" t="s">
        <v>1634</v>
      </c>
      <c r="E391" t="s">
        <v>1635</v>
      </c>
      <c r="F391" t="s">
        <v>1636</v>
      </c>
      <c r="G391" t="s">
        <v>1637</v>
      </c>
      <c r="H391" t="s">
        <v>442</v>
      </c>
      <c r="I391">
        <v>59447</v>
      </c>
      <c r="J391" t="s">
        <v>90</v>
      </c>
      <c r="K391" t="s">
        <v>64</v>
      </c>
      <c r="L391">
        <v>984.95</v>
      </c>
      <c r="M391">
        <v>1</v>
      </c>
      <c r="N391">
        <v>984.95</v>
      </c>
      <c r="O391" t="s">
        <v>75</v>
      </c>
      <c r="P391" t="s">
        <v>82</v>
      </c>
      <c r="Q391" t="s">
        <v>67</v>
      </c>
      <c r="R391" t="s">
        <v>105</v>
      </c>
    </row>
    <row r="392" spans="1:18" hidden="1" x14ac:dyDescent="0.25">
      <c r="A392">
        <v>354</v>
      </c>
      <c r="B392" s="11">
        <v>45768</v>
      </c>
      <c r="C392" s="11">
        <v>45888</v>
      </c>
      <c r="D392" t="s">
        <v>1638</v>
      </c>
      <c r="E392" t="s">
        <v>1639</v>
      </c>
      <c r="F392" t="s">
        <v>1640</v>
      </c>
      <c r="G392" t="s">
        <v>1641</v>
      </c>
      <c r="H392" t="s">
        <v>437</v>
      </c>
      <c r="I392">
        <v>9008</v>
      </c>
      <c r="J392" t="s">
        <v>216</v>
      </c>
      <c r="K392" t="s">
        <v>98</v>
      </c>
      <c r="L392">
        <v>216.47</v>
      </c>
      <c r="M392">
        <v>5</v>
      </c>
      <c r="N392">
        <v>1082.3499999999999</v>
      </c>
      <c r="O392" t="s">
        <v>157</v>
      </c>
      <c r="P392" t="s">
        <v>66</v>
      </c>
      <c r="Q392" t="s">
        <v>99</v>
      </c>
      <c r="R392" t="s">
        <v>91</v>
      </c>
    </row>
    <row r="393" spans="1:18" hidden="1" x14ac:dyDescent="0.25">
      <c r="A393">
        <v>355</v>
      </c>
      <c r="B393" s="11">
        <v>45196</v>
      </c>
      <c r="C393" s="11">
        <v>45853</v>
      </c>
      <c r="D393" t="s">
        <v>1642</v>
      </c>
      <c r="E393" t="s">
        <v>1643</v>
      </c>
      <c r="F393" t="s">
        <v>1644</v>
      </c>
      <c r="G393" t="s">
        <v>1645</v>
      </c>
      <c r="H393" t="s">
        <v>1332</v>
      </c>
      <c r="I393">
        <v>47934</v>
      </c>
      <c r="J393" t="s">
        <v>97</v>
      </c>
      <c r="K393" t="s">
        <v>98</v>
      </c>
      <c r="L393">
        <v>76.489999999999995</v>
      </c>
      <c r="M393">
        <v>3</v>
      </c>
      <c r="N393">
        <v>229.47</v>
      </c>
      <c r="O393" t="s">
        <v>65</v>
      </c>
      <c r="P393" t="s">
        <v>66</v>
      </c>
      <c r="Q393" t="s">
        <v>112</v>
      </c>
      <c r="R393" t="s">
        <v>105</v>
      </c>
    </row>
    <row r="394" spans="1:18" hidden="1" x14ac:dyDescent="0.25">
      <c r="A394">
        <v>356</v>
      </c>
      <c r="B394" s="11">
        <v>45718</v>
      </c>
      <c r="C394" s="11">
        <v>45868</v>
      </c>
      <c r="D394" t="s">
        <v>1646</v>
      </c>
      <c r="E394" t="s">
        <v>1647</v>
      </c>
      <c r="F394" t="s">
        <v>1648</v>
      </c>
      <c r="G394" t="s">
        <v>1649</v>
      </c>
      <c r="H394" t="s">
        <v>1034</v>
      </c>
      <c r="I394">
        <v>93510</v>
      </c>
      <c r="J394" t="s">
        <v>216</v>
      </c>
      <c r="K394" t="s">
        <v>98</v>
      </c>
      <c r="L394">
        <v>61.3</v>
      </c>
      <c r="M394">
        <v>2</v>
      </c>
      <c r="N394">
        <v>122.6</v>
      </c>
      <c r="O394" t="s">
        <v>157</v>
      </c>
      <c r="P394" t="s">
        <v>66</v>
      </c>
      <c r="Q394" t="s">
        <v>99</v>
      </c>
      <c r="R394" t="s">
        <v>68</v>
      </c>
    </row>
    <row r="395" spans="1:18" hidden="1" x14ac:dyDescent="0.25">
      <c r="A395">
        <v>357</v>
      </c>
      <c r="B395" s="11">
        <v>45866</v>
      </c>
      <c r="C395" s="11">
        <v>45883</v>
      </c>
      <c r="D395" t="s">
        <v>1650</v>
      </c>
      <c r="E395" t="s">
        <v>1651</v>
      </c>
      <c r="F395" t="s">
        <v>1652</v>
      </c>
      <c r="G395" t="s">
        <v>1653</v>
      </c>
      <c r="H395" t="s">
        <v>1296</v>
      </c>
      <c r="I395">
        <v>19061</v>
      </c>
      <c r="J395" t="s">
        <v>216</v>
      </c>
      <c r="K395" t="s">
        <v>98</v>
      </c>
      <c r="L395">
        <v>493.46</v>
      </c>
      <c r="M395">
        <v>4</v>
      </c>
      <c r="N395">
        <v>1973.84</v>
      </c>
      <c r="O395" t="s">
        <v>111</v>
      </c>
      <c r="P395" t="s">
        <v>66</v>
      </c>
      <c r="Q395" t="s">
        <v>99</v>
      </c>
      <c r="R395" t="s">
        <v>84</v>
      </c>
    </row>
    <row r="396" spans="1:18" hidden="1" x14ac:dyDescent="0.25">
      <c r="A396">
        <v>358</v>
      </c>
      <c r="B396" s="11">
        <v>45494</v>
      </c>
      <c r="C396" s="11">
        <v>45854</v>
      </c>
      <c r="D396" t="s">
        <v>1654</v>
      </c>
      <c r="E396" t="s">
        <v>1655</v>
      </c>
      <c r="F396" t="s">
        <v>1656</v>
      </c>
      <c r="G396" t="s">
        <v>1657</v>
      </c>
      <c r="H396" t="s">
        <v>1658</v>
      </c>
      <c r="I396">
        <v>3882</v>
      </c>
      <c r="J396" t="s">
        <v>90</v>
      </c>
      <c r="K396" t="s">
        <v>64</v>
      </c>
      <c r="L396">
        <v>313.49</v>
      </c>
      <c r="M396">
        <v>4</v>
      </c>
      <c r="N396">
        <v>1253.96</v>
      </c>
      <c r="O396" t="s">
        <v>111</v>
      </c>
      <c r="P396" t="s">
        <v>66</v>
      </c>
      <c r="Q396" t="s">
        <v>112</v>
      </c>
      <c r="R396" t="s">
        <v>105</v>
      </c>
    </row>
    <row r="397" spans="1:18" hidden="1" x14ac:dyDescent="0.25">
      <c r="A397">
        <v>359</v>
      </c>
      <c r="B397" s="11">
        <v>45233</v>
      </c>
      <c r="C397" s="11">
        <v>45599</v>
      </c>
      <c r="D397" t="s">
        <v>1659</v>
      </c>
      <c r="E397" t="s">
        <v>1660</v>
      </c>
      <c r="F397" t="s">
        <v>1661</v>
      </c>
      <c r="G397" t="s">
        <v>1662</v>
      </c>
      <c r="H397" t="s">
        <v>420</v>
      </c>
      <c r="I397">
        <v>51535</v>
      </c>
      <c r="J397" t="s">
        <v>80</v>
      </c>
      <c r="K397" t="s">
        <v>81</v>
      </c>
      <c r="L397">
        <v>919.57</v>
      </c>
      <c r="M397">
        <v>1</v>
      </c>
      <c r="N397">
        <v>919.57</v>
      </c>
      <c r="O397" t="s">
        <v>75</v>
      </c>
      <c r="P397" t="s">
        <v>82</v>
      </c>
      <c r="Q397" t="s">
        <v>112</v>
      </c>
      <c r="R397" t="s">
        <v>91</v>
      </c>
    </row>
    <row r="398" spans="1:18" hidden="1" x14ac:dyDescent="0.25">
      <c r="A398">
        <v>360</v>
      </c>
      <c r="B398" s="11">
        <v>45697</v>
      </c>
      <c r="C398" s="11">
        <v>45762</v>
      </c>
      <c r="D398" t="s">
        <v>1663</v>
      </c>
      <c r="E398" t="s">
        <v>1664</v>
      </c>
      <c r="F398" t="s">
        <v>1665</v>
      </c>
      <c r="G398" t="s">
        <v>1666</v>
      </c>
      <c r="H398" t="s">
        <v>1305</v>
      </c>
      <c r="I398">
        <v>76559</v>
      </c>
      <c r="J398" t="s">
        <v>97</v>
      </c>
      <c r="K398" t="s">
        <v>98</v>
      </c>
      <c r="L398">
        <v>661.04</v>
      </c>
      <c r="M398">
        <v>2</v>
      </c>
      <c r="N398">
        <v>1322.08</v>
      </c>
      <c r="O398" t="s">
        <v>75</v>
      </c>
      <c r="P398" t="s">
        <v>66</v>
      </c>
      <c r="Q398" t="s">
        <v>99</v>
      </c>
      <c r="R398" t="s">
        <v>91</v>
      </c>
    </row>
    <row r="399" spans="1:18" hidden="1" x14ac:dyDescent="0.25">
      <c r="A399">
        <v>361</v>
      </c>
      <c r="B399" s="11">
        <v>45595</v>
      </c>
      <c r="C399" s="11">
        <v>45728</v>
      </c>
      <c r="D399" t="s">
        <v>1667</v>
      </c>
      <c r="E399" t="s">
        <v>1668</v>
      </c>
      <c r="F399" t="s">
        <v>1669</v>
      </c>
      <c r="G399" t="s">
        <v>1670</v>
      </c>
      <c r="H399" t="s">
        <v>1671</v>
      </c>
      <c r="I399">
        <v>82471</v>
      </c>
      <c r="J399" t="s">
        <v>131</v>
      </c>
      <c r="K399" t="s">
        <v>125</v>
      </c>
      <c r="L399">
        <v>471.59</v>
      </c>
      <c r="M399">
        <v>3</v>
      </c>
      <c r="N399">
        <v>1414.77</v>
      </c>
      <c r="O399" t="s">
        <v>65</v>
      </c>
      <c r="P399" t="s">
        <v>82</v>
      </c>
      <c r="Q399" t="s">
        <v>67</v>
      </c>
      <c r="R399" t="s">
        <v>84</v>
      </c>
    </row>
    <row r="400" spans="1:18" hidden="1" x14ac:dyDescent="0.25">
      <c r="A400">
        <v>362</v>
      </c>
      <c r="B400" s="11">
        <v>45751</v>
      </c>
      <c r="C400" s="11">
        <v>45898</v>
      </c>
      <c r="D400" t="s">
        <v>1672</v>
      </c>
      <c r="E400" t="s">
        <v>1673</v>
      </c>
      <c r="F400" t="s">
        <v>1674</v>
      </c>
      <c r="G400" t="s">
        <v>1675</v>
      </c>
      <c r="H400" t="s">
        <v>405</v>
      </c>
      <c r="I400">
        <v>48780</v>
      </c>
      <c r="J400" t="s">
        <v>74</v>
      </c>
      <c r="K400" t="s">
        <v>64</v>
      </c>
      <c r="L400">
        <v>640.91999999999996</v>
      </c>
      <c r="M400">
        <v>1</v>
      </c>
      <c r="N400">
        <v>640.91999999999996</v>
      </c>
      <c r="O400" t="s">
        <v>157</v>
      </c>
      <c r="P400" t="s">
        <v>82</v>
      </c>
      <c r="Q400" t="s">
        <v>83</v>
      </c>
      <c r="R400" t="s">
        <v>84</v>
      </c>
    </row>
    <row r="401" spans="1:18" hidden="1" x14ac:dyDescent="0.25">
      <c r="A401">
        <v>363</v>
      </c>
      <c r="B401" s="11">
        <v>45900</v>
      </c>
      <c r="C401" s="11">
        <v>45906</v>
      </c>
      <c r="D401" t="s">
        <v>1676</v>
      </c>
      <c r="E401" t="s">
        <v>1677</v>
      </c>
      <c r="F401" t="s">
        <v>1678</v>
      </c>
      <c r="G401" t="s">
        <v>1679</v>
      </c>
      <c r="H401" t="s">
        <v>1680</v>
      </c>
      <c r="I401">
        <v>68575</v>
      </c>
      <c r="J401" t="s">
        <v>124</v>
      </c>
      <c r="K401" t="s">
        <v>125</v>
      </c>
      <c r="L401">
        <v>841.5</v>
      </c>
      <c r="M401">
        <v>1</v>
      </c>
      <c r="N401">
        <v>841.5</v>
      </c>
      <c r="O401" t="s">
        <v>75</v>
      </c>
      <c r="P401" t="s">
        <v>82</v>
      </c>
      <c r="Q401" t="s">
        <v>83</v>
      </c>
      <c r="R401" t="s">
        <v>84</v>
      </c>
    </row>
    <row r="402" spans="1:18" hidden="1" x14ac:dyDescent="0.25">
      <c r="A402">
        <v>364</v>
      </c>
      <c r="B402" s="11">
        <v>45288</v>
      </c>
      <c r="C402" s="11">
        <v>45552</v>
      </c>
      <c r="D402" t="s">
        <v>1681</v>
      </c>
      <c r="E402" t="s">
        <v>1682</v>
      </c>
      <c r="F402" t="s">
        <v>1683</v>
      </c>
      <c r="G402" t="s">
        <v>1684</v>
      </c>
      <c r="H402" t="s">
        <v>1685</v>
      </c>
      <c r="I402">
        <v>7707</v>
      </c>
      <c r="J402" t="s">
        <v>118</v>
      </c>
      <c r="K402" t="s">
        <v>119</v>
      </c>
      <c r="L402">
        <v>215.15</v>
      </c>
      <c r="M402">
        <v>4</v>
      </c>
      <c r="N402">
        <v>860.6</v>
      </c>
      <c r="O402" t="s">
        <v>75</v>
      </c>
      <c r="P402" t="s">
        <v>82</v>
      </c>
      <c r="Q402" t="s">
        <v>99</v>
      </c>
      <c r="R402" t="s">
        <v>68</v>
      </c>
    </row>
    <row r="403" spans="1:18" hidden="1" x14ac:dyDescent="0.25">
      <c r="A403">
        <v>365</v>
      </c>
      <c r="B403" s="11">
        <v>45441</v>
      </c>
      <c r="C403" s="11">
        <v>45680</v>
      </c>
      <c r="D403" t="s">
        <v>1686</v>
      </c>
      <c r="E403" t="s">
        <v>1687</v>
      </c>
      <c r="F403" t="s">
        <v>1688</v>
      </c>
      <c r="G403" t="s">
        <v>1689</v>
      </c>
      <c r="H403" t="s">
        <v>479</v>
      </c>
      <c r="I403">
        <v>60248</v>
      </c>
      <c r="J403" t="s">
        <v>97</v>
      </c>
      <c r="K403" t="s">
        <v>98</v>
      </c>
      <c r="L403">
        <v>110.73</v>
      </c>
      <c r="M403">
        <v>2</v>
      </c>
      <c r="N403">
        <v>221.46</v>
      </c>
      <c r="O403" t="s">
        <v>111</v>
      </c>
      <c r="P403" t="s">
        <v>66</v>
      </c>
      <c r="Q403" t="s">
        <v>112</v>
      </c>
      <c r="R403" t="s">
        <v>84</v>
      </c>
    </row>
    <row r="404" spans="1:18" hidden="1" x14ac:dyDescent="0.25">
      <c r="A404">
        <v>366</v>
      </c>
      <c r="B404" s="11">
        <v>45327</v>
      </c>
      <c r="C404" s="11">
        <v>45384</v>
      </c>
      <c r="D404" t="s">
        <v>1690</v>
      </c>
      <c r="E404" t="s">
        <v>1691</v>
      </c>
      <c r="F404" t="s">
        <v>1692</v>
      </c>
      <c r="G404" t="s">
        <v>1693</v>
      </c>
      <c r="H404" t="s">
        <v>1101</v>
      </c>
      <c r="I404">
        <v>88166</v>
      </c>
      <c r="J404" t="s">
        <v>80</v>
      </c>
      <c r="K404" t="s">
        <v>81</v>
      </c>
      <c r="L404">
        <v>383.74</v>
      </c>
      <c r="M404">
        <v>5</v>
      </c>
      <c r="N404">
        <v>1918.7</v>
      </c>
      <c r="O404" t="s">
        <v>157</v>
      </c>
      <c r="P404" t="s">
        <v>66</v>
      </c>
      <c r="Q404" t="s">
        <v>67</v>
      </c>
      <c r="R404" t="s">
        <v>68</v>
      </c>
    </row>
    <row r="405" spans="1:18" hidden="1" x14ac:dyDescent="0.25">
      <c r="A405">
        <v>367</v>
      </c>
      <c r="B405" s="11">
        <v>45266</v>
      </c>
      <c r="C405" s="11">
        <v>45637</v>
      </c>
      <c r="D405" t="s">
        <v>1694</v>
      </c>
      <c r="E405" t="s">
        <v>1695</v>
      </c>
      <c r="F405">
        <v>6264928151</v>
      </c>
      <c r="G405" t="s">
        <v>1696</v>
      </c>
      <c r="H405" t="s">
        <v>1101</v>
      </c>
      <c r="I405">
        <v>52201</v>
      </c>
      <c r="J405" t="s">
        <v>80</v>
      </c>
      <c r="K405" t="s">
        <v>81</v>
      </c>
      <c r="L405">
        <v>136.01</v>
      </c>
      <c r="M405">
        <v>4</v>
      </c>
      <c r="N405">
        <v>544.04</v>
      </c>
      <c r="O405" t="s">
        <v>111</v>
      </c>
      <c r="P405" t="s">
        <v>82</v>
      </c>
      <c r="Q405" t="s">
        <v>112</v>
      </c>
      <c r="R405" t="s">
        <v>105</v>
      </c>
    </row>
    <row r="406" spans="1:18" hidden="1" x14ac:dyDescent="0.25">
      <c r="A406">
        <v>368</v>
      </c>
      <c r="B406" s="11">
        <v>45605</v>
      </c>
      <c r="C406" s="11">
        <v>45817</v>
      </c>
      <c r="D406" t="s">
        <v>1697</v>
      </c>
      <c r="E406" t="s">
        <v>1698</v>
      </c>
      <c r="F406" t="s">
        <v>1699</v>
      </c>
      <c r="G406" t="s">
        <v>1700</v>
      </c>
      <c r="H406" t="s">
        <v>146</v>
      </c>
      <c r="I406">
        <v>9509</v>
      </c>
      <c r="J406" t="s">
        <v>131</v>
      </c>
      <c r="K406" t="s">
        <v>125</v>
      </c>
      <c r="L406">
        <v>978.78</v>
      </c>
      <c r="M406">
        <v>1</v>
      </c>
      <c r="N406">
        <v>978.78</v>
      </c>
      <c r="O406" t="s">
        <v>157</v>
      </c>
      <c r="P406" t="s">
        <v>82</v>
      </c>
      <c r="Q406" t="s">
        <v>67</v>
      </c>
      <c r="R406" t="s">
        <v>91</v>
      </c>
    </row>
    <row r="407" spans="1:18" hidden="1" x14ac:dyDescent="0.25">
      <c r="A407">
        <v>369</v>
      </c>
      <c r="B407" s="11">
        <v>45865</v>
      </c>
      <c r="C407" s="11">
        <v>45897</v>
      </c>
      <c r="D407" t="s">
        <v>1701</v>
      </c>
      <c r="E407" t="s">
        <v>1702</v>
      </c>
      <c r="F407" t="s">
        <v>1703</v>
      </c>
      <c r="G407" t="s">
        <v>1704</v>
      </c>
      <c r="H407" t="s">
        <v>913</v>
      </c>
      <c r="I407">
        <v>76443</v>
      </c>
      <c r="J407" t="s">
        <v>90</v>
      </c>
      <c r="K407" t="s">
        <v>64</v>
      </c>
      <c r="L407">
        <v>928.43</v>
      </c>
      <c r="M407">
        <v>1</v>
      </c>
      <c r="N407">
        <v>928.43</v>
      </c>
      <c r="O407" t="s">
        <v>111</v>
      </c>
      <c r="P407" t="s">
        <v>66</v>
      </c>
      <c r="Q407" t="s">
        <v>83</v>
      </c>
      <c r="R407" t="s">
        <v>68</v>
      </c>
    </row>
    <row r="408" spans="1:18" hidden="1" x14ac:dyDescent="0.25">
      <c r="A408">
        <v>370</v>
      </c>
      <c r="B408" s="11">
        <v>45192</v>
      </c>
      <c r="C408" s="11">
        <v>45407</v>
      </c>
      <c r="D408" t="s">
        <v>1705</v>
      </c>
      <c r="E408" t="s">
        <v>1706</v>
      </c>
      <c r="F408" t="s">
        <v>1707</v>
      </c>
      <c r="G408" t="s">
        <v>1708</v>
      </c>
      <c r="H408" t="s">
        <v>1158</v>
      </c>
      <c r="I408">
        <v>4185</v>
      </c>
      <c r="J408" t="s">
        <v>80</v>
      </c>
      <c r="K408" t="s">
        <v>81</v>
      </c>
      <c r="L408">
        <v>635.64</v>
      </c>
      <c r="M408">
        <v>2</v>
      </c>
      <c r="N408">
        <v>1271.28</v>
      </c>
      <c r="O408" t="s">
        <v>75</v>
      </c>
      <c r="P408" t="s">
        <v>66</v>
      </c>
      <c r="Q408" t="s">
        <v>83</v>
      </c>
      <c r="R408" t="s">
        <v>84</v>
      </c>
    </row>
    <row r="409" spans="1:18" hidden="1" x14ac:dyDescent="0.25">
      <c r="A409">
        <v>371</v>
      </c>
      <c r="B409" s="11">
        <v>45844</v>
      </c>
      <c r="C409" s="11">
        <v>45867</v>
      </c>
      <c r="D409" t="s">
        <v>1709</v>
      </c>
      <c r="E409" t="s">
        <v>1710</v>
      </c>
      <c r="F409" t="s">
        <v>1711</v>
      </c>
      <c r="G409" t="s">
        <v>1712</v>
      </c>
      <c r="H409" t="s">
        <v>879</v>
      </c>
      <c r="I409">
        <v>88690</v>
      </c>
      <c r="J409" t="s">
        <v>80</v>
      </c>
      <c r="K409" t="s">
        <v>81</v>
      </c>
      <c r="L409">
        <v>389.31</v>
      </c>
      <c r="M409">
        <v>1</v>
      </c>
      <c r="N409">
        <v>389.31</v>
      </c>
      <c r="O409" t="s">
        <v>65</v>
      </c>
      <c r="P409" t="s">
        <v>66</v>
      </c>
      <c r="Q409" t="s">
        <v>112</v>
      </c>
      <c r="R409" t="s">
        <v>84</v>
      </c>
    </row>
    <row r="410" spans="1:18" hidden="1" x14ac:dyDescent="0.25">
      <c r="A410">
        <v>372</v>
      </c>
      <c r="B410" s="11">
        <v>45555</v>
      </c>
      <c r="C410" s="11">
        <v>45771</v>
      </c>
      <c r="D410" t="s">
        <v>1713</v>
      </c>
      <c r="E410" t="s">
        <v>1714</v>
      </c>
      <c r="F410" t="s">
        <v>1715</v>
      </c>
      <c r="G410" t="s">
        <v>1716</v>
      </c>
      <c r="H410" t="s">
        <v>834</v>
      </c>
      <c r="I410">
        <v>18874</v>
      </c>
      <c r="J410" t="s">
        <v>216</v>
      </c>
      <c r="K410" t="s">
        <v>98</v>
      </c>
      <c r="L410">
        <v>214.17</v>
      </c>
      <c r="M410">
        <v>1</v>
      </c>
      <c r="N410">
        <v>214.17</v>
      </c>
      <c r="O410" t="s">
        <v>75</v>
      </c>
      <c r="P410" t="s">
        <v>82</v>
      </c>
      <c r="Q410" t="s">
        <v>83</v>
      </c>
      <c r="R410" t="s">
        <v>91</v>
      </c>
    </row>
    <row r="411" spans="1:18" hidden="1" x14ac:dyDescent="0.25">
      <c r="A411">
        <v>373</v>
      </c>
      <c r="B411" s="11">
        <v>45566</v>
      </c>
      <c r="C411" s="11">
        <v>45633</v>
      </c>
      <c r="D411" t="s">
        <v>1717</v>
      </c>
      <c r="E411" t="s">
        <v>1718</v>
      </c>
      <c r="F411" t="s">
        <v>1719</v>
      </c>
      <c r="G411" t="s">
        <v>1720</v>
      </c>
      <c r="H411" t="s">
        <v>893</v>
      </c>
      <c r="I411">
        <v>40909</v>
      </c>
      <c r="J411" t="s">
        <v>63</v>
      </c>
      <c r="K411" t="s">
        <v>64</v>
      </c>
      <c r="L411">
        <v>267.63</v>
      </c>
      <c r="M411">
        <v>5</v>
      </c>
      <c r="N411">
        <v>1338.15</v>
      </c>
      <c r="O411" t="s">
        <v>157</v>
      </c>
      <c r="P411" t="s">
        <v>82</v>
      </c>
      <c r="Q411" t="s">
        <v>112</v>
      </c>
      <c r="R411" t="s">
        <v>91</v>
      </c>
    </row>
    <row r="412" spans="1:18" hidden="1" x14ac:dyDescent="0.25">
      <c r="A412">
        <v>374</v>
      </c>
      <c r="B412" s="11">
        <v>45411</v>
      </c>
      <c r="C412" s="11">
        <v>45537</v>
      </c>
      <c r="D412" t="s">
        <v>1721</v>
      </c>
      <c r="E412" t="s">
        <v>1722</v>
      </c>
      <c r="F412" t="s">
        <v>1723</v>
      </c>
      <c r="G412" t="s">
        <v>1724</v>
      </c>
      <c r="H412" t="s">
        <v>484</v>
      </c>
      <c r="I412">
        <v>77970</v>
      </c>
      <c r="J412" t="s">
        <v>216</v>
      </c>
      <c r="K412" t="s">
        <v>98</v>
      </c>
      <c r="L412">
        <v>519.15</v>
      </c>
      <c r="M412">
        <v>4</v>
      </c>
      <c r="N412">
        <v>2076.6</v>
      </c>
      <c r="O412" t="s">
        <v>111</v>
      </c>
      <c r="P412" t="s">
        <v>82</v>
      </c>
      <c r="Q412" t="s">
        <v>83</v>
      </c>
      <c r="R412" t="s">
        <v>105</v>
      </c>
    </row>
    <row r="413" spans="1:18" hidden="1" x14ac:dyDescent="0.25">
      <c r="A413">
        <v>375</v>
      </c>
      <c r="B413" s="11">
        <v>45437</v>
      </c>
      <c r="C413" s="11">
        <v>45782</v>
      </c>
      <c r="D413" t="s">
        <v>1725</v>
      </c>
      <c r="E413" t="s">
        <v>1726</v>
      </c>
      <c r="F413" t="s">
        <v>1727</v>
      </c>
      <c r="G413" t="s">
        <v>1728</v>
      </c>
      <c r="H413" t="s">
        <v>888</v>
      </c>
      <c r="I413">
        <v>36254</v>
      </c>
      <c r="J413" t="s">
        <v>97</v>
      </c>
      <c r="K413" t="s">
        <v>98</v>
      </c>
      <c r="L413">
        <v>647.63</v>
      </c>
      <c r="M413">
        <v>5</v>
      </c>
      <c r="N413">
        <v>3238.15</v>
      </c>
      <c r="O413" t="s">
        <v>157</v>
      </c>
      <c r="P413" t="s">
        <v>66</v>
      </c>
      <c r="Q413" t="s">
        <v>83</v>
      </c>
      <c r="R413" t="s">
        <v>91</v>
      </c>
    </row>
    <row r="414" spans="1:18" hidden="1" x14ac:dyDescent="0.25">
      <c r="A414">
        <v>376</v>
      </c>
      <c r="B414" s="11">
        <v>45274</v>
      </c>
      <c r="C414" s="11">
        <v>45897</v>
      </c>
      <c r="D414" t="s">
        <v>1729</v>
      </c>
      <c r="E414" t="s">
        <v>1730</v>
      </c>
      <c r="F414" t="s">
        <v>1731</v>
      </c>
      <c r="G414" t="s">
        <v>1732</v>
      </c>
      <c r="H414" t="s">
        <v>938</v>
      </c>
      <c r="I414">
        <v>68123</v>
      </c>
      <c r="J414" t="s">
        <v>232</v>
      </c>
      <c r="K414" t="s">
        <v>119</v>
      </c>
      <c r="L414">
        <v>607.66999999999996</v>
      </c>
      <c r="M414">
        <v>1</v>
      </c>
      <c r="N414">
        <v>607.66999999999996</v>
      </c>
      <c r="O414" t="s">
        <v>75</v>
      </c>
      <c r="P414" t="s">
        <v>82</v>
      </c>
      <c r="Q414" t="s">
        <v>83</v>
      </c>
      <c r="R414" t="s">
        <v>105</v>
      </c>
    </row>
    <row r="415" spans="1:18" hidden="1" x14ac:dyDescent="0.25">
      <c r="A415">
        <v>377</v>
      </c>
      <c r="B415" s="11">
        <v>45354</v>
      </c>
      <c r="C415" s="11">
        <v>45811</v>
      </c>
      <c r="D415" t="s">
        <v>1733</v>
      </c>
      <c r="E415" t="s">
        <v>1734</v>
      </c>
      <c r="F415" t="s">
        <v>1735</v>
      </c>
      <c r="G415" t="s">
        <v>1736</v>
      </c>
      <c r="H415" t="s">
        <v>519</v>
      </c>
      <c r="I415">
        <v>35564</v>
      </c>
      <c r="J415" t="s">
        <v>80</v>
      </c>
      <c r="K415" t="s">
        <v>81</v>
      </c>
      <c r="L415">
        <v>848.39</v>
      </c>
      <c r="M415">
        <v>4</v>
      </c>
      <c r="N415">
        <v>3393.56</v>
      </c>
      <c r="O415" t="s">
        <v>157</v>
      </c>
      <c r="P415" t="s">
        <v>66</v>
      </c>
      <c r="Q415" t="s">
        <v>67</v>
      </c>
      <c r="R415" t="s">
        <v>91</v>
      </c>
    </row>
    <row r="416" spans="1:18" hidden="1" x14ac:dyDescent="0.25">
      <c r="A416">
        <v>378</v>
      </c>
      <c r="B416" s="11">
        <v>45218</v>
      </c>
      <c r="C416" s="11">
        <v>45221</v>
      </c>
      <c r="D416" t="s">
        <v>1737</v>
      </c>
      <c r="E416" t="s">
        <v>1738</v>
      </c>
      <c r="F416" t="s">
        <v>1739</v>
      </c>
      <c r="G416" t="s">
        <v>1740</v>
      </c>
      <c r="H416" t="s">
        <v>242</v>
      </c>
      <c r="I416">
        <v>60581</v>
      </c>
      <c r="J416" t="s">
        <v>63</v>
      </c>
      <c r="K416" t="s">
        <v>64</v>
      </c>
      <c r="L416">
        <v>600.13</v>
      </c>
      <c r="M416">
        <v>4</v>
      </c>
      <c r="N416">
        <v>2400.52</v>
      </c>
      <c r="O416" t="s">
        <v>157</v>
      </c>
      <c r="P416" t="s">
        <v>66</v>
      </c>
      <c r="Q416" t="s">
        <v>67</v>
      </c>
      <c r="R416" t="s">
        <v>105</v>
      </c>
    </row>
    <row r="417" spans="1:18" hidden="1" x14ac:dyDescent="0.25">
      <c r="A417">
        <v>379</v>
      </c>
      <c r="B417" s="11">
        <v>45798</v>
      </c>
      <c r="C417" s="11">
        <v>45802</v>
      </c>
      <c r="D417" t="s">
        <v>1741</v>
      </c>
      <c r="E417" t="s">
        <v>1742</v>
      </c>
      <c r="F417" t="s">
        <v>1743</v>
      </c>
      <c r="G417" t="s">
        <v>1744</v>
      </c>
      <c r="H417" t="s">
        <v>1745</v>
      </c>
      <c r="I417">
        <v>9376</v>
      </c>
      <c r="J417" t="s">
        <v>216</v>
      </c>
      <c r="K417" t="s">
        <v>98</v>
      </c>
      <c r="L417">
        <v>827.41</v>
      </c>
      <c r="M417">
        <v>4</v>
      </c>
      <c r="N417">
        <v>3309.64</v>
      </c>
      <c r="O417" t="s">
        <v>157</v>
      </c>
      <c r="P417" t="s">
        <v>66</v>
      </c>
      <c r="Q417" t="s">
        <v>99</v>
      </c>
      <c r="R417" t="s">
        <v>105</v>
      </c>
    </row>
    <row r="418" spans="1:18" hidden="1" x14ac:dyDescent="0.25">
      <c r="A418">
        <v>380</v>
      </c>
      <c r="B418" s="11">
        <v>45448</v>
      </c>
      <c r="C418" s="11">
        <v>45694</v>
      </c>
      <c r="D418" t="s">
        <v>1746</v>
      </c>
      <c r="E418" t="s">
        <v>1747</v>
      </c>
      <c r="F418" t="s">
        <v>1748</v>
      </c>
      <c r="G418" t="s">
        <v>1749</v>
      </c>
      <c r="H418" t="s">
        <v>501</v>
      </c>
      <c r="I418">
        <v>7010</v>
      </c>
      <c r="J418" t="s">
        <v>232</v>
      </c>
      <c r="K418" t="s">
        <v>119</v>
      </c>
      <c r="L418">
        <v>902.33</v>
      </c>
      <c r="M418">
        <v>4</v>
      </c>
      <c r="N418">
        <v>3609.32</v>
      </c>
      <c r="O418" t="s">
        <v>65</v>
      </c>
      <c r="P418" t="s">
        <v>66</v>
      </c>
      <c r="Q418" t="s">
        <v>83</v>
      </c>
      <c r="R418" t="s">
        <v>68</v>
      </c>
    </row>
    <row r="419" spans="1:18" hidden="1" x14ac:dyDescent="0.25">
      <c r="A419">
        <v>381</v>
      </c>
      <c r="B419" s="11">
        <v>45301</v>
      </c>
      <c r="C419" s="11">
        <v>45462</v>
      </c>
      <c r="D419" t="s">
        <v>1750</v>
      </c>
      <c r="E419" t="s">
        <v>1751</v>
      </c>
      <c r="F419" t="s">
        <v>1752</v>
      </c>
      <c r="G419" t="s">
        <v>1753</v>
      </c>
      <c r="H419" t="s">
        <v>554</v>
      </c>
      <c r="I419">
        <v>73085</v>
      </c>
      <c r="J419" t="s">
        <v>63</v>
      </c>
      <c r="K419" t="s">
        <v>64</v>
      </c>
      <c r="L419">
        <v>145.88999999999999</v>
      </c>
      <c r="M419">
        <v>2</v>
      </c>
      <c r="N419">
        <v>291.77999999999997</v>
      </c>
      <c r="O419" t="s">
        <v>111</v>
      </c>
      <c r="P419" t="s">
        <v>82</v>
      </c>
      <c r="Q419" t="s">
        <v>99</v>
      </c>
      <c r="R419" t="s">
        <v>84</v>
      </c>
    </row>
    <row r="420" spans="1:18" hidden="1" x14ac:dyDescent="0.25">
      <c r="A420">
        <v>382</v>
      </c>
      <c r="B420" s="11">
        <v>45516</v>
      </c>
      <c r="C420" s="11">
        <v>45712</v>
      </c>
      <c r="D420" t="s">
        <v>1754</v>
      </c>
      <c r="E420" t="s">
        <v>1755</v>
      </c>
      <c r="F420" t="s">
        <v>1756</v>
      </c>
      <c r="G420" t="s">
        <v>1757</v>
      </c>
      <c r="H420" t="s">
        <v>969</v>
      </c>
      <c r="I420">
        <v>58005</v>
      </c>
      <c r="J420" t="s">
        <v>63</v>
      </c>
      <c r="K420" t="s">
        <v>64</v>
      </c>
      <c r="L420">
        <v>741.09</v>
      </c>
      <c r="M420">
        <v>2</v>
      </c>
      <c r="N420">
        <v>1482.18</v>
      </c>
      <c r="O420" t="s">
        <v>75</v>
      </c>
      <c r="P420" t="s">
        <v>66</v>
      </c>
      <c r="Q420" t="s">
        <v>83</v>
      </c>
      <c r="R420" t="s">
        <v>91</v>
      </c>
    </row>
    <row r="421" spans="1:18" hidden="1" x14ac:dyDescent="0.25">
      <c r="A421">
        <v>383</v>
      </c>
      <c r="B421" s="11">
        <v>45758</v>
      </c>
      <c r="C421" s="11">
        <v>45876</v>
      </c>
      <c r="D421" t="s">
        <v>1758</v>
      </c>
      <c r="E421" t="s">
        <v>1759</v>
      </c>
      <c r="F421" t="s">
        <v>1760</v>
      </c>
      <c r="G421" t="s">
        <v>1761</v>
      </c>
      <c r="H421" t="s">
        <v>888</v>
      </c>
      <c r="I421">
        <v>69233</v>
      </c>
      <c r="J421" t="s">
        <v>74</v>
      </c>
      <c r="K421" t="s">
        <v>64</v>
      </c>
      <c r="L421">
        <v>267.51</v>
      </c>
      <c r="M421">
        <v>5</v>
      </c>
      <c r="N421">
        <v>1337.55</v>
      </c>
      <c r="O421" t="s">
        <v>75</v>
      </c>
      <c r="P421" t="s">
        <v>66</v>
      </c>
      <c r="Q421" t="s">
        <v>112</v>
      </c>
      <c r="R421" t="s">
        <v>84</v>
      </c>
    </row>
    <row r="422" spans="1:18" hidden="1" x14ac:dyDescent="0.25">
      <c r="A422">
        <v>384</v>
      </c>
      <c r="B422" s="11">
        <v>45371</v>
      </c>
      <c r="C422" s="11">
        <v>45672</v>
      </c>
      <c r="D422" t="s">
        <v>1762</v>
      </c>
      <c r="E422" t="s">
        <v>1763</v>
      </c>
      <c r="F422" t="s">
        <v>1764</v>
      </c>
      <c r="G422" t="s">
        <v>1765</v>
      </c>
      <c r="H422" t="s">
        <v>1766</v>
      </c>
      <c r="I422">
        <v>17275</v>
      </c>
      <c r="J422" t="s">
        <v>74</v>
      </c>
      <c r="K422" t="s">
        <v>64</v>
      </c>
      <c r="L422">
        <v>200.59</v>
      </c>
      <c r="M422">
        <v>1</v>
      </c>
      <c r="N422">
        <v>200.59</v>
      </c>
      <c r="O422" t="s">
        <v>75</v>
      </c>
      <c r="P422" t="s">
        <v>66</v>
      </c>
      <c r="Q422" t="s">
        <v>112</v>
      </c>
      <c r="R422" t="s">
        <v>68</v>
      </c>
    </row>
    <row r="423" spans="1:18" hidden="1" x14ac:dyDescent="0.25">
      <c r="A423">
        <v>385</v>
      </c>
      <c r="B423" s="11">
        <v>45814</v>
      </c>
      <c r="C423" s="11">
        <v>45889</v>
      </c>
      <c r="D423" t="s">
        <v>1767</v>
      </c>
      <c r="E423" t="s">
        <v>1768</v>
      </c>
      <c r="F423" t="s">
        <v>1769</v>
      </c>
      <c r="G423" t="s">
        <v>1770</v>
      </c>
      <c r="H423" t="s">
        <v>1110</v>
      </c>
      <c r="I423">
        <v>27591</v>
      </c>
      <c r="J423" t="s">
        <v>97</v>
      </c>
      <c r="K423" t="s">
        <v>98</v>
      </c>
      <c r="L423">
        <v>195.71</v>
      </c>
      <c r="M423">
        <v>3</v>
      </c>
      <c r="N423">
        <v>587.13</v>
      </c>
      <c r="O423" t="s">
        <v>157</v>
      </c>
      <c r="P423" t="s">
        <v>82</v>
      </c>
      <c r="Q423" t="s">
        <v>112</v>
      </c>
      <c r="R423" t="s">
        <v>84</v>
      </c>
    </row>
    <row r="424" spans="1:18" hidden="1" x14ac:dyDescent="0.25">
      <c r="A424">
        <v>386</v>
      </c>
      <c r="B424" s="11">
        <v>45410</v>
      </c>
      <c r="C424" s="11">
        <v>45825</v>
      </c>
      <c r="D424" t="s">
        <v>1771</v>
      </c>
      <c r="E424" t="s">
        <v>1772</v>
      </c>
      <c r="F424" t="s">
        <v>1773</v>
      </c>
      <c r="G424" t="s">
        <v>1774</v>
      </c>
      <c r="H424" t="s">
        <v>510</v>
      </c>
      <c r="I424">
        <v>1604</v>
      </c>
      <c r="J424" t="s">
        <v>216</v>
      </c>
      <c r="K424" t="s">
        <v>98</v>
      </c>
      <c r="L424">
        <v>686.23</v>
      </c>
      <c r="M424">
        <v>3</v>
      </c>
      <c r="N424">
        <v>2058.69</v>
      </c>
      <c r="O424" t="s">
        <v>111</v>
      </c>
      <c r="P424" t="s">
        <v>66</v>
      </c>
      <c r="Q424" t="s">
        <v>99</v>
      </c>
      <c r="R424" t="s">
        <v>84</v>
      </c>
    </row>
    <row r="425" spans="1:18" hidden="1" x14ac:dyDescent="0.25">
      <c r="A425">
        <v>387</v>
      </c>
      <c r="B425" s="11">
        <v>45251</v>
      </c>
      <c r="C425" s="11">
        <v>45562</v>
      </c>
      <c r="D425" t="s">
        <v>1775</v>
      </c>
      <c r="E425" t="s">
        <v>1776</v>
      </c>
      <c r="F425" t="s">
        <v>1777</v>
      </c>
      <c r="G425" t="s">
        <v>1778</v>
      </c>
      <c r="H425" t="s">
        <v>321</v>
      </c>
      <c r="I425">
        <v>13527</v>
      </c>
      <c r="J425" t="s">
        <v>216</v>
      </c>
      <c r="K425" t="s">
        <v>98</v>
      </c>
      <c r="L425">
        <v>270.97000000000003</v>
      </c>
      <c r="M425">
        <v>1</v>
      </c>
      <c r="N425">
        <v>270.97000000000003</v>
      </c>
      <c r="O425" t="s">
        <v>75</v>
      </c>
      <c r="P425" t="s">
        <v>66</v>
      </c>
      <c r="Q425" t="s">
        <v>99</v>
      </c>
      <c r="R425" t="s">
        <v>91</v>
      </c>
    </row>
    <row r="426" spans="1:18" hidden="1" x14ac:dyDescent="0.25">
      <c r="A426">
        <v>388</v>
      </c>
      <c r="B426" s="11">
        <v>45523</v>
      </c>
      <c r="C426" s="11">
        <v>45820</v>
      </c>
      <c r="D426" t="s">
        <v>1779</v>
      </c>
      <c r="E426" t="s">
        <v>1780</v>
      </c>
      <c r="F426" t="s">
        <v>1781</v>
      </c>
      <c r="G426" t="s">
        <v>1782</v>
      </c>
      <c r="H426" t="s">
        <v>301</v>
      </c>
      <c r="I426">
        <v>61972</v>
      </c>
      <c r="J426" t="s">
        <v>74</v>
      </c>
      <c r="K426" t="s">
        <v>64</v>
      </c>
      <c r="L426">
        <v>881.28</v>
      </c>
      <c r="M426">
        <v>2</v>
      </c>
      <c r="N426">
        <v>1762.56</v>
      </c>
      <c r="O426" t="s">
        <v>111</v>
      </c>
      <c r="P426" t="s">
        <v>66</v>
      </c>
      <c r="Q426" t="s">
        <v>112</v>
      </c>
      <c r="R426" t="s">
        <v>105</v>
      </c>
    </row>
    <row r="427" spans="1:18" hidden="1" x14ac:dyDescent="0.25">
      <c r="A427">
        <v>389</v>
      </c>
      <c r="B427" s="11">
        <v>45350</v>
      </c>
      <c r="C427" s="11">
        <v>45872</v>
      </c>
      <c r="D427" t="s">
        <v>1783</v>
      </c>
      <c r="E427" t="s">
        <v>1784</v>
      </c>
      <c r="F427" t="s">
        <v>1785</v>
      </c>
      <c r="G427" t="s">
        <v>1786</v>
      </c>
      <c r="H427" t="s">
        <v>405</v>
      </c>
      <c r="I427">
        <v>46933</v>
      </c>
      <c r="J427" t="s">
        <v>63</v>
      </c>
      <c r="K427" t="s">
        <v>64</v>
      </c>
      <c r="L427">
        <v>520.14</v>
      </c>
      <c r="M427">
        <v>1</v>
      </c>
      <c r="N427">
        <v>520.14</v>
      </c>
      <c r="O427" t="s">
        <v>75</v>
      </c>
      <c r="P427" t="s">
        <v>66</v>
      </c>
      <c r="Q427" t="s">
        <v>83</v>
      </c>
      <c r="R427" t="s">
        <v>105</v>
      </c>
    </row>
    <row r="428" spans="1:18" hidden="1" x14ac:dyDescent="0.25">
      <c r="A428">
        <v>390</v>
      </c>
      <c r="B428" s="11">
        <v>45261</v>
      </c>
      <c r="C428" s="11">
        <v>45696</v>
      </c>
      <c r="D428" t="s">
        <v>1787</v>
      </c>
      <c r="E428" t="s">
        <v>1788</v>
      </c>
      <c r="F428" t="s">
        <v>1789</v>
      </c>
      <c r="G428" t="s">
        <v>1790</v>
      </c>
      <c r="H428" t="s">
        <v>605</v>
      </c>
      <c r="I428">
        <v>50359</v>
      </c>
      <c r="J428" t="s">
        <v>97</v>
      </c>
      <c r="K428" t="s">
        <v>98</v>
      </c>
      <c r="L428">
        <v>629.94000000000005</v>
      </c>
      <c r="M428">
        <v>5</v>
      </c>
      <c r="N428">
        <v>3149.7</v>
      </c>
      <c r="O428" t="s">
        <v>157</v>
      </c>
      <c r="P428" t="s">
        <v>82</v>
      </c>
      <c r="Q428" t="s">
        <v>83</v>
      </c>
      <c r="R428" t="s">
        <v>105</v>
      </c>
    </row>
    <row r="429" spans="1:18" hidden="1" x14ac:dyDescent="0.25">
      <c r="A429">
        <v>391</v>
      </c>
      <c r="B429" s="11">
        <v>45281</v>
      </c>
      <c r="C429" s="11">
        <v>45409</v>
      </c>
      <c r="D429" t="s">
        <v>1791</v>
      </c>
      <c r="E429" t="s">
        <v>1792</v>
      </c>
      <c r="F429" t="s">
        <v>1793</v>
      </c>
      <c r="G429" t="s">
        <v>1794</v>
      </c>
      <c r="H429" t="s">
        <v>700</v>
      </c>
      <c r="I429">
        <v>73230</v>
      </c>
      <c r="J429" t="s">
        <v>63</v>
      </c>
      <c r="K429" t="s">
        <v>64</v>
      </c>
      <c r="L429">
        <v>346.46</v>
      </c>
      <c r="M429">
        <v>3</v>
      </c>
      <c r="N429">
        <v>1039.3800000000001</v>
      </c>
      <c r="O429" t="s">
        <v>157</v>
      </c>
      <c r="P429" t="s">
        <v>82</v>
      </c>
      <c r="Q429" t="s">
        <v>112</v>
      </c>
      <c r="R429" t="s">
        <v>105</v>
      </c>
    </row>
    <row r="430" spans="1:18" hidden="1" x14ac:dyDescent="0.25">
      <c r="A430">
        <v>392</v>
      </c>
      <c r="B430" s="11">
        <v>45457</v>
      </c>
      <c r="C430" s="11">
        <v>45683</v>
      </c>
      <c r="D430" t="s">
        <v>1795</v>
      </c>
      <c r="E430" t="s">
        <v>1796</v>
      </c>
      <c r="F430" t="s">
        <v>1797</v>
      </c>
      <c r="G430" t="s">
        <v>1728</v>
      </c>
      <c r="H430" t="s">
        <v>1798</v>
      </c>
      <c r="I430">
        <v>89337</v>
      </c>
      <c r="J430" t="s">
        <v>124</v>
      </c>
      <c r="K430" t="s">
        <v>125</v>
      </c>
      <c r="L430">
        <v>864.02</v>
      </c>
      <c r="M430">
        <v>5</v>
      </c>
      <c r="N430">
        <v>4320.1000000000004</v>
      </c>
      <c r="O430" t="s">
        <v>65</v>
      </c>
      <c r="P430" t="s">
        <v>82</v>
      </c>
      <c r="Q430" t="s">
        <v>67</v>
      </c>
      <c r="R430" t="s">
        <v>105</v>
      </c>
    </row>
    <row r="431" spans="1:18" hidden="1" x14ac:dyDescent="0.25">
      <c r="A431">
        <v>393</v>
      </c>
      <c r="B431" s="11">
        <v>45526</v>
      </c>
      <c r="C431" s="11">
        <v>45712</v>
      </c>
      <c r="D431" t="s">
        <v>1799</v>
      </c>
      <c r="E431" t="s">
        <v>1800</v>
      </c>
      <c r="F431" t="s">
        <v>1801</v>
      </c>
      <c r="G431" t="s">
        <v>1802</v>
      </c>
      <c r="H431" t="s">
        <v>884</v>
      </c>
      <c r="I431">
        <v>93396</v>
      </c>
      <c r="J431" t="s">
        <v>232</v>
      </c>
      <c r="K431" t="s">
        <v>119</v>
      </c>
      <c r="L431">
        <v>487.64</v>
      </c>
      <c r="M431">
        <v>5</v>
      </c>
      <c r="N431">
        <v>2438.1999999999998</v>
      </c>
      <c r="O431" t="s">
        <v>65</v>
      </c>
      <c r="P431" t="s">
        <v>82</v>
      </c>
      <c r="Q431" t="s">
        <v>112</v>
      </c>
      <c r="R431" t="s">
        <v>105</v>
      </c>
    </row>
    <row r="432" spans="1:18" hidden="1" x14ac:dyDescent="0.25">
      <c r="A432">
        <v>394</v>
      </c>
      <c r="B432" s="11">
        <v>45823</v>
      </c>
      <c r="C432" s="11">
        <v>45849</v>
      </c>
      <c r="D432" t="s">
        <v>1803</v>
      </c>
      <c r="E432" t="s">
        <v>1804</v>
      </c>
      <c r="F432" t="s">
        <v>1805</v>
      </c>
      <c r="G432" t="s">
        <v>1806</v>
      </c>
      <c r="H432" t="s">
        <v>1560</v>
      </c>
      <c r="I432">
        <v>72706</v>
      </c>
      <c r="J432" t="s">
        <v>80</v>
      </c>
      <c r="K432" t="s">
        <v>81</v>
      </c>
      <c r="L432">
        <v>317.94</v>
      </c>
      <c r="M432">
        <v>1</v>
      </c>
      <c r="N432">
        <v>317.94</v>
      </c>
      <c r="O432" t="s">
        <v>75</v>
      </c>
      <c r="P432" t="s">
        <v>82</v>
      </c>
      <c r="Q432" t="s">
        <v>99</v>
      </c>
      <c r="R432" t="s">
        <v>105</v>
      </c>
    </row>
    <row r="433" spans="1:18" hidden="1" x14ac:dyDescent="0.25">
      <c r="A433">
        <v>395</v>
      </c>
      <c r="B433" s="11">
        <v>45651</v>
      </c>
      <c r="C433" s="11">
        <v>45851</v>
      </c>
      <c r="D433" t="s">
        <v>1807</v>
      </c>
      <c r="E433" t="s">
        <v>1808</v>
      </c>
      <c r="F433">
        <v>8464879438</v>
      </c>
      <c r="G433" t="s">
        <v>1809</v>
      </c>
      <c r="H433" t="s">
        <v>62</v>
      </c>
      <c r="I433">
        <v>86178</v>
      </c>
      <c r="J433" t="s">
        <v>118</v>
      </c>
      <c r="K433" t="s">
        <v>119</v>
      </c>
      <c r="L433">
        <v>710.68</v>
      </c>
      <c r="M433">
        <v>1</v>
      </c>
      <c r="N433">
        <v>710.68</v>
      </c>
      <c r="O433" t="s">
        <v>111</v>
      </c>
      <c r="P433" t="s">
        <v>66</v>
      </c>
      <c r="Q433" t="s">
        <v>67</v>
      </c>
      <c r="R433" t="s">
        <v>105</v>
      </c>
    </row>
    <row r="434" spans="1:18" hidden="1" x14ac:dyDescent="0.25">
      <c r="A434">
        <v>396</v>
      </c>
      <c r="B434" s="11">
        <v>45353</v>
      </c>
      <c r="C434" s="11">
        <v>45469</v>
      </c>
      <c r="D434" t="s">
        <v>1810</v>
      </c>
      <c r="E434" t="s">
        <v>1811</v>
      </c>
      <c r="F434" t="s">
        <v>1812</v>
      </c>
      <c r="G434" t="s">
        <v>1813</v>
      </c>
      <c r="H434" t="s">
        <v>415</v>
      </c>
      <c r="I434">
        <v>70151</v>
      </c>
      <c r="J434" t="s">
        <v>232</v>
      </c>
      <c r="K434" t="s">
        <v>119</v>
      </c>
      <c r="L434">
        <v>675.45</v>
      </c>
      <c r="M434">
        <v>5</v>
      </c>
      <c r="N434">
        <v>3377.25</v>
      </c>
      <c r="O434" t="s">
        <v>157</v>
      </c>
      <c r="P434" t="s">
        <v>82</v>
      </c>
      <c r="Q434" t="s">
        <v>67</v>
      </c>
      <c r="R434" t="s">
        <v>68</v>
      </c>
    </row>
    <row r="435" spans="1:18" hidden="1" x14ac:dyDescent="0.25">
      <c r="A435">
        <v>397</v>
      </c>
      <c r="B435" s="11">
        <v>45730</v>
      </c>
      <c r="C435" s="11">
        <v>45888</v>
      </c>
      <c r="D435" t="s">
        <v>1814</v>
      </c>
      <c r="E435" t="s">
        <v>1815</v>
      </c>
      <c r="F435" t="s">
        <v>1816</v>
      </c>
      <c r="G435" t="s">
        <v>1817</v>
      </c>
      <c r="H435" t="s">
        <v>1818</v>
      </c>
      <c r="I435">
        <v>76294</v>
      </c>
      <c r="J435" t="s">
        <v>74</v>
      </c>
      <c r="K435" t="s">
        <v>64</v>
      </c>
      <c r="L435">
        <v>177.05</v>
      </c>
      <c r="M435">
        <v>2</v>
      </c>
      <c r="N435">
        <v>354.1</v>
      </c>
      <c r="O435" t="s">
        <v>65</v>
      </c>
      <c r="P435" t="s">
        <v>66</v>
      </c>
      <c r="Q435" t="s">
        <v>83</v>
      </c>
      <c r="R435" t="s">
        <v>84</v>
      </c>
    </row>
    <row r="436" spans="1:18" hidden="1" x14ac:dyDescent="0.25">
      <c r="A436">
        <v>398</v>
      </c>
      <c r="B436" s="11">
        <v>45550</v>
      </c>
      <c r="C436" s="11">
        <v>45746</v>
      </c>
      <c r="D436" t="s">
        <v>1819</v>
      </c>
      <c r="E436" t="s">
        <v>1820</v>
      </c>
      <c r="F436" t="s">
        <v>1821</v>
      </c>
      <c r="G436" t="s">
        <v>1822</v>
      </c>
      <c r="H436" t="s">
        <v>1546</v>
      </c>
      <c r="I436">
        <v>49064</v>
      </c>
      <c r="J436" t="s">
        <v>74</v>
      </c>
      <c r="K436" t="s">
        <v>64</v>
      </c>
      <c r="L436">
        <v>566.34</v>
      </c>
      <c r="M436">
        <v>5</v>
      </c>
      <c r="N436">
        <v>2831.7</v>
      </c>
      <c r="O436" t="s">
        <v>157</v>
      </c>
      <c r="P436" t="s">
        <v>82</v>
      </c>
      <c r="Q436" t="s">
        <v>112</v>
      </c>
      <c r="R436" t="s">
        <v>84</v>
      </c>
    </row>
    <row r="437" spans="1:18" hidden="1" x14ac:dyDescent="0.25">
      <c r="A437">
        <v>399</v>
      </c>
      <c r="B437" s="11">
        <v>45194</v>
      </c>
      <c r="C437" s="11">
        <v>45517</v>
      </c>
      <c r="D437" t="s">
        <v>1823</v>
      </c>
      <c r="E437" t="s">
        <v>1824</v>
      </c>
      <c r="F437" t="s">
        <v>1825</v>
      </c>
      <c r="G437" t="s">
        <v>1826</v>
      </c>
      <c r="H437" t="s">
        <v>1827</v>
      </c>
      <c r="I437">
        <v>18309</v>
      </c>
      <c r="J437" t="s">
        <v>63</v>
      </c>
      <c r="K437" t="s">
        <v>64</v>
      </c>
      <c r="L437">
        <v>306.25</v>
      </c>
      <c r="M437">
        <v>4</v>
      </c>
      <c r="N437">
        <v>1225</v>
      </c>
      <c r="O437" t="s">
        <v>157</v>
      </c>
      <c r="P437" t="s">
        <v>82</v>
      </c>
      <c r="Q437" t="s">
        <v>112</v>
      </c>
      <c r="R437" t="s">
        <v>105</v>
      </c>
    </row>
    <row r="469" spans="2:2" x14ac:dyDescent="0.25">
      <c r="B469" s="19" t="s">
        <v>1828</v>
      </c>
    </row>
  </sheetData>
  <conditionalFormatting sqref="H440">
    <cfRule type="cellIs" dxfId="174" priority="34" operator="greaterThan">
      <formula>50</formula>
    </cfRule>
  </conditionalFormatting>
  <conditionalFormatting sqref="I31">
    <cfRule type="cellIs" dxfId="173" priority="33" operator="greaterThan">
      <formula>20</formula>
    </cfRule>
  </conditionalFormatting>
  <conditionalFormatting sqref="A2:G11">
    <cfRule type="cellIs" dxfId="172" priority="32" operator="greaterThan">
      <formula>80</formula>
    </cfRule>
  </conditionalFormatting>
  <conditionalFormatting sqref="C2">
    <cfRule type="cellIs" dxfId="171" priority="31" operator="lessThan">
      <formula>22</formula>
    </cfRule>
  </conditionalFormatting>
  <conditionalFormatting sqref="F2">
    <cfRule type="cellIs" dxfId="170" priority="30" operator="greaterThan">
      <formula>$F$2</formula>
    </cfRule>
  </conditionalFormatting>
  <conditionalFormatting sqref="F2:F11">
    <cfRule type="cellIs" dxfId="169" priority="2" operator="lessThan">
      <formula>0.8</formula>
    </cfRule>
    <cfRule type="cellIs" dxfId="168" priority="4" operator="greaterThan">
      <formula>0.89</formula>
    </cfRule>
    <cfRule type="cellIs" dxfId="167" priority="5" operator="lessThan">
      <formula>0.79</formula>
    </cfRule>
    <cfRule type="cellIs" dxfId="166" priority="6" operator="greaterThan">
      <formula>0.79</formula>
    </cfRule>
    <cfRule type="cellIs" dxfId="165" priority="7" operator="greaterThan">
      <formula>79</formula>
    </cfRule>
    <cfRule type="cellIs" dxfId="164" priority="8" operator="lessThan">
      <formula>0.8</formula>
    </cfRule>
    <cfRule type="aboveAverage" dxfId="163" priority="16"/>
    <cfRule type="cellIs" dxfId="162" priority="23" operator="greaterThan">
      <formula>0.79</formula>
    </cfRule>
    <cfRule type="cellIs" dxfId="161" priority="25" operator="greaterThan">
      <formula>0.8</formula>
    </cfRule>
    <cfRule type="cellIs" dxfId="160" priority="26" operator="greaterThan">
      <formula>80</formula>
    </cfRule>
    <cfRule type="cellIs" dxfId="159" priority="29" operator="greaterThan">
      <formula>0.83</formula>
    </cfRule>
  </conditionalFormatting>
  <conditionalFormatting sqref="G2:G11">
    <cfRule type="cellIs" dxfId="158" priority="3" operator="greaterThan">
      <formula>0.89</formula>
    </cfRule>
    <cfRule type="cellIs" dxfId="157" priority="21" operator="greaterThan">
      <formula>0.84</formula>
    </cfRule>
    <cfRule type="cellIs" dxfId="156" priority="22" operator="lessThan">
      <formula>80</formula>
    </cfRule>
    <cfRule type="cellIs" dxfId="155" priority="28" operator="greaterThan">
      <formula>90</formula>
    </cfRule>
  </conditionalFormatting>
  <conditionalFormatting sqref="G3:G11">
    <cfRule type="cellIs" dxfId="154" priority="27" operator="greaterThan">
      <formula>90</formula>
    </cfRule>
  </conditionalFormatting>
  <conditionalFormatting sqref="I11">
    <cfRule type="cellIs" dxfId="153" priority="24" operator="greaterThan">
      <formula>0.79</formula>
    </cfRule>
  </conditionalFormatting>
  <conditionalFormatting sqref="C2:C11">
    <cfRule type="cellIs" dxfId="152" priority="19" operator="between">
      <formula>21</formula>
      <formula>24</formula>
    </cfRule>
    <cfRule type="cellIs" dxfId="151" priority="20" operator="between">
      <formula>21</formula>
      <formula>23</formula>
    </cfRule>
  </conditionalFormatting>
  <conditionalFormatting sqref="B2:B11">
    <cfRule type="containsText" dxfId="150" priority="17" operator="containsText" text="female">
      <formula>NOT(ISERROR(SEARCH("female",B2)))</formula>
    </cfRule>
    <cfRule type="containsText" dxfId="149" priority="18" operator="containsText" text="male">
      <formula>NOT(ISERROR(SEARCH("male",B2)))</formula>
    </cfRule>
  </conditionalFormatting>
  <conditionalFormatting sqref="E2:E11">
    <cfRule type="uniqueValues" dxfId="148" priority="15"/>
  </conditionalFormatting>
  <conditionalFormatting sqref="D2:D11">
    <cfRule type="duplicateValues" dxfId="147" priority="9"/>
    <cfRule type="duplicateValues" dxfId="146" priority="11"/>
    <cfRule type="duplicateValues" dxfId="145" priority="14"/>
  </conditionalFormatting>
  <conditionalFormatting sqref="A2:A11">
    <cfRule type="uniqueValues" dxfId="144" priority="12"/>
    <cfRule type="colorScale" priority="13">
      <colorScale>
        <cfvo type="min"/>
        <cfvo type="percentile" val="50"/>
        <cfvo type="max"/>
        <color rgb="FFF8696B"/>
        <color rgb="FFFFEB84"/>
        <color rgb="FF63BE7B"/>
      </colorScale>
    </cfRule>
  </conditionalFormatting>
  <conditionalFormatting sqref="B20">
    <cfRule type="cellIs" dxfId="143" priority="10" operator="lessThan">
      <formula>80</formula>
    </cfRule>
  </conditionalFormatting>
  <conditionalFormatting sqref="A4:A11">
    <cfRule type="colorScale" priority="1">
      <colorScale>
        <cfvo type="min"/>
        <cfvo type="percentile" val="50"/>
        <cfvo type="max"/>
        <color rgb="FFF8696B"/>
        <color rgb="FFFFEB84"/>
        <color rgb="FF63BE7B"/>
      </colorScale>
    </cfRule>
  </conditionalFormatting>
  <hyperlinks>
    <hyperlink ref="B9" r:id="rId1"/>
    <hyperlink ref="B469" r:id="rId2"/>
  </hyperlinks>
  <pageMargins left="0.7" right="0.7" top="0.75" bottom="0.75" header="0.3" footer="0.3"/>
  <pageSetup paperSize="9" orientation="portrait" r:id="rId3"/>
  <drawing r:id="rId4"/>
  <tableParts count="2">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U93"/>
  <sheetViews>
    <sheetView topLeftCell="E1" zoomScaleNormal="100" workbookViewId="0">
      <selection activeCell="L11" sqref="L11:L16"/>
    </sheetView>
  </sheetViews>
  <sheetFormatPr defaultRowHeight="15" x14ac:dyDescent="0.25"/>
  <cols>
    <col min="5" max="5" width="10.7109375" customWidth="1"/>
    <col min="6" max="6" width="12.85546875" customWidth="1"/>
    <col min="8" max="8" width="13.28515625" customWidth="1"/>
    <col min="11" max="11" width="19.42578125" bestFit="1" customWidth="1"/>
    <col min="17" max="17" width="18.85546875" customWidth="1"/>
  </cols>
  <sheetData>
    <row r="4" spans="5:12" x14ac:dyDescent="0.25">
      <c r="E4" t="s">
        <v>1829</v>
      </c>
      <c r="F4" s="19" t="s">
        <v>1828</v>
      </c>
    </row>
    <row r="10" spans="5:12" x14ac:dyDescent="0.25">
      <c r="H10" s="21" t="s">
        <v>1830</v>
      </c>
      <c r="I10" s="21" t="s">
        <v>1831</v>
      </c>
      <c r="J10" s="21" t="s">
        <v>1832</v>
      </c>
      <c r="K10" s="21" t="s">
        <v>1839</v>
      </c>
      <c r="L10" s="21" t="s">
        <v>1844</v>
      </c>
    </row>
    <row r="11" spans="5:12" x14ac:dyDescent="0.25">
      <c r="H11" s="21" t="s">
        <v>1833</v>
      </c>
      <c r="I11" s="20">
        <v>0.39583333333333331</v>
      </c>
      <c r="J11" s="20">
        <v>0.66666666666666663</v>
      </c>
      <c r="K11" t="s">
        <v>1840</v>
      </c>
      <c r="L11">
        <v>1000</v>
      </c>
    </row>
    <row r="12" spans="5:12" x14ac:dyDescent="0.25">
      <c r="H12" s="21" t="s">
        <v>1833</v>
      </c>
      <c r="I12" s="20">
        <v>0.375</v>
      </c>
      <c r="J12" s="20">
        <v>0.58333333333333337</v>
      </c>
      <c r="K12" t="s">
        <v>1841</v>
      </c>
      <c r="L12">
        <v>600</v>
      </c>
    </row>
    <row r="13" spans="5:12" x14ac:dyDescent="0.25">
      <c r="H13" s="21" t="s">
        <v>1833</v>
      </c>
      <c r="I13" s="20">
        <v>0.375</v>
      </c>
      <c r="J13" s="20">
        <v>0.66666666666666663</v>
      </c>
      <c r="K13" t="s">
        <v>1840</v>
      </c>
      <c r="L13">
        <v>1000</v>
      </c>
    </row>
    <row r="14" spans="5:12" x14ac:dyDescent="0.25">
      <c r="H14" s="21" t="s">
        <v>1833</v>
      </c>
      <c r="I14" s="20">
        <v>0.375</v>
      </c>
      <c r="J14" s="20">
        <v>0.52083333333333337</v>
      </c>
      <c r="K14" t="s">
        <v>1842</v>
      </c>
      <c r="L14">
        <v>500</v>
      </c>
    </row>
    <row r="15" spans="5:12" x14ac:dyDescent="0.25">
      <c r="H15" s="21" t="s">
        <v>1833</v>
      </c>
      <c r="I15" s="20">
        <v>0.375</v>
      </c>
      <c r="J15" s="20">
        <v>0.75</v>
      </c>
      <c r="K15" t="s">
        <v>1843</v>
      </c>
      <c r="L15">
        <v>1300</v>
      </c>
    </row>
    <row r="16" spans="5:12" x14ac:dyDescent="0.25">
      <c r="H16" s="21" t="s">
        <v>1833</v>
      </c>
      <c r="I16" s="20">
        <v>0.375</v>
      </c>
      <c r="J16" s="20">
        <v>0.66666666666666663</v>
      </c>
      <c r="K16" t="s">
        <v>1840</v>
      </c>
      <c r="L16">
        <v>1000</v>
      </c>
    </row>
    <row r="21" spans="6:15" x14ac:dyDescent="0.25">
      <c r="F21">
        <v>1</v>
      </c>
      <c r="G21" t="s">
        <v>1845</v>
      </c>
      <c r="H21" t="s">
        <v>1856</v>
      </c>
      <c r="I21">
        <v>90</v>
      </c>
      <c r="J21">
        <v>1.2</v>
      </c>
    </row>
    <row r="22" spans="6:15" x14ac:dyDescent="0.25">
      <c r="F22">
        <v>2</v>
      </c>
      <c r="G22" t="s">
        <v>1846</v>
      </c>
      <c r="H22" t="s">
        <v>1857</v>
      </c>
      <c r="I22">
        <v>91</v>
      </c>
      <c r="J22">
        <v>10.5</v>
      </c>
    </row>
    <row r="23" spans="6:15" x14ac:dyDescent="0.25">
      <c r="F23">
        <v>3</v>
      </c>
      <c r="G23" t="s">
        <v>1847</v>
      </c>
      <c r="H23" t="s">
        <v>1858</v>
      </c>
      <c r="I23">
        <v>92</v>
      </c>
      <c r="J23">
        <v>11.5</v>
      </c>
    </row>
    <row r="24" spans="6:15" x14ac:dyDescent="0.25">
      <c r="F24">
        <v>4</v>
      </c>
      <c r="G24" t="s">
        <v>1848</v>
      </c>
      <c r="H24" t="s">
        <v>1859</v>
      </c>
      <c r="I24">
        <v>93</v>
      </c>
      <c r="J24">
        <v>12.5</v>
      </c>
    </row>
    <row r="25" spans="6:15" x14ac:dyDescent="0.25">
      <c r="F25">
        <v>5</v>
      </c>
      <c r="G25" t="s">
        <v>1849</v>
      </c>
      <c r="H25" t="s">
        <v>1860</v>
      </c>
      <c r="I25">
        <v>94</v>
      </c>
      <c r="J25">
        <v>13.5</v>
      </c>
    </row>
    <row r="26" spans="6:15" x14ac:dyDescent="0.25">
      <c r="F26">
        <v>6</v>
      </c>
      <c r="G26" t="s">
        <v>1850</v>
      </c>
      <c r="H26" t="s">
        <v>1861</v>
      </c>
      <c r="I26">
        <v>95</v>
      </c>
      <c r="J26">
        <v>14.5</v>
      </c>
    </row>
    <row r="27" spans="6:15" x14ac:dyDescent="0.25">
      <c r="F27">
        <v>7</v>
      </c>
      <c r="G27" t="s">
        <v>1851</v>
      </c>
      <c r="H27" t="s">
        <v>1862</v>
      </c>
      <c r="I27">
        <v>96</v>
      </c>
      <c r="J27">
        <v>15.5</v>
      </c>
    </row>
    <row r="28" spans="6:15" x14ac:dyDescent="0.25">
      <c r="F28">
        <v>8</v>
      </c>
      <c r="G28" t="s">
        <v>1852</v>
      </c>
      <c r="H28" t="s">
        <v>1863</v>
      </c>
      <c r="I28">
        <v>97</v>
      </c>
      <c r="J28">
        <v>16.5</v>
      </c>
      <c r="L28" t="s">
        <v>1869</v>
      </c>
    </row>
    <row r="29" spans="6:15" x14ac:dyDescent="0.25">
      <c r="F29">
        <v>9</v>
      </c>
      <c r="G29" t="s">
        <v>1853</v>
      </c>
      <c r="H29" t="s">
        <v>1864</v>
      </c>
      <c r="I29">
        <v>98</v>
      </c>
      <c r="J29">
        <v>17.5</v>
      </c>
      <c r="L29" t="s">
        <v>1870</v>
      </c>
    </row>
    <row r="30" spans="6:15" x14ac:dyDescent="0.25">
      <c r="F30">
        <v>10</v>
      </c>
      <c r="G30" t="s">
        <v>1854</v>
      </c>
      <c r="H30" t="s">
        <v>1865</v>
      </c>
      <c r="I30">
        <v>99</v>
      </c>
      <c r="J30">
        <v>18.5</v>
      </c>
      <c r="L30" t="s">
        <v>1871</v>
      </c>
      <c r="N30" t="s">
        <v>1878</v>
      </c>
      <c r="O30" s="20">
        <v>0.375</v>
      </c>
    </row>
    <row r="31" spans="6:15" x14ac:dyDescent="0.25">
      <c r="F31">
        <v>11</v>
      </c>
      <c r="G31" t="s">
        <v>1855</v>
      </c>
      <c r="H31" t="s">
        <v>1866</v>
      </c>
      <c r="I31">
        <v>100</v>
      </c>
      <c r="J31">
        <v>19.5</v>
      </c>
      <c r="L31" t="s">
        <v>1872</v>
      </c>
      <c r="N31" t="s">
        <v>1879</v>
      </c>
      <c r="O31" s="20">
        <v>0.41666666666666702</v>
      </c>
    </row>
    <row r="32" spans="6:15" x14ac:dyDescent="0.25">
      <c r="F32">
        <v>12</v>
      </c>
      <c r="H32" t="s">
        <v>1867</v>
      </c>
      <c r="I32">
        <v>100</v>
      </c>
      <c r="J32">
        <v>20.5</v>
      </c>
      <c r="L32" t="s">
        <v>1873</v>
      </c>
      <c r="N32" t="s">
        <v>1880</v>
      </c>
      <c r="O32" s="20">
        <v>0.45833333333333298</v>
      </c>
    </row>
    <row r="33" spans="6:15" x14ac:dyDescent="0.25">
      <c r="F33">
        <v>13</v>
      </c>
      <c r="H33" t="s">
        <v>1868</v>
      </c>
      <c r="I33">
        <v>102</v>
      </c>
      <c r="J33">
        <v>21.5</v>
      </c>
      <c r="L33" t="s">
        <v>1874</v>
      </c>
      <c r="N33" t="s">
        <v>1881</v>
      </c>
      <c r="O33" s="20">
        <v>0.5</v>
      </c>
    </row>
    <row r="34" spans="6:15" x14ac:dyDescent="0.25">
      <c r="L34" t="s">
        <v>1875</v>
      </c>
      <c r="N34" t="s">
        <v>1882</v>
      </c>
      <c r="O34" s="20">
        <v>0.54166666666666696</v>
      </c>
    </row>
    <row r="35" spans="6:15" x14ac:dyDescent="0.25">
      <c r="L35" t="s">
        <v>1876</v>
      </c>
      <c r="N35" t="s">
        <v>1883</v>
      </c>
      <c r="O35" s="20">
        <v>0.58333333333333304</v>
      </c>
    </row>
    <row r="36" spans="6:15" x14ac:dyDescent="0.25">
      <c r="L36" t="s">
        <v>1877</v>
      </c>
      <c r="N36" t="s">
        <v>1884</v>
      </c>
      <c r="O36" s="20">
        <v>0.625</v>
      </c>
    </row>
    <row r="37" spans="6:15" x14ac:dyDescent="0.25">
      <c r="N37" t="s">
        <v>1885</v>
      </c>
      <c r="O37" s="20">
        <v>0.66666666666666696</v>
      </c>
    </row>
    <row r="38" spans="6:15" x14ac:dyDescent="0.25">
      <c r="N38" t="s">
        <v>1886</v>
      </c>
      <c r="O38" s="20">
        <v>0.70833333333333304</v>
      </c>
    </row>
    <row r="67" spans="3:21" x14ac:dyDescent="0.25">
      <c r="C67" s="43"/>
      <c r="D67" s="44" t="s">
        <v>1887</v>
      </c>
      <c r="E67" s="44"/>
      <c r="F67" s="43"/>
      <c r="G67" s="43"/>
      <c r="H67" s="43"/>
      <c r="I67" s="43"/>
      <c r="J67" s="43"/>
    </row>
    <row r="68" spans="3:21" x14ac:dyDescent="0.25">
      <c r="C68" s="43"/>
      <c r="D68" s="44" t="s">
        <v>1888</v>
      </c>
      <c r="E68" s="44"/>
      <c r="F68" s="43"/>
      <c r="G68" s="43"/>
      <c r="H68" s="43"/>
      <c r="I68" s="43"/>
      <c r="J68" s="43"/>
      <c r="M68" s="23" t="s">
        <v>1889</v>
      </c>
      <c r="N68" s="23" t="s">
        <v>1901</v>
      </c>
      <c r="O68" s="23" t="s">
        <v>1902</v>
      </c>
      <c r="P68" s="23" t="s">
        <v>1903</v>
      </c>
      <c r="Q68" s="23" t="s">
        <v>1904</v>
      </c>
      <c r="R68" s="23" t="s">
        <v>1905</v>
      </c>
      <c r="S68" s="41" t="s">
        <v>6</v>
      </c>
      <c r="T68" s="42" t="s">
        <v>1909</v>
      </c>
    </row>
    <row r="69" spans="3:21" x14ac:dyDescent="0.25">
      <c r="C69" s="43"/>
      <c r="D69" s="43"/>
      <c r="E69" s="43"/>
      <c r="F69" s="43"/>
      <c r="G69" s="43"/>
      <c r="H69" s="43"/>
      <c r="I69" s="43"/>
      <c r="J69" s="43"/>
      <c r="M69" s="23" t="s">
        <v>1899</v>
      </c>
      <c r="N69" s="1"/>
      <c r="O69" s="1"/>
      <c r="P69" s="1"/>
      <c r="Q69" s="1"/>
      <c r="R69" s="1"/>
      <c r="S69" s="1"/>
    </row>
    <row r="70" spans="3:21" x14ac:dyDescent="0.25">
      <c r="C70" s="43"/>
      <c r="D70" s="43"/>
      <c r="E70" s="43"/>
      <c r="F70" s="45" t="s">
        <v>1889</v>
      </c>
      <c r="G70" s="45" t="s">
        <v>1897</v>
      </c>
      <c r="H70" s="45" t="s">
        <v>1898</v>
      </c>
      <c r="I70" s="45" t="s">
        <v>1895</v>
      </c>
      <c r="J70" s="43"/>
      <c r="M70" s="24" t="s">
        <v>1907</v>
      </c>
      <c r="N70" s="25">
        <v>78</v>
      </c>
      <c r="O70" s="25">
        <v>86</v>
      </c>
      <c r="P70" s="25">
        <v>55</v>
      </c>
      <c r="Q70" s="25">
        <v>69</v>
      </c>
      <c r="R70" s="25">
        <v>60</v>
      </c>
      <c r="S70" s="35">
        <f>SUM(N70:R70)</f>
        <v>348</v>
      </c>
      <c r="T70">
        <f>S70/5</f>
        <v>69.599999999999994</v>
      </c>
    </row>
    <row r="71" spans="3:21" x14ac:dyDescent="0.25">
      <c r="C71" s="43"/>
      <c r="D71" s="43"/>
      <c r="E71" s="43"/>
      <c r="F71" s="43"/>
      <c r="G71" s="43"/>
      <c r="H71" s="43"/>
      <c r="I71" s="43"/>
      <c r="J71" s="43"/>
      <c r="M71" s="26">
        <v>1</v>
      </c>
      <c r="N71" s="27">
        <v>55</v>
      </c>
      <c r="O71" s="27">
        <v>48</v>
      </c>
      <c r="P71" s="27">
        <v>90</v>
      </c>
      <c r="Q71" s="27">
        <v>75</v>
      </c>
      <c r="R71" s="27">
        <v>74</v>
      </c>
      <c r="S71" s="36">
        <f t="shared" ref="S71:S74" si="0">SUM(N71+O71+P71+Q71+R71)</f>
        <v>342</v>
      </c>
      <c r="T71">
        <f t="shared" ref="T71:T74" si="1">S71/5</f>
        <v>68.400000000000006</v>
      </c>
    </row>
    <row r="72" spans="3:21" x14ac:dyDescent="0.25">
      <c r="C72" s="43"/>
      <c r="D72" s="43"/>
      <c r="E72" s="43"/>
      <c r="F72" s="45" t="s">
        <v>1890</v>
      </c>
      <c r="G72" s="46">
        <v>75</v>
      </c>
      <c r="H72" s="46" t="s">
        <v>1896</v>
      </c>
      <c r="I72" s="46">
        <v>75</v>
      </c>
      <c r="J72" s="43"/>
      <c r="M72" s="28" t="s">
        <v>1906</v>
      </c>
      <c r="N72" s="29">
        <v>69</v>
      </c>
      <c r="O72" s="29">
        <v>57</v>
      </c>
      <c r="P72" s="29">
        <v>88</v>
      </c>
      <c r="Q72" s="29">
        <v>57</v>
      </c>
      <c r="R72" s="29">
        <v>80</v>
      </c>
      <c r="S72" s="37">
        <f t="shared" si="0"/>
        <v>351</v>
      </c>
      <c r="T72">
        <f t="shared" si="1"/>
        <v>70.2</v>
      </c>
    </row>
    <row r="73" spans="3:21" x14ac:dyDescent="0.25">
      <c r="C73" s="43"/>
      <c r="D73" s="43"/>
      <c r="E73" s="43"/>
      <c r="F73" s="45" t="s">
        <v>1891</v>
      </c>
      <c r="G73" s="46">
        <v>81</v>
      </c>
      <c r="H73" s="46" t="s">
        <v>1896</v>
      </c>
      <c r="I73" s="46">
        <v>81</v>
      </c>
      <c r="J73" s="43"/>
      <c r="M73" s="30" t="s">
        <v>1906</v>
      </c>
      <c r="N73" s="31">
        <v>68</v>
      </c>
      <c r="O73" s="31">
        <v>54</v>
      </c>
      <c r="P73" s="31">
        <v>73</v>
      </c>
      <c r="Q73" s="31">
        <v>96</v>
      </c>
      <c r="R73" s="31">
        <v>65</v>
      </c>
      <c r="S73" s="39">
        <f t="shared" si="0"/>
        <v>356</v>
      </c>
      <c r="T73">
        <f t="shared" si="1"/>
        <v>71.2</v>
      </c>
    </row>
    <row r="74" spans="3:21" x14ac:dyDescent="0.25">
      <c r="C74" s="43"/>
      <c r="D74" s="43"/>
      <c r="E74" s="43"/>
      <c r="F74" s="45" t="s">
        <v>1892</v>
      </c>
      <c r="G74" s="46">
        <v>67</v>
      </c>
      <c r="H74" s="46" t="s">
        <v>1896</v>
      </c>
      <c r="I74" s="46">
        <v>67</v>
      </c>
      <c r="J74" s="43"/>
      <c r="K74" s="22"/>
      <c r="M74" s="32" t="s">
        <v>1900</v>
      </c>
      <c r="N74" s="33">
        <v>59</v>
      </c>
      <c r="O74" s="34">
        <v>62</v>
      </c>
      <c r="P74" s="34">
        <v>99</v>
      </c>
      <c r="Q74" s="34">
        <v>84</v>
      </c>
      <c r="R74" s="34">
        <v>45</v>
      </c>
      <c r="S74" s="40">
        <f t="shared" si="0"/>
        <v>349</v>
      </c>
      <c r="T74">
        <f t="shared" si="1"/>
        <v>69.8</v>
      </c>
    </row>
    <row r="75" spans="3:21" x14ac:dyDescent="0.25">
      <c r="C75" s="43"/>
      <c r="D75" s="43"/>
      <c r="E75" s="43"/>
      <c r="F75" s="45" t="s">
        <v>1893</v>
      </c>
      <c r="G75" s="46">
        <v>63</v>
      </c>
      <c r="H75" s="46">
        <v>25</v>
      </c>
      <c r="I75" s="46">
        <v>88</v>
      </c>
      <c r="J75" s="43"/>
    </row>
    <row r="76" spans="3:21" x14ac:dyDescent="0.25">
      <c r="C76" s="43"/>
      <c r="D76" s="43"/>
      <c r="E76" s="43"/>
      <c r="F76" s="45" t="s">
        <v>1894</v>
      </c>
      <c r="G76" s="46">
        <v>79</v>
      </c>
      <c r="H76" s="46" t="s">
        <v>1896</v>
      </c>
      <c r="I76" s="46">
        <v>79</v>
      </c>
      <c r="J76" s="43"/>
    </row>
    <row r="77" spans="3:21" x14ac:dyDescent="0.25">
      <c r="C77" s="43"/>
      <c r="D77" s="43"/>
      <c r="E77" s="43"/>
      <c r="F77" s="43"/>
      <c r="G77" s="43"/>
      <c r="H77" s="43"/>
      <c r="I77" s="43"/>
      <c r="J77" s="43"/>
    </row>
    <row r="78" spans="3:21" x14ac:dyDescent="0.25">
      <c r="C78" s="43"/>
      <c r="D78" s="43"/>
      <c r="E78" s="43"/>
      <c r="F78" s="43"/>
      <c r="G78" s="43"/>
      <c r="H78" s="43"/>
      <c r="I78" s="45">
        <f>SUM(I72+I73+I74+I75+I76)</f>
        <v>390</v>
      </c>
      <c r="J78" s="43"/>
      <c r="U78">
        <v>1</v>
      </c>
    </row>
    <row r="79" spans="3:21" x14ac:dyDescent="0.25">
      <c r="D79" s="43"/>
      <c r="E79" s="43"/>
      <c r="F79" s="43"/>
      <c r="G79" s="43"/>
      <c r="H79" s="43"/>
      <c r="I79" s="43"/>
      <c r="P79" s="38"/>
    </row>
    <row r="82" spans="6:17" x14ac:dyDescent="0.25">
      <c r="O82" t="s">
        <v>1908</v>
      </c>
      <c r="Q82" t="s">
        <v>1909</v>
      </c>
    </row>
    <row r="83" spans="6:17" x14ac:dyDescent="0.25">
      <c r="O83">
        <f>SUM(N70:R70)</f>
        <v>348</v>
      </c>
      <c r="Q83" t="e">
        <f ca="1">AVE(N70:R70)</f>
        <v>#NAME?</v>
      </c>
    </row>
    <row r="84" spans="6:17" x14ac:dyDescent="0.25">
      <c r="Q84">
        <f>S70/5</f>
        <v>69.599999999999994</v>
      </c>
    </row>
    <row r="85" spans="6:17" x14ac:dyDescent="0.25">
      <c r="Q85">
        <f>S71/5</f>
        <v>68.400000000000006</v>
      </c>
    </row>
    <row r="93" spans="6:17" x14ac:dyDescent="0.25">
      <c r="F93" s="43"/>
    </row>
  </sheetData>
  <dataConsolidate/>
  <conditionalFormatting sqref="I11:I16">
    <cfRule type="cellIs" dxfId="131" priority="18" operator="greaterThan">
      <formula>0.375</formula>
    </cfRule>
    <cfRule type="cellIs" dxfId="130" priority="19" operator="greaterThan">
      <formula>0.375</formula>
    </cfRule>
  </conditionalFormatting>
  <conditionalFormatting sqref="J11:J16">
    <cfRule type="cellIs" dxfId="129" priority="14" operator="greaterThan">
      <formula>0.635416666666667</formula>
    </cfRule>
    <cfRule type="cellIs" dxfId="128" priority="15" operator="lessThan">
      <formula>0.666666666666667</formula>
    </cfRule>
    <cfRule type="cellIs" dxfId="127" priority="16" operator="greaterThan">
      <formula>0.666666666666667</formula>
    </cfRule>
    <cfRule type="cellIs" dxfId="126" priority="17" operator="lessThan">
      <formula>0.166666666666667</formula>
    </cfRule>
  </conditionalFormatting>
  <conditionalFormatting sqref="K11:K16">
    <cfRule type="duplicateValues" dxfId="125" priority="8"/>
    <cfRule type="duplicateValues" dxfId="124" priority="13"/>
  </conditionalFormatting>
  <conditionalFormatting sqref="K12">
    <cfRule type="containsText" dxfId="123" priority="12" operator="containsText" text="coz of his health issue">
      <formula>NOT(ISERROR(SEARCH("coz of his health issue",K12)))</formula>
    </cfRule>
  </conditionalFormatting>
  <conditionalFormatting sqref="K14">
    <cfRule type="containsText" dxfId="122" priority="11" operator="containsText" text="halfday">
      <formula>NOT(ISERROR(SEARCH("halfday",K14)))</formula>
    </cfRule>
  </conditionalFormatting>
  <conditionalFormatting sqref="K15">
    <cfRule type="containsText" dxfId="121" priority="9" operator="containsText" text="extra tym">
      <formula>NOT(ISERROR(SEARCH("extra tym",K15)))</formula>
    </cfRule>
    <cfRule type="containsText" dxfId="120" priority="10" operator="containsText" text="extra tym">
      <formula>NOT(ISERROR(SEARCH("extra tym",K15)))</formula>
    </cfRule>
  </conditionalFormatting>
  <conditionalFormatting sqref="L11:L16">
    <cfRule type="cellIs" dxfId="119" priority="4" operator="greaterThan">
      <formula>900</formula>
    </cfRule>
    <cfRule type="cellIs" dxfId="118" priority="6" operator="greaterThan">
      <formula>1000</formula>
    </cfRule>
    <cfRule type="cellIs" dxfId="117" priority="7" operator="lessThan">
      <formula>1000</formula>
    </cfRule>
  </conditionalFormatting>
  <conditionalFormatting sqref="L11">
    <cfRule type="cellIs" dxfId="116" priority="5" operator="greaterThan">
      <formula>900</formula>
    </cfRule>
  </conditionalFormatting>
  <conditionalFormatting sqref="L15">
    <cfRule type="containsText" dxfId="115" priority="3" operator="containsText" text="1300">
      <formula>NOT(ISERROR(SEARCH("1300",L15)))</formula>
    </cfRule>
  </conditionalFormatting>
  <conditionalFormatting sqref="J15">
    <cfRule type="cellIs" dxfId="114" priority="2" operator="equal">
      <formula>0.75</formula>
    </cfRule>
  </conditionalFormatting>
  <dataValidations count="6">
    <dataValidation type="decimal" allowBlank="1" showInputMessage="1" showErrorMessage="1" sqref="J21:J33">
      <formula1>0.1</formula1>
      <formula2>10.5</formula2>
    </dataValidation>
    <dataValidation type="whole" allowBlank="1" showInputMessage="1" showErrorMessage="1" sqref="I21:I33 G72:G76 M68 N70:R74">
      <formula1>1</formula1>
      <formula2>100</formula2>
    </dataValidation>
    <dataValidation type="time" allowBlank="1" showInputMessage="1" showErrorMessage="1" sqref="O30:O38">
      <formula1>0.375</formula1>
      <formula2>0.385416666666667</formula2>
    </dataValidation>
    <dataValidation type="whole" allowBlank="1" showInputMessage="1" showErrorMessage="1" sqref="S70:S74">
      <formula1>300</formula1>
      <formula2>450</formula2>
    </dataValidation>
    <dataValidation type="textLength" allowBlank="1" showInputMessage="1" showErrorMessage="1" sqref="M69:M74">
      <formula1>1</formula1>
      <formula2>50</formula2>
    </dataValidation>
    <dataValidation type="textLength" allowBlank="1" showInputMessage="1" showErrorMessage="1" sqref="U78:U89">
      <formula1>1</formula1>
      <formula2>10</formula2>
    </dataValidation>
  </dataValidations>
  <hyperlinks>
    <hyperlink ref="F4" r:id="rId1"/>
  </hyperlinks>
  <pageMargins left="0.70866141732283461" right="0.70866141732283461" top="0.74803149606299213" bottom="0.74803149606299213" header="0.31496062992125984" footer="0.31496062992125984"/>
  <pageSetup paperSize="9" orientation="landscape" r:id="rId2"/>
  <headerFooter>
    <oddHeader>&amp;Cmark sheet</oddHeader>
  </headerFooter>
  <drawing r:id="rId3"/>
  <picture r:id="rId4"/>
  <tableParts count="1">
    <tablePart r:id="rId5"/>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32FD7D6D-7749-47E5-8D33-C16EAB6F1252}">
            <xm:f>NOT(ISERROR(SEARCH($I$11,I11)))</xm:f>
            <xm:f>$I$11</xm:f>
            <x14:dxf>
              <font>
                <color rgb="FF9C0006"/>
              </font>
              <fill>
                <patternFill>
                  <bgColor rgb="FFFFC7CE"/>
                </patternFill>
              </fill>
            </x14:dxf>
          </x14:cfRule>
          <xm:sqref>I11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73"/>
  <sheetViews>
    <sheetView view="pageLayout" zoomScaleNormal="100" workbookViewId="0">
      <selection activeCell="A2" sqref="A2:A7"/>
    </sheetView>
  </sheetViews>
  <sheetFormatPr defaultRowHeight="15" x14ac:dyDescent="0.25"/>
  <cols>
    <col min="4" max="4" width="22.7109375" customWidth="1"/>
    <col min="6" max="6" width="10.42578125" bestFit="1" customWidth="1"/>
  </cols>
  <sheetData>
    <row r="1" spans="1:5" x14ac:dyDescent="0.25">
      <c r="A1" s="21" t="s">
        <v>1830</v>
      </c>
      <c r="B1" s="21" t="s">
        <v>1831</v>
      </c>
      <c r="C1" s="21" t="s">
        <v>1832</v>
      </c>
      <c r="D1" s="21" t="s">
        <v>1839</v>
      </c>
      <c r="E1" s="21" t="s">
        <v>1844</v>
      </c>
    </row>
    <row r="2" spans="1:5" x14ac:dyDescent="0.25">
      <c r="A2" s="21" t="s">
        <v>1833</v>
      </c>
      <c r="B2" s="20">
        <v>0.39583333333333331</v>
      </c>
      <c r="C2" s="20">
        <v>0.66666666666666663</v>
      </c>
      <c r="D2" t="s">
        <v>1840</v>
      </c>
      <c r="E2">
        <v>950</v>
      </c>
    </row>
    <row r="3" spans="1:5" x14ac:dyDescent="0.25">
      <c r="A3" s="21" t="s">
        <v>1834</v>
      </c>
      <c r="B3" s="20">
        <v>0.375</v>
      </c>
      <c r="C3" s="20">
        <v>0.58333333333333337</v>
      </c>
      <c r="D3" t="s">
        <v>1841</v>
      </c>
      <c r="E3">
        <v>600</v>
      </c>
    </row>
    <row r="4" spans="1:5" x14ac:dyDescent="0.25">
      <c r="A4" s="21" t="s">
        <v>1835</v>
      </c>
      <c r="B4" s="20">
        <v>0.375</v>
      </c>
      <c r="C4" s="20">
        <v>0.66666666666666663</v>
      </c>
      <c r="D4" t="s">
        <v>1840</v>
      </c>
      <c r="E4">
        <v>1000</v>
      </c>
    </row>
    <row r="5" spans="1:5" x14ac:dyDescent="0.25">
      <c r="A5" s="21" t="s">
        <v>1836</v>
      </c>
      <c r="B5" s="20">
        <v>0.375</v>
      </c>
      <c r="C5" s="20">
        <v>0.52083333333333337</v>
      </c>
      <c r="D5" t="s">
        <v>1842</v>
      </c>
      <c r="E5">
        <v>500</v>
      </c>
    </row>
    <row r="6" spans="1:5" x14ac:dyDescent="0.25">
      <c r="A6" s="21" t="s">
        <v>1837</v>
      </c>
      <c r="B6" s="20">
        <v>0.375</v>
      </c>
      <c r="C6" s="20">
        <v>0.75</v>
      </c>
      <c r="D6" t="s">
        <v>1843</v>
      </c>
      <c r="E6">
        <v>1300</v>
      </c>
    </row>
    <row r="7" spans="1:5" x14ac:dyDescent="0.25">
      <c r="A7" s="21" t="s">
        <v>1838</v>
      </c>
      <c r="B7" s="20">
        <v>0.375</v>
      </c>
      <c r="C7" s="20">
        <v>0.66666666666666663</v>
      </c>
      <c r="D7" t="s">
        <v>1840</v>
      </c>
      <c r="E7">
        <v>1000</v>
      </c>
    </row>
    <row r="34" spans="3:11" x14ac:dyDescent="0.25">
      <c r="C34" t="s">
        <v>1941</v>
      </c>
      <c r="D34" t="s">
        <v>1910</v>
      </c>
      <c r="G34">
        <v>1</v>
      </c>
      <c r="K34" t="s">
        <v>1942</v>
      </c>
    </row>
    <row r="35" spans="3:11" x14ac:dyDescent="0.25">
      <c r="C35" t="s">
        <v>1924</v>
      </c>
      <c r="D35" t="s">
        <v>1911</v>
      </c>
      <c r="G35">
        <v>1</v>
      </c>
    </row>
    <row r="36" spans="3:11" x14ac:dyDescent="0.25">
      <c r="C36" t="s">
        <v>1925</v>
      </c>
      <c r="D36" t="s">
        <v>1912</v>
      </c>
      <c r="G36">
        <v>1</v>
      </c>
    </row>
    <row r="37" spans="3:11" x14ac:dyDescent="0.25">
      <c r="C37" t="s">
        <v>1926</v>
      </c>
      <c r="D37" t="s">
        <v>1913</v>
      </c>
      <c r="E37">
        <v>1</v>
      </c>
      <c r="G37">
        <v>1</v>
      </c>
    </row>
    <row r="38" spans="3:11" x14ac:dyDescent="0.25">
      <c r="C38" t="s">
        <v>1927</v>
      </c>
      <c r="D38" t="s">
        <v>1914</v>
      </c>
      <c r="E38">
        <v>2</v>
      </c>
      <c r="G38">
        <v>1</v>
      </c>
    </row>
    <row r="39" spans="3:11" x14ac:dyDescent="0.25">
      <c r="C39" t="s">
        <v>1928</v>
      </c>
      <c r="D39" t="s">
        <v>1915</v>
      </c>
      <c r="E39">
        <v>3</v>
      </c>
      <c r="G39">
        <v>1</v>
      </c>
    </row>
    <row r="40" spans="3:11" x14ac:dyDescent="0.25">
      <c r="C40" t="s">
        <v>1929</v>
      </c>
      <c r="D40" t="s">
        <v>1916</v>
      </c>
      <c r="E40">
        <v>4</v>
      </c>
      <c r="G40">
        <v>1</v>
      </c>
    </row>
    <row r="41" spans="3:11" x14ac:dyDescent="0.25">
      <c r="C41" t="s">
        <v>1930</v>
      </c>
      <c r="D41" t="s">
        <v>1917</v>
      </c>
      <c r="E41">
        <v>5</v>
      </c>
      <c r="G41">
        <v>1</v>
      </c>
    </row>
    <row r="42" spans="3:11" x14ac:dyDescent="0.25">
      <c r="C42" t="s">
        <v>1931</v>
      </c>
      <c r="D42" t="s">
        <v>1918</v>
      </c>
      <c r="E42">
        <v>6</v>
      </c>
      <c r="G42">
        <v>1</v>
      </c>
    </row>
    <row r="43" spans="3:11" x14ac:dyDescent="0.25">
      <c r="C43" t="s">
        <v>1932</v>
      </c>
      <c r="D43" t="s">
        <v>1919</v>
      </c>
      <c r="E43">
        <v>7</v>
      </c>
      <c r="G43">
        <v>1</v>
      </c>
    </row>
    <row r="44" spans="3:11" x14ac:dyDescent="0.25">
      <c r="C44" t="s">
        <v>1933</v>
      </c>
      <c r="D44" t="s">
        <v>1920</v>
      </c>
      <c r="E44">
        <v>8</v>
      </c>
      <c r="G44">
        <v>1</v>
      </c>
    </row>
    <row r="45" spans="3:11" x14ac:dyDescent="0.25">
      <c r="C45" t="s">
        <v>1936</v>
      </c>
      <c r="D45" t="s">
        <v>1921</v>
      </c>
      <c r="G45">
        <v>1</v>
      </c>
    </row>
    <row r="46" spans="3:11" x14ac:dyDescent="0.25">
      <c r="C46" t="s">
        <v>1937</v>
      </c>
      <c r="D46" t="s">
        <v>1922</v>
      </c>
      <c r="G46">
        <v>1</v>
      </c>
    </row>
    <row r="47" spans="3:11" x14ac:dyDescent="0.25">
      <c r="C47" t="s">
        <v>1938</v>
      </c>
      <c r="D47" t="s">
        <v>1923</v>
      </c>
      <c r="G47">
        <v>1</v>
      </c>
    </row>
    <row r="48" spans="3:11" x14ac:dyDescent="0.25">
      <c r="C48" t="s">
        <v>1939</v>
      </c>
      <c r="D48" t="s">
        <v>1934</v>
      </c>
      <c r="G48">
        <v>1</v>
      </c>
    </row>
    <row r="49" spans="3:6" x14ac:dyDescent="0.25">
      <c r="C49" t="s">
        <v>1940</v>
      </c>
      <c r="D49" t="s">
        <v>1935</v>
      </c>
    </row>
    <row r="50" spans="3:6" x14ac:dyDescent="0.25">
      <c r="C50">
        <f>SUM(D37:D44)</f>
        <v>0</v>
      </c>
    </row>
    <row r="51" spans="3:6" x14ac:dyDescent="0.25">
      <c r="E51">
        <f>SUM(E37:E50)</f>
        <v>36</v>
      </c>
      <c r="F51">
        <f>AVERAGE(E37:E44)</f>
        <v>4.5</v>
      </c>
    </row>
    <row r="52" spans="3:6" x14ac:dyDescent="0.25">
      <c r="E52">
        <f>AVERAGE(E51)</f>
        <v>36</v>
      </c>
      <c r="F52">
        <f>COUNT(E37:E44)</f>
        <v>8</v>
      </c>
    </row>
    <row r="53" spans="3:6" x14ac:dyDescent="0.25">
      <c r="F53">
        <f>MAX(E37:E44)</f>
        <v>8</v>
      </c>
    </row>
    <row r="54" spans="3:6" x14ac:dyDescent="0.25">
      <c r="F54">
        <f>MIN(E37:E44)</f>
        <v>1</v>
      </c>
    </row>
    <row r="55" spans="3:6" x14ac:dyDescent="0.25">
      <c r="F55" s="11">
        <f>DATE(2025,9,18)</f>
        <v>45918</v>
      </c>
    </row>
    <row r="59" spans="3:6" x14ac:dyDescent="0.25">
      <c r="D59">
        <v>59</v>
      </c>
    </row>
    <row r="60" spans="3:6" x14ac:dyDescent="0.25">
      <c r="D60">
        <v>110</v>
      </c>
    </row>
    <row r="61" spans="3:6" x14ac:dyDescent="0.25">
      <c r="D61">
        <v>564</v>
      </c>
    </row>
    <row r="62" spans="3:6" x14ac:dyDescent="0.25">
      <c r="D62">
        <v>159</v>
      </c>
    </row>
    <row r="63" spans="3:6" x14ac:dyDescent="0.25">
      <c r="D63">
        <v>321</v>
      </c>
    </row>
    <row r="68" spans="1:7" x14ac:dyDescent="0.25">
      <c r="D68">
        <f>SUM(D56:D64)</f>
        <v>1213</v>
      </c>
      <c r="E68">
        <f>AVERAGE(D59:D63)</f>
        <v>242.6</v>
      </c>
      <c r="F68">
        <f>COUNT(D59:D63)</f>
        <v>5</v>
      </c>
      <c r="G68">
        <f>MAX(D59:D63)</f>
        <v>564</v>
      </c>
    </row>
    <row r="69" spans="1:7" x14ac:dyDescent="0.25">
      <c r="G69">
        <f>MIN(D59:D63)</f>
        <v>59</v>
      </c>
    </row>
    <row r="73" spans="1:7" ht="45.75" x14ac:dyDescent="0.25">
      <c r="A73">
        <v>1</v>
      </c>
      <c r="D73" s="47" t="s">
        <v>1943</v>
      </c>
    </row>
  </sheetData>
  <conditionalFormatting sqref="B2:B7">
    <cfRule type="cellIs" dxfId="108" priority="18" operator="greaterThan">
      <formula>0.375</formula>
    </cfRule>
    <cfRule type="cellIs" dxfId="107" priority="19" operator="greaterThan">
      <formula>0.375</formula>
    </cfRule>
  </conditionalFormatting>
  <conditionalFormatting sqref="C2:C7">
    <cfRule type="cellIs" dxfId="106" priority="14" operator="greaterThan">
      <formula>0.635416666666667</formula>
    </cfRule>
    <cfRule type="cellIs" dxfId="105" priority="15" operator="lessThan">
      <formula>0.666666666666667</formula>
    </cfRule>
    <cfRule type="cellIs" dxfId="104" priority="16" operator="greaterThan">
      <formula>0.666666666666667</formula>
    </cfRule>
    <cfRule type="cellIs" dxfId="103" priority="17" operator="lessThan">
      <formula>0.166666666666667</formula>
    </cfRule>
  </conditionalFormatting>
  <conditionalFormatting sqref="D2:D7">
    <cfRule type="duplicateValues" dxfId="102" priority="8"/>
    <cfRule type="duplicateValues" dxfId="101" priority="13"/>
  </conditionalFormatting>
  <conditionalFormatting sqref="D3">
    <cfRule type="containsText" dxfId="100" priority="12" operator="containsText" text="coz of his health issue">
      <formula>NOT(ISERROR(SEARCH("coz of his health issue",D3)))</formula>
    </cfRule>
  </conditionalFormatting>
  <conditionalFormatting sqref="D5">
    <cfRule type="containsText" dxfId="99" priority="11" operator="containsText" text="halfday">
      <formula>NOT(ISERROR(SEARCH("halfday",D5)))</formula>
    </cfRule>
  </conditionalFormatting>
  <conditionalFormatting sqref="D6">
    <cfRule type="containsText" dxfId="98" priority="9" operator="containsText" text="extra tym">
      <formula>NOT(ISERROR(SEARCH("extra tym",D6)))</formula>
    </cfRule>
    <cfRule type="containsText" dxfId="97" priority="10" operator="containsText" text="extra tym">
      <formula>NOT(ISERROR(SEARCH("extra tym",D6)))</formula>
    </cfRule>
  </conditionalFormatting>
  <conditionalFormatting sqref="E2:E7">
    <cfRule type="cellIs" dxfId="96" priority="4" operator="greaterThan">
      <formula>900</formula>
    </cfRule>
    <cfRule type="cellIs" dxfId="95" priority="6" operator="greaterThan">
      <formula>1000</formula>
    </cfRule>
    <cfRule type="cellIs" dxfId="94" priority="7" operator="lessThan">
      <formula>1000</formula>
    </cfRule>
  </conditionalFormatting>
  <conditionalFormatting sqref="E2">
    <cfRule type="cellIs" dxfId="93" priority="5" operator="greaterThan">
      <formula>900</formula>
    </cfRule>
  </conditionalFormatting>
  <conditionalFormatting sqref="E6">
    <cfRule type="containsText" dxfId="92" priority="3" operator="containsText" text="1300">
      <formula>NOT(ISERROR(SEARCH("1300",E6)))</formula>
    </cfRule>
  </conditionalFormatting>
  <conditionalFormatting sqref="C6">
    <cfRule type="cellIs" dxfId="91" priority="2" operator="equal">
      <formula>0.75</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979D496E-53FE-41F9-9AC9-E46F9D53B9FD}">
            <xm:f>NOT(ISERROR(SEARCH($I$11,B2)))</xm:f>
            <xm:f>$I$11</xm:f>
            <x14:dxf>
              <font>
                <color rgb="FF9C0006"/>
              </font>
              <fill>
                <patternFill>
                  <bgColor rgb="FFFFC7CE"/>
                </patternFill>
              </fill>
            </x14:dxf>
          </x14:cfRule>
          <xm:sqref>B2</xm:sqref>
        </x14:conditionalFormatting>
      </x14:conditionalFormattings>
    </ex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topLeftCell="A7" workbookViewId="0">
      <selection activeCell="A13" sqref="A13:E19"/>
    </sheetView>
  </sheetViews>
  <sheetFormatPr defaultRowHeight="15" x14ac:dyDescent="0.25"/>
  <cols>
    <col min="1" max="1" width="17.140625" customWidth="1"/>
    <col min="2" max="2" width="18.28515625" customWidth="1"/>
    <col min="3" max="3" width="9.85546875" customWidth="1"/>
    <col min="4" max="4" width="9.28515625" customWidth="1"/>
    <col min="6" max="6" width="15.5703125" customWidth="1"/>
    <col min="7" max="7" width="10.42578125" bestFit="1" customWidth="1"/>
  </cols>
  <sheetData>
    <row r="1" spans="1:7" x14ac:dyDescent="0.25">
      <c r="A1" s="43" t="s">
        <v>1961</v>
      </c>
    </row>
    <row r="4" spans="1:7" x14ac:dyDescent="0.25">
      <c r="A4" s="9" t="s">
        <v>1944</v>
      </c>
      <c r="B4">
        <v>212345678</v>
      </c>
      <c r="D4" s="9" t="s">
        <v>1949</v>
      </c>
      <c r="E4" s="9"/>
      <c r="F4" s="20">
        <f>TIME(12,12,30)</f>
        <v>0.50868055555555558</v>
      </c>
      <c r="G4" s="20"/>
    </row>
    <row r="5" spans="1:7" x14ac:dyDescent="0.25">
      <c r="A5" s="9" t="s">
        <v>1945</v>
      </c>
      <c r="B5" t="s">
        <v>1947</v>
      </c>
      <c r="D5" s="9" t="s">
        <v>1950</v>
      </c>
      <c r="E5" s="9"/>
      <c r="F5" s="11">
        <f>DATE(2025,2,29)</f>
        <v>45717</v>
      </c>
      <c r="G5" s="11"/>
    </row>
    <row r="6" spans="1:7" x14ac:dyDescent="0.25">
      <c r="A6" s="9" t="s">
        <v>1946</v>
      </c>
      <c r="B6" t="s">
        <v>1948</v>
      </c>
      <c r="D6" s="9" t="s">
        <v>1951</v>
      </c>
      <c r="E6" s="9"/>
      <c r="F6" t="s">
        <v>1948</v>
      </c>
    </row>
    <row r="13" spans="1:7" x14ac:dyDescent="0.25">
      <c r="A13" s="8" t="s">
        <v>1952</v>
      </c>
      <c r="B13" s="8" t="s">
        <v>1953</v>
      </c>
      <c r="C13" s="8" t="s">
        <v>52</v>
      </c>
      <c r="D13" s="8" t="s">
        <v>1954</v>
      </c>
      <c r="E13" s="8" t="s">
        <v>6</v>
      </c>
    </row>
    <row r="14" spans="1:7" x14ac:dyDescent="0.25">
      <c r="A14" s="48">
        <v>1</v>
      </c>
      <c r="B14" s="49" t="s">
        <v>1955</v>
      </c>
      <c r="C14">
        <v>3</v>
      </c>
      <c r="D14">
        <v>10</v>
      </c>
      <c r="E14">
        <f>SUM(C14*D14)</f>
        <v>30</v>
      </c>
    </row>
    <row r="15" spans="1:7" x14ac:dyDescent="0.25">
      <c r="A15" s="48">
        <v>2</v>
      </c>
      <c r="B15" s="49" t="s">
        <v>1956</v>
      </c>
      <c r="C15">
        <v>1</v>
      </c>
      <c r="D15">
        <v>40</v>
      </c>
      <c r="E15">
        <f t="shared" ref="E15:E19" si="0">SUM(C15*D15)</f>
        <v>40</v>
      </c>
    </row>
    <row r="16" spans="1:7" x14ac:dyDescent="0.25">
      <c r="A16" s="48">
        <v>3</v>
      </c>
      <c r="B16" s="49" t="s">
        <v>1957</v>
      </c>
      <c r="C16">
        <v>3</v>
      </c>
      <c r="D16">
        <v>20</v>
      </c>
      <c r="E16">
        <f t="shared" si="0"/>
        <v>60</v>
      </c>
    </row>
    <row r="17" spans="1:5" x14ac:dyDescent="0.25">
      <c r="A17" s="48">
        <v>4</v>
      </c>
      <c r="B17" s="49" t="s">
        <v>1958</v>
      </c>
      <c r="C17">
        <v>2</v>
      </c>
      <c r="D17">
        <v>45</v>
      </c>
      <c r="E17">
        <f t="shared" si="0"/>
        <v>90</v>
      </c>
    </row>
    <row r="18" spans="1:5" x14ac:dyDescent="0.25">
      <c r="A18" s="48">
        <v>5</v>
      </c>
      <c r="B18" s="49" t="s">
        <v>1959</v>
      </c>
      <c r="C18">
        <v>10</v>
      </c>
      <c r="D18">
        <v>10</v>
      </c>
      <c r="E18">
        <f t="shared" si="0"/>
        <v>100</v>
      </c>
    </row>
    <row r="19" spans="1:5" x14ac:dyDescent="0.25">
      <c r="A19" s="48">
        <v>6</v>
      </c>
      <c r="B19" s="49" t="s">
        <v>1960</v>
      </c>
      <c r="C19">
        <v>5</v>
      </c>
      <c r="D19">
        <v>15</v>
      </c>
      <c r="E19">
        <f t="shared" si="0"/>
        <v>75</v>
      </c>
    </row>
    <row r="21" spans="1:5" x14ac:dyDescent="0.25">
      <c r="D21" s="50" t="s">
        <v>6</v>
      </c>
      <c r="E21" s="51">
        <f>SUM(E14:E19)</f>
        <v>395</v>
      </c>
    </row>
  </sheetData>
  <pageMargins left="0.7" right="0.7" top="0.75" bottom="0.75" header="0.3" footer="0.3"/>
  <pageSetup paperSize="9" orientation="portrait" r:id="rId1"/>
  <headerFooter>
    <oddHeader>&amp;C&amp;"-,Bold Italic"&amp;20grocery invoice</oddHeader>
  </headerFooter>
  <picture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3"/>
  <sheetViews>
    <sheetView zoomScaleNormal="100" workbookViewId="0">
      <selection sqref="A1:A10"/>
    </sheetView>
  </sheetViews>
  <sheetFormatPr defaultRowHeight="15" x14ac:dyDescent="0.25"/>
  <cols>
    <col min="8" max="8" width="13.28515625" bestFit="1" customWidth="1"/>
    <col min="9" max="9" width="13" customWidth="1"/>
    <col min="11" max="11" width="13.28515625" customWidth="1"/>
  </cols>
  <sheetData>
    <row r="1" spans="1:17" x14ac:dyDescent="0.25">
      <c r="A1" t="s">
        <v>13</v>
      </c>
      <c r="B1" t="s">
        <v>18</v>
      </c>
      <c r="C1">
        <v>24</v>
      </c>
      <c r="D1" t="s">
        <v>23</v>
      </c>
      <c r="F1">
        <v>0.8</v>
      </c>
      <c r="H1" t="b">
        <f>$E1="MBA"</f>
        <v>0</v>
      </c>
      <c r="I1" t="b">
        <f>$B1="FEMALE"</f>
        <v>0</v>
      </c>
      <c r="J1" t="b">
        <f>$G1="0.90"</f>
        <v>0</v>
      </c>
      <c r="K1" t="b">
        <f>$D1="BBA"</f>
        <v>0</v>
      </c>
      <c r="M1" t="b">
        <f>D1="BCOM"</f>
        <v>0</v>
      </c>
      <c r="N1" t="b">
        <f>E1:E10="MCA"</f>
        <v>0</v>
      </c>
      <c r="O1" t="b">
        <f>$D1="BCOM"</f>
        <v>0</v>
      </c>
    </row>
    <row r="2" spans="1:17" x14ac:dyDescent="0.25">
      <c r="A2" t="s">
        <v>14</v>
      </c>
      <c r="B2" t="s">
        <v>19</v>
      </c>
      <c r="C2">
        <v>25</v>
      </c>
      <c r="D2" t="s">
        <v>27</v>
      </c>
      <c r="E2" t="s">
        <v>28</v>
      </c>
      <c r="F2">
        <v>0.75</v>
      </c>
      <c r="G2">
        <v>0.91</v>
      </c>
      <c r="H2" t="b">
        <f t="shared" ref="H2:H10" si="0">$E2="MBA"</f>
        <v>0</v>
      </c>
      <c r="I2" t="b">
        <f t="shared" ref="I2:I10" si="1">$B2="FEMALE"</f>
        <v>1</v>
      </c>
      <c r="J2" t="b">
        <f t="shared" ref="J2:J10" si="2">$G2="0.90"</f>
        <v>0</v>
      </c>
      <c r="K2" t="b">
        <f t="shared" ref="K2:K10" si="3">$D2="BBA"</f>
        <v>0</v>
      </c>
      <c r="M2" t="b">
        <f t="shared" ref="M2:M10" si="4">D2="BCOM"</f>
        <v>0</v>
      </c>
      <c r="N2" t="b">
        <f t="shared" ref="N2:N10" si="5">E2:E11="MCA"</f>
        <v>1</v>
      </c>
      <c r="O2" t="b">
        <f t="shared" ref="O2:O10" si="6">$D2="BCOM"</f>
        <v>0</v>
      </c>
    </row>
    <row r="3" spans="1:17" x14ac:dyDescent="0.25">
      <c r="A3" t="s">
        <v>15</v>
      </c>
      <c r="B3" t="s">
        <v>18</v>
      </c>
      <c r="C3">
        <v>21</v>
      </c>
      <c r="D3" t="s">
        <v>25</v>
      </c>
      <c r="F3">
        <v>0.78</v>
      </c>
      <c r="H3" t="b">
        <f t="shared" si="0"/>
        <v>0</v>
      </c>
      <c r="I3" t="b">
        <f t="shared" si="1"/>
        <v>0</v>
      </c>
      <c r="J3" t="b">
        <f t="shared" si="2"/>
        <v>0</v>
      </c>
      <c r="K3" t="b">
        <f t="shared" si="3"/>
        <v>0</v>
      </c>
      <c r="M3" t="b">
        <f t="shared" si="4"/>
        <v>0</v>
      </c>
      <c r="N3" t="b">
        <f t="shared" si="5"/>
        <v>0</v>
      </c>
      <c r="O3" t="b">
        <f t="shared" si="6"/>
        <v>0</v>
      </c>
    </row>
    <row r="4" spans="1:17" x14ac:dyDescent="0.25">
      <c r="A4" t="s">
        <v>16</v>
      </c>
      <c r="B4" t="s">
        <v>19</v>
      </c>
      <c r="C4">
        <v>23</v>
      </c>
      <c r="D4" t="s">
        <v>24</v>
      </c>
      <c r="E4" t="s">
        <v>29</v>
      </c>
      <c r="F4">
        <v>0.9</v>
      </c>
      <c r="G4">
        <v>0.95</v>
      </c>
      <c r="H4" t="b">
        <f t="shared" si="0"/>
        <v>0</v>
      </c>
      <c r="I4" t="b">
        <f t="shared" si="1"/>
        <v>1</v>
      </c>
      <c r="J4" t="b">
        <f t="shared" si="2"/>
        <v>0</v>
      </c>
      <c r="K4" t="b">
        <f t="shared" si="3"/>
        <v>0</v>
      </c>
      <c r="M4" t="b">
        <f t="shared" si="4"/>
        <v>1</v>
      </c>
      <c r="N4" t="b">
        <f t="shared" si="5"/>
        <v>0</v>
      </c>
      <c r="O4" t="b">
        <f t="shared" si="6"/>
        <v>1</v>
      </c>
    </row>
    <row r="5" spans="1:17" x14ac:dyDescent="0.25">
      <c r="A5" t="s">
        <v>17</v>
      </c>
      <c r="B5" t="s">
        <v>18</v>
      </c>
      <c r="C5">
        <v>19</v>
      </c>
      <c r="D5" t="s">
        <v>26</v>
      </c>
      <c r="F5">
        <v>0.83</v>
      </c>
      <c r="G5">
        <v>0.89</v>
      </c>
      <c r="H5" t="b">
        <f t="shared" si="0"/>
        <v>0</v>
      </c>
      <c r="I5" t="b">
        <f t="shared" si="1"/>
        <v>0</v>
      </c>
      <c r="J5" t="b">
        <f t="shared" si="2"/>
        <v>0</v>
      </c>
      <c r="K5" t="b">
        <f t="shared" si="3"/>
        <v>1</v>
      </c>
      <c r="M5" t="b">
        <f t="shared" si="4"/>
        <v>0</v>
      </c>
      <c r="N5" t="b">
        <f t="shared" si="5"/>
        <v>0</v>
      </c>
      <c r="O5" t="b">
        <f t="shared" si="6"/>
        <v>0</v>
      </c>
    </row>
    <row r="6" spans="1:17" x14ac:dyDescent="0.25">
      <c r="A6" t="s">
        <v>33</v>
      </c>
      <c r="B6" t="s">
        <v>18</v>
      </c>
      <c r="C6">
        <v>25</v>
      </c>
      <c r="D6" t="s">
        <v>38</v>
      </c>
      <c r="E6" t="s">
        <v>39</v>
      </c>
      <c r="F6">
        <v>0.81</v>
      </c>
      <c r="G6">
        <v>0.78</v>
      </c>
      <c r="H6" t="b">
        <f t="shared" si="0"/>
        <v>0</v>
      </c>
      <c r="I6" t="b">
        <f t="shared" si="1"/>
        <v>0</v>
      </c>
      <c r="J6" t="b">
        <f t="shared" si="2"/>
        <v>0</v>
      </c>
      <c r="K6" t="b">
        <f t="shared" si="3"/>
        <v>0</v>
      </c>
      <c r="M6" t="b">
        <f t="shared" si="4"/>
        <v>0</v>
      </c>
      <c r="N6" t="b">
        <f t="shared" si="5"/>
        <v>0</v>
      </c>
      <c r="O6" t="b">
        <f t="shared" si="6"/>
        <v>0</v>
      </c>
    </row>
    <row r="7" spans="1:17" x14ac:dyDescent="0.25">
      <c r="A7" t="s">
        <v>34</v>
      </c>
      <c r="B7" t="s">
        <v>18</v>
      </c>
      <c r="C7">
        <v>21</v>
      </c>
      <c r="D7" t="s">
        <v>26</v>
      </c>
      <c r="E7" t="s">
        <v>30</v>
      </c>
      <c r="F7">
        <v>0.95</v>
      </c>
      <c r="G7">
        <v>0.92</v>
      </c>
      <c r="H7" t="b">
        <f t="shared" si="0"/>
        <v>1</v>
      </c>
      <c r="I7" t="b">
        <f t="shared" si="1"/>
        <v>0</v>
      </c>
      <c r="J7" t="b">
        <f t="shared" si="2"/>
        <v>0</v>
      </c>
      <c r="K7" t="b">
        <f t="shared" si="3"/>
        <v>1</v>
      </c>
      <c r="M7" t="b">
        <f t="shared" si="4"/>
        <v>0</v>
      </c>
      <c r="N7" t="b">
        <f t="shared" si="5"/>
        <v>0</v>
      </c>
      <c r="O7" t="b">
        <f t="shared" si="6"/>
        <v>0</v>
      </c>
    </row>
    <row r="8" spans="1:17" x14ac:dyDescent="0.25">
      <c r="A8" t="s">
        <v>35</v>
      </c>
      <c r="B8" t="s">
        <v>18</v>
      </c>
      <c r="C8">
        <v>22</v>
      </c>
      <c r="D8" t="s">
        <v>24</v>
      </c>
      <c r="E8" t="s">
        <v>30</v>
      </c>
      <c r="F8">
        <v>0.7</v>
      </c>
      <c r="G8">
        <v>0.85</v>
      </c>
      <c r="H8" t="b">
        <f t="shared" si="0"/>
        <v>1</v>
      </c>
      <c r="I8" t="b">
        <f t="shared" si="1"/>
        <v>0</v>
      </c>
      <c r="J8" t="b">
        <f t="shared" si="2"/>
        <v>0</v>
      </c>
      <c r="K8" t="b">
        <f t="shared" si="3"/>
        <v>0</v>
      </c>
      <c r="M8" t="b">
        <f t="shared" si="4"/>
        <v>1</v>
      </c>
      <c r="N8" t="b">
        <f t="shared" si="5"/>
        <v>0</v>
      </c>
      <c r="O8" t="b">
        <f t="shared" si="6"/>
        <v>1</v>
      </c>
    </row>
    <row r="9" spans="1:17" x14ac:dyDescent="0.25">
      <c r="A9" t="s">
        <v>36</v>
      </c>
      <c r="B9" t="s">
        <v>19</v>
      </c>
      <c r="C9">
        <v>21</v>
      </c>
      <c r="D9" t="s">
        <v>24</v>
      </c>
      <c r="E9" t="s">
        <v>30</v>
      </c>
      <c r="F9">
        <v>0.79</v>
      </c>
      <c r="G9">
        <v>0.9</v>
      </c>
      <c r="H9" t="b">
        <f t="shared" si="0"/>
        <v>1</v>
      </c>
      <c r="I9" t="b">
        <f t="shared" si="1"/>
        <v>1</v>
      </c>
      <c r="J9" t="b">
        <f t="shared" si="2"/>
        <v>0</v>
      </c>
      <c r="K9" t="b">
        <f t="shared" si="3"/>
        <v>0</v>
      </c>
      <c r="L9" t="b">
        <f>$D10="bca"</f>
        <v>1</v>
      </c>
      <c r="M9" t="b">
        <f t="shared" si="4"/>
        <v>1</v>
      </c>
      <c r="N9" t="b">
        <f t="shared" si="5"/>
        <v>0</v>
      </c>
      <c r="O9" t="b">
        <f t="shared" si="6"/>
        <v>1</v>
      </c>
    </row>
    <row r="10" spans="1:17" x14ac:dyDescent="0.25">
      <c r="A10" t="s">
        <v>37</v>
      </c>
      <c r="B10" t="s">
        <v>18</v>
      </c>
      <c r="C10">
        <v>22</v>
      </c>
      <c r="D10" t="s">
        <v>27</v>
      </c>
      <c r="E10" t="s">
        <v>28</v>
      </c>
      <c r="F10">
        <v>0.88</v>
      </c>
      <c r="G10">
        <v>0.8</v>
      </c>
      <c r="H10" t="b">
        <f t="shared" si="0"/>
        <v>0</v>
      </c>
      <c r="I10" t="b">
        <f t="shared" si="1"/>
        <v>0</v>
      </c>
      <c r="J10" t="b">
        <f t="shared" si="2"/>
        <v>0</v>
      </c>
      <c r="K10" t="b">
        <f t="shared" si="3"/>
        <v>0</v>
      </c>
      <c r="M10" t="b">
        <f t="shared" si="4"/>
        <v>0</v>
      </c>
      <c r="N10" t="b">
        <f t="shared" si="5"/>
        <v>1</v>
      </c>
      <c r="O10" t="b">
        <f t="shared" si="6"/>
        <v>0</v>
      </c>
    </row>
    <row r="12" spans="1:17" x14ac:dyDescent="0.25">
      <c r="Q12" t="s">
        <v>1963</v>
      </c>
    </row>
    <row r="13" spans="1:17" x14ac:dyDescent="0.25">
      <c r="Q13" t="s">
        <v>1964</v>
      </c>
    </row>
    <row r="14" spans="1:17" x14ac:dyDescent="0.25">
      <c r="H14" s="1" t="s">
        <v>1962</v>
      </c>
      <c r="I14" s="1"/>
      <c r="J14" s="1"/>
      <c r="K14" s="1"/>
      <c r="L14" s="1"/>
      <c r="M14" s="1"/>
      <c r="Q14" t="s">
        <v>1965</v>
      </c>
    </row>
    <row r="15" spans="1:17" x14ac:dyDescent="0.25">
      <c r="H15" s="1">
        <v>1</v>
      </c>
      <c r="I15" s="1" t="s">
        <v>1964</v>
      </c>
      <c r="J15" s="1" t="s">
        <v>1964</v>
      </c>
      <c r="K15" s="1" t="s">
        <v>13</v>
      </c>
      <c r="L15" s="1" t="s">
        <v>23</v>
      </c>
      <c r="M15" s="1" t="s">
        <v>28</v>
      </c>
      <c r="N15" t="b">
        <v>0</v>
      </c>
    </row>
    <row r="16" spans="1:17" x14ac:dyDescent="0.25">
      <c r="H16" s="1">
        <v>100</v>
      </c>
      <c r="I16" s="1" t="s">
        <v>1964</v>
      </c>
      <c r="J16" s="1"/>
      <c r="K16" s="1" t="s">
        <v>16</v>
      </c>
      <c r="L16" s="1" t="s">
        <v>24</v>
      </c>
      <c r="M16" s="1" t="s">
        <v>30</v>
      </c>
      <c r="N16" t="b">
        <v>0</v>
      </c>
    </row>
    <row r="17" spans="2:14" x14ac:dyDescent="0.25">
      <c r="H17" s="1">
        <v>101</v>
      </c>
      <c r="I17" s="1" t="s">
        <v>1965</v>
      </c>
      <c r="J17" s="1"/>
      <c r="K17" s="1" t="s">
        <v>17</v>
      </c>
      <c r="L17" s="1" t="s">
        <v>26</v>
      </c>
      <c r="M17" s="1" t="s">
        <v>29</v>
      </c>
      <c r="N17" t="b">
        <v>1</v>
      </c>
    </row>
    <row r="18" spans="2:14" x14ac:dyDescent="0.25">
      <c r="H18" s="1">
        <v>102</v>
      </c>
      <c r="I18" s="1" t="s">
        <v>1963</v>
      </c>
      <c r="J18" s="1"/>
      <c r="K18" s="1" t="s">
        <v>14</v>
      </c>
      <c r="L18" s="1" t="s">
        <v>27</v>
      </c>
      <c r="M18" s="1" t="s">
        <v>30</v>
      </c>
      <c r="N18" t="b">
        <v>0</v>
      </c>
    </row>
    <row r="19" spans="2:14" x14ac:dyDescent="0.25">
      <c r="H19" s="1"/>
      <c r="I19" s="1" t="s">
        <v>1964</v>
      </c>
      <c r="J19" s="1"/>
      <c r="K19" s="1" t="s">
        <v>15</v>
      </c>
      <c r="L19" s="1" t="s">
        <v>25</v>
      </c>
      <c r="M19" s="1"/>
    </row>
    <row r="20" spans="2:14" x14ac:dyDescent="0.25">
      <c r="H20" s="1"/>
      <c r="I20" s="1" t="s">
        <v>1963</v>
      </c>
      <c r="J20" s="1"/>
      <c r="K20" s="1"/>
      <c r="L20" s="1"/>
      <c r="M20" s="1"/>
    </row>
    <row r="26" spans="2:14" x14ac:dyDescent="0.25">
      <c r="B26" s="21" t="s">
        <v>1830</v>
      </c>
      <c r="C26" s="21" t="s">
        <v>1831</v>
      </c>
      <c r="D26" s="21" t="s">
        <v>1832</v>
      </c>
      <c r="E26" s="21" t="s">
        <v>1839</v>
      </c>
      <c r="F26" s="21" t="s">
        <v>1844</v>
      </c>
      <c r="G26" s="21" t="s">
        <v>1966</v>
      </c>
      <c r="H26" s="21" t="s">
        <v>1967</v>
      </c>
      <c r="I26" s="21" t="s">
        <v>1968</v>
      </c>
    </row>
    <row r="27" spans="2:14" x14ac:dyDescent="0.25">
      <c r="B27" s="21" t="s">
        <v>1833</v>
      </c>
      <c r="C27" s="53">
        <v>0.39583333333333331</v>
      </c>
      <c r="D27" s="20">
        <v>0.66666666666666663</v>
      </c>
      <c r="E27" t="s">
        <v>1840</v>
      </c>
      <c r="F27">
        <v>1000</v>
      </c>
      <c r="G27" t="b">
        <f>C27=TIME(9,0,0)</f>
        <v>0</v>
      </c>
      <c r="H27" s="53" t="b">
        <f>D27=TIME(16,0,0)</f>
        <v>1</v>
      </c>
    </row>
    <row r="28" spans="2:14" ht="45" x14ac:dyDescent="0.25">
      <c r="B28" s="21" t="s">
        <v>1834</v>
      </c>
      <c r="C28" s="20">
        <v>0.375</v>
      </c>
      <c r="D28" s="20">
        <v>0.58333333333333337</v>
      </c>
      <c r="E28" s="52" t="s">
        <v>1841</v>
      </c>
      <c r="F28">
        <v>600</v>
      </c>
      <c r="G28" t="b">
        <f t="shared" ref="G28:G32" si="7">C28=TIME(9,0,0)</f>
        <v>1</v>
      </c>
      <c r="H28" s="53" t="b">
        <f t="shared" ref="H28:H32" si="8">D28=TIME(16,0,0)</f>
        <v>0</v>
      </c>
    </row>
    <row r="29" spans="2:14" x14ac:dyDescent="0.25">
      <c r="B29" s="21" t="s">
        <v>1835</v>
      </c>
      <c r="C29" s="20">
        <v>0.375</v>
      </c>
      <c r="D29" s="20">
        <v>0.66666666666666663</v>
      </c>
      <c r="E29" t="s">
        <v>1840</v>
      </c>
      <c r="F29">
        <v>1000</v>
      </c>
      <c r="G29" t="b">
        <f t="shared" si="7"/>
        <v>1</v>
      </c>
      <c r="H29" s="53" t="b">
        <f t="shared" si="8"/>
        <v>1</v>
      </c>
    </row>
    <row r="30" spans="2:14" x14ac:dyDescent="0.25">
      <c r="B30" s="21" t="s">
        <v>1836</v>
      </c>
      <c r="C30" s="20">
        <v>0.375</v>
      </c>
      <c r="D30" s="20">
        <v>0.52083333333333337</v>
      </c>
      <c r="E30" t="s">
        <v>1842</v>
      </c>
      <c r="F30">
        <v>500</v>
      </c>
      <c r="G30" t="b">
        <f t="shared" si="7"/>
        <v>1</v>
      </c>
      <c r="H30" s="53" t="b">
        <f t="shared" si="8"/>
        <v>0</v>
      </c>
    </row>
    <row r="31" spans="2:14" x14ac:dyDescent="0.25">
      <c r="B31" s="21" t="s">
        <v>1837</v>
      </c>
      <c r="C31" s="20">
        <v>0.375</v>
      </c>
      <c r="D31" s="20">
        <v>0.75</v>
      </c>
      <c r="E31" t="s">
        <v>1843</v>
      </c>
      <c r="F31">
        <v>1300</v>
      </c>
      <c r="G31" t="b">
        <f t="shared" si="7"/>
        <v>1</v>
      </c>
      <c r="H31" s="53" t="b">
        <f t="shared" si="8"/>
        <v>0</v>
      </c>
    </row>
    <row r="32" spans="2:14" x14ac:dyDescent="0.25">
      <c r="B32" s="21" t="s">
        <v>1838</v>
      </c>
      <c r="C32" s="20">
        <v>0.375</v>
      </c>
      <c r="D32" s="20">
        <v>0.66666666666666663</v>
      </c>
      <c r="E32" t="s">
        <v>1840</v>
      </c>
      <c r="F32">
        <v>1000</v>
      </c>
      <c r="G32" t="b">
        <f t="shared" si="7"/>
        <v>1</v>
      </c>
      <c r="H32" s="53" t="b">
        <f t="shared" si="8"/>
        <v>1</v>
      </c>
    </row>
    <row r="51" spans="5:15" x14ac:dyDescent="0.25">
      <c r="O51" t="s">
        <v>1974</v>
      </c>
    </row>
    <row r="52" spans="5:15" ht="15.75" x14ac:dyDescent="0.25">
      <c r="E52" s="54" t="s">
        <v>1</v>
      </c>
      <c r="F52" s="54" t="s">
        <v>1973</v>
      </c>
      <c r="G52" s="54" t="s">
        <v>1978</v>
      </c>
      <c r="H52" s="54" t="s">
        <v>1979</v>
      </c>
      <c r="I52" s="54" t="s">
        <v>1980</v>
      </c>
      <c r="K52" s="1" t="s">
        <v>1974</v>
      </c>
      <c r="O52" t="s">
        <v>1975</v>
      </c>
    </row>
    <row r="53" spans="5:15" x14ac:dyDescent="0.25">
      <c r="E53" s="1" t="s">
        <v>1969</v>
      </c>
      <c r="F53" s="1" t="s">
        <v>1974</v>
      </c>
      <c r="G53" s="1">
        <v>38000</v>
      </c>
      <c r="H53" s="1">
        <v>1</v>
      </c>
      <c r="I53" s="1" t="s">
        <v>1981</v>
      </c>
      <c r="O53" t="s">
        <v>1976</v>
      </c>
    </row>
    <row r="54" spans="5:15" x14ac:dyDescent="0.25">
      <c r="E54" s="1" t="s">
        <v>33</v>
      </c>
      <c r="F54" s="1" t="s">
        <v>1975</v>
      </c>
      <c r="G54" s="1">
        <v>30000</v>
      </c>
      <c r="H54" s="1">
        <v>1</v>
      </c>
      <c r="I54" s="1" t="s">
        <v>1982</v>
      </c>
      <c r="K54">
        <v>2</v>
      </c>
      <c r="O54" t="s">
        <v>1977</v>
      </c>
    </row>
    <row r="55" spans="5:15" x14ac:dyDescent="0.25">
      <c r="E55" s="1" t="s">
        <v>1972</v>
      </c>
      <c r="F55" s="1" t="s">
        <v>1974</v>
      </c>
      <c r="G55" s="1">
        <v>50000</v>
      </c>
      <c r="H55" s="1">
        <v>2</v>
      </c>
      <c r="I55" s="1" t="s">
        <v>1981</v>
      </c>
    </row>
    <row r="56" spans="5:15" x14ac:dyDescent="0.25">
      <c r="E56" s="1" t="s">
        <v>1970</v>
      </c>
      <c r="F56" s="1" t="s">
        <v>1976</v>
      </c>
      <c r="G56" s="1">
        <v>45000</v>
      </c>
      <c r="H56" s="1">
        <v>3</v>
      </c>
      <c r="I56" s="1" t="s">
        <v>1983</v>
      </c>
    </row>
    <row r="57" spans="5:15" x14ac:dyDescent="0.25">
      <c r="E57" s="1" t="s">
        <v>1971</v>
      </c>
      <c r="F57" s="1" t="s">
        <v>1977</v>
      </c>
      <c r="G57" s="1">
        <v>60000</v>
      </c>
      <c r="H57" s="1">
        <v>3</v>
      </c>
      <c r="I57" s="1" t="s">
        <v>1982</v>
      </c>
    </row>
    <row r="68" spans="4:11" x14ac:dyDescent="0.25">
      <c r="D68" s="1" t="s">
        <v>1969</v>
      </c>
      <c r="E68" s="1" t="s">
        <v>1974</v>
      </c>
      <c r="F68" s="1">
        <v>38000</v>
      </c>
      <c r="G68" s="1">
        <v>1</v>
      </c>
      <c r="H68" s="1" t="s">
        <v>1981</v>
      </c>
    </row>
    <row r="69" spans="4:11" x14ac:dyDescent="0.25">
      <c r="D69" s="1" t="s">
        <v>33</v>
      </c>
      <c r="E69" s="1" t="s">
        <v>1975</v>
      </c>
      <c r="F69" s="1">
        <v>30000</v>
      </c>
      <c r="G69" s="1">
        <v>1</v>
      </c>
      <c r="H69" s="1" t="s">
        <v>1982</v>
      </c>
    </row>
    <row r="70" spans="4:11" x14ac:dyDescent="0.25">
      <c r="D70" s="1" t="s">
        <v>1972</v>
      </c>
      <c r="E70" s="1" t="s">
        <v>1974</v>
      </c>
      <c r="F70" s="1">
        <v>50000</v>
      </c>
      <c r="G70" s="1">
        <v>2</v>
      </c>
      <c r="H70" s="1" t="s">
        <v>1981</v>
      </c>
    </row>
    <row r="71" spans="4:11" x14ac:dyDescent="0.25">
      <c r="D71" s="1" t="s">
        <v>1970</v>
      </c>
      <c r="E71" s="1" t="s">
        <v>1976</v>
      </c>
      <c r="F71" s="1">
        <v>45000</v>
      </c>
      <c r="G71" s="1">
        <v>3</v>
      </c>
      <c r="H71" s="1" t="s">
        <v>1983</v>
      </c>
    </row>
    <row r="72" spans="4:11" x14ac:dyDescent="0.25">
      <c r="D72" s="1" t="s">
        <v>1971</v>
      </c>
      <c r="E72" s="1" t="s">
        <v>1977</v>
      </c>
      <c r="F72" s="1">
        <v>60000</v>
      </c>
      <c r="G72" s="1">
        <v>3</v>
      </c>
      <c r="H72" s="1" t="s">
        <v>1982</v>
      </c>
      <c r="K72">
        <v>3</v>
      </c>
    </row>
    <row r="76" spans="4:11" x14ac:dyDescent="0.25">
      <c r="K76">
        <v>38000</v>
      </c>
    </row>
    <row r="80" spans="4:11" x14ac:dyDescent="0.25">
      <c r="K80" t="s">
        <v>1982</v>
      </c>
    </row>
    <row r="83" spans="8:8" x14ac:dyDescent="0.25">
      <c r="H83" t="s">
        <v>1974</v>
      </c>
    </row>
  </sheetData>
  <conditionalFormatting sqref="A1:G10">
    <cfRule type="expression" dxfId="82" priority="41">
      <formula>$E1="MCA"</formula>
    </cfRule>
    <cfRule type="expression" dxfId="81" priority="51">
      <formula>$G1&gt;0.9</formula>
    </cfRule>
    <cfRule type="expression" dxfId="80" priority="53">
      <formula>$B1="MALE"</formula>
    </cfRule>
    <cfRule type="expression" dxfId="79" priority="60">
      <formula>$G1&gt;0.9</formula>
    </cfRule>
    <cfRule type="expression" dxfId="78" priority="62">
      <formula>$C1&gt;24</formula>
    </cfRule>
    <cfRule type="expression" dxfId="77" priority="66">
      <formula>$E1="MCA"</formula>
    </cfRule>
  </conditionalFormatting>
  <conditionalFormatting sqref="K1:K10">
    <cfRule type="colorScale" priority="61">
      <colorScale>
        <cfvo type="min"/>
        <cfvo type="max"/>
        <color rgb="FFFF7128"/>
        <color rgb="FFFFEF9C"/>
      </colorScale>
    </cfRule>
  </conditionalFormatting>
  <conditionalFormatting sqref="O1:O10">
    <cfRule type="expression" priority="54">
      <formula>$C$1&gt;21</formula>
    </cfRule>
    <cfRule type="expression" priority="55">
      <formula>$C$1:$C$10&gt;"21"</formula>
    </cfRule>
    <cfRule type="expression" priority="56">
      <formula>$F$1:$F$10="&gt;0.80"</formula>
    </cfRule>
    <cfRule type="colorScale" priority="58">
      <colorScale>
        <cfvo type="min"/>
        <cfvo type="percentile" val="80"/>
        <cfvo type="max"/>
        <color rgb="FFF8696B"/>
        <color rgb="FFFFEB84"/>
        <color rgb="FF63BE7B"/>
      </colorScale>
    </cfRule>
    <cfRule type="expression" priority="59">
      <formula>$F$1&gt;"0.80"</formula>
    </cfRule>
  </conditionalFormatting>
  <conditionalFormatting sqref="B1:B10">
    <cfRule type="expression" dxfId="76" priority="49">
      <formula>$B1="FEMALE"</formula>
    </cfRule>
    <cfRule type="expression" dxfId="75" priority="50">
      <formula>$B1="MALE"</formula>
    </cfRule>
  </conditionalFormatting>
  <conditionalFormatting sqref="D1:D10">
    <cfRule type="duplicateValues" dxfId="74" priority="47"/>
    <cfRule type="uniqueValues" dxfId="73" priority="48"/>
  </conditionalFormatting>
  <conditionalFormatting sqref="G1:G10">
    <cfRule type="expression" priority="46">
      <formula>$G1&lt;0.8</formula>
    </cfRule>
  </conditionalFormatting>
  <conditionalFormatting sqref="F1:G10">
    <cfRule type="expression" dxfId="72" priority="45">
      <formula>$F1:$G1&lt;0.81</formula>
    </cfRule>
  </conditionalFormatting>
  <conditionalFormatting sqref="E1:E10">
    <cfRule type="expression" priority="42">
      <formula>$E1="MCA"</formula>
    </cfRule>
    <cfRule type="expression" dxfId="71" priority="43">
      <formula>$E$1:$E$10="MCA"</formula>
    </cfRule>
    <cfRule type="expression" dxfId="70" priority="44">
      <formula>$E1="MSC"</formula>
    </cfRule>
  </conditionalFormatting>
  <conditionalFormatting sqref="C27:C32">
    <cfRule type="expression" dxfId="69" priority="15">
      <formula>$C27="9:30"</formula>
    </cfRule>
    <cfRule type="expression" dxfId="68" priority="16">
      <formula>$C27="9:30"</formula>
    </cfRule>
    <cfRule type="cellIs" dxfId="67" priority="39" operator="greaterThan">
      <formula>0.375</formula>
    </cfRule>
    <cfRule type="cellIs" dxfId="66" priority="40" operator="greaterThan">
      <formula>0.375</formula>
    </cfRule>
  </conditionalFormatting>
  <conditionalFormatting sqref="D27:D32">
    <cfRule type="cellIs" dxfId="65" priority="35" operator="greaterThan">
      <formula>0.635416666666667</formula>
    </cfRule>
    <cfRule type="cellIs" dxfId="64" priority="36" operator="lessThan">
      <formula>0.666666666666667</formula>
    </cfRule>
    <cfRule type="cellIs" dxfId="63" priority="37" operator="greaterThan">
      <formula>0.666666666666667</formula>
    </cfRule>
    <cfRule type="cellIs" dxfId="62" priority="38" operator="lessThan">
      <formula>0.166666666666667</formula>
    </cfRule>
  </conditionalFormatting>
  <conditionalFormatting sqref="E27:E32">
    <cfRule type="duplicateValues" dxfId="61" priority="29"/>
    <cfRule type="duplicateValues" dxfId="60" priority="34"/>
  </conditionalFormatting>
  <conditionalFormatting sqref="E28">
    <cfRule type="containsText" dxfId="59" priority="33" operator="containsText" text="coz of his health issue">
      <formula>NOT(ISERROR(SEARCH("coz of his health issue",E28)))</formula>
    </cfRule>
  </conditionalFormatting>
  <conditionalFormatting sqref="E30">
    <cfRule type="containsText" dxfId="58" priority="32" operator="containsText" text="halfday">
      <formula>NOT(ISERROR(SEARCH("halfday",E30)))</formula>
    </cfRule>
  </conditionalFormatting>
  <conditionalFormatting sqref="E31">
    <cfRule type="containsText" dxfId="57" priority="30" operator="containsText" text="extra tym">
      <formula>NOT(ISERROR(SEARCH("extra tym",E31)))</formula>
    </cfRule>
    <cfRule type="containsText" dxfId="56" priority="31" operator="containsText" text="extra tym">
      <formula>NOT(ISERROR(SEARCH("extra tym",E31)))</formula>
    </cfRule>
  </conditionalFormatting>
  <conditionalFormatting sqref="F27:F32">
    <cfRule type="expression" dxfId="55" priority="19">
      <formula>$F27&lt;1000</formula>
    </cfRule>
    <cfRule type="expression" dxfId="54" priority="20">
      <formula>$F27&lt;1001</formula>
    </cfRule>
    <cfRule type="expression" dxfId="53" priority="21">
      <formula>$F27&gt;1200</formula>
    </cfRule>
    <cfRule type="cellIs" dxfId="52" priority="25" operator="greaterThan">
      <formula>900</formula>
    </cfRule>
    <cfRule type="cellIs" dxfId="51" priority="27" operator="greaterThan">
      <formula>1000</formula>
    </cfRule>
    <cfRule type="cellIs" dxfId="50" priority="28" operator="lessThan">
      <formula>1000</formula>
    </cfRule>
  </conditionalFormatting>
  <conditionalFormatting sqref="F27">
    <cfRule type="cellIs" dxfId="49" priority="26" operator="greaterThan">
      <formula>900</formula>
    </cfRule>
  </conditionalFormatting>
  <conditionalFormatting sqref="F31">
    <cfRule type="containsText" dxfId="48" priority="24" operator="containsText" text="1300">
      <formula>NOT(ISERROR(SEARCH("1300",F31)))</formula>
    </cfRule>
  </conditionalFormatting>
  <conditionalFormatting sqref="D31">
    <cfRule type="cellIs" dxfId="47" priority="23" operator="equal">
      <formula>0.75</formula>
    </cfRule>
  </conditionalFormatting>
  <conditionalFormatting sqref="C27">
    <cfRule type="expression" dxfId="46" priority="13">
      <formula>$C$27="9:30"</formula>
    </cfRule>
    <cfRule type="expression" dxfId="45" priority="14">
      <formula>$C$27="9:30"</formula>
    </cfRule>
  </conditionalFormatting>
  <conditionalFormatting sqref="B27:F32">
    <cfRule type="expression" dxfId="44" priority="17">
      <formula>$E27="extra tym"</formula>
    </cfRule>
    <cfRule type="expression" dxfId="43" priority="18">
      <formula>$E27="regular"</formula>
    </cfRule>
  </conditionalFormatting>
  <conditionalFormatting sqref="E53:I57">
    <cfRule type="expression" dxfId="42" priority="9">
      <formula>$F53=$K$52</formula>
    </cfRule>
    <cfRule type="expression" dxfId="41" priority="1">
      <formula>$H53=$K$54</formula>
    </cfRule>
  </conditionalFormatting>
  <conditionalFormatting sqref="D68:H72">
    <cfRule type="expression" dxfId="40" priority="6">
      <formula>$E68=$H$83</formula>
    </cfRule>
    <cfRule type="expression" dxfId="39" priority="5">
      <formula>$F68=$K$76</formula>
    </cfRule>
  </conditionalFormatting>
  <conditionalFormatting sqref="I72">
    <cfRule type="expression" dxfId="38" priority="4">
      <formula>$G68="+$K$76"</formula>
    </cfRule>
  </conditionalFormatting>
  <conditionalFormatting sqref="G68:G72">
    <cfRule type="expression" dxfId="37" priority="3">
      <formula>$G68=$K$72</formula>
    </cfRule>
  </conditionalFormatting>
  <conditionalFormatting sqref="H68:H72">
    <cfRule type="expression" dxfId="36" priority="2">
      <formula>$H68=$K$80</formula>
    </cfRule>
  </conditionalFormatting>
  <dataValidations count="15">
    <dataValidation type="whole" errorStyle="information" allowBlank="1" showInputMessage="1" showErrorMessage="1" sqref="H15:H20">
      <formula1>1</formula1>
      <formula2>100</formula2>
    </dataValidation>
    <dataValidation type="list" allowBlank="1" showInputMessage="1" showErrorMessage="1" sqref="I15:J20">
      <formula1>$Q$12:$Q$14</formula1>
    </dataValidation>
    <dataValidation type="list" allowBlank="1" showInputMessage="1" showErrorMessage="1" sqref="A1:A5 K15:K20">
      <formula1>$A$1:$A$5</formula1>
    </dataValidation>
    <dataValidation type="list" allowBlank="1" showInputMessage="1" showErrorMessage="1" sqref="L15:L19">
      <formula1>$D$1:$D$9</formula1>
    </dataValidation>
    <dataValidation type="custom" allowBlank="1" showInputMessage="1" showErrorMessage="1" sqref="M15">
      <formula1>$M15="mca"</formula1>
    </dataValidation>
    <dataValidation type="custom" allowBlank="1" showInputMessage="1" showErrorMessage="1" sqref="M16 M18:M20">
      <formula1>$M16="MBA"</formula1>
    </dataValidation>
    <dataValidation type="custom" allowBlank="1" showInputMessage="1" showErrorMessage="1" sqref="M17">
      <formula1>$M17="MCOM"</formula1>
    </dataValidation>
    <dataValidation type="list" allowBlank="1" showInputMessage="1" showErrorMessage="1" sqref="N15:N18">
      <formula1>$N$1:$N$2</formula1>
    </dataValidation>
    <dataValidation type="list" allowBlank="1" showInputMessage="1" showErrorMessage="1" sqref="K52">
      <formula1>$O$51:$O$54</formula1>
    </dataValidation>
    <dataValidation type="list" allowBlank="1" showInputMessage="1" showErrorMessage="1" sqref="H83">
      <formula1>$E$68:$E$72</formula1>
    </dataValidation>
    <dataValidation type="list" allowBlank="1" showInputMessage="1" showErrorMessage="1" sqref="K76">
      <formula1>$F$68:$F$72</formula1>
    </dataValidation>
    <dataValidation type="list" allowBlank="1" showInputMessage="1" showErrorMessage="1" sqref="K80">
      <formula1>$H$68:$H$72</formula1>
    </dataValidation>
    <dataValidation type="list" allowBlank="1" showInputMessage="1" showErrorMessage="1" sqref="K72">
      <formula1>$G$68:$G$72</formula1>
    </dataValidation>
    <dataValidation type="list" allowBlank="1" showInputMessage="1" showErrorMessage="1" sqref="M72">
      <formula1>$D$68:$D$72</formula1>
    </dataValidation>
    <dataValidation type="list" allowBlank="1" showInputMessage="1" showErrorMessage="1" sqref="K54">
      <formula1>$H$54:$H$56</formula1>
    </dataValidation>
  </dataValidations>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containsText" priority="22" operator="containsText" id="{6AFD2FE3-E5F7-4A5F-9839-54EF9B786CC9}">
            <xm:f>NOT(ISERROR(SEARCH($I$11,C27)))</xm:f>
            <xm:f>$I$11</xm:f>
            <x14:dxf>
              <font>
                <color rgb="FF9C0006"/>
              </font>
              <fill>
                <patternFill>
                  <bgColor rgb="FFFFC7CE"/>
                </patternFill>
              </fill>
            </x14:dxf>
          </x14:cfRule>
          <xm:sqref>C27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topLeftCell="A4" zoomScale="78" zoomScaleNormal="78" workbookViewId="0">
      <selection activeCell="B26" sqref="B26:B28"/>
    </sheetView>
  </sheetViews>
  <sheetFormatPr defaultRowHeight="15" x14ac:dyDescent="0.25"/>
  <cols>
    <col min="2" max="2" width="16.28515625" customWidth="1"/>
    <col min="5" max="5" width="22.7109375" customWidth="1"/>
    <col min="6" max="6" width="15.28515625" customWidth="1"/>
    <col min="16" max="16" width="9.140625" customWidth="1"/>
    <col min="17" max="17" width="10.7109375" customWidth="1"/>
  </cols>
  <sheetData>
    <row r="1" spans="1:18" x14ac:dyDescent="0.25">
      <c r="A1" t="s">
        <v>20</v>
      </c>
      <c r="B1" t="s">
        <v>1984</v>
      </c>
      <c r="C1" t="s">
        <v>1985</v>
      </c>
      <c r="D1" t="s">
        <v>1986</v>
      </c>
      <c r="E1" t="s">
        <v>1987</v>
      </c>
      <c r="F1" t="s">
        <v>1988</v>
      </c>
      <c r="G1" t="s">
        <v>1989</v>
      </c>
      <c r="H1" t="s">
        <v>1990</v>
      </c>
      <c r="I1" t="s">
        <v>1991</v>
      </c>
      <c r="J1" t="s">
        <v>12</v>
      </c>
      <c r="K1" t="s">
        <v>1992</v>
      </c>
      <c r="L1" t="s">
        <v>1993</v>
      </c>
      <c r="M1" t="s">
        <v>1994</v>
      </c>
      <c r="N1" t="s">
        <v>1995</v>
      </c>
      <c r="O1" t="s">
        <v>1996</v>
      </c>
    </row>
    <row r="2" spans="1:18" x14ac:dyDescent="0.25">
      <c r="A2">
        <v>39</v>
      </c>
      <c r="B2" t="s">
        <v>1997</v>
      </c>
      <c r="C2">
        <v>77516</v>
      </c>
      <c r="D2" t="s">
        <v>1998</v>
      </c>
      <c r="E2">
        <v>13</v>
      </c>
      <c r="F2" t="s">
        <v>1999</v>
      </c>
      <c r="G2" t="s">
        <v>2000</v>
      </c>
      <c r="H2" t="s">
        <v>2001</v>
      </c>
      <c r="I2" t="s">
        <v>2002</v>
      </c>
      <c r="J2" t="s">
        <v>2003</v>
      </c>
      <c r="K2">
        <v>2174</v>
      </c>
      <c r="L2">
        <v>0</v>
      </c>
      <c r="M2">
        <v>40</v>
      </c>
      <c r="N2" t="s">
        <v>2004</v>
      </c>
      <c r="O2" t="s">
        <v>2005</v>
      </c>
    </row>
    <row r="3" spans="1:18" x14ac:dyDescent="0.25">
      <c r="A3">
        <v>50</v>
      </c>
      <c r="B3" t="s">
        <v>2006</v>
      </c>
      <c r="C3">
        <v>83311</v>
      </c>
      <c r="D3" t="s">
        <v>1998</v>
      </c>
      <c r="E3">
        <v>13</v>
      </c>
      <c r="F3" t="s">
        <v>2007</v>
      </c>
      <c r="G3" t="s">
        <v>2008</v>
      </c>
      <c r="H3" t="s">
        <v>2009</v>
      </c>
      <c r="I3" t="s">
        <v>2002</v>
      </c>
      <c r="J3" t="s">
        <v>2003</v>
      </c>
      <c r="K3">
        <v>0</v>
      </c>
      <c r="L3">
        <v>0</v>
      </c>
      <c r="M3">
        <v>13</v>
      </c>
      <c r="N3" t="s">
        <v>2004</v>
      </c>
      <c r="O3" t="s">
        <v>2005</v>
      </c>
    </row>
    <row r="4" spans="1:18" x14ac:dyDescent="0.25">
      <c r="A4">
        <v>38</v>
      </c>
      <c r="B4" t="s">
        <v>2010</v>
      </c>
      <c r="C4">
        <v>215646</v>
      </c>
      <c r="D4" t="s">
        <v>2011</v>
      </c>
      <c r="E4">
        <v>9</v>
      </c>
      <c r="F4" t="s">
        <v>2012</v>
      </c>
      <c r="G4" t="s">
        <v>2013</v>
      </c>
      <c r="H4" t="s">
        <v>2001</v>
      </c>
      <c r="I4" t="s">
        <v>2002</v>
      </c>
      <c r="J4" t="s">
        <v>2003</v>
      </c>
      <c r="K4">
        <v>0</v>
      </c>
      <c r="L4">
        <v>0</v>
      </c>
      <c r="M4">
        <v>40</v>
      </c>
      <c r="N4" t="s">
        <v>2004</v>
      </c>
      <c r="O4" t="s">
        <v>2005</v>
      </c>
    </row>
    <row r="5" spans="1:18" x14ac:dyDescent="0.25">
      <c r="A5">
        <v>53</v>
      </c>
      <c r="B5" t="s">
        <v>2010</v>
      </c>
      <c r="C5">
        <v>234721</v>
      </c>
      <c r="D5" t="s">
        <v>2014</v>
      </c>
      <c r="E5">
        <v>7</v>
      </c>
      <c r="F5" t="s">
        <v>2007</v>
      </c>
      <c r="G5" t="s">
        <v>2013</v>
      </c>
      <c r="H5" t="s">
        <v>2009</v>
      </c>
      <c r="I5" t="s">
        <v>2015</v>
      </c>
      <c r="J5" t="s">
        <v>2003</v>
      </c>
      <c r="K5">
        <v>0</v>
      </c>
      <c r="L5">
        <v>0</v>
      </c>
      <c r="M5">
        <v>40</v>
      </c>
      <c r="N5" t="s">
        <v>2004</v>
      </c>
      <c r="O5" t="s">
        <v>2005</v>
      </c>
    </row>
    <row r="6" spans="1:18" x14ac:dyDescent="0.25">
      <c r="A6">
        <v>28</v>
      </c>
      <c r="B6" t="s">
        <v>2010</v>
      </c>
      <c r="C6">
        <v>338409</v>
      </c>
      <c r="D6" t="s">
        <v>1998</v>
      </c>
      <c r="E6">
        <v>13</v>
      </c>
      <c r="F6" t="s">
        <v>2007</v>
      </c>
      <c r="G6" t="s">
        <v>2016</v>
      </c>
      <c r="H6" t="s">
        <v>2017</v>
      </c>
      <c r="I6" t="s">
        <v>2015</v>
      </c>
      <c r="J6" t="s">
        <v>2018</v>
      </c>
      <c r="K6">
        <v>0</v>
      </c>
      <c r="L6">
        <v>0</v>
      </c>
      <c r="M6">
        <v>40</v>
      </c>
      <c r="N6" t="s">
        <v>2019</v>
      </c>
      <c r="O6" t="s">
        <v>2005</v>
      </c>
    </row>
    <row r="7" spans="1:18" x14ac:dyDescent="0.25">
      <c r="A7">
        <v>37</v>
      </c>
      <c r="B7" t="s">
        <v>2010</v>
      </c>
      <c r="C7">
        <v>284582</v>
      </c>
      <c r="D7" t="s">
        <v>2020</v>
      </c>
      <c r="E7">
        <v>14</v>
      </c>
      <c r="F7" t="s">
        <v>2007</v>
      </c>
      <c r="G7" t="s">
        <v>2008</v>
      </c>
      <c r="H7" t="s">
        <v>2017</v>
      </c>
      <c r="I7" t="s">
        <v>2002</v>
      </c>
      <c r="J7" t="s">
        <v>2018</v>
      </c>
      <c r="K7">
        <v>0</v>
      </c>
      <c r="L7">
        <v>0</v>
      </c>
      <c r="M7">
        <v>40</v>
      </c>
      <c r="N7" t="s">
        <v>2004</v>
      </c>
      <c r="O7" t="s">
        <v>2005</v>
      </c>
      <c r="P7" t="s">
        <v>2010</v>
      </c>
      <c r="Q7" t="s">
        <v>2022</v>
      </c>
      <c r="R7" t="s">
        <v>2003</v>
      </c>
    </row>
    <row r="8" spans="1:18" x14ac:dyDescent="0.25">
      <c r="A8">
        <v>49</v>
      </c>
      <c r="B8" t="s">
        <v>2010</v>
      </c>
      <c r="C8">
        <v>160187</v>
      </c>
      <c r="D8" t="s">
        <v>2021</v>
      </c>
      <c r="E8">
        <v>5</v>
      </c>
      <c r="F8" t="s">
        <v>2022</v>
      </c>
      <c r="G8" t="s">
        <v>2023</v>
      </c>
      <c r="H8" t="s">
        <v>2001</v>
      </c>
      <c r="I8" t="s">
        <v>2015</v>
      </c>
      <c r="J8" t="s">
        <v>2018</v>
      </c>
      <c r="K8">
        <v>0</v>
      </c>
      <c r="L8">
        <v>0</v>
      </c>
      <c r="M8">
        <v>16</v>
      </c>
      <c r="N8" t="s">
        <v>451</v>
      </c>
      <c r="O8" t="s">
        <v>2005</v>
      </c>
    </row>
    <row r="9" spans="1:18" x14ac:dyDescent="0.25">
      <c r="A9">
        <v>52</v>
      </c>
      <c r="B9" t="s">
        <v>2006</v>
      </c>
      <c r="C9">
        <v>209642</v>
      </c>
      <c r="D9" t="s">
        <v>2011</v>
      </c>
      <c r="E9">
        <v>9</v>
      </c>
      <c r="F9" t="s">
        <v>2007</v>
      </c>
      <c r="G9" t="s">
        <v>2008</v>
      </c>
      <c r="H9" t="s">
        <v>2009</v>
      </c>
      <c r="I9" t="s">
        <v>2002</v>
      </c>
      <c r="J9" t="s">
        <v>2003</v>
      </c>
      <c r="K9">
        <v>0</v>
      </c>
      <c r="L9">
        <v>0</v>
      </c>
      <c r="M9">
        <v>45</v>
      </c>
      <c r="N9" t="s">
        <v>2004</v>
      </c>
      <c r="O9" t="s">
        <v>2024</v>
      </c>
    </row>
    <row r="10" spans="1:18" x14ac:dyDescent="0.25">
      <c r="A10">
        <v>31</v>
      </c>
      <c r="B10" t="s">
        <v>2010</v>
      </c>
      <c r="C10">
        <v>45781</v>
      </c>
      <c r="D10" t="s">
        <v>2020</v>
      </c>
      <c r="E10">
        <v>14</v>
      </c>
      <c r="F10" t="s">
        <v>1999</v>
      </c>
      <c r="G10" t="s">
        <v>2016</v>
      </c>
      <c r="H10" t="s">
        <v>2001</v>
      </c>
      <c r="I10" t="s">
        <v>2002</v>
      </c>
      <c r="J10" t="s">
        <v>2018</v>
      </c>
      <c r="K10">
        <v>14084</v>
      </c>
      <c r="L10">
        <v>0</v>
      </c>
      <c r="M10">
        <v>50</v>
      </c>
      <c r="N10" t="s">
        <v>2004</v>
      </c>
      <c r="O10" t="s">
        <v>2024</v>
      </c>
    </row>
    <row r="11" spans="1:18" x14ac:dyDescent="0.25">
      <c r="A11">
        <v>42</v>
      </c>
      <c r="B11" t="s">
        <v>2010</v>
      </c>
      <c r="C11">
        <v>159449</v>
      </c>
      <c r="D11" t="s">
        <v>1998</v>
      </c>
      <c r="E11">
        <v>13</v>
      </c>
      <c r="F11" t="s">
        <v>2007</v>
      </c>
      <c r="G11" t="s">
        <v>2008</v>
      </c>
      <c r="H11" t="s">
        <v>2009</v>
      </c>
      <c r="I11" t="s">
        <v>2002</v>
      </c>
      <c r="J11" t="s">
        <v>2003</v>
      </c>
      <c r="K11">
        <v>5178</v>
      </c>
      <c r="L11">
        <v>0</v>
      </c>
      <c r="M11">
        <v>40</v>
      </c>
      <c r="N11" t="s">
        <v>2004</v>
      </c>
      <c r="O11" t="s">
        <v>2024</v>
      </c>
    </row>
    <row r="12" spans="1:18" x14ac:dyDescent="0.25">
      <c r="A12">
        <v>37</v>
      </c>
      <c r="B12" t="s">
        <v>2010</v>
      </c>
      <c r="C12">
        <v>280464</v>
      </c>
      <c r="D12" t="s">
        <v>2025</v>
      </c>
      <c r="E12">
        <v>10</v>
      </c>
      <c r="F12" t="s">
        <v>2007</v>
      </c>
      <c r="G12" t="s">
        <v>2008</v>
      </c>
      <c r="H12" t="s">
        <v>2009</v>
      </c>
      <c r="I12" t="s">
        <v>2015</v>
      </c>
      <c r="J12" t="s">
        <v>2003</v>
      </c>
      <c r="K12">
        <v>0</v>
      </c>
      <c r="L12">
        <v>0</v>
      </c>
      <c r="M12">
        <v>80</v>
      </c>
      <c r="N12" t="s">
        <v>2004</v>
      </c>
      <c r="O12" t="s">
        <v>2024</v>
      </c>
    </row>
    <row r="13" spans="1:18" x14ac:dyDescent="0.25">
      <c r="A13">
        <v>30</v>
      </c>
      <c r="B13" t="s">
        <v>1997</v>
      </c>
      <c r="C13">
        <v>141297</v>
      </c>
      <c r="D13" t="s">
        <v>1998</v>
      </c>
      <c r="E13">
        <v>13</v>
      </c>
      <c r="F13" t="s">
        <v>2007</v>
      </c>
      <c r="G13" t="s">
        <v>2016</v>
      </c>
      <c r="H13" t="s">
        <v>2009</v>
      </c>
      <c r="I13" t="s">
        <v>2026</v>
      </c>
      <c r="J13" t="s">
        <v>2003</v>
      </c>
      <c r="K13">
        <v>0</v>
      </c>
      <c r="L13">
        <v>0</v>
      </c>
      <c r="M13">
        <v>40</v>
      </c>
      <c r="N13" t="s">
        <v>695</v>
      </c>
      <c r="O13" t="s">
        <v>2024</v>
      </c>
    </row>
    <row r="14" spans="1:18" x14ac:dyDescent="0.25">
      <c r="A14">
        <v>23</v>
      </c>
      <c r="B14" t="s">
        <v>2010</v>
      </c>
      <c r="C14">
        <v>122272</v>
      </c>
      <c r="D14" t="s">
        <v>1998</v>
      </c>
      <c r="E14">
        <v>13</v>
      </c>
      <c r="F14" t="s">
        <v>1999</v>
      </c>
      <c r="G14" t="s">
        <v>2000</v>
      </c>
      <c r="H14" t="s">
        <v>2027</v>
      </c>
      <c r="I14" t="s">
        <v>2002</v>
      </c>
      <c r="J14" t="s">
        <v>2018</v>
      </c>
      <c r="K14">
        <v>0</v>
      </c>
      <c r="L14">
        <v>0</v>
      </c>
      <c r="M14">
        <v>30</v>
      </c>
      <c r="N14" t="s">
        <v>2004</v>
      </c>
      <c r="O14" t="s">
        <v>2005</v>
      </c>
    </row>
    <row r="15" spans="1:18" x14ac:dyDescent="0.25">
      <c r="A15">
        <v>32</v>
      </c>
      <c r="B15" t="s">
        <v>2010</v>
      </c>
      <c r="C15">
        <v>205019</v>
      </c>
      <c r="D15" t="s">
        <v>2028</v>
      </c>
      <c r="E15">
        <v>12</v>
      </c>
      <c r="F15" t="s">
        <v>1999</v>
      </c>
      <c r="G15" t="s">
        <v>2029</v>
      </c>
      <c r="H15" t="s">
        <v>2001</v>
      </c>
      <c r="I15" t="s">
        <v>2015</v>
      </c>
      <c r="J15" t="s">
        <v>2003</v>
      </c>
      <c r="K15">
        <v>0</v>
      </c>
      <c r="L15">
        <v>0</v>
      </c>
      <c r="M15">
        <v>50</v>
      </c>
      <c r="N15" t="s">
        <v>2004</v>
      </c>
      <c r="O15" t="s">
        <v>2005</v>
      </c>
    </row>
    <row r="16" spans="1:18" x14ac:dyDescent="0.25">
      <c r="A16">
        <v>40</v>
      </c>
      <c r="B16" t="s">
        <v>2010</v>
      </c>
      <c r="C16">
        <v>121772</v>
      </c>
      <c r="D16" t="s">
        <v>2030</v>
      </c>
      <c r="E16">
        <v>11</v>
      </c>
      <c r="F16" t="s">
        <v>2007</v>
      </c>
      <c r="G16" t="s">
        <v>2031</v>
      </c>
      <c r="H16" t="s">
        <v>2009</v>
      </c>
      <c r="I16" t="s">
        <v>2026</v>
      </c>
      <c r="J16" t="s">
        <v>2003</v>
      </c>
      <c r="K16">
        <v>0</v>
      </c>
      <c r="L16">
        <v>0</v>
      </c>
      <c r="M16">
        <v>40</v>
      </c>
      <c r="N16" t="s">
        <v>2032</v>
      </c>
      <c r="O16" t="s">
        <v>2024</v>
      </c>
    </row>
    <row r="17" spans="1:15" x14ac:dyDescent="0.25">
      <c r="A17">
        <v>34</v>
      </c>
      <c r="B17" t="s">
        <v>2010</v>
      </c>
      <c r="C17">
        <v>245487</v>
      </c>
      <c r="D17" t="s">
        <v>2033</v>
      </c>
      <c r="E17">
        <v>4</v>
      </c>
      <c r="F17" t="s">
        <v>2007</v>
      </c>
      <c r="G17" t="s">
        <v>2034</v>
      </c>
      <c r="H17" t="s">
        <v>2009</v>
      </c>
      <c r="I17" t="s">
        <v>2035</v>
      </c>
      <c r="J17" t="s">
        <v>2003</v>
      </c>
      <c r="K17">
        <v>0</v>
      </c>
      <c r="L17">
        <v>0</v>
      </c>
      <c r="M17">
        <v>45</v>
      </c>
      <c r="N17" t="s">
        <v>501</v>
      </c>
      <c r="O17" t="s">
        <v>2005</v>
      </c>
    </row>
    <row r="18" spans="1:15" x14ac:dyDescent="0.25">
      <c r="A18">
        <v>25</v>
      </c>
      <c r="B18" t="s">
        <v>2006</v>
      </c>
      <c r="C18">
        <v>176756</v>
      </c>
      <c r="D18" t="s">
        <v>2011</v>
      </c>
      <c r="E18">
        <v>9</v>
      </c>
      <c r="F18" t="s">
        <v>1999</v>
      </c>
      <c r="G18" t="s">
        <v>2036</v>
      </c>
      <c r="H18" t="s">
        <v>2027</v>
      </c>
      <c r="I18" t="s">
        <v>2002</v>
      </c>
      <c r="J18" t="s">
        <v>2003</v>
      </c>
      <c r="K18">
        <v>0</v>
      </c>
      <c r="L18">
        <v>0</v>
      </c>
      <c r="M18">
        <v>35</v>
      </c>
      <c r="N18" t="s">
        <v>2004</v>
      </c>
      <c r="O18" t="s">
        <v>2005</v>
      </c>
    </row>
    <row r="19" spans="1:15" x14ac:dyDescent="0.25">
      <c r="A19">
        <v>32</v>
      </c>
      <c r="B19" t="s">
        <v>2010</v>
      </c>
      <c r="C19">
        <v>186824</v>
      </c>
      <c r="D19" t="s">
        <v>2011</v>
      </c>
      <c r="E19">
        <v>9</v>
      </c>
      <c r="F19" t="s">
        <v>1999</v>
      </c>
      <c r="G19" t="s">
        <v>2037</v>
      </c>
      <c r="H19" t="s">
        <v>2038</v>
      </c>
      <c r="I19" t="s">
        <v>2002</v>
      </c>
      <c r="J19" t="s">
        <v>2003</v>
      </c>
      <c r="K19">
        <v>0</v>
      </c>
      <c r="L19">
        <v>0</v>
      </c>
      <c r="M19">
        <v>40</v>
      </c>
      <c r="N19" t="s">
        <v>2004</v>
      </c>
      <c r="O19" t="s">
        <v>2005</v>
      </c>
    </row>
    <row r="20" spans="1:15" x14ac:dyDescent="0.25">
      <c r="A20">
        <v>38</v>
      </c>
      <c r="B20" t="s">
        <v>2010</v>
      </c>
      <c r="C20">
        <v>28887</v>
      </c>
      <c r="D20" t="s">
        <v>2014</v>
      </c>
      <c r="E20">
        <v>7</v>
      </c>
      <c r="F20" t="s">
        <v>2007</v>
      </c>
      <c r="G20" t="s">
        <v>2029</v>
      </c>
      <c r="H20" t="s">
        <v>2009</v>
      </c>
      <c r="I20" t="s">
        <v>2002</v>
      </c>
      <c r="J20" t="s">
        <v>2003</v>
      </c>
      <c r="K20">
        <v>0</v>
      </c>
      <c r="L20">
        <v>0</v>
      </c>
      <c r="M20">
        <v>50</v>
      </c>
      <c r="N20" t="s">
        <v>2004</v>
      </c>
      <c r="O20" t="s">
        <v>2005</v>
      </c>
    </row>
    <row r="21" spans="1:15" x14ac:dyDescent="0.25">
      <c r="A21">
        <v>43</v>
      </c>
      <c r="B21" t="s">
        <v>2006</v>
      </c>
      <c r="C21">
        <v>292175</v>
      </c>
      <c r="D21" t="s">
        <v>2020</v>
      </c>
      <c r="E21">
        <v>14</v>
      </c>
      <c r="F21" t="s">
        <v>2012</v>
      </c>
      <c r="G21" t="s">
        <v>2008</v>
      </c>
      <c r="H21" t="s">
        <v>2038</v>
      </c>
      <c r="I21" t="s">
        <v>2002</v>
      </c>
      <c r="J21" t="s">
        <v>2018</v>
      </c>
      <c r="K21">
        <v>0</v>
      </c>
      <c r="L21">
        <v>0</v>
      </c>
      <c r="M21">
        <v>45</v>
      </c>
      <c r="N21" t="s">
        <v>2004</v>
      </c>
      <c r="O21" t="s">
        <v>2024</v>
      </c>
    </row>
    <row r="22" spans="1:15" x14ac:dyDescent="0.25">
      <c r="A22">
        <v>40</v>
      </c>
      <c r="B22" t="s">
        <v>2010</v>
      </c>
      <c r="C22">
        <v>193524</v>
      </c>
      <c r="D22" t="s">
        <v>2039</v>
      </c>
      <c r="E22">
        <v>16</v>
      </c>
      <c r="F22" t="s">
        <v>2007</v>
      </c>
      <c r="G22" t="s">
        <v>2016</v>
      </c>
      <c r="H22" t="s">
        <v>2009</v>
      </c>
      <c r="I22" t="s">
        <v>2002</v>
      </c>
      <c r="J22" t="s">
        <v>2003</v>
      </c>
      <c r="K22">
        <v>0</v>
      </c>
      <c r="L22">
        <v>0</v>
      </c>
      <c r="M22">
        <v>60</v>
      </c>
      <c r="N22" t="s">
        <v>2004</v>
      </c>
      <c r="O22" t="s">
        <v>2024</v>
      </c>
    </row>
    <row r="26" spans="1:15" x14ac:dyDescent="0.25">
      <c r="B26" t="s">
        <v>1997</v>
      </c>
      <c r="E26" t="s">
        <v>1999</v>
      </c>
    </row>
    <row r="27" spans="1:15" x14ac:dyDescent="0.25">
      <c r="B27" t="s">
        <v>2006</v>
      </c>
      <c r="E27" t="s">
        <v>2007</v>
      </c>
    </row>
    <row r="28" spans="1:15" x14ac:dyDescent="0.25">
      <c r="B28" t="s">
        <v>2010</v>
      </c>
      <c r="E28" t="s">
        <v>2012</v>
      </c>
    </row>
    <row r="29" spans="1:15" x14ac:dyDescent="0.25">
      <c r="E29" t="s">
        <v>2022</v>
      </c>
    </row>
  </sheetData>
  <conditionalFormatting sqref="P7">
    <cfRule type="expression" dxfId="30" priority="8">
      <formula>$B$2:$B$22=$P$7</formula>
    </cfRule>
  </conditionalFormatting>
  <conditionalFormatting sqref="R7">
    <cfRule type="expression" dxfId="29" priority="5">
      <formula>$J$2:$J$22=$R$7</formula>
    </cfRule>
  </conditionalFormatting>
  <conditionalFormatting sqref="A2:O22">
    <cfRule type="expression" dxfId="28" priority="4">
      <formula>$B2=$P$7</formula>
    </cfRule>
    <cfRule type="expression" dxfId="27" priority="3">
      <formula>$F2=$Q$7</formula>
    </cfRule>
    <cfRule type="expression" dxfId="26" priority="2">
      <formula>$J2=$R$7</formula>
    </cfRule>
    <cfRule type="expression" dxfId="25" priority="1">
      <formula>$B2=$P$7</formula>
    </cfRule>
  </conditionalFormatting>
  <dataValidations count="3">
    <dataValidation type="list" allowBlank="1" showInputMessage="1" showErrorMessage="1" sqref="P7">
      <formula1>$B$26:$B$28</formula1>
    </dataValidation>
    <dataValidation type="list" allowBlank="1" showInputMessage="1" showErrorMessage="1" sqref="Q7">
      <formula1>$E$26:$E$29</formula1>
    </dataValidation>
    <dataValidation type="list" allowBlank="1" showInputMessage="1" showErrorMessage="1" sqref="R7">
      <formula1>$J$5:$J$6</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P66"/>
  <sheetViews>
    <sheetView topLeftCell="A13" zoomScaleNormal="100" workbookViewId="0">
      <selection activeCell="D72" sqref="D72"/>
    </sheetView>
  </sheetViews>
  <sheetFormatPr defaultRowHeight="15" x14ac:dyDescent="0.25"/>
  <cols>
    <col min="4" max="4" width="18.140625" customWidth="1"/>
    <col min="6" max="6" width="22.140625" bestFit="1" customWidth="1"/>
    <col min="11" max="11" width="18.140625" customWidth="1"/>
    <col min="14" max="14" width="17.7109375" customWidth="1"/>
  </cols>
  <sheetData>
    <row r="6" spans="6:12" x14ac:dyDescent="0.25">
      <c r="F6" t="s">
        <v>1999</v>
      </c>
    </row>
    <row r="7" spans="6:12" x14ac:dyDescent="0.25">
      <c r="F7" t="s">
        <v>2007</v>
      </c>
    </row>
    <row r="8" spans="6:12" x14ac:dyDescent="0.25">
      <c r="F8" t="s">
        <v>2012</v>
      </c>
    </row>
    <row r="9" spans="6:12" x14ac:dyDescent="0.25">
      <c r="F9" t="s">
        <v>2022</v>
      </c>
    </row>
    <row r="10" spans="6:12" x14ac:dyDescent="0.25">
      <c r="I10" t="s">
        <v>2012</v>
      </c>
    </row>
    <row r="14" spans="6:12" x14ac:dyDescent="0.25">
      <c r="J14" t="e">
        <f>da</f>
        <v>#NAME?</v>
      </c>
      <c r="L14" t="s">
        <v>2006</v>
      </c>
    </row>
    <row r="15" spans="6:12" x14ac:dyDescent="0.25">
      <c r="F15" t="s">
        <v>1997</v>
      </c>
      <c r="G15">
        <v>456</v>
      </c>
    </row>
    <row r="16" spans="6:12" x14ac:dyDescent="0.25">
      <c r="F16" t="s">
        <v>2006</v>
      </c>
      <c r="G16">
        <v>123</v>
      </c>
      <c r="L16" t="e">
        <f ca="1">INDIRECT(L14)</f>
        <v>#REF!</v>
      </c>
    </row>
    <row r="17" spans="4:10" x14ac:dyDescent="0.25">
      <c r="F17" t="s">
        <v>2010</v>
      </c>
      <c r="G17">
        <v>465</v>
      </c>
      <c r="I17" t="str">
        <f>datass</f>
        <v>Private</v>
      </c>
      <c r="J17" t="e">
        <f>data</f>
        <v>#VALUE!</v>
      </c>
    </row>
    <row r="19" spans="4:10" x14ac:dyDescent="0.25">
      <c r="I19" t="e">
        <f>datass</f>
        <v>#VALUE!</v>
      </c>
    </row>
    <row r="26" spans="4:10" x14ac:dyDescent="0.25">
      <c r="D26" t="s">
        <v>2040</v>
      </c>
    </row>
    <row r="27" spans="4:10" x14ac:dyDescent="0.25">
      <c r="D27" t="s">
        <v>2041</v>
      </c>
    </row>
    <row r="28" spans="4:10" x14ac:dyDescent="0.25">
      <c r="D28" t="s">
        <v>2042</v>
      </c>
    </row>
    <row r="29" spans="4:10" x14ac:dyDescent="0.25">
      <c r="D29" t="s">
        <v>2043</v>
      </c>
      <c r="I29">
        <f ca="1">INDIRECT(I32)</f>
        <v>0</v>
      </c>
    </row>
    <row r="30" spans="4:10" x14ac:dyDescent="0.25">
      <c r="D30" t="s">
        <v>2044</v>
      </c>
    </row>
    <row r="31" spans="4:10" x14ac:dyDescent="0.25">
      <c r="D31" t="s">
        <v>2045</v>
      </c>
    </row>
    <row r="32" spans="4:10" x14ac:dyDescent="0.25">
      <c r="G32">
        <f>SUM(mark)</f>
        <v>0</v>
      </c>
      <c r="I32" t="s">
        <v>2042</v>
      </c>
    </row>
    <row r="37" spans="1:16" x14ac:dyDescent="0.25">
      <c r="L37" s="57" t="s">
        <v>2046</v>
      </c>
      <c r="M37" s="58">
        <v>1000</v>
      </c>
      <c r="O37" t="s">
        <v>2047</v>
      </c>
      <c r="P37">
        <f ca="1">INDIRECT(O37)</f>
        <v>600</v>
      </c>
    </row>
    <row r="38" spans="1:16" x14ac:dyDescent="0.25">
      <c r="A38">
        <v>1234</v>
      </c>
      <c r="D38" t="s">
        <v>13</v>
      </c>
      <c r="E38">
        <v>1234</v>
      </c>
      <c r="F38" s="60"/>
      <c r="L38" s="55" t="s">
        <v>2047</v>
      </c>
      <c r="M38" s="56">
        <v>600</v>
      </c>
    </row>
    <row r="39" spans="1:16" x14ac:dyDescent="0.25">
      <c r="A39">
        <v>2345</v>
      </c>
      <c r="D39" t="s">
        <v>14</v>
      </c>
      <c r="E39">
        <v>2345</v>
      </c>
      <c r="F39" s="59"/>
      <c r="L39" s="57" t="s">
        <v>2048</v>
      </c>
      <c r="M39" s="58">
        <v>1000</v>
      </c>
    </row>
    <row r="40" spans="1:16" x14ac:dyDescent="0.25">
      <c r="A40">
        <v>3456</v>
      </c>
      <c r="D40" t="s">
        <v>15</v>
      </c>
      <c r="E40">
        <v>3456</v>
      </c>
      <c r="F40" s="60"/>
      <c r="G40">
        <f>SUM(students)</f>
        <v>0</v>
      </c>
      <c r="L40" s="55" t="s">
        <v>2049</v>
      </c>
      <c r="M40" s="56">
        <v>500</v>
      </c>
    </row>
    <row r="41" spans="1:16" x14ac:dyDescent="0.25">
      <c r="A41">
        <v>4567</v>
      </c>
      <c r="D41" t="s">
        <v>16</v>
      </c>
      <c r="E41">
        <v>4567</v>
      </c>
      <c r="F41" s="59"/>
      <c r="L41" s="57" t="s">
        <v>2050</v>
      </c>
      <c r="M41" s="58">
        <v>1300</v>
      </c>
    </row>
    <row r="42" spans="1:16" x14ac:dyDescent="0.25">
      <c r="A42">
        <v>567</v>
      </c>
      <c r="D42" t="s">
        <v>17</v>
      </c>
      <c r="E42">
        <v>567</v>
      </c>
      <c r="F42" s="60"/>
      <c r="L42" s="55" t="s">
        <v>2051</v>
      </c>
      <c r="M42" s="56">
        <v>1000</v>
      </c>
    </row>
    <row r="43" spans="1:16" x14ac:dyDescent="0.25">
      <c r="A43">
        <v>7890</v>
      </c>
      <c r="D43" t="s">
        <v>33</v>
      </c>
      <c r="E43">
        <v>7890</v>
      </c>
      <c r="F43" s="59"/>
    </row>
    <row r="44" spans="1:16" x14ac:dyDescent="0.25">
      <c r="A44">
        <v>6543</v>
      </c>
      <c r="D44" t="s">
        <v>34</v>
      </c>
      <c r="E44">
        <v>6543</v>
      </c>
      <c r="F44" s="60"/>
      <c r="M44">
        <f>SUM(wages)</f>
        <v>5400</v>
      </c>
    </row>
    <row r="45" spans="1:16" x14ac:dyDescent="0.25">
      <c r="A45">
        <v>4567</v>
      </c>
      <c r="D45" t="s">
        <v>35</v>
      </c>
      <c r="E45">
        <v>4567</v>
      </c>
      <c r="F45" s="59"/>
      <c r="H45" t="s">
        <v>16</v>
      </c>
      <c r="I45">
        <f ca="1">INDIRECT(H45)</f>
        <v>23</v>
      </c>
    </row>
    <row r="46" spans="1:16" x14ac:dyDescent="0.25">
      <c r="A46">
        <v>987</v>
      </c>
      <c r="D46" t="s">
        <v>36</v>
      </c>
      <c r="E46">
        <v>987</v>
      </c>
      <c r="F46" s="60"/>
    </row>
    <row r="47" spans="1:16" x14ac:dyDescent="0.25">
      <c r="A47">
        <v>9876</v>
      </c>
      <c r="D47" t="s">
        <v>37</v>
      </c>
      <c r="E47">
        <v>9876</v>
      </c>
      <c r="F47" s="59"/>
    </row>
    <row r="51" spans="4:15" x14ac:dyDescent="0.25">
      <c r="F51" t="s">
        <v>17</v>
      </c>
      <c r="G51">
        <f ca="1">INDIRECT(G51)</f>
        <v>0</v>
      </c>
    </row>
    <row r="57" spans="4:15" x14ac:dyDescent="0.25">
      <c r="D57" s="1" t="s">
        <v>13</v>
      </c>
      <c r="E57" s="61">
        <v>24</v>
      </c>
      <c r="K57" t="s">
        <v>2053</v>
      </c>
      <c r="L57">
        <v>150000</v>
      </c>
    </row>
    <row r="58" spans="4:15" x14ac:dyDescent="0.25">
      <c r="D58" s="1" t="s">
        <v>14</v>
      </c>
      <c r="E58" s="62">
        <v>25</v>
      </c>
      <c r="K58" t="s">
        <v>2056</v>
      </c>
      <c r="L58">
        <v>100000</v>
      </c>
      <c r="N58" t="s">
        <v>2056</v>
      </c>
      <c r="O58">
        <f ca="1">INDIRECT(N58)</f>
        <v>100000</v>
      </c>
    </row>
    <row r="59" spans="4:15" x14ac:dyDescent="0.25">
      <c r="D59" s="1" t="s">
        <v>15</v>
      </c>
      <c r="E59" s="61">
        <v>21</v>
      </c>
      <c r="K59" t="s">
        <v>2054</v>
      </c>
      <c r="L59">
        <v>60000</v>
      </c>
    </row>
    <row r="60" spans="4:15" x14ac:dyDescent="0.25">
      <c r="D60" s="1" t="s">
        <v>16</v>
      </c>
      <c r="E60" s="62">
        <v>23</v>
      </c>
      <c r="K60" t="s">
        <v>2055</v>
      </c>
      <c r="L60">
        <v>20000</v>
      </c>
    </row>
    <row r="61" spans="4:15" x14ac:dyDescent="0.25">
      <c r="D61" s="1" t="s">
        <v>17</v>
      </c>
      <c r="E61" s="61">
        <v>19</v>
      </c>
      <c r="F61" t="s">
        <v>2052</v>
      </c>
      <c r="G61" t="s">
        <v>34</v>
      </c>
      <c r="H61">
        <f ca="1">INDIRECT(G61)</f>
        <v>21</v>
      </c>
    </row>
    <row r="62" spans="4:15" x14ac:dyDescent="0.25">
      <c r="D62" s="1" t="s">
        <v>33</v>
      </c>
      <c r="E62" s="62">
        <v>25</v>
      </c>
    </row>
    <row r="63" spans="4:15" x14ac:dyDescent="0.25">
      <c r="D63" s="1" t="s">
        <v>34</v>
      </c>
      <c r="E63" s="61">
        <v>21</v>
      </c>
    </row>
    <row r="64" spans="4:15" x14ac:dyDescent="0.25">
      <c r="D64" s="1" t="s">
        <v>35</v>
      </c>
      <c r="E64" s="62">
        <v>22</v>
      </c>
    </row>
    <row r="65" spans="4:5" x14ac:dyDescent="0.25">
      <c r="D65" s="1" t="s">
        <v>36</v>
      </c>
      <c r="E65" s="61">
        <v>21</v>
      </c>
    </row>
    <row r="66" spans="4:5" x14ac:dyDescent="0.25">
      <c r="D66" s="1" t="s">
        <v>37</v>
      </c>
      <c r="E66" s="62">
        <v>22</v>
      </c>
    </row>
  </sheetData>
  <conditionalFormatting sqref="D38:D47">
    <cfRule type="expression" dxfId="24" priority="20">
      <formula>$E38="MCA"</formula>
    </cfRule>
    <cfRule type="expression" dxfId="23" priority="21">
      <formula>$G38&gt;0.9</formula>
    </cfRule>
    <cfRule type="expression" dxfId="22" priority="22">
      <formula>$B38="MALE"</formula>
    </cfRule>
    <cfRule type="expression" dxfId="21" priority="23">
      <formula>$G38&gt;0.9</formula>
    </cfRule>
    <cfRule type="expression" dxfId="20" priority="24">
      <formula>$C38&gt;24</formula>
    </cfRule>
    <cfRule type="expression" dxfId="19" priority="25">
      <formula>$E38="MCA"</formula>
    </cfRule>
  </conditionalFormatting>
  <conditionalFormatting sqref="M37:M42">
    <cfRule type="cellIs" dxfId="18" priority="16" operator="greaterThan">
      <formula>900</formula>
    </cfRule>
    <cfRule type="cellIs" dxfId="17" priority="18" operator="greaterThan">
      <formula>1000</formula>
    </cfRule>
    <cfRule type="cellIs" dxfId="16" priority="19" operator="lessThan">
      <formula>1000</formula>
    </cfRule>
  </conditionalFormatting>
  <conditionalFormatting sqref="M37">
    <cfRule type="cellIs" dxfId="15" priority="17" operator="greaterThan">
      <formula>900</formula>
    </cfRule>
  </conditionalFormatting>
  <conditionalFormatting sqref="M41">
    <cfRule type="containsText" dxfId="14" priority="15" operator="containsText" text="1300">
      <formula>NOT(ISERROR(SEARCH("1300",M41)))</formula>
    </cfRule>
  </conditionalFormatting>
  <conditionalFormatting sqref="F38:F47">
    <cfRule type="cellIs" dxfId="13" priority="14" operator="greaterThan">
      <formula>80</formula>
    </cfRule>
  </conditionalFormatting>
  <conditionalFormatting sqref="F38">
    <cfRule type="cellIs" dxfId="12" priority="13" operator="lessThan">
      <formula>22</formula>
    </cfRule>
  </conditionalFormatting>
  <conditionalFormatting sqref="F38:F47">
    <cfRule type="cellIs" dxfId="11" priority="11" operator="between">
      <formula>21</formula>
      <formula>24</formula>
    </cfRule>
    <cfRule type="cellIs" dxfId="10" priority="12" operator="between">
      <formula>21</formula>
      <formula>23</formula>
    </cfRule>
  </conditionalFormatting>
  <conditionalFormatting sqref="D57:D66">
    <cfRule type="expression" dxfId="9" priority="5">
      <formula>$E57="MCA"</formula>
    </cfRule>
    <cfRule type="expression" dxfId="8" priority="6">
      <formula>$G57&gt;0.9</formula>
    </cfRule>
    <cfRule type="expression" dxfId="7" priority="7">
      <formula>$B57="MALE"</formula>
    </cfRule>
    <cfRule type="expression" dxfId="6" priority="8">
      <formula>$G57&gt;0.9</formula>
    </cfRule>
    <cfRule type="expression" dxfId="5" priority="9">
      <formula>$C57&gt;24</formula>
    </cfRule>
    <cfRule type="expression" dxfId="4" priority="10">
      <formula>$E57="MCA"</formula>
    </cfRule>
  </conditionalFormatting>
  <conditionalFormatting sqref="E57:E66">
    <cfRule type="cellIs" dxfId="3" priority="4" operator="greaterThan">
      <formula>80</formula>
    </cfRule>
  </conditionalFormatting>
  <conditionalFormatting sqref="E57">
    <cfRule type="cellIs" dxfId="2" priority="3" operator="lessThan">
      <formula>22</formula>
    </cfRule>
  </conditionalFormatting>
  <conditionalFormatting sqref="E57:E66">
    <cfRule type="cellIs" dxfId="1" priority="1" operator="between">
      <formula>21</formula>
      <formula>24</formula>
    </cfRule>
    <cfRule type="cellIs" dxfId="0" priority="2" operator="between">
      <formula>21</formula>
      <formula>23</formula>
    </cfRule>
  </conditionalFormatting>
  <dataValidations count="11">
    <dataValidation type="list" allowBlank="1" showInputMessage="1" showErrorMessage="1" sqref="I10">
      <formula1>data</formula1>
    </dataValidation>
    <dataValidation type="list" allowBlank="1" showInputMessage="1" showErrorMessage="1" sqref="L14">
      <formula1>datass</formula1>
    </dataValidation>
    <dataValidation type="list" allowBlank="1" showInputMessage="1" showErrorMessage="1" sqref="I32">
      <formula1>name</formula1>
    </dataValidation>
    <dataValidation type="list" allowBlank="1" showInputMessage="1" showErrorMessage="1" sqref="D38:D42 D57:D61">
      <formula1>$A$1:$A$5</formula1>
    </dataValidation>
    <dataValidation type="list" allowBlank="1" showInputMessage="1" showErrorMessage="1" sqref="H45 F51">
      <formula1>students</formula1>
    </dataValidation>
    <dataValidation type="list" allowBlank="1" showInputMessage="1" showErrorMessage="1" sqref="O39">
      <formula1>wrkrs</formula1>
    </dataValidation>
    <dataValidation type="list" allowBlank="1" showInputMessage="1" showErrorMessage="1" sqref="O43">
      <formula1>wrkrs</formula1>
    </dataValidation>
    <dataValidation type="list" allowBlank="1" showInputMessage="1" showErrorMessage="1" sqref="O37">
      <formula1>nadeemm</formula1>
    </dataValidation>
    <dataValidation type="list" allowBlank="1" showInputMessage="1" showErrorMessage="1" sqref="G51">
      <formula1>ages</formula1>
    </dataValidation>
    <dataValidation type="list" allowBlank="1" showInputMessage="1" showErrorMessage="1" sqref="G61">
      <formula1>namees</formula1>
    </dataValidation>
    <dataValidation type="list" allowBlank="1" showInputMessage="1" showErrorMessage="1" sqref="N58">
      <formula1>management</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8:G16"/>
  <sheetViews>
    <sheetView workbookViewId="0">
      <selection activeCell="F16" sqref="F16"/>
    </sheetView>
  </sheetViews>
  <sheetFormatPr defaultRowHeight="15" x14ac:dyDescent="0.25"/>
  <sheetData>
    <row r="8" spans="4:7" x14ac:dyDescent="0.25">
      <c r="D8">
        <v>1</v>
      </c>
      <c r="E8">
        <v>12</v>
      </c>
      <c r="F8">
        <v>45</v>
      </c>
      <c r="G8">
        <f>PRODUCT(E8:F8)</f>
        <v>540</v>
      </c>
    </row>
    <row r="9" spans="4:7" x14ac:dyDescent="0.25">
      <c r="D9">
        <v>2</v>
      </c>
      <c r="E9">
        <v>5</v>
      </c>
      <c r="F9">
        <v>65</v>
      </c>
      <c r="G9">
        <f t="shared" ref="G9:G12" si="0">PRODUCT(E9:F9)</f>
        <v>325</v>
      </c>
    </row>
    <row r="10" spans="4:7" x14ac:dyDescent="0.25">
      <c r="D10">
        <v>3</v>
      </c>
      <c r="E10">
        <v>3</v>
      </c>
      <c r="F10">
        <v>24</v>
      </c>
      <c r="G10">
        <f t="shared" si="0"/>
        <v>72</v>
      </c>
    </row>
    <row r="11" spans="4:7" x14ac:dyDescent="0.25">
      <c r="D11">
        <v>4</v>
      </c>
      <c r="E11">
        <v>4</v>
      </c>
      <c r="F11">
        <v>12</v>
      </c>
      <c r="G11">
        <f t="shared" si="0"/>
        <v>48</v>
      </c>
    </row>
    <row r="12" spans="4:7" x14ac:dyDescent="0.25">
      <c r="D12">
        <v>5</v>
      </c>
      <c r="E12">
        <v>2</v>
      </c>
      <c r="F12">
        <v>25</v>
      </c>
      <c r="G12">
        <f t="shared" si="0"/>
        <v>50</v>
      </c>
    </row>
    <row r="15" spans="4:7" x14ac:dyDescent="0.25">
      <c r="G15">
        <f>SUM(G8:G12)</f>
        <v>1035</v>
      </c>
    </row>
    <row r="16" spans="4:7" x14ac:dyDescent="0.25">
      <c r="F16">
        <f t="array" ref="F16">SUM(E8:E12*F8:F12)</f>
        <v>1035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topLeftCell="A17" workbookViewId="0">
      <selection activeCell="E28" sqref="E28"/>
    </sheetView>
  </sheetViews>
  <sheetFormatPr defaultRowHeight="15" x14ac:dyDescent="0.25"/>
  <cols>
    <col min="2" max="2" width="18.42578125" customWidth="1"/>
  </cols>
  <sheetData>
    <row r="1" spans="1:7" x14ac:dyDescent="0.25">
      <c r="A1" s="63" t="s">
        <v>1952</v>
      </c>
      <c r="B1" s="64" t="s">
        <v>1953</v>
      </c>
      <c r="C1" s="64" t="s">
        <v>52</v>
      </c>
      <c r="D1" s="64" t="s">
        <v>1954</v>
      </c>
      <c r="E1" s="65" t="s">
        <v>49</v>
      </c>
      <c r="F1" s="73" t="s">
        <v>2057</v>
      </c>
      <c r="G1" s="73" t="s">
        <v>2058</v>
      </c>
    </row>
    <row r="2" spans="1:7" x14ac:dyDescent="0.25">
      <c r="A2" s="66">
        <v>1</v>
      </c>
      <c r="B2" s="67" t="s">
        <v>1955</v>
      </c>
      <c r="C2" s="68">
        <v>3</v>
      </c>
      <c r="D2" s="68">
        <v>10</v>
      </c>
      <c r="E2" s="69">
        <f>PRODUCT(C2:D2)</f>
        <v>30</v>
      </c>
      <c r="F2">
        <f t="array" ref="F2">SUM(C2:C7*D2:D7)</f>
        <v>395</v>
      </c>
    </row>
    <row r="3" spans="1:7" x14ac:dyDescent="0.25">
      <c r="A3" s="70">
        <v>2</v>
      </c>
      <c r="B3" s="71" t="s">
        <v>1956</v>
      </c>
      <c r="C3" s="72">
        <v>1</v>
      </c>
      <c r="D3" s="72">
        <v>40</v>
      </c>
      <c r="E3" s="69">
        <f t="shared" ref="E3:E7" si="0">PRODUCT(C3:D3)</f>
        <v>40</v>
      </c>
      <c r="F3">
        <f t="shared" ref="F3:F7" si="1">SUM(C3:C8*D3:D8)</f>
        <v>40</v>
      </c>
    </row>
    <row r="4" spans="1:7" x14ac:dyDescent="0.25">
      <c r="A4" s="66">
        <v>3</v>
      </c>
      <c r="B4" s="67" t="s">
        <v>1957</v>
      </c>
      <c r="C4" s="68">
        <v>3</v>
      </c>
      <c r="D4" s="68">
        <v>20</v>
      </c>
      <c r="E4" s="69">
        <f t="shared" si="0"/>
        <v>60</v>
      </c>
      <c r="F4">
        <f t="shared" si="1"/>
        <v>60</v>
      </c>
    </row>
    <row r="5" spans="1:7" x14ac:dyDescent="0.25">
      <c r="A5" s="70">
        <v>4</v>
      </c>
      <c r="B5" s="71" t="s">
        <v>1958</v>
      </c>
      <c r="C5" s="72">
        <v>2</v>
      </c>
      <c r="D5" s="72">
        <v>45</v>
      </c>
      <c r="E5" s="69">
        <f t="shared" si="0"/>
        <v>90</v>
      </c>
      <c r="F5">
        <f t="shared" si="1"/>
        <v>90</v>
      </c>
    </row>
    <row r="6" spans="1:7" x14ac:dyDescent="0.25">
      <c r="A6" s="66">
        <v>5</v>
      </c>
      <c r="B6" s="67" t="s">
        <v>1959</v>
      </c>
      <c r="C6" s="68">
        <v>10</v>
      </c>
      <c r="D6" s="68">
        <v>10</v>
      </c>
      <c r="E6" s="69">
        <f t="shared" si="0"/>
        <v>100</v>
      </c>
      <c r="F6">
        <f t="shared" si="1"/>
        <v>100</v>
      </c>
    </row>
    <row r="7" spans="1:7" x14ac:dyDescent="0.25">
      <c r="A7" s="70">
        <v>6</v>
      </c>
      <c r="B7" s="71" t="s">
        <v>1960</v>
      </c>
      <c r="C7" s="72">
        <v>5</v>
      </c>
      <c r="D7" s="72">
        <v>15</v>
      </c>
      <c r="E7" s="69">
        <f t="shared" si="0"/>
        <v>75</v>
      </c>
      <c r="F7">
        <f t="shared" si="1"/>
        <v>75</v>
      </c>
    </row>
    <row r="11" spans="1:7" x14ac:dyDescent="0.25">
      <c r="F11">
        <f>SUMPRODUCT(C2:C7*D2:D7)</f>
        <v>395</v>
      </c>
    </row>
    <row r="13" spans="1:7" x14ac:dyDescent="0.25">
      <c r="D13">
        <f t="array" ref="D13">SUM(C2:C7*D2:D7)</f>
        <v>395</v>
      </c>
    </row>
    <row r="17" spans="2:5" x14ac:dyDescent="0.25">
      <c r="B17">
        <v>1</v>
      </c>
      <c r="C17">
        <v>56</v>
      </c>
      <c r="D17">
        <v>25</v>
      </c>
      <c r="E17">
        <f>PRODUCT(C17:D17)</f>
        <v>1400</v>
      </c>
    </row>
    <row r="18" spans="2:5" x14ac:dyDescent="0.25">
      <c r="B18">
        <v>2</v>
      </c>
      <c r="C18">
        <v>33</v>
      </c>
      <c r="D18">
        <v>43</v>
      </c>
      <c r="E18">
        <f t="shared" ref="E18:E23" si="2">PRODUCT(C18:D18)</f>
        <v>1419</v>
      </c>
    </row>
    <row r="19" spans="2:5" x14ac:dyDescent="0.25">
      <c r="B19">
        <v>3</v>
      </c>
      <c r="C19">
        <v>43</v>
      </c>
      <c r="D19">
        <v>22</v>
      </c>
      <c r="E19">
        <f t="shared" si="2"/>
        <v>946</v>
      </c>
    </row>
    <row r="20" spans="2:5" x14ac:dyDescent="0.25">
      <c r="B20">
        <v>4</v>
      </c>
      <c r="C20">
        <v>12</v>
      </c>
      <c r="D20">
        <v>60</v>
      </c>
      <c r="E20">
        <f t="shared" si="2"/>
        <v>720</v>
      </c>
    </row>
    <row r="21" spans="2:5" x14ac:dyDescent="0.25">
      <c r="B21">
        <v>5</v>
      </c>
      <c r="C21">
        <v>45</v>
      </c>
      <c r="D21">
        <v>10</v>
      </c>
      <c r="E21">
        <f t="shared" si="2"/>
        <v>450</v>
      </c>
    </row>
    <row r="22" spans="2:5" x14ac:dyDescent="0.25">
      <c r="B22">
        <v>6</v>
      </c>
      <c r="C22">
        <v>2</v>
      </c>
      <c r="D22">
        <v>90</v>
      </c>
      <c r="E22">
        <f t="shared" si="2"/>
        <v>180</v>
      </c>
    </row>
    <row r="23" spans="2:5" x14ac:dyDescent="0.25">
      <c r="B23">
        <v>7</v>
      </c>
      <c r="C23">
        <v>90</v>
      </c>
      <c r="D23">
        <v>20</v>
      </c>
      <c r="E23">
        <f t="shared" si="2"/>
        <v>1800</v>
      </c>
    </row>
    <row r="26" spans="2:5" x14ac:dyDescent="0.25">
      <c r="E26">
        <f>SUMPRODUCT(C17:C23*D17:D23)</f>
        <v>6915</v>
      </c>
    </row>
    <row r="28" spans="2:5" x14ac:dyDescent="0.25">
      <c r="E28">
        <f t="array" ref="E28">SUM(C17:C23*D17:D23)</f>
        <v>6915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tabSelected="1" topLeftCell="A16" zoomScaleNormal="100" workbookViewId="0">
      <selection activeCell="K24" sqref="K24"/>
    </sheetView>
  </sheetViews>
  <sheetFormatPr defaultRowHeight="15" x14ac:dyDescent="0.25"/>
  <cols>
    <col min="2" max="2" width="14.7109375" customWidth="1"/>
    <col min="7" max="7" width="27.7109375" customWidth="1"/>
    <col min="8" max="8" width="31" bestFit="1" customWidth="1"/>
    <col min="10" max="10" width="15.5703125" bestFit="1" customWidth="1"/>
  </cols>
  <sheetData>
    <row r="1" spans="1:13" x14ac:dyDescent="0.25">
      <c r="A1" s="9" t="s">
        <v>2071</v>
      </c>
      <c r="B1" s="9" t="s">
        <v>2069</v>
      </c>
      <c r="C1" s="9" t="s">
        <v>52</v>
      </c>
      <c r="D1" s="9" t="s">
        <v>2070</v>
      </c>
    </row>
    <row r="2" spans="1:13" x14ac:dyDescent="0.25">
      <c r="A2" t="s">
        <v>2059</v>
      </c>
      <c r="B2" t="s">
        <v>2066</v>
      </c>
      <c r="C2">
        <v>2</v>
      </c>
      <c r="D2">
        <v>95000</v>
      </c>
    </row>
    <row r="3" spans="1:13" x14ac:dyDescent="0.25">
      <c r="A3" t="s">
        <v>2060</v>
      </c>
      <c r="B3" t="s">
        <v>2067</v>
      </c>
      <c r="C3">
        <v>4</v>
      </c>
      <c r="D3">
        <v>85000</v>
      </c>
    </row>
    <row r="4" spans="1:13" x14ac:dyDescent="0.25">
      <c r="A4" t="s">
        <v>2061</v>
      </c>
      <c r="B4" t="s">
        <v>2068</v>
      </c>
      <c r="C4">
        <v>6</v>
      </c>
      <c r="D4">
        <v>60000</v>
      </c>
      <c r="G4" t="str">
        <f>UPPER(A2)</f>
        <v>HP</v>
      </c>
      <c r="H4" t="str">
        <f ca="1">_xlfn.FORMULATEXT(G4)</f>
        <v>=UPPER(A2)</v>
      </c>
    </row>
    <row r="5" spans="1:13" x14ac:dyDescent="0.25">
      <c r="A5" t="s">
        <v>2062</v>
      </c>
      <c r="B5" t="s">
        <v>2064</v>
      </c>
      <c r="C5">
        <v>3</v>
      </c>
      <c r="D5">
        <v>100000</v>
      </c>
      <c r="G5" t="str">
        <f>LOWER(G4)</f>
        <v>hp</v>
      </c>
      <c r="H5" t="str">
        <f t="shared" ref="H5:H10" ca="1" si="0">_xlfn.FORMULATEXT(G5)</f>
        <v>=LOWER(G4)</v>
      </c>
    </row>
    <row r="6" spans="1:13" x14ac:dyDescent="0.25">
      <c r="A6" t="s">
        <v>2063</v>
      </c>
      <c r="B6" t="s">
        <v>2065</v>
      </c>
      <c r="C6">
        <v>4</v>
      </c>
      <c r="D6">
        <v>150000</v>
      </c>
      <c r="G6" t="str">
        <f>PROPER(A6)</f>
        <v>Lenovo</v>
      </c>
      <c r="H6" t="str">
        <f t="shared" ca="1" si="0"/>
        <v>=PROPER(A6)</v>
      </c>
    </row>
    <row r="7" spans="1:13" x14ac:dyDescent="0.25">
      <c r="G7" t="str">
        <f>RIGHT(A6,3)</f>
        <v>ovo</v>
      </c>
      <c r="H7" t="str">
        <f t="shared" ca="1" si="0"/>
        <v>=RIGHT(A6,3)</v>
      </c>
      <c r="L7" t="s">
        <v>2061</v>
      </c>
      <c r="M7" t="str">
        <f>UPPER(L7)</f>
        <v>ZEPRONICS</v>
      </c>
    </row>
    <row r="8" spans="1:13" x14ac:dyDescent="0.25">
      <c r="G8" t="str">
        <f>LEFT(A6,3)</f>
        <v>len</v>
      </c>
      <c r="H8" t="str">
        <f t="shared" ca="1" si="0"/>
        <v>=LEFT(A6,3)</v>
      </c>
      <c r="M8" t="str">
        <f>LOWER(L7)</f>
        <v>zepronics</v>
      </c>
    </row>
    <row r="9" spans="1:13" x14ac:dyDescent="0.25">
      <c r="G9" t="str">
        <f>MID(A6,2,3)</f>
        <v>eno</v>
      </c>
      <c r="H9" t="str">
        <f t="shared" ca="1" si="0"/>
        <v>=MID(A6,2,3)</v>
      </c>
      <c r="M9" t="str">
        <f>PROPER(L7)</f>
        <v>Zepronics</v>
      </c>
    </row>
    <row r="10" spans="1:13" x14ac:dyDescent="0.25">
      <c r="G10" t="str">
        <f>CONCATENATE(A2,A3,A4,A6,A5)</f>
        <v>hpdellzepronicslenovoapple</v>
      </c>
      <c r="H10" t="str">
        <f t="shared" ca="1" si="0"/>
        <v>=CONCATENATE(A2,A3,A4,A6,A5)</v>
      </c>
      <c r="M10" t="str">
        <f>RIGHT(L7,4)</f>
        <v>nics</v>
      </c>
    </row>
    <row r="11" spans="1:13" x14ac:dyDescent="0.25">
      <c r="M11" t="str">
        <f>LEFT(L7,4)</f>
        <v>zepr</v>
      </c>
    </row>
    <row r="12" spans="1:13" x14ac:dyDescent="0.25">
      <c r="B12" t="s">
        <v>2072</v>
      </c>
      <c r="C12">
        <f>IF(C2&gt;23,D2-5000,D2)</f>
        <v>95000</v>
      </c>
      <c r="D12" t="str">
        <f ca="1">_xlfn.FORMULATEXT(C12)</f>
        <v>=IF(C2&gt;23,D2-5000,D2)</v>
      </c>
      <c r="M12" t="str">
        <f>MID(L7,2,6)</f>
        <v>eproni</v>
      </c>
    </row>
    <row r="13" spans="1:13" x14ac:dyDescent="0.25">
      <c r="M13" t="str">
        <f>CONCATENATE(A6,A5,A3,A2,A4)</f>
        <v>lenovoappledellhpzepronics</v>
      </c>
    </row>
    <row r="15" spans="1:13" x14ac:dyDescent="0.25">
      <c r="C15">
        <f>IF(C6&gt;3,D6-4000,D6)</f>
        <v>146000</v>
      </c>
    </row>
    <row r="17" spans="1:10" x14ac:dyDescent="0.25">
      <c r="G17" s="74">
        <f ca="1">NOW()</f>
        <v>45945.554150231481</v>
      </c>
      <c r="H17" s="74">
        <f ca="1">NOW()</f>
        <v>45945.554150231481</v>
      </c>
      <c r="J17" s="74">
        <f ca="1">NOW()</f>
        <v>45945.554150231481</v>
      </c>
    </row>
    <row r="18" spans="1:10" x14ac:dyDescent="0.25">
      <c r="G18" s="11">
        <f ca="1">TODAY()</f>
        <v>45945</v>
      </c>
      <c r="H18" s="11">
        <f ca="1">TODAY()</f>
        <v>45945</v>
      </c>
    </row>
    <row r="19" spans="1:10" x14ac:dyDescent="0.25">
      <c r="A19" t="s">
        <v>2062</v>
      </c>
      <c r="B19" t="str">
        <f ca="1">INDIRECT(A19)</f>
        <v>macbook</v>
      </c>
      <c r="G19" s="20">
        <f>TIME(23,23,23)</f>
        <v>0.97457175925925921</v>
      </c>
      <c r="H19" s="20">
        <f>TIME(20,30,20)</f>
        <v>0.85439814814814818</v>
      </c>
      <c r="I19" s="20">
        <f>TIME(20,30,1)</f>
        <v>0.85417824074074078</v>
      </c>
      <c r="J19" s="20">
        <f>TIME(8,30,30)</f>
        <v>0.35451388888888885</v>
      </c>
    </row>
    <row r="20" spans="1:10" x14ac:dyDescent="0.25">
      <c r="G20">
        <f ca="1">DAY(G18)</f>
        <v>15</v>
      </c>
      <c r="H20">
        <f ca="1">DAY(H17)</f>
        <v>15</v>
      </c>
    </row>
    <row r="21" spans="1:10" x14ac:dyDescent="0.25">
      <c r="G21">
        <f>HOUR(G19)</f>
        <v>23</v>
      </c>
      <c r="H21">
        <f ca="1">HOUR(H17)</f>
        <v>13</v>
      </c>
      <c r="I21">
        <f>HOUR(I19)</f>
        <v>20</v>
      </c>
    </row>
    <row r="22" spans="1:10" x14ac:dyDescent="0.25">
      <c r="G22">
        <f>H22</f>
        <v>0</v>
      </c>
    </row>
  </sheetData>
  <dataValidations count="2">
    <dataValidation type="list" allowBlank="1" showInputMessage="1" showErrorMessage="1" sqref="C20">
      <formula1>$B$2:$B$6</formula1>
    </dataValidation>
    <dataValidation type="list" allowBlank="1" showInputMessage="1" showErrorMessage="1" sqref="A19">
      <formula1>$A$2:$A$6</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50</vt:i4>
      </vt:variant>
    </vt:vector>
  </HeadingPairs>
  <TitlesOfParts>
    <vt:vector size="61" baseType="lpstr">
      <vt:lpstr>Sheet1</vt:lpstr>
      <vt:lpstr>Sheet2</vt:lpstr>
      <vt:lpstr>Sheet3</vt:lpstr>
      <vt:lpstr>Sheet4</vt:lpstr>
      <vt:lpstr>Sheet5</vt:lpstr>
      <vt:lpstr>Sheet6</vt:lpstr>
      <vt:lpstr>Sheet7</vt:lpstr>
      <vt:lpstr>Sheet8</vt:lpstr>
      <vt:lpstr>Sheet9</vt:lpstr>
      <vt:lpstr>Sheet10</vt:lpstr>
      <vt:lpstr>Sheet11</vt:lpstr>
      <vt:lpstr>age</vt:lpstr>
      <vt:lpstr>ages</vt:lpstr>
      <vt:lpstr>apple</vt:lpstr>
      <vt:lpstr>assistant_manager</vt:lpstr>
      <vt:lpstr>azar</vt:lpstr>
      <vt:lpstr>bala</vt:lpstr>
      <vt:lpstr>balaji</vt:lpstr>
      <vt:lpstr>brands</vt:lpstr>
      <vt:lpstr>data</vt:lpstr>
      <vt:lpstr>datass</vt:lpstr>
      <vt:lpstr>dell</vt:lpstr>
      <vt:lpstr>employee</vt:lpstr>
      <vt:lpstr>faheem</vt:lpstr>
      <vt:lpstr>ganga</vt:lpstr>
      <vt:lpstr>gopal</vt:lpstr>
      <vt:lpstr>hp</vt:lpstr>
      <vt:lpstr>lenovo</vt:lpstr>
      <vt:lpstr>management</vt:lpstr>
      <vt:lpstr>manager</vt:lpstr>
      <vt:lpstr>mani</vt:lpstr>
      <vt:lpstr>mark</vt:lpstr>
      <vt:lpstr>markss</vt:lpstr>
      <vt:lpstr>nadeem</vt:lpstr>
      <vt:lpstr>nadeemm</vt:lpstr>
      <vt:lpstr>name</vt:lpstr>
      <vt:lpstr>namees</vt:lpstr>
      <vt:lpstr>Private</vt:lpstr>
      <vt:lpstr>priya</vt:lpstr>
      <vt:lpstr>rahuman</vt:lpstr>
      <vt:lpstr>raja</vt:lpstr>
      <vt:lpstr>rajesh</vt:lpstr>
      <vt:lpstr>ramesh</vt:lpstr>
      <vt:lpstr>sam</vt:lpstr>
      <vt:lpstr>security</vt:lpstr>
      <vt:lpstr>Self_emp_not_inc</vt:lpstr>
      <vt:lpstr>ss</vt:lpstr>
      <vt:lpstr>State_gov</vt:lpstr>
      <vt:lpstr>students</vt:lpstr>
      <vt:lpstr>tessa</vt:lpstr>
      <vt:lpstr>tony</vt:lpstr>
      <vt:lpstr>varun</vt:lpstr>
      <vt:lpstr>wages</vt:lpstr>
      <vt:lpstr>worker_1</vt:lpstr>
      <vt:lpstr>worker_2</vt:lpstr>
      <vt:lpstr>worker_3</vt:lpstr>
      <vt:lpstr>worker_4</vt:lpstr>
      <vt:lpstr>worker_5</vt:lpstr>
      <vt:lpstr>worker_6</vt:lpstr>
      <vt:lpstr>wrkrs</vt:lpstr>
      <vt:lpstr>zepronics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karthikeyan ka</dc:creator>
  <cp:lastModifiedBy>LIVEWIRE</cp:lastModifiedBy>
  <cp:lastPrinted>2025-09-18T06:14:45Z</cp:lastPrinted>
  <dcterms:created xsi:type="dcterms:W3CDTF">2025-09-13T05:28:41Z</dcterms:created>
  <dcterms:modified xsi:type="dcterms:W3CDTF">2025-10-15T07:47:58Z</dcterms:modified>
</cp:coreProperties>
</file>